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downloads\"/>
    </mc:Choice>
  </mc:AlternateContent>
  <bookViews>
    <workbookView xWindow="0" yWindow="960" windowWidth="27750" windowHeight="12015"/>
  </bookViews>
  <sheets>
    <sheet name="Verification - Summary" sheetId="1" r:id="rId1"/>
    <sheet name="Feature Health Report" sheetId="2" r:id="rId2"/>
    <sheet name="API Testing" sheetId="3" r:id="rId3"/>
    <sheet name="E2E Scenarios" sheetId="4" r:id="rId4"/>
    <sheet name="Pre-reg" sheetId="5" r:id="rId5"/>
    <sheet name="RegClient" sheetId="6" r:id="rId6"/>
    <sheet name="RegProc" sheetId="7" r:id="rId7"/>
    <sheet name="IDA" sheetId="8" r:id="rId8"/>
    <sheet name="Admin" sheetId="9" r:id="rId9"/>
    <sheet name="Resident" sheetId="10" r:id="rId10"/>
    <sheet name="PMS" sheetId="11" r:id="rId11"/>
    <sheet name="Known Issues" sheetId="12" r:id="rId12"/>
    <sheet name="Testing - Pending" sheetId="13" r:id="rId13"/>
  </sheets>
  <definedNames>
    <definedName name="_xlnm._FilterDatabase" localSheetId="4" hidden="1">'Pre-reg'!$H$1:$H$943</definedName>
    <definedName name="Z_961AA40C_834D_407D_8338_050FACCC5C75_.wvu.FilterData" localSheetId="8" hidden="1">Admin!$I$1:$I$1035</definedName>
    <definedName name="Z_961AA40C_834D_407D_8338_050FACCC5C75_.wvu.FilterData" localSheetId="7" hidden="1">IDA!$I$1:$I$983</definedName>
    <definedName name="Z_961AA40C_834D_407D_8338_050FACCC5C75_.wvu.FilterData" localSheetId="11" hidden="1">'Known Issues'!$A$1:$AC$51</definedName>
    <definedName name="Z_ABC9A6D3_01D7_4460_9CCB_1A350B8261F4_.wvu.FilterData" localSheetId="8" hidden="1">Admin!$I$1:$I$1035</definedName>
  </definedNames>
  <calcPr calcId="152511"/>
  <customWorkbookViews>
    <customWorkbookView name="Filter 2" guid="{ABC9A6D3-01D7-4460-9CCB-1A350B8261F4}" maximized="1" windowWidth="0" windowHeight="0" activeSheetId="0"/>
    <customWorkbookView name="Filter 1" guid="{961AA40C-834D-407D-8338-050FACCC5C75}" maximized="1" windowWidth="0" windowHeight="0" activeSheetId="0"/>
  </customWorkbookViews>
  <extLst>
    <ext uri="GoogleSheetsCustomDataVersion1">
      <go:sheetsCustomData xmlns:go="http://customooxmlschemas.google.com/" r:id="rId17" roundtripDataSignature="AMtx7mj7V2nyMI3H1ZX/Ch9Y+dwojxi5eg=="/>
    </ext>
  </extLst>
</workbook>
</file>

<file path=xl/calcChain.xml><?xml version="1.0" encoding="utf-8"?>
<calcChain xmlns="http://schemas.openxmlformats.org/spreadsheetml/2006/main">
  <c r="D12" i="3" l="1"/>
  <c r="C12" i="3"/>
  <c r="E10" i="3"/>
  <c r="E9" i="3"/>
  <c r="E8" i="3"/>
  <c r="E7" i="3"/>
  <c r="E6" i="3"/>
  <c r="E5" i="3"/>
  <c r="E12" i="3" s="1"/>
  <c r="T40" i="1"/>
  <c r="S40" i="1"/>
  <c r="R40" i="1"/>
  <c r="B35" i="1"/>
  <c r="H25" i="1"/>
  <c r="G25" i="1"/>
  <c r="F25" i="1"/>
  <c r="H11" i="1"/>
  <c r="G11" i="1"/>
  <c r="D11" i="1"/>
  <c r="H10" i="1"/>
  <c r="G10" i="1"/>
  <c r="D10" i="1"/>
  <c r="I10" i="1" s="1"/>
  <c r="H9" i="1"/>
  <c r="G9" i="1"/>
  <c r="C20" i="1" s="1"/>
  <c r="D9" i="1"/>
  <c r="I8" i="1"/>
  <c r="H8" i="1"/>
  <c r="G8" i="1"/>
  <c r="C19" i="1" s="1"/>
  <c r="D8" i="1"/>
  <c r="H7" i="1"/>
  <c r="G7" i="1"/>
  <c r="C18" i="1" s="1"/>
  <c r="D7" i="1"/>
  <c r="I6" i="1"/>
  <c r="H6" i="1"/>
  <c r="G6" i="1"/>
  <c r="D6" i="1"/>
  <c r="H5" i="1"/>
  <c r="H12" i="1" s="1"/>
  <c r="G5" i="1"/>
  <c r="D5" i="1"/>
  <c r="U55" i="1"/>
  <c r="U47" i="1"/>
  <c r="AE58" i="1"/>
  <c r="AE50" i="1"/>
  <c r="AE42" i="1"/>
  <c r="U56" i="1"/>
  <c r="U48" i="1"/>
  <c r="U40" i="1"/>
  <c r="P36" i="1"/>
  <c r="AE31" i="1"/>
  <c r="AE45" i="1"/>
  <c r="P31" i="1"/>
  <c r="P27" i="1"/>
  <c r="P23" i="1"/>
  <c r="U33" i="1"/>
  <c r="AE24" i="1"/>
  <c r="AE21" i="1"/>
  <c r="U27" i="1"/>
  <c r="AJ22" i="1"/>
  <c r="U20" i="1"/>
  <c r="K18" i="1"/>
  <c r="AE55" i="1"/>
  <c r="U35" i="1"/>
  <c r="AE25" i="1"/>
  <c r="K19" i="1"/>
  <c r="U16" i="1"/>
  <c r="P14" i="1"/>
  <c r="AJ11" i="1"/>
  <c r="AE28" i="1"/>
  <c r="P17" i="1"/>
  <c r="P15" i="1"/>
  <c r="P9" i="1"/>
  <c r="K7" i="1"/>
  <c r="K5" i="1"/>
  <c r="K6" i="1"/>
  <c r="U36" i="1"/>
  <c r="P18" i="1"/>
  <c r="AE12" i="1"/>
  <c r="AE11" i="1"/>
  <c r="AE9" i="1"/>
  <c r="C8" i="1"/>
  <c r="C6" i="1"/>
  <c r="AE35" i="1"/>
  <c r="AE38" i="1"/>
  <c r="K14" i="1"/>
  <c r="U13" i="1"/>
  <c r="U11" i="1"/>
  <c r="Z9" i="1"/>
  <c r="U7" i="1"/>
  <c r="U23" i="1"/>
  <c r="U19" i="1"/>
  <c r="K16" i="1"/>
  <c r="Z14" i="1"/>
  <c r="AO9" i="1"/>
  <c r="C5" i="1"/>
  <c r="Z6" i="1"/>
  <c r="U41" i="1"/>
  <c r="U42" i="1"/>
  <c r="AE53" i="1"/>
  <c r="P28" i="1"/>
  <c r="AE23" i="1"/>
  <c r="Z15" i="1"/>
  <c r="AE26" i="1"/>
  <c r="AJ14" i="1"/>
  <c r="AE19" i="1"/>
  <c r="AE7" i="1"/>
  <c r="AE37" i="1"/>
  <c r="AE20" i="1"/>
  <c r="P8" i="1"/>
  <c r="AE41" i="1"/>
  <c r="Z11" i="1"/>
  <c r="AE16" i="1"/>
  <c r="U9" i="1"/>
  <c r="U53" i="1"/>
  <c r="U45" i="1"/>
  <c r="AE56" i="1"/>
  <c r="AE48" i="1"/>
  <c r="AE40" i="1"/>
  <c r="U54" i="1"/>
  <c r="U46" i="1"/>
  <c r="AE39" i="1"/>
  <c r="P35" i="1"/>
  <c r="AE30" i="1"/>
  <c r="U32" i="1"/>
  <c r="U30" i="1"/>
  <c r="P26" i="1"/>
  <c r="AE51" i="1"/>
  <c r="P33" i="1"/>
  <c r="AJ23" i="1"/>
  <c r="AE59" i="1"/>
  <c r="U26" i="1"/>
  <c r="AE22" i="1"/>
  <c r="AO19" i="1"/>
  <c r="AE17" i="1"/>
  <c r="P38" i="1"/>
  <c r="AE34" i="1"/>
  <c r="P24" i="1"/>
  <c r="AE18" i="1"/>
  <c r="AO15" i="1"/>
  <c r="AE13" i="1"/>
  <c r="P11" i="1"/>
  <c r="U24" i="1"/>
  <c r="AJ16" i="1"/>
  <c r="C11" i="1"/>
  <c r="AO8" i="1"/>
  <c r="AO6" i="1"/>
  <c r="AO4" i="1"/>
  <c r="AO5" i="1"/>
  <c r="U21" i="1"/>
  <c r="AJ17" i="1"/>
  <c r="U12" i="1"/>
  <c r="K11" i="1"/>
  <c r="K9" i="1"/>
  <c r="Z7" i="1"/>
  <c r="Z5" i="1"/>
  <c r="U34" i="1"/>
  <c r="U18" i="1"/>
  <c r="AO13" i="1"/>
  <c r="P13" i="1"/>
  <c r="AJ10" i="1"/>
  <c r="AE8" i="1"/>
  <c r="AE4" i="1"/>
  <c r="K22" i="1"/>
  <c r="AO18" i="1"/>
  <c r="AE15" i="1"/>
  <c r="U14" i="1"/>
  <c r="C7" i="1"/>
  <c r="C9" i="1"/>
  <c r="AJ7" i="1"/>
  <c r="U57" i="1"/>
  <c r="AE44" i="1"/>
  <c r="U58" i="1"/>
  <c r="P37" i="1"/>
  <c r="U28" i="1"/>
  <c r="AE33" i="1"/>
  <c r="P39" i="1"/>
  <c r="AJ18" i="1"/>
  <c r="AJ19" i="1"/>
  <c r="Z12" i="1"/>
  <c r="AJ15" i="1"/>
  <c r="AE5" i="1"/>
  <c r="K12" i="1"/>
  <c r="U10" i="1"/>
  <c r="P4" i="1"/>
  <c r="Z13" i="1"/>
  <c r="C10" i="1"/>
  <c r="AE47" i="1"/>
  <c r="AO14" i="1"/>
  <c r="Z4" i="1"/>
  <c r="U59" i="1"/>
  <c r="U51" i="1"/>
  <c r="U43" i="1"/>
  <c r="AE54" i="1"/>
  <c r="AE46" i="1"/>
  <c r="AE60" i="1"/>
  <c r="U52" i="1"/>
  <c r="U44" i="1"/>
  <c r="U38" i="1"/>
  <c r="P34" i="1"/>
  <c r="AE29" i="1"/>
  <c r="P32" i="1"/>
  <c r="P30" i="1"/>
  <c r="P25" i="1"/>
  <c r="AE43" i="1"/>
  <c r="U29" i="1"/>
  <c r="K23" i="1"/>
  <c r="AE49" i="1"/>
  <c r="U25" i="1"/>
  <c r="U22" i="1"/>
  <c r="P19" i="1"/>
  <c r="Z16" i="1"/>
  <c r="U37" i="1"/>
  <c r="AE27" i="1"/>
  <c r="P20" i="1"/>
  <c r="U17" i="1"/>
  <c r="U15" i="1"/>
  <c r="K13" i="1"/>
  <c r="AE57" i="1"/>
  <c r="K20" i="1"/>
  <c r="P16" i="1"/>
  <c r="Z10" i="1"/>
  <c r="U8" i="1"/>
  <c r="U6" i="1"/>
  <c r="U4" i="1"/>
  <c r="U5" i="1"/>
  <c r="K21" i="1"/>
  <c r="AO12" i="1"/>
  <c r="P12" i="1"/>
  <c r="AO10" i="1"/>
  <c r="AJ8" i="1"/>
  <c r="AJ6" i="1"/>
  <c r="AJ4" i="1"/>
  <c r="P29" i="1"/>
  <c r="AO17" i="1"/>
  <c r="AJ13" i="1"/>
  <c r="AO11" i="1"/>
  <c r="P10" i="1"/>
  <c r="K8" i="1"/>
  <c r="K4" i="1"/>
  <c r="P21" i="1"/>
  <c r="K17" i="1"/>
  <c r="K15" i="1"/>
  <c r="AE10" i="1"/>
  <c r="AJ5" i="1"/>
  <c r="P7" i="1"/>
  <c r="Z8" i="1"/>
  <c r="U49" i="1"/>
  <c r="AE52" i="1"/>
  <c r="U50" i="1"/>
  <c r="AE32" i="1"/>
  <c r="U31" i="1"/>
  <c r="K24" i="1"/>
  <c r="P22" i="1"/>
  <c r="AJ21" i="1"/>
  <c r="AE36" i="1"/>
  <c r="AO16" i="1"/>
  <c r="U39" i="1"/>
  <c r="AJ9" i="1"/>
  <c r="AE6" i="1"/>
  <c r="AJ12" i="1"/>
  <c r="P6" i="1"/>
  <c r="AE14" i="1"/>
  <c r="AO7" i="1"/>
  <c r="AJ20" i="1"/>
  <c r="K10" i="1"/>
  <c r="P5" i="1"/>
  <c r="L24" i="1" l="1"/>
  <c r="L23" i="1"/>
  <c r="L22" i="1"/>
  <c r="L21" i="1"/>
  <c r="L20" i="1"/>
  <c r="L19" i="1"/>
  <c r="L18" i="1"/>
  <c r="L17" i="1"/>
  <c r="L16" i="1"/>
  <c r="L15" i="1"/>
  <c r="L14" i="1"/>
  <c r="L13" i="1"/>
  <c r="L12" i="1"/>
  <c r="L11" i="1"/>
  <c r="L10" i="1"/>
  <c r="L9" i="1"/>
  <c r="L8" i="1"/>
  <c r="L7" i="1"/>
  <c r="L6" i="1"/>
  <c r="L4" i="1"/>
  <c r="L5" i="1"/>
  <c r="AC4" i="1"/>
  <c r="AB4" i="1"/>
  <c r="AA4" i="1"/>
  <c r="AM7" i="1"/>
  <c r="AL7" i="1"/>
  <c r="AK7" i="1"/>
  <c r="AC6" i="1"/>
  <c r="AA6" i="1"/>
  <c r="AB6" i="1"/>
  <c r="X9" i="1"/>
  <c r="W9" i="1"/>
  <c r="V9" i="1"/>
  <c r="S7" i="1"/>
  <c r="R7" i="1"/>
  <c r="Q7" i="1"/>
  <c r="C12" i="1"/>
  <c r="B30" i="1" s="1"/>
  <c r="S5" i="1"/>
  <c r="Q5" i="1"/>
  <c r="R5" i="1"/>
  <c r="AM5" i="1"/>
  <c r="AK5" i="1"/>
  <c r="AL5" i="1"/>
  <c r="AR9" i="1"/>
  <c r="AQ9" i="1"/>
  <c r="AP9" i="1"/>
  <c r="N10" i="1"/>
  <c r="M10" i="1"/>
  <c r="AH10" i="1"/>
  <c r="AG10" i="1"/>
  <c r="AF10" i="1"/>
  <c r="X14" i="1"/>
  <c r="W14" i="1"/>
  <c r="V14" i="1"/>
  <c r="AR14" i="1"/>
  <c r="AQ14" i="1"/>
  <c r="AP14" i="1"/>
  <c r="N15" i="1"/>
  <c r="M15" i="1"/>
  <c r="AH15" i="1"/>
  <c r="AG15" i="1"/>
  <c r="AF15" i="1"/>
  <c r="N16" i="1"/>
  <c r="M16" i="1"/>
  <c r="AH16" i="1"/>
  <c r="AG16" i="1"/>
  <c r="AF16" i="1"/>
  <c r="N17" i="1"/>
  <c r="M17" i="1"/>
  <c r="AR18" i="1"/>
  <c r="AQ18" i="1"/>
  <c r="AP18" i="1"/>
  <c r="X19" i="1"/>
  <c r="W19" i="1"/>
  <c r="V19" i="1"/>
  <c r="AK20" i="1"/>
  <c r="AM20" i="1"/>
  <c r="AL20" i="1"/>
  <c r="R21" i="1"/>
  <c r="S21" i="1"/>
  <c r="Q21" i="1"/>
  <c r="N22" i="1"/>
  <c r="M22" i="1"/>
  <c r="X23" i="1"/>
  <c r="W23" i="1"/>
  <c r="V23" i="1"/>
  <c r="AH47" i="1"/>
  <c r="AG47" i="1"/>
  <c r="AF47" i="1"/>
  <c r="M4" i="1"/>
  <c r="N4" i="1"/>
  <c r="AG4" i="1"/>
  <c r="AF4" i="1"/>
  <c r="AH4" i="1"/>
  <c r="W7" i="1"/>
  <c r="V7" i="1"/>
  <c r="X7" i="1"/>
  <c r="AQ7" i="1"/>
  <c r="AP7" i="1"/>
  <c r="AR7" i="1"/>
  <c r="M8" i="1"/>
  <c r="N8" i="1"/>
  <c r="AG8" i="1"/>
  <c r="AF8" i="1"/>
  <c r="AH8" i="1"/>
  <c r="R10" i="1"/>
  <c r="Q10" i="1"/>
  <c r="S10" i="1"/>
  <c r="AL10" i="1"/>
  <c r="AK10" i="1"/>
  <c r="AM10" i="1"/>
  <c r="X11" i="1"/>
  <c r="W11" i="1"/>
  <c r="V11" i="1"/>
  <c r="AR11" i="1"/>
  <c r="AQ11" i="1"/>
  <c r="AP11" i="1"/>
  <c r="S13" i="1"/>
  <c r="R13" i="1"/>
  <c r="Q13" i="1"/>
  <c r="W13" i="1"/>
  <c r="X13" i="1"/>
  <c r="V13" i="1"/>
  <c r="AM13" i="1"/>
  <c r="AL13" i="1"/>
  <c r="AK13" i="1"/>
  <c r="AQ13" i="1"/>
  <c r="AR13" i="1"/>
  <c r="AP13" i="1"/>
  <c r="N14" i="1"/>
  <c r="M14" i="1"/>
  <c r="AF14" i="1"/>
  <c r="AH14" i="1"/>
  <c r="AG14" i="1"/>
  <c r="AQ17" i="1"/>
  <c r="AP17" i="1"/>
  <c r="AR17" i="1"/>
  <c r="W18" i="1"/>
  <c r="V18" i="1"/>
  <c r="X18" i="1"/>
  <c r="AH38" i="1"/>
  <c r="AG38" i="1"/>
  <c r="AF38" i="1"/>
  <c r="AH41" i="1"/>
  <c r="AG41" i="1"/>
  <c r="AF41" i="1"/>
  <c r="R29" i="1"/>
  <c r="Q29" i="1"/>
  <c r="S29" i="1"/>
  <c r="X34" i="1"/>
  <c r="W34" i="1"/>
  <c r="V34" i="1"/>
  <c r="AG35" i="1"/>
  <c r="AH35" i="1"/>
  <c r="AF35" i="1"/>
  <c r="Q4" i="1"/>
  <c r="S4" i="1"/>
  <c r="R4" i="1"/>
  <c r="AK4" i="1"/>
  <c r="AM4" i="1"/>
  <c r="AL4" i="1"/>
  <c r="AA5" i="1"/>
  <c r="AC5" i="1"/>
  <c r="AB5" i="1"/>
  <c r="Q6" i="1"/>
  <c r="S6" i="1"/>
  <c r="R6" i="1"/>
  <c r="AK6" i="1"/>
  <c r="AM6" i="1"/>
  <c r="AL6" i="1"/>
  <c r="AA7" i="1"/>
  <c r="AC7" i="1"/>
  <c r="AB7" i="1"/>
  <c r="Q8" i="1"/>
  <c r="S8" i="1"/>
  <c r="R8" i="1"/>
  <c r="AK8" i="1"/>
  <c r="AM8" i="1"/>
  <c r="AL8" i="1"/>
  <c r="N9" i="1"/>
  <c r="M9" i="1"/>
  <c r="AF9" i="1"/>
  <c r="AH9" i="1"/>
  <c r="AG9" i="1"/>
  <c r="V10" i="1"/>
  <c r="X10" i="1"/>
  <c r="W10" i="1"/>
  <c r="AP10" i="1"/>
  <c r="AR10" i="1"/>
  <c r="AQ10" i="1"/>
  <c r="M11" i="1"/>
  <c r="N11" i="1"/>
  <c r="AF11" i="1"/>
  <c r="AG11" i="1"/>
  <c r="AH11" i="1"/>
  <c r="N12" i="1"/>
  <c r="M12" i="1"/>
  <c r="R12" i="1"/>
  <c r="Q12" i="1"/>
  <c r="S12" i="1"/>
  <c r="V12" i="1"/>
  <c r="W12" i="1"/>
  <c r="X12" i="1"/>
  <c r="AH12" i="1"/>
  <c r="AF12" i="1"/>
  <c r="AG12" i="1"/>
  <c r="AL12" i="1"/>
  <c r="AK12" i="1"/>
  <c r="AM12" i="1"/>
  <c r="AP12" i="1"/>
  <c r="AQ12" i="1"/>
  <c r="AR12" i="1"/>
  <c r="AM17" i="1"/>
  <c r="AL17" i="1"/>
  <c r="AK17" i="1"/>
  <c r="S18" i="1"/>
  <c r="R18" i="1"/>
  <c r="Q18" i="1"/>
  <c r="AG20" i="1"/>
  <c r="AH20" i="1"/>
  <c r="AF20" i="1"/>
  <c r="N21" i="1"/>
  <c r="M21" i="1"/>
  <c r="V21" i="1"/>
  <c r="X21" i="1"/>
  <c r="W21" i="1"/>
  <c r="X36" i="1"/>
  <c r="W36" i="1"/>
  <c r="V36" i="1"/>
  <c r="AG37" i="1"/>
  <c r="AH37" i="1"/>
  <c r="AF37" i="1"/>
  <c r="W5" i="1"/>
  <c r="V5" i="1"/>
  <c r="X5" i="1"/>
  <c r="AQ5" i="1"/>
  <c r="AP5" i="1"/>
  <c r="AR5" i="1"/>
  <c r="M6" i="1"/>
  <c r="N6" i="1"/>
  <c r="AG6" i="1"/>
  <c r="AF6" i="1"/>
  <c r="AH6" i="1"/>
  <c r="X4" i="1"/>
  <c r="W4" i="1"/>
  <c r="V4" i="1"/>
  <c r="AR4" i="1"/>
  <c r="AQ4" i="1"/>
  <c r="AP4" i="1"/>
  <c r="M5" i="1"/>
  <c r="N5" i="1"/>
  <c r="AG5" i="1"/>
  <c r="AH5" i="1"/>
  <c r="AF5" i="1"/>
  <c r="W6" i="1"/>
  <c r="X6" i="1"/>
  <c r="V6" i="1"/>
  <c r="AQ6" i="1"/>
  <c r="AR6" i="1"/>
  <c r="AP6" i="1"/>
  <c r="N7" i="1"/>
  <c r="M7" i="1"/>
  <c r="AH7" i="1"/>
  <c r="AG7" i="1"/>
  <c r="AF7" i="1"/>
  <c r="X8" i="1"/>
  <c r="W8" i="1"/>
  <c r="V8" i="1"/>
  <c r="AR8" i="1"/>
  <c r="AQ8" i="1"/>
  <c r="AP8" i="1"/>
  <c r="S9" i="1"/>
  <c r="R9" i="1"/>
  <c r="Q9" i="1"/>
  <c r="AM9" i="1"/>
  <c r="AK9" i="1"/>
  <c r="AL9" i="1"/>
  <c r="R15" i="1"/>
  <c r="Q15" i="1"/>
  <c r="S15" i="1"/>
  <c r="AL15" i="1"/>
  <c r="AK15" i="1"/>
  <c r="AM15" i="1"/>
  <c r="R16" i="1"/>
  <c r="Q16" i="1"/>
  <c r="S16" i="1"/>
  <c r="AL16" i="1"/>
  <c r="AK16" i="1"/>
  <c r="AM16" i="1"/>
  <c r="R17" i="1"/>
  <c r="Q17" i="1"/>
  <c r="S17" i="1"/>
  <c r="AG19" i="1"/>
  <c r="AF19" i="1"/>
  <c r="AH19" i="1"/>
  <c r="M20" i="1"/>
  <c r="N20" i="1"/>
  <c r="W24" i="1"/>
  <c r="V24" i="1"/>
  <c r="X24" i="1"/>
  <c r="AH28" i="1"/>
  <c r="AG28" i="1"/>
  <c r="AF28" i="1"/>
  <c r="V39" i="1"/>
  <c r="X39" i="1"/>
  <c r="W39" i="1"/>
  <c r="AH57" i="1"/>
  <c r="AG57" i="1"/>
  <c r="AF57" i="1"/>
  <c r="R11" i="1"/>
  <c r="Q11" i="1"/>
  <c r="S11" i="1"/>
  <c r="AL11" i="1"/>
  <c r="AK11" i="1"/>
  <c r="AM11" i="1"/>
  <c r="M13" i="1"/>
  <c r="N13" i="1"/>
  <c r="AG13" i="1"/>
  <c r="AF13" i="1"/>
  <c r="AH13" i="1"/>
  <c r="S14" i="1"/>
  <c r="R14" i="1"/>
  <c r="Q14" i="1"/>
  <c r="AM14" i="1"/>
  <c r="AL14" i="1"/>
  <c r="AK14" i="1"/>
  <c r="V15" i="1"/>
  <c r="X15" i="1"/>
  <c r="W15" i="1"/>
  <c r="AP15" i="1"/>
  <c r="AR15" i="1"/>
  <c r="AQ15" i="1"/>
  <c r="V16" i="1"/>
  <c r="X16" i="1"/>
  <c r="W16" i="1"/>
  <c r="AP16" i="1"/>
  <c r="AR16" i="1"/>
  <c r="AQ16" i="1"/>
  <c r="V17" i="1"/>
  <c r="X17" i="1"/>
  <c r="W17" i="1"/>
  <c r="AF18" i="1"/>
  <c r="AH18" i="1"/>
  <c r="AG18" i="1"/>
  <c r="N19" i="1"/>
  <c r="M19" i="1"/>
  <c r="AK19" i="1"/>
  <c r="AM19" i="1"/>
  <c r="AL19" i="1"/>
  <c r="Q20" i="1"/>
  <c r="S20" i="1"/>
  <c r="R20" i="1"/>
  <c r="S24" i="1"/>
  <c r="R24" i="1"/>
  <c r="Q24" i="1"/>
  <c r="AG25" i="1"/>
  <c r="AF25" i="1"/>
  <c r="AH25" i="1"/>
  <c r="AG26" i="1"/>
  <c r="AF26" i="1"/>
  <c r="AH26" i="1"/>
  <c r="AG27" i="1"/>
  <c r="AF27" i="1"/>
  <c r="AH27" i="1"/>
  <c r="AG34" i="1"/>
  <c r="AH34" i="1"/>
  <c r="AF34" i="1"/>
  <c r="X35" i="1"/>
  <c r="W35" i="1"/>
  <c r="V35" i="1"/>
  <c r="AG36" i="1"/>
  <c r="AH36" i="1"/>
  <c r="AF36" i="1"/>
  <c r="X37" i="1"/>
  <c r="W37" i="1"/>
  <c r="V37" i="1"/>
  <c r="Q38" i="1"/>
  <c r="S38" i="1"/>
  <c r="R38" i="1"/>
  <c r="AH55" i="1"/>
  <c r="AG55" i="1"/>
  <c r="AF55" i="1"/>
  <c r="AH17" i="1"/>
  <c r="AG17" i="1"/>
  <c r="AF17" i="1"/>
  <c r="N18" i="1"/>
  <c r="M18" i="1"/>
  <c r="AM18" i="1"/>
  <c r="AL18" i="1"/>
  <c r="AK18" i="1"/>
  <c r="S19" i="1"/>
  <c r="R19" i="1"/>
  <c r="Q19" i="1"/>
  <c r="AR19" i="1"/>
  <c r="AQ19" i="1"/>
  <c r="AP19" i="1"/>
  <c r="X20" i="1"/>
  <c r="W20" i="1"/>
  <c r="V20" i="1"/>
  <c r="AM21" i="1"/>
  <c r="AL21" i="1"/>
  <c r="AK21" i="1"/>
  <c r="X22" i="1"/>
  <c r="W22" i="1"/>
  <c r="V22" i="1"/>
  <c r="AG22" i="1"/>
  <c r="AH22" i="1"/>
  <c r="AF22" i="1"/>
  <c r="AK23" i="1"/>
  <c r="AK22" i="1"/>
  <c r="AM23" i="1"/>
  <c r="AL23" i="1"/>
  <c r="AM22" i="1"/>
  <c r="AL22" i="1"/>
  <c r="AG23" i="1"/>
  <c r="AF23" i="1"/>
  <c r="AH23" i="1"/>
  <c r="X25" i="1"/>
  <c r="W25" i="1"/>
  <c r="V25" i="1"/>
  <c r="X26" i="1"/>
  <c r="W26" i="1"/>
  <c r="V26" i="1"/>
  <c r="X27" i="1"/>
  <c r="W27" i="1"/>
  <c r="V27" i="1"/>
  <c r="R39" i="1"/>
  <c r="S39" i="1"/>
  <c r="Q39" i="1"/>
  <c r="AH49" i="1"/>
  <c r="AG49" i="1"/>
  <c r="AF49" i="1"/>
  <c r="AH59" i="1"/>
  <c r="AG59" i="1"/>
  <c r="AF59" i="1"/>
  <c r="AH21" i="1"/>
  <c r="AG21" i="1"/>
  <c r="AF21" i="1"/>
  <c r="S22" i="1"/>
  <c r="R22" i="1"/>
  <c r="Q22" i="1"/>
  <c r="N23" i="1"/>
  <c r="M23" i="1"/>
  <c r="AF24" i="1"/>
  <c r="AH24" i="1"/>
  <c r="AG24" i="1"/>
  <c r="Q28" i="1"/>
  <c r="S28" i="1"/>
  <c r="R28" i="1"/>
  <c r="V29" i="1"/>
  <c r="W29" i="1"/>
  <c r="X29" i="1"/>
  <c r="S33" i="1"/>
  <c r="Q33" i="1"/>
  <c r="R33" i="1"/>
  <c r="W33" i="1"/>
  <c r="V33" i="1"/>
  <c r="X33" i="1"/>
  <c r="AF33" i="1"/>
  <c r="AG33" i="1"/>
  <c r="AH33" i="1"/>
  <c r="AH43" i="1"/>
  <c r="AG43" i="1"/>
  <c r="AF43" i="1"/>
  <c r="AH51" i="1"/>
  <c r="AG51" i="1"/>
  <c r="AF51" i="1"/>
  <c r="S23" i="1"/>
  <c r="R23" i="1"/>
  <c r="Q23" i="1"/>
  <c r="N24" i="1"/>
  <c r="M24" i="1"/>
  <c r="S25" i="1"/>
  <c r="R25" i="1"/>
  <c r="Q25" i="1"/>
  <c r="S26" i="1"/>
  <c r="R26" i="1"/>
  <c r="Q26" i="1"/>
  <c r="S27" i="1"/>
  <c r="R27" i="1"/>
  <c r="Q27" i="1"/>
  <c r="X28" i="1"/>
  <c r="V28" i="1"/>
  <c r="W28" i="1"/>
  <c r="R30" i="1"/>
  <c r="Q30" i="1"/>
  <c r="S30" i="1"/>
  <c r="V30" i="1"/>
  <c r="X30" i="1"/>
  <c r="W30" i="1"/>
  <c r="R31" i="1"/>
  <c r="S31" i="1"/>
  <c r="Q31" i="1"/>
  <c r="V31" i="1"/>
  <c r="W31" i="1"/>
  <c r="X31" i="1"/>
  <c r="R32" i="1"/>
  <c r="Q32" i="1"/>
  <c r="S32" i="1"/>
  <c r="V32" i="1"/>
  <c r="X32" i="1"/>
  <c r="W32" i="1"/>
  <c r="AH45" i="1"/>
  <c r="AG45" i="1"/>
  <c r="AF45" i="1"/>
  <c r="AH53" i="1"/>
  <c r="AG53" i="1"/>
  <c r="AF53" i="1"/>
  <c r="AF29" i="1"/>
  <c r="AH29" i="1"/>
  <c r="AG29" i="1"/>
  <c r="AF30" i="1"/>
  <c r="AG30" i="1"/>
  <c r="AH30" i="1"/>
  <c r="AF31" i="1"/>
  <c r="AH31" i="1"/>
  <c r="AG31" i="1"/>
  <c r="AF32" i="1"/>
  <c r="AG32" i="1"/>
  <c r="AH32" i="1"/>
  <c r="R34" i="1"/>
  <c r="Q34" i="1"/>
  <c r="S34" i="1"/>
  <c r="R35" i="1"/>
  <c r="Q35" i="1"/>
  <c r="S35" i="1"/>
  <c r="R36" i="1"/>
  <c r="Q36" i="1"/>
  <c r="S36" i="1"/>
  <c r="R37" i="1"/>
  <c r="Q37" i="1"/>
  <c r="S37" i="1"/>
  <c r="X38" i="1"/>
  <c r="W38" i="1"/>
  <c r="V38" i="1"/>
  <c r="AH39" i="1"/>
  <c r="AF39" i="1"/>
  <c r="AG39" i="1"/>
  <c r="W40" i="1"/>
  <c r="V40" i="1"/>
  <c r="X40" i="1"/>
  <c r="W42" i="1"/>
  <c r="V42" i="1"/>
  <c r="X42" i="1"/>
  <c r="W44" i="1"/>
  <c r="V44" i="1"/>
  <c r="X44" i="1"/>
  <c r="W46" i="1"/>
  <c r="V46" i="1"/>
  <c r="X46" i="1"/>
  <c r="W48" i="1"/>
  <c r="V48" i="1"/>
  <c r="X48" i="1"/>
  <c r="W50" i="1"/>
  <c r="V50" i="1"/>
  <c r="X50" i="1"/>
  <c r="W52" i="1"/>
  <c r="V52" i="1"/>
  <c r="X52" i="1"/>
  <c r="W54" i="1"/>
  <c r="V54" i="1"/>
  <c r="X54" i="1"/>
  <c r="W56" i="1"/>
  <c r="V56" i="1"/>
  <c r="X56" i="1"/>
  <c r="W58" i="1"/>
  <c r="V58" i="1"/>
  <c r="X58" i="1"/>
  <c r="AG60" i="1"/>
  <c r="AF60" i="1"/>
  <c r="AH60" i="1"/>
  <c r="AF40" i="1"/>
  <c r="AH40" i="1"/>
  <c r="AG40" i="1"/>
  <c r="AF42" i="1"/>
  <c r="AH42" i="1"/>
  <c r="AG42" i="1"/>
  <c r="AF44" i="1"/>
  <c r="AH44" i="1"/>
  <c r="AG44" i="1"/>
  <c r="AF46" i="1"/>
  <c r="AH46" i="1"/>
  <c r="AG46" i="1"/>
  <c r="AF48" i="1"/>
  <c r="AH48" i="1"/>
  <c r="AG48" i="1"/>
  <c r="AF50" i="1"/>
  <c r="AH50" i="1"/>
  <c r="AG50" i="1"/>
  <c r="AF52" i="1"/>
  <c r="AH52" i="1"/>
  <c r="AG52" i="1"/>
  <c r="AF54" i="1"/>
  <c r="AH54" i="1"/>
  <c r="AG54" i="1"/>
  <c r="AF56" i="1"/>
  <c r="AH56" i="1"/>
  <c r="AG56" i="1"/>
  <c r="AF58" i="1"/>
  <c r="AH58" i="1"/>
  <c r="AG58" i="1"/>
  <c r="X41" i="1"/>
  <c r="W41" i="1"/>
  <c r="V41" i="1"/>
  <c r="X43" i="1"/>
  <c r="W43" i="1"/>
  <c r="V43" i="1"/>
  <c r="X45" i="1"/>
  <c r="W45" i="1"/>
  <c r="V45" i="1"/>
  <c r="X47" i="1"/>
  <c r="W47" i="1"/>
  <c r="V47" i="1"/>
  <c r="X49" i="1"/>
  <c r="W49" i="1"/>
  <c r="V49" i="1"/>
  <c r="X51" i="1"/>
  <c r="W51" i="1"/>
  <c r="V51" i="1"/>
  <c r="X53" i="1"/>
  <c r="W53" i="1"/>
  <c r="V53" i="1"/>
  <c r="X55" i="1"/>
  <c r="W55" i="1"/>
  <c r="V55" i="1"/>
  <c r="X57" i="1"/>
  <c r="W57" i="1"/>
  <c r="V57" i="1"/>
  <c r="C16" i="1"/>
  <c r="G12" i="1"/>
  <c r="C14" i="3"/>
  <c r="B37" i="1" s="1"/>
  <c r="B36" i="1"/>
  <c r="C21" i="1"/>
  <c r="I11" i="1"/>
  <c r="I5" i="1"/>
  <c r="C17" i="1"/>
  <c r="I7" i="1"/>
  <c r="D12" i="1"/>
  <c r="C22" i="1"/>
  <c r="B27" i="1"/>
  <c r="I25" i="1"/>
  <c r="B26" i="1" s="1"/>
  <c r="Y9" i="1" l="1"/>
  <c r="AI10" i="1"/>
  <c r="AS18" i="1"/>
  <c r="Y55" i="1"/>
  <c r="Y47" i="1"/>
  <c r="Y53" i="1"/>
  <c r="Y45" i="1"/>
  <c r="AI52" i="1"/>
  <c r="AI44" i="1"/>
  <c r="AI60" i="1"/>
  <c r="Y52" i="1"/>
  <c r="Y44" i="1"/>
  <c r="T34" i="1"/>
  <c r="AI32" i="1"/>
  <c r="T32" i="1"/>
  <c r="T30" i="1"/>
  <c r="AI23" i="1"/>
  <c r="AI25" i="1"/>
  <c r="T11" i="1"/>
  <c r="Y24" i="1"/>
  <c r="AN16" i="1"/>
  <c r="AN9" i="1"/>
  <c r="T13" i="1"/>
  <c r="AI8" i="1"/>
  <c r="Y23" i="1"/>
  <c r="Y19" i="1"/>
  <c r="AN7" i="1"/>
  <c r="Y13" i="1"/>
  <c r="AI16" i="1"/>
  <c r="AS14" i="1"/>
  <c r="AS9" i="1"/>
  <c r="Y48" i="1"/>
  <c r="Y40" i="1"/>
  <c r="T36" i="1"/>
  <c r="AI53" i="1"/>
  <c r="Y32" i="1"/>
  <c r="Y30" i="1"/>
  <c r="O24" i="1"/>
  <c r="Y33" i="1"/>
  <c r="O23" i="1"/>
  <c r="AI21" i="1"/>
  <c r="Y27" i="1"/>
  <c r="AN21" i="1"/>
  <c r="AN18" i="1"/>
  <c r="AI34" i="1"/>
  <c r="AI27" i="1"/>
  <c r="T24" i="1"/>
  <c r="AN19" i="1"/>
  <c r="AS16" i="1"/>
  <c r="O13" i="1"/>
  <c r="AI57" i="1"/>
  <c r="AI19" i="1"/>
  <c r="AN15" i="1"/>
  <c r="T9" i="1"/>
  <c r="O7" i="1"/>
  <c r="O5" i="1"/>
  <c r="AS5" i="1"/>
  <c r="Y36" i="1"/>
  <c r="T18" i="1"/>
  <c r="AS12" i="1"/>
  <c r="AS10" i="1"/>
  <c r="AN8" i="1"/>
  <c r="T6" i="1"/>
  <c r="T7" i="1"/>
  <c r="Y14" i="1"/>
  <c r="Y10" i="1"/>
  <c r="T8" i="1"/>
  <c r="AN5" i="1"/>
  <c r="Y57" i="1"/>
  <c r="Y49" i="1"/>
  <c r="Y41" i="1"/>
  <c r="Y56" i="1"/>
  <c r="AN22" i="1"/>
  <c r="O14" i="1"/>
  <c r="AN13" i="1"/>
  <c r="Y11" i="1"/>
  <c r="AN10" i="1"/>
  <c r="AS7" i="1"/>
  <c r="T21" i="1"/>
  <c r="O17" i="1"/>
  <c r="O15" i="1"/>
  <c r="O10" i="1"/>
  <c r="AD6" i="1"/>
  <c r="B32" i="1"/>
  <c r="AI54" i="1"/>
  <c r="AI56" i="1"/>
  <c r="AI48" i="1"/>
  <c r="AI40" i="1"/>
  <c r="AI30" i="1"/>
  <c r="I12" i="1"/>
  <c r="B31" i="1" s="1"/>
  <c r="Y51" i="1"/>
  <c r="Y43" i="1"/>
  <c r="AI58" i="1"/>
  <c r="AI50" i="1"/>
  <c r="AI42" i="1"/>
  <c r="Y58" i="1"/>
  <c r="Y50" i="1"/>
  <c r="Y42" i="1"/>
  <c r="Y38" i="1"/>
  <c r="T37" i="1"/>
  <c r="AI31" i="1"/>
  <c r="Y28" i="1"/>
  <c r="T25" i="1"/>
  <c r="AI43" i="1"/>
  <c r="AI24" i="1"/>
  <c r="T22" i="1"/>
  <c r="T39" i="1"/>
  <c r="AN23" i="1"/>
  <c r="Y22" i="1"/>
  <c r="T19" i="1"/>
  <c r="AI55" i="1"/>
  <c r="Y35" i="1"/>
  <c r="T20" i="1"/>
  <c r="Y17" i="1"/>
  <c r="Y15" i="1"/>
  <c r="T14" i="1"/>
  <c r="AI13" i="1"/>
  <c r="Y39" i="1"/>
  <c r="O20" i="1"/>
  <c r="T16" i="1"/>
  <c r="AI7" i="1"/>
  <c r="AI5" i="1"/>
  <c r="O6" i="1"/>
  <c r="AI37" i="1"/>
  <c r="Y21" i="1"/>
  <c r="AI20" i="1"/>
  <c r="AI12" i="1"/>
  <c r="Y12" i="1"/>
  <c r="O11" i="1"/>
  <c r="O9" i="1"/>
  <c r="AN6" i="1"/>
  <c r="T4" i="1"/>
  <c r="E6" i="1"/>
  <c r="F6" i="1" s="1"/>
  <c r="Y34" i="1"/>
  <c r="T29" i="1"/>
  <c r="AS17" i="1"/>
  <c r="AI14" i="1"/>
  <c r="AS13" i="1"/>
  <c r="AS11" i="1"/>
  <c r="O8" i="1"/>
  <c r="E5" i="1"/>
  <c r="O4" i="1"/>
  <c r="AN20" i="1"/>
  <c r="AI15" i="1"/>
  <c r="AD4" i="1"/>
  <c r="E8" i="1"/>
  <c r="F8" i="1" s="1"/>
  <c r="Y31" i="1"/>
  <c r="T26" i="1"/>
  <c r="AI51" i="1"/>
  <c r="AI33" i="1"/>
  <c r="T28" i="1"/>
  <c r="AI49" i="1"/>
  <c r="Y25" i="1"/>
  <c r="AI22" i="1"/>
  <c r="AS19" i="1"/>
  <c r="AI17" i="1"/>
  <c r="T38" i="1"/>
  <c r="AI36" i="1"/>
  <c r="AI18" i="1"/>
  <c r="AS15" i="1"/>
  <c r="AN14" i="1"/>
  <c r="AI28" i="1"/>
  <c r="Y8" i="1"/>
  <c r="Y6" i="1"/>
  <c r="Y4" i="1"/>
  <c r="E7" i="1"/>
  <c r="F7" i="1" s="1"/>
  <c r="AI6" i="1"/>
  <c r="O21" i="1"/>
  <c r="AN12" i="1"/>
  <c r="O12" i="1"/>
  <c r="AI11" i="1"/>
  <c r="AI9" i="1"/>
  <c r="AD7" i="1"/>
  <c r="E10" i="1"/>
  <c r="F10" i="1" s="1"/>
  <c r="AN4" i="1"/>
  <c r="AI35" i="1"/>
  <c r="AI38" i="1"/>
  <c r="Y18" i="1"/>
  <c r="E9" i="1"/>
  <c r="F9" i="1" s="1"/>
  <c r="AI4" i="1"/>
  <c r="O16" i="1"/>
  <c r="T5" i="1"/>
  <c r="AI46" i="1"/>
  <c r="Y54" i="1"/>
  <c r="Y46" i="1"/>
  <c r="AI39" i="1"/>
  <c r="T35" i="1"/>
  <c r="AI29" i="1"/>
  <c r="AI45" i="1"/>
  <c r="T31" i="1"/>
  <c r="T27" i="1"/>
  <c r="T23" i="1"/>
  <c r="T33" i="1"/>
  <c r="Y29" i="1"/>
  <c r="AI59" i="1"/>
  <c r="Y26" i="1"/>
  <c r="Y20" i="1"/>
  <c r="O18" i="1"/>
  <c r="Y37" i="1"/>
  <c r="AI26" i="1"/>
  <c r="O19" i="1"/>
  <c r="Y16" i="1"/>
  <c r="AN11" i="1"/>
  <c r="T17" i="1"/>
  <c r="T15" i="1"/>
  <c r="AS8" i="1"/>
  <c r="AS6" i="1"/>
  <c r="AS4" i="1"/>
  <c r="E11" i="1"/>
  <c r="F11" i="1" s="1"/>
  <c r="Y5" i="1"/>
  <c r="AN17" i="1"/>
  <c r="T12" i="1"/>
  <c r="AD5" i="1"/>
  <c r="AI41" i="1"/>
  <c r="T10" i="1"/>
  <c r="Y7" i="1"/>
  <c r="AI47" i="1"/>
  <c r="O22" i="1"/>
  <c r="E12" i="1" l="1"/>
  <c r="F5" i="1"/>
  <c r="F12" i="1" s="1"/>
</calcChain>
</file>

<file path=xl/comments1.xml><?xml version="1.0" encoding="utf-8"?>
<comments xmlns="http://schemas.openxmlformats.org/spreadsheetml/2006/main">
  <authors>
    <author/>
  </authors>
  <commentList>
    <comment ref="E6" authorId="0" shapeId="0">
      <text>
        <r>
          <rPr>
            <sz val="11"/>
            <color theme="1"/>
            <rFont val="Calibri"/>
            <scheme val="minor"/>
          </rPr>
          <t>======
ID#AAAAgorfsps
Ragini Krishnamurthy    (2022-10-03 11:59:41)
https://mosip.atlassian.net/browse/MOSIP-23648</t>
        </r>
      </text>
    </comment>
    <comment ref="H9" authorId="0" shapeId="0">
      <text>
        <r>
          <rPr>
            <sz val="11"/>
            <color theme="1"/>
            <rFont val="Calibri"/>
            <scheme val="minor"/>
          </rPr>
          <t>======
ID#AAAAgorfsp4
Ragini Krishnamurthy    (2022-10-03 12:16:42)
MOSIP-23025</t>
        </r>
      </text>
    </comment>
    <comment ref="E13" authorId="0" shapeId="0">
      <text>
        <r>
          <rPr>
            <sz val="11"/>
            <color theme="1"/>
            <rFont val="Calibri"/>
            <scheme val="minor"/>
          </rPr>
          <t>======
ID#AAAAgorfspo
Ragini Krishnamurthy    (2022-10-03 11:58:50)
Story is Re-opened 
https://mosip.atlassian.net/browse/MOSIP-8558</t>
        </r>
      </text>
    </comment>
    <comment ref="H28" authorId="0" shapeId="0">
      <text>
        <r>
          <rPr>
            <sz val="11"/>
            <color theme="1"/>
            <rFont val="Calibri"/>
            <scheme val="minor"/>
          </rPr>
          <t>======
ID#AAAAgorfsp0
Ragini Krishnamurthy    (2022-10-03 12:04:46)
MOSIP-24048</t>
        </r>
      </text>
    </comment>
    <comment ref="H32" authorId="0" shapeId="0">
      <text>
        <r>
          <rPr>
            <sz val="11"/>
            <color theme="1"/>
            <rFont val="Calibri"/>
            <scheme val="minor"/>
          </rPr>
          <t>======
ID#AAAAgorfspw
Ragini Krishnamurthy    (2022-10-03 12:04:37)
MOSIP-22787</t>
        </r>
      </text>
    </comment>
    <comment ref="H34" authorId="0" shapeId="0">
      <text>
        <r>
          <rPr>
            <sz val="11"/>
            <color theme="1"/>
            <rFont val="Calibri"/>
            <scheme val="minor"/>
          </rPr>
          <t>======
ID#AAAAgorfsqs
Chaitanya Kesiraju    (2022-10-03 12:58:24)
MOSIP-24190</t>
        </r>
      </text>
    </comment>
    <comment ref="H35" authorId="0" shapeId="0">
      <text>
        <r>
          <rPr>
            <sz val="11"/>
            <color theme="1"/>
            <rFont val="Calibri"/>
            <scheme val="minor"/>
          </rPr>
          <t>======
ID#AAAAgorfsqw
Chaitanya Kesiraju    (2022-10-03 12:58:29)
MOSIP-24190</t>
        </r>
      </text>
    </comment>
    <comment ref="H37" authorId="0" shapeId="0">
      <text>
        <r>
          <rPr>
            <sz val="11"/>
            <color theme="1"/>
            <rFont val="Calibri"/>
            <scheme val="minor"/>
          </rPr>
          <t>======
ID#AAAAgorfsq0
Chaitanya Kesiraju    (2022-10-03 12:58:43)
MOSIP-24190</t>
        </r>
      </text>
    </comment>
    <comment ref="B65" authorId="0" shapeId="0">
      <text>
        <r>
          <rPr>
            <sz val="11"/>
            <color theme="1"/>
            <rFont val="Calibri"/>
            <scheme val="minor"/>
          </rPr>
          <t>======
ID#AAAAgorfsp8
Ragini Krishnamurthy    (2022-10-03 12:21:01)
MOSIP-22413:Ref_id and Ref_id type is missing in PMS audit logs</t>
        </r>
      </text>
    </comment>
    <comment ref="H65" authorId="0" shapeId="0">
      <text>
        <r>
          <rPr>
            <sz val="11"/>
            <color theme="1"/>
            <rFont val="Calibri"/>
            <scheme val="minor"/>
          </rPr>
          <t>======
ID#AAAAgorfsqQ
Ragini Krishnamurthy    (2022-10-03 12:25:56)
MOSIP-23561:Decrypt data is not getting as per Ekyc lang mentioned in the policy</t>
        </r>
      </text>
    </comment>
    <comment ref="E70" authorId="0" shapeId="0">
      <text>
        <r>
          <rPr>
            <sz val="11"/>
            <color theme="1"/>
            <rFont val="Calibri"/>
            <scheme val="minor"/>
          </rPr>
          <t>======
ID#AAAAgorfsqA
Ragini Krishnamurthy    (2022-10-03 12:22:44)
https://mosip.atlassian.net/browse/MOSIP-23696
------
ID#AAAAgorfsqI
Ragini Krishnamurthy    (2022-10-03 12:24:08)
https://mosip.atlassian.net/browse/MOSIP-23697</t>
        </r>
      </text>
    </comment>
    <comment ref="H74" authorId="0" shapeId="0">
      <text>
        <r>
          <rPr>
            <sz val="11"/>
            <color theme="1"/>
            <rFont val="Calibri"/>
            <scheme val="minor"/>
          </rPr>
          <t>======
ID#AAAAgorfsqM
Ragini Krishnamurthy    (2022-10-03 12:25:23)
MOSIP-22047:Based on preferred lang for the UIN email notification should work after authentication</t>
        </r>
      </text>
    </comment>
  </commentList>
  <extLst>
    <ext xmlns:r="http://schemas.openxmlformats.org/officeDocument/2006/relationships" uri="GoogleSheetsCustomDataVersion1">
      <go:sheetsCustomData xmlns:go="http://customooxmlschemas.google.com/" r:id="rId1" roundtripDataSignature="AMtx7mglklnqJ/UYtxGE0g0xqBB21pIN/Q=="/>
    </ext>
  </extLst>
</comments>
</file>

<file path=xl/sharedStrings.xml><?xml version="1.0" encoding="utf-8"?>
<sst xmlns="http://schemas.openxmlformats.org/spreadsheetml/2006/main" count="6349" uniqueCount="3003">
  <si>
    <t>Pre-Reg</t>
  </si>
  <si>
    <t>RegClient</t>
  </si>
  <si>
    <t>RegProc</t>
  </si>
  <si>
    <t>Resident</t>
  </si>
  <si>
    <t>Admin</t>
  </si>
  <si>
    <t>IDA</t>
  </si>
  <si>
    <t>PMS</t>
  </si>
  <si>
    <t>Module</t>
  </si>
  <si>
    <t>Bugs Verified</t>
  </si>
  <si>
    <t>Test Cases</t>
  </si>
  <si>
    <t>Bug</t>
  </si>
  <si>
    <t>Test Results</t>
  </si>
  <si>
    <t>Total</t>
  </si>
  <si>
    <t>For Bugs</t>
  </si>
  <si>
    <t>Sanity</t>
  </si>
  <si>
    <t>Reg Client</t>
  </si>
  <si>
    <t>Reg Proc</t>
  </si>
  <si>
    <t>Module wise functional test metrics</t>
  </si>
  <si>
    <t>Module wise feature health card- on V3 enviornment</t>
  </si>
  <si>
    <t>Pre-reg - Feature Coverage</t>
  </si>
  <si>
    <t>MasterData - Feature Coverage</t>
  </si>
  <si>
    <t>RegProc - Feature Coverage</t>
  </si>
  <si>
    <t>Login using email OTP</t>
  </si>
  <si>
    <t>User and role creation  via Keycloak</t>
  </si>
  <si>
    <t>CMD-validator</t>
  </si>
  <si>
    <t>Login using SMS OTP</t>
  </si>
  <si>
    <t>First user login</t>
  </si>
  <si>
    <t>Packet Validator</t>
  </si>
  <si>
    <t>Captcha</t>
  </si>
  <si>
    <t>User mapping - To Zone/RegCenter</t>
  </si>
  <si>
    <t>Operator/Supervisor validator</t>
  </si>
  <si>
    <t>Create Application</t>
  </si>
  <si>
    <t>Change user role via Keycloak</t>
  </si>
  <si>
    <t>Demo - De-dupe</t>
  </si>
  <si>
    <t>Appointment Booking</t>
  </si>
  <si>
    <t>Center - Create/Edit/Activate/Deactivate/Decommission</t>
  </si>
  <si>
    <t>Biometric - De-dupe</t>
  </si>
  <si>
    <t>Notifications - E-mail</t>
  </si>
  <si>
    <t>Device  - Create/Edit/Activate/Deactivate/Decommission</t>
  </si>
  <si>
    <t>Manual adjudication</t>
  </si>
  <si>
    <t>Notifications - SMS</t>
  </si>
  <si>
    <t>Machine - Create/Edit/Activate/Deactivate/Decommission</t>
  </si>
  <si>
    <t>Audit</t>
  </si>
  <si>
    <t>Download and Print ackn</t>
  </si>
  <si>
    <t>Packet Status - for given RID</t>
  </si>
  <si>
    <t>Notification based on user preferred language</t>
  </si>
  <si>
    <t>Upload document(s)</t>
  </si>
  <si>
    <t>Packet Pause/Resume - for given RID</t>
  </si>
  <si>
    <t>Policy based packet processing</t>
  </si>
  <si>
    <t>Appointment Cancellation</t>
  </si>
  <si>
    <t>CenterType - Create/Edit/Activate</t>
  </si>
  <si>
    <t>Support for Pause Resume</t>
  </si>
  <si>
    <t>Appointment Re-booking</t>
  </si>
  <si>
    <t>CenterType - Cloning to logged in language</t>
  </si>
  <si>
    <t>Packets processing (New, Update, Lost &amp; Bio Correction) when Operator Auth method is password</t>
  </si>
  <si>
    <t>Group booking</t>
  </si>
  <si>
    <t>BlockListedWords - Create/Edit/Activate/Deactive</t>
  </si>
  <si>
    <t>Packets processing (New, Update, Lost &amp; Bio Correction) when Operator Auth method is biometrics</t>
  </si>
  <si>
    <t>Discard Application</t>
  </si>
  <si>
    <t>HolidayList - Create/Edit/Activate/Deactive</t>
  </si>
  <si>
    <t>Supervisor Rejected - New, Update, Lost, Bio Correction</t>
  </si>
  <si>
    <t>Multi-Language support</t>
  </si>
  <si>
    <t>HolidayList - Cloning to logged in language</t>
  </si>
  <si>
    <t>Biometric Correction</t>
  </si>
  <si>
    <t>Template - Create/Edit/Activate/Deactive</t>
  </si>
  <si>
    <t>Biometric exception (few and all) packets</t>
  </si>
  <si>
    <t>Dynamic UI</t>
  </si>
  <si>
    <t>Template - Cloning to logged in language</t>
  </si>
  <si>
    <t>Tagging</t>
  </si>
  <si>
    <t>Admin integration testing</t>
  </si>
  <si>
    <t>Dynamicfield - Create/Update/Activate/Deactive</t>
  </si>
  <si>
    <t>Packet classifier</t>
  </si>
  <si>
    <t>Device Specification - Create/Edit/Activate/Deactive</t>
  </si>
  <si>
    <t>Hotlisting</t>
  </si>
  <si>
    <t>N</t>
  </si>
  <si>
    <t>Machine Specification - Create/Edit/Activate/Deactive</t>
  </si>
  <si>
    <t>Biometric Extraction</t>
  </si>
  <si>
    <t>Machine Type - Create/Edit/Activate/Deactive</t>
  </si>
  <si>
    <t>Document Type - Create/Edit/Activate/Deactive</t>
  </si>
  <si>
    <t>RegClient - Feature Coverage</t>
  </si>
  <si>
    <t>Document Category- Create/Edit/Activate/Deactive</t>
  </si>
  <si>
    <t>Document Category Type - Create/Edit/Activate/Deactive</t>
  </si>
  <si>
    <t>Master data sync</t>
  </si>
  <si>
    <t>Device type-Create/Update/Activate/Deactive</t>
  </si>
  <si>
    <t>New registration -  using sync'd PRID</t>
  </si>
  <si>
    <t>Bulk upload - Packets</t>
  </si>
  <si>
    <t>New registration - using online PRID</t>
  </si>
  <si>
    <t>Bulk upload - MasterData  - Insert/Update/Delete to a table</t>
  </si>
  <si>
    <t>New Registration - without PRID</t>
  </si>
  <si>
    <t>Keymanager - Generate CSR</t>
  </si>
  <si>
    <t>New Registration - with valid introducer UIN/RID</t>
  </si>
  <si>
    <t>Keymanager - Generate MasterKey</t>
  </si>
  <si>
    <t>New Registration - with Exceptions</t>
  </si>
  <si>
    <t>Keymanager - Get certificate</t>
  </si>
  <si>
    <t>Update - Operator biometrics</t>
  </si>
  <si>
    <t>Keymanager - Upload certificate for APID and RID</t>
  </si>
  <si>
    <t>Bio Login - Fingerprint/IRIS/Face using mockSDK</t>
  </si>
  <si>
    <t>Keymanager - Upload other domain certificate for APID and RID</t>
  </si>
  <si>
    <t>Packet creation authentication (approval) via Bio Auth</t>
  </si>
  <si>
    <t>Multi Language support</t>
  </si>
  <si>
    <t>EOD Authentication via Bio Auth</t>
  </si>
  <si>
    <t>EOD Authentication via Password</t>
  </si>
  <si>
    <t>Acknowledge preview have related/catpured data</t>
  </si>
  <si>
    <t>First user onboarding</t>
  </si>
  <si>
    <t>Operator/Supervisor onboarding</t>
  </si>
  <si>
    <t>Reg client with TPM-enabled</t>
  </si>
  <si>
    <t>Reg client without TPM</t>
  </si>
  <si>
    <t>NA</t>
  </si>
  <si>
    <t>Block Listed words</t>
  </si>
  <si>
    <t>Officer biometric update</t>
  </si>
  <si>
    <t>Lost UIN - Adult</t>
  </si>
  <si>
    <t>Lost UIN - Child</t>
  </si>
  <si>
    <t>Offline Registration</t>
  </si>
  <si>
    <t>Password Re-set</t>
  </si>
  <si>
    <t>Remap Center</t>
  </si>
  <si>
    <t>Auotmatic Upload packet with &amp; w/o EOD</t>
  </si>
  <si>
    <t>Save applications to device</t>
  </si>
  <si>
    <t xml:space="preserve">Application status check </t>
  </si>
  <si>
    <t>Batch job settings</t>
  </si>
  <si>
    <t>Multi language support</t>
  </si>
  <si>
    <t>PMS - Feature Coverage</t>
  </si>
  <si>
    <t>Resident - Feature Coverage</t>
  </si>
  <si>
    <t>IDA-IDrepo - Feature Coverage</t>
  </si>
  <si>
    <t>Partner - Create/Edit/Activate/Deactivate</t>
  </si>
  <si>
    <t>Update Demo Details</t>
  </si>
  <si>
    <t>Auth (Bio/Demo/OTP) using UIN</t>
  </si>
  <si>
    <t>Policy - Create/Edit/Activate/Deactivate</t>
  </si>
  <si>
    <t>View Auth History</t>
  </si>
  <si>
    <t>Auth (Bio/Demo/OTP) using VID</t>
  </si>
  <si>
    <t>Partner Certificates Upload</t>
  </si>
  <si>
    <t>Download UIN Card</t>
  </si>
  <si>
    <t>Multi-factor Auth using UIN</t>
  </si>
  <si>
    <t>Partner - Policy Mapping</t>
  </si>
  <si>
    <t>Download Masked UIN Card</t>
  </si>
  <si>
    <t>Multi-factor Auth using VID</t>
  </si>
  <si>
    <t>Revoke VIDs</t>
  </si>
  <si>
    <t>e-KYC (Bio/Demo/OTP) using UIN</t>
  </si>
  <si>
    <t>Device Registration</t>
  </si>
  <si>
    <t>Lock/Unlock Auth (Bio/Demo)</t>
  </si>
  <si>
    <t>e-KYC (Bio/Demo/OTP) using VID</t>
  </si>
  <si>
    <t>Policy Group - Create/Edit/Activate/Deactivate</t>
  </si>
  <si>
    <t>Generate VID - Perp/Temp/onetimeuse</t>
  </si>
  <si>
    <t>e-KYC Multi-factor Auth using UIN</t>
  </si>
  <si>
    <t>e-KYC Multi-factor Auth using VID</t>
  </si>
  <si>
    <t>PMS UI- Feature Coverage</t>
  </si>
  <si>
    <t>Check Packet Status</t>
  </si>
  <si>
    <t>Auth Lock/Unlock</t>
  </si>
  <si>
    <r>
      <rPr>
        <sz val="11"/>
        <color theme="1"/>
        <rFont val="Arial"/>
      </rPr>
      <t>Notification based on user preferred language</t>
    </r>
    <r>
      <rPr>
        <sz val="11"/>
        <color theme="1"/>
        <rFont val="Arial"/>
      </rPr>
      <t xml:space="preserve">                                
</t>
    </r>
  </si>
  <si>
    <t>Create UIN</t>
  </si>
  <si>
    <t>Policy- Create/Edit/Activate/Deactivate</t>
  </si>
  <si>
    <t>Deactivate/Reactivate UIN</t>
  </si>
  <si>
    <t>Auth Policy - Create/Edit/Activate/Deactivate</t>
  </si>
  <si>
    <t>VID Generation (Perpetual/Temporary)</t>
  </si>
  <si>
    <t>Data share Policy - Create/Edit/Activate/Deactivate</t>
  </si>
  <si>
    <t>Partner mapping view</t>
  </si>
  <si>
    <r>
      <rPr>
        <sz val="11"/>
        <color theme="1"/>
        <rFont val="Arial"/>
      </rPr>
      <t>Notification based on user preferred language</t>
    </r>
    <r>
      <rPr>
        <sz val="11"/>
        <color theme="1"/>
        <rFont val="Arial"/>
      </rPr>
      <t xml:space="preserve">                                
</t>
    </r>
  </si>
  <si>
    <t>Device details - Create/Edit/Activate/Deactivate/SBI details</t>
  </si>
  <si>
    <r>
      <rPr>
        <sz val="11"/>
        <color theme="1"/>
        <rFont val="Arial"/>
      </rPr>
      <t>Normalized demographic authentication</t>
    </r>
    <r>
      <rPr>
        <sz val="11"/>
        <color theme="1"/>
        <rFont val="Arial"/>
      </rPr>
      <t xml:space="preserve">                               
</t>
    </r>
  </si>
  <si>
    <t>FTM details - Create/Edit/Approve/Reject</t>
  </si>
  <si>
    <r>
      <rPr>
        <sz val="11"/>
        <color theme="1"/>
        <rFont val="Arial"/>
      </rPr>
      <t>Anonymous Profile</t>
    </r>
    <r>
      <rPr>
        <sz val="11"/>
        <color theme="1"/>
        <rFont val="Arial"/>
      </rPr>
      <t xml:space="preserve">                             
</t>
    </r>
  </si>
  <si>
    <t>Partner policy mapping - Map policy/Approve/Reject</t>
  </si>
  <si>
    <r>
      <rPr>
        <sz val="11"/>
        <color theme="1"/>
        <rFont val="Arial"/>
      </rPr>
      <t>Hotlist using UIN,VID,partner ID</t>
    </r>
    <r>
      <rPr>
        <sz val="11"/>
        <color theme="1"/>
        <rFont val="Arial"/>
      </rPr>
      <t xml:space="preserve">                   
</t>
    </r>
  </si>
  <si>
    <t>Upload CA certificate</t>
  </si>
  <si>
    <r>
      <rPr>
        <sz val="11"/>
        <color theme="1"/>
        <rFont val="Arial"/>
      </rPr>
      <t>Draft API's</t>
    </r>
    <r>
      <rPr>
        <sz val="11"/>
        <color theme="1"/>
        <rFont val="Arial"/>
      </rPr>
      <t xml:space="preserve">               
</t>
    </r>
  </si>
  <si>
    <t># Test Cases</t>
  </si>
  <si>
    <t>Failed</t>
  </si>
  <si>
    <t>Passed</t>
  </si>
  <si>
    <t>Id Repo</t>
  </si>
  <si>
    <t>MasterData</t>
  </si>
  <si>
    <t>Test rate (%)</t>
  </si>
  <si>
    <t>Pass rate (%)</t>
  </si>
  <si>
    <t>Scenario</t>
  </si>
  <si>
    <t>Scenario  Description</t>
  </si>
  <si>
    <t>Test result</t>
  </si>
  <si>
    <t>Remarks</t>
  </si>
  <si>
    <t>BEFORE_SUITE</t>
  </si>
  <si>
    <t>Before Suite setup</t>
  </si>
  <si>
    <t>Pass</t>
  </si>
  <si>
    <t>Scenario_1:</t>
  </si>
  <si>
    <t>Resident has pre-registered with document have appointment and gets UIN card</t>
  </si>
  <si>
    <t>Scenario_2:</t>
  </si>
  <si>
    <t>Resident walkins to reg-client to get UIN card</t>
  </si>
  <si>
    <t>Scenario_3:</t>
  </si>
  <si>
    <t>Resident lost UIN and walks in to center to retrieve the UIN</t>
  </si>
  <si>
    <t>Fail</t>
  </si>
  <si>
    <t>Scenario_4:</t>
  </si>
  <si>
    <t>Resident updated biometrics and then downloads the UIN card</t>
  </si>
  <si>
    <t>Scenario_5:</t>
  </si>
  <si>
    <t>Resident Child want to get UIN without Guardian Details</t>
  </si>
  <si>
    <t>Scenario_6:</t>
  </si>
  <si>
    <t>Resident Child want to get UIN with Guardian having RID</t>
  </si>
  <si>
    <t>Scenario_7:</t>
  </si>
  <si>
    <t>A differently abled resident walks in to a center gets UIN card</t>
  </si>
  <si>
    <t>Scenario_8:</t>
  </si>
  <si>
    <t>A differently abled resident walks update his iris and download UIN card</t>
  </si>
  <si>
    <t>Scenario_9:</t>
  </si>
  <si>
    <t>A resident wants to register his child with his RID but his packet gets rejected later the child packet will also be on hold</t>
  </si>
  <si>
    <t>Scenario_10:</t>
  </si>
  <si>
    <t>Resident already has UIN wants to get new UIN again</t>
  </si>
  <si>
    <t>Scenario_11:</t>
  </si>
  <si>
    <t>Resident already has UIN wants to get new UIN again with bio exception</t>
  </si>
  <si>
    <t>Scenario_12:</t>
  </si>
  <si>
    <t>Resident gives demo details of already registred UIN but different biometric of Finger IRIS Face New registration</t>
  </si>
  <si>
    <t>Scenario_13:</t>
  </si>
  <si>
    <t>Resident registers for UIN with different demo details but same biometrics who already has UIN</t>
  </si>
  <si>
    <t>Scenario_14:</t>
  </si>
  <si>
    <t>Resident walks in to registration center tries to get UIN without giving Biometric</t>
  </si>
  <si>
    <t>Scenario_15:</t>
  </si>
  <si>
    <t>Resident updates demo details in registration center and post successful processing downloads the EUIN using resident Portal</t>
  </si>
  <si>
    <t>Scenario_16:</t>
  </si>
  <si>
    <t>Resident without UIN walks in to center to retrieve the UIN he is not register</t>
  </si>
  <si>
    <t>Scenario_17:</t>
  </si>
  <si>
    <t>A resident wants to generate the UIN without documents upload</t>
  </si>
  <si>
    <t>Scenario_18:</t>
  </si>
  <si>
    <t>A resident wants to generate the UIN without biometric upload</t>
  </si>
  <si>
    <t>Scenario_19:</t>
  </si>
  <si>
    <t>A resident wants to get Lost UIN without biometric upload</t>
  </si>
  <si>
    <t>Scenario_20:</t>
  </si>
  <si>
    <t>A non-resident person want to get the UIN for him and his family</t>
  </si>
  <si>
    <t>Scenario_21:</t>
  </si>
  <si>
    <t>Resident Child with Guardian having RID BulkUpload both the packet</t>
  </si>
  <si>
    <t>Scenario_22:</t>
  </si>
  <si>
    <t>Resident has preregistered have appointment and gets UIN Later bio authentication done using face</t>
  </si>
  <si>
    <t>Scenario_23:</t>
  </si>
  <si>
    <t>A blind resident walks to get UIN and further does Auth using Finger</t>
  </si>
  <si>
    <t>Scenario_24:</t>
  </si>
  <si>
    <t>Resident with UIN does right finger bio auth</t>
  </si>
  <si>
    <t>Scenario_25:</t>
  </si>
  <si>
    <t>Resident has UIN updates biometric and does eKYC using Face biometric</t>
  </si>
  <si>
    <t>Scenario_26:</t>
  </si>
  <si>
    <t>Resident has UIN updates biometric and does eKYC using leftIrisDevice biometric</t>
  </si>
  <si>
    <t>Scenario_27:</t>
  </si>
  <si>
    <t>Resident has UIN updates biometric and does eKYC using leftRingDevice biometric</t>
  </si>
  <si>
    <t>Scenario_28:</t>
  </si>
  <si>
    <t>Resident update his phone number and further does EKYC using OTP</t>
  </si>
  <si>
    <t>Scenario_29:</t>
  </si>
  <si>
    <t>Resident update his email address in registration center and further does Auth using OTP</t>
  </si>
  <si>
    <t>Scenario_30:</t>
  </si>
  <si>
    <t>Resident has UIN wants to do Auth using LeftIris as Bio and Phone Number as demo and OTP from persona</t>
  </si>
  <si>
    <t>Scenario_31:</t>
  </si>
  <si>
    <t>Resident has UIN wants to do Auth using LeftRingFinger as Bio and dob as demo and OTP from persona</t>
  </si>
  <si>
    <t>Scenario_32:</t>
  </si>
  <si>
    <t>Resident has UIN updates address and does demographic authentication and download EUIN using resident Portal</t>
  </si>
  <si>
    <t>Scenario_33:</t>
  </si>
  <si>
    <t>Resident update email in resident portal and Perform OTP auth from IDA</t>
  </si>
  <si>
    <t>Scenario_34:</t>
  </si>
  <si>
    <t>Resident child walkin to regcenter to update his Full name and perform demo Auth</t>
  </si>
  <si>
    <t>Scenario_35:</t>
  </si>
  <si>
    <t>Resident updated biometrics and gets ekyc done using VID with Biometric</t>
  </si>
  <si>
    <t>Scenario_36:</t>
  </si>
  <si>
    <t>A differently abled resident walks in to a center gets UIN and get ekyc done with his VID</t>
  </si>
  <si>
    <t>Scenario_37:</t>
  </si>
  <si>
    <t>Resident has pre-registered have appointment and gets UIN after previous UIN application is rejected with different center</t>
  </si>
  <si>
    <t>Scenario_38:</t>
  </si>
  <si>
    <t>Resident has pre-registered have appointment and gets UIN after previous UIN application is in progress with different center</t>
  </si>
  <si>
    <t>Scenario_39:</t>
  </si>
  <si>
    <t>Resident has previously registered but the application was rejected now have appointment and gets UIN with the same center</t>
  </si>
  <si>
    <t>Scenario_40:</t>
  </si>
  <si>
    <t>Resident registers and gets UIN Later gets eKYC done with perpetual VID and face auth</t>
  </si>
  <si>
    <t>Scenario_41:</t>
  </si>
  <si>
    <t>Resident registers and gets UIN Later gets eKYC done with perpetual VID and right ring finger auth</t>
  </si>
  <si>
    <t>Scenario_42:</t>
  </si>
  <si>
    <t>Resident registers and gets UIN Later gets eKYC done with perpetual VID and right iris auth</t>
  </si>
  <si>
    <t>Scenario_43:</t>
  </si>
  <si>
    <t>Differently abled Resident registers and gets UIN Later gets eKYC done with perpetual VID</t>
  </si>
  <si>
    <t>Scenario_44:</t>
  </si>
  <si>
    <t>Resident registers and gets UIN Later gets eKYC done with temporary VID and face auth</t>
  </si>
  <si>
    <t>Scenario_45:</t>
  </si>
  <si>
    <t>Resident registers and gets UIN Later gets eKYC done with temporary VID and right ring finger auth</t>
  </si>
  <si>
    <t>Scenario_46:</t>
  </si>
  <si>
    <t>Resident registers and gets UIN Later gets eKYC done with temporary VID and right iris auth</t>
  </si>
  <si>
    <t>Scenario_47:</t>
  </si>
  <si>
    <t>Differently abled Resident registers and gets UIN Later gets eKYC done with Temporary VID</t>
  </si>
  <si>
    <t>Scenario_48:</t>
  </si>
  <si>
    <t>Upload corrupted packet</t>
  </si>
  <si>
    <t>Scenario_49:</t>
  </si>
  <si>
    <t>Same minor with different Guardian</t>
  </si>
  <si>
    <t>Scenario_50:</t>
  </si>
  <si>
    <t>Same minor with same Guardian registering multiple times</t>
  </si>
  <si>
    <t>Scenario_51:</t>
  </si>
  <si>
    <t>Correction packet</t>
  </si>
  <si>
    <t>Scenario_52:</t>
  </si>
  <si>
    <t>Check Syncdata response with upper key index and user with valid roles</t>
  </si>
  <si>
    <t>Scenario_53:</t>
  </si>
  <si>
    <t>Update machine from centerA to centerB and verify syncdata client settings with centerA</t>
  </si>
  <si>
    <t>Scenario_54:</t>
  </si>
  <si>
    <t>Inactive machine and verify syncdata client settings calls</t>
  </si>
  <si>
    <t>Scenario_55:</t>
  </si>
  <si>
    <t>Decommission machine and verify syncdata client settings calls</t>
  </si>
  <si>
    <t>Scenario_56:</t>
  </si>
  <si>
    <t>Decommission center and verify USER_DETAILS syncdata calls</t>
  </si>
  <si>
    <t>Scenario_57:</t>
  </si>
  <si>
    <t>Deactivate center and verify CLIENT_SETTINGS syncdata client settings calls</t>
  </si>
  <si>
    <t>Scenario_58:</t>
  </si>
  <si>
    <t>Upload Packet with Invalid hash</t>
  </si>
  <si>
    <t>Scenario_59:</t>
  </si>
  <si>
    <t>Resident Child with Guardian having RID BulkUpload both the packet and Introducer is not valid in infant packet</t>
  </si>
  <si>
    <t>Scenario_60:</t>
  </si>
  <si>
    <t>Resident has preregistered without document upload trying to update prereg status</t>
  </si>
  <si>
    <t>Scenario_61:</t>
  </si>
  <si>
    <t>To get synced packet with upload when supervisor rejects packet</t>
  </si>
  <si>
    <t>Scenario_62:</t>
  </si>
  <si>
    <t>Resident walkins to get UIN card and same resident again try to get UIN second time with same demo and different biometric details</t>
  </si>
  <si>
    <t>Scenario_63:</t>
  </si>
  <si>
    <t>Resident registration goes to manual adjudication</t>
  </si>
  <si>
    <t>Scenario_64:</t>
  </si>
  <si>
    <t>Resident gets the UIN and tries to get another UIN with change in name</t>
  </si>
  <si>
    <t>Scenario_65:</t>
  </si>
  <si>
    <t>Resident walkins to get UIN card and same resident again try to get UIN second time with same demo details and same bio</t>
  </si>
  <si>
    <t>Scenario_66:</t>
  </si>
  <si>
    <t>Resident tries to get another UIN by providing different demo details and same bio</t>
  </si>
  <si>
    <t>Scenario_67:</t>
  </si>
  <si>
    <t>create packet with Null-supervisorId Null-supervisorPassword and valid operator details</t>
  </si>
  <si>
    <t>Scenario_68:</t>
  </si>
  <si>
    <t>create packet with Invalid-supervisorId Valid-supervisorPassword and valid operator details</t>
  </si>
  <si>
    <t>Scenario_69:</t>
  </si>
  <si>
    <t>create packet with Valid-supervisorId Invalid-supervisorPassword and valid operator details</t>
  </si>
  <si>
    <t>Scenario_70:</t>
  </si>
  <si>
    <t>create packet with Null-operatorId Null-operatorPassword and valid supervisor details</t>
  </si>
  <si>
    <t>Scenario_71:</t>
  </si>
  <si>
    <t>create packet with Invalid-operatorId Valid-operatorPassword and valid supervisor details</t>
  </si>
  <si>
    <t>Scenario_72:</t>
  </si>
  <si>
    <t>create packet with Valid-operatorId Invalid-operatorPassword and valid supervisor details</t>
  </si>
  <si>
    <t>Scenario_73:</t>
  </si>
  <si>
    <t>Create packet with supervisor and operator cbeff file and without password auth</t>
  </si>
  <si>
    <t>Scenario_74:</t>
  </si>
  <si>
    <t>Create packet without supervisor and operator cbeff file and without password auth</t>
  </si>
  <si>
    <t>Scenario_75:</t>
  </si>
  <si>
    <t>Packet uploaded with supervisor and operator biometrics</t>
  </si>
  <si>
    <t>Scenario_76:</t>
  </si>
  <si>
    <t>Packet uploaded with supervisor biometric and without operator biometrics</t>
  </si>
  <si>
    <t>Scenario_77:</t>
  </si>
  <si>
    <t>Packet uploaded with operator and without supervisor biometrics</t>
  </si>
  <si>
    <t>Scenario_78:</t>
  </si>
  <si>
    <t>Resident has pre-registered with document and cancels booked appointment change the slot and gets UIN card</t>
  </si>
  <si>
    <t>Scenario_79:</t>
  </si>
  <si>
    <t>Resident has pre-registered with document and change the appointment slot and gets UIN card</t>
  </si>
  <si>
    <t>Scenario_80:</t>
  </si>
  <si>
    <t>Resident walks in with consumed PRID to gets UIN</t>
  </si>
  <si>
    <t>AFTER_SUITE:</t>
  </si>
  <si>
    <t>After Suite Setup</t>
  </si>
  <si>
    <t>Bug ID</t>
  </si>
  <si>
    <t>Bug Title</t>
  </si>
  <si>
    <t>TestCase_No</t>
  </si>
  <si>
    <t>Integration</t>
  </si>
  <si>
    <t>Feature</t>
  </si>
  <si>
    <t>Expected Result</t>
  </si>
  <si>
    <t>Result</t>
  </si>
  <si>
    <t>Verified on environment</t>
  </si>
  <si>
    <t>LTS Patch sprint no</t>
  </si>
  <si>
    <t>MOSIP-14584</t>
  </si>
  <si>
    <t>Mandatory language not getting displayed in all the pages.</t>
  </si>
  <si>
    <t>TC_LTS_PR_01</t>
  </si>
  <si>
    <t>ON-Hold</t>
  </si>
  <si>
    <t>Mandatory Language</t>
  </si>
  <si>
    <t>On-hold</t>
  </si>
  <si>
    <t>MOSIP-17138</t>
  </si>
  <si>
    <t>Pre-reg languages being cached in the browser</t>
  </si>
  <si>
    <t>TC_LTS_PR_02</t>
  </si>
  <si>
    <t>Pre-reg Cache</t>
  </si>
  <si>
    <t>1. Select the required language.
 2. Login and perform few actions.
 3. Log out and try to select another language.</t>
  </si>
  <si>
    <t>once the required language is changed it should change 
 the whole page into the selected language, If the issue is observed in testing, tester has to clear cookies and cache.</t>
  </si>
  <si>
    <t>qa-release</t>
  </si>
  <si>
    <t>Sprint 1</t>
  </si>
  <si>
    <t>MOSIP-19971</t>
  </si>
  <si>
    <t>Pre-reg : "A technical error occurred and the operation cannot be completed" error message is displayed in the onscreen confirmation page when we add large data in the template.</t>
  </si>
  <si>
    <t>TC_LTS_PR_03</t>
  </si>
  <si>
    <t>On Screen confirmation</t>
  </si>
  <si>
    <t>1. Login into admin 
 2. add additional data in template of
 "Template for Onscreen Acknowledgment"
 2. Save the changes.
 3. Login into Pre-reg and try to make 
 an appointment.</t>
  </si>
  <si>
    <t>all the additional data should appear with the perfect 
 alignment in the aknowledgement page with out any error
 message</t>
  </si>
  <si>
    <t>MOSIP-18715</t>
  </si>
  <si>
    <t>Part of the data entered in document description field is been vanished when navigating between preview page and document upload page</t>
  </si>
  <si>
    <t>TC_LTS_PR_04</t>
  </si>
  <si>
    <t>Document upload</t>
  </si>
  <si>
    <t>1. Select another language.
 2. Enter an email address or a phone number.
 3. Click on "request OTP".
 4. Enter the OTP that was received in the email address.
 5. Click on login.
 6. Click on "CREATE AN APPOINTMENT"  and click ON
 7. Check the agree terms and conditions and  click on ACCEPT.
 8. After the application is completed, navigate  to upload document page.
 9. Upload a document to identity proof and enter “test#&amp;123@gmail.com” at “Document reference ID” and click on continue</t>
  </si>
  <si>
    <t>it should show a error message as "please enter only text 
 or number" and should not allow as to continue</t>
  </si>
  <si>
    <t>MOSIP-18710</t>
  </si>
  <si>
    <t>Error message with technical error has been displayed when entering "!@%^&amp;*(" in upload document description.</t>
  </si>
  <si>
    <t>TC_LTS_PR_05</t>
  </si>
  <si>
    <t>1.Select another language.
 2.Enter an email address or a phone number.
 3.Click on "request OTP".
 4.Enter the OTP that was received in the email  address..
 5.Click on login.
 6.Click on "CREATE AN APPOINTMENT" .
 7.Check the agree terms and conditions and click on ACCEPT.
 8.After the application is completed, navigate to upload document page.
 9.Upload a document to identity proof and enter a log number at “Document reference ID” and click on continue
 10.In the next page click on “BACK” button
 11.Enter special characters “!@%^&amp;*(“ at the “Document reference id" and click on “NEXT”.</t>
  </si>
  <si>
    <t>MOSIP-18322</t>
  </si>
  <si>
    <t>Pre-reg: Reg center details display need correction.</t>
  </si>
  <si>
    <t>TC_LTS_PR_06</t>
  </si>
  <si>
    <t>Center Screen</t>
  </si>
  <si>
    <t>1.Login into admin.
 2.Created a new center A in arabic using the real
 latitude and longitude co ordinates.
 3.login in to pre-reg and book an appoinement on 
 center A 
 4. check in the booking page</t>
  </si>
  <si>
    <t>the center should appear without any extra commas and 
 the alignement of the whole page and font should be 
 correct</t>
  </si>
  <si>
    <t>MOSIP-17647</t>
  </si>
  <si>
    <t>Preview page displaying not uploaded documents in red.</t>
  </si>
  <si>
    <t>TC_LTS_PR_07</t>
  </si>
  <si>
    <t>Preview page</t>
  </si>
  <si>
    <t>1.Log in to pre-reg
 2.Create an application.
 3.Do not upload the mandatory documents 
 4.go to preview page</t>
  </si>
  <si>
    <t>In the preview page the non- mandatory document should 
 not appear in red colour if its not uploaded</t>
  </si>
  <si>
    <t>MOSIP-18192</t>
  </si>
  <si>
    <t>Pre-reg: Template for email subject of Cancel is missing.</t>
  </si>
  <si>
    <t>TC_LTS_PR_08</t>
  </si>
  <si>
    <t>Template</t>
  </si>
  <si>
    <t>1. Create an application in Pre-reg.
2. Book an appointment.
3. Cancel the booked appointment.
4. Verify the cancel appointment email.</t>
  </si>
  <si>
    <t>The cancel appointment email should have a proper email subject.</t>
  </si>
  <si>
    <t>Sprint 2 and Sprint 3</t>
  </si>
  <si>
    <t>MOSIP-19387</t>
  </si>
  <si>
    <t>Failures in Pre-reg Module API for Book Appointments.</t>
  </si>
  <si>
    <t>TC_LTS_PR_09</t>
  </si>
  <si>
    <t>Booking API</t>
  </si>
  <si>
    <t>1. Execute Pre-reg in qa-double-rc2 env for API test Rig Automation.
2. Observe the result.</t>
  </si>
  <si>
    <t>Prereg_BookAppointment_Invalid_time_slot_from and Prereg_BookAppointment_Invalid_time_slot_to tests should  pass in the API test automation runs.</t>
  </si>
  <si>
    <t>MOSIP-18985</t>
  </si>
  <si>
    <t>When a center is created with out selecting lunch hours, at the center selection page it is showing lunch time as 12:00 AM to 12:00 AM</t>
  </si>
  <si>
    <t>TC_LTS_PR_10</t>
  </si>
  <si>
    <t>Center Creation</t>
  </si>
  <si>
    <t>1. In admin, create center A in either Eng/Ara.
2. Do not choose lunch hours.
3. Add working days and start and end time.
4. Run pre reg batch job.
5. In pre reg, search for the same center.</t>
  </si>
  <si>
    <t>If Lunch hours are not mentioned in Admin for a Center, there will be no lunch times displayed in pre-reg for the same Center.</t>
  </si>
  <si>
    <t>MOSIP-20826</t>
  </si>
  <si>
    <t>Swagger : /batch/appointment/{preRegistrationId} end point is giving 404 error</t>
  </si>
  <si>
    <t>TC_LTS_PR_11</t>
  </si>
  <si>
    <r>
      <rPr>
        <sz val="11"/>
        <color rgb="FF000000"/>
        <rFont val="Calibri, sans-serif"/>
      </rPr>
      <t>1. Login into prereg
2. From "</t>
    </r>
    <r>
      <rPr>
        <u/>
        <sz val="11"/>
        <color rgb="FF1155CC"/>
        <rFont val="Calibri, sans-serif"/>
      </rPr>
      <t>https://qa-release.mosip.net/preregistration/v1/appointment/booking-service/swagger-ui/index.html?configUrl=/preregistration/v1/appointment/booking-service/v3/api-docs/swagger-config#/</t>
    </r>
    <r>
      <rPr>
        <sz val="11"/>
        <color rgb="FF000000"/>
        <rFont val="Calibri, sans-serif"/>
      </rPr>
      <t>" &gt; /batch/appointment/{preRegistrationId} Cancel a booked appointment
3. Enter a valid PRID and execute</t>
    </r>
  </si>
  <si>
    <t>The PRID should be cancelled.</t>
  </si>
  <si>
    <t>MOSIP-20359</t>
  </si>
  <si>
    <t>Few API's are not checking if the PRID belongs to the logged in user or not.</t>
  </si>
  <si>
    <t>TC_LTS_PR_12</t>
  </si>
  <si>
    <t>API</t>
  </si>
  <si>
    <r>
      <rPr>
        <sz val="11"/>
        <color rgb="FF000000"/>
        <rFont val="Calibri, sans-serif"/>
      </rPr>
      <t xml:space="preserve">1. Login into pre-reg
2. Check prid end points in 
</t>
    </r>
    <r>
      <rPr>
        <u/>
        <sz val="11"/>
        <color rgb="FF1155CC"/>
        <rFont val="Calibri, sans-serif"/>
      </rPr>
      <t>https://qa-release.mosip.net/preregistration/v1/appointment/booking-service/swagger-ui/index.html?configUrl=/preregistration/v1/appointment/booking-service/v3/api-docs/swagger-config#/</t>
    </r>
    <r>
      <rPr>
        <sz val="11"/>
        <color rgb="FF000000"/>
        <rFont val="Calibri, sans-serif"/>
      </rPr>
      <t xml:space="preserve">
a</t>
    </r>
    <r>
      <rPr>
        <sz val="11"/>
        <color rgb="FF000000"/>
        <rFont val="Calibri, sans-serif"/>
      </rPr>
      <t xml:space="preserve">nd 
</t>
    </r>
    <r>
      <rPr>
        <u/>
        <sz val="11"/>
        <color rgb="FF1155CC"/>
        <rFont val="Calibri, sans-serif"/>
      </rPr>
      <t>https://qa-release.mosip.net/preregistration/v1/application-service/swagger-ui/index.html?configUrl=/preregistration/v1/application-service/v3/api-docs/swagger-config#/demographic-controller/updatePreRegDemographicData</t>
    </r>
  </si>
  <si>
    <t>"Requested preregistration id does not belong to the user" error message should be displayed when we use a prid of a different user.</t>
  </si>
  <si>
    <t>MOSIP-20383</t>
  </si>
  <si>
    <t xml:space="preserve">System user "mosip-prereg-client" should NOT have INDIVIDUAL role in keycloak </t>
  </si>
  <si>
    <t>TC_LTS_PR_13</t>
  </si>
  <si>
    <t>Smoke</t>
  </si>
  <si>
    <t>System user "mosip-prereg-client" should NOT have INDIVIDUAL role in keycloak</t>
  </si>
  <si>
    <t>In Keycloak user "mosip-prereg-client" should NOT have INDIVIDUAL role</t>
  </si>
  <si>
    <t>MOSIP-21001</t>
  </si>
  <si>
    <t>Pre-reg reports: The actions performed in pre-reg are not reflecting on the reports</t>
  </si>
  <si>
    <t>TC_LTS_PR_14</t>
  </si>
  <si>
    <t>Reports</t>
  </si>
  <si>
    <t>1. Login into pre-reg qa-release and create an applications
2. Open "kibana" in qa-release.
3. Navigate to Dashboard &gt; select "Pre Reg Operations” and “Pre Registration”</t>
  </si>
  <si>
    <t>Reports should be created successfuly for the pre-reg operations.</t>
  </si>
  <si>
    <t>Sprint 4</t>
  </si>
  <si>
    <t>MOSIP-20958</t>
  </si>
  <si>
    <t>pre-reg - edited processing time and kiaosk center are not reflecting in booking page</t>
  </si>
  <si>
    <t>TC_LTS_PR_15</t>
  </si>
  <si>
    <t>1. Login into Admin and Create a center with processing time and Kiaosk centers
2. Restart booking service and batchjob service
3. verify the new center with the correct number of kiaosk centers and processing time.
4. Login into Admin and change processing time and Kiaosk centers
5. Restart booking service and batchjob service</t>
  </si>
  <si>
    <t>The new processing time and kiaosk center should refelect properly in the booking page</t>
  </si>
  <si>
    <t>TC_LTS_PR_16</t>
  </si>
  <si>
    <t>1. In admin, created a new center A in arabic using the real latitude and longitude co ordinates.
2. In pre-reg, searched the same center using near by feature.
3. There are few commas displayed next to the center name</t>
  </si>
  <si>
    <t>The center should be properly displayed in Arabic and English Languages.</t>
  </si>
  <si>
    <t>MOSIP-19036</t>
  </si>
  <si>
    <t>Invalid slots are getting created after removing lunch hours from a center which previously had lunch hours</t>
  </si>
  <si>
    <t>TC_LTS_PR_17</t>
  </si>
  <si>
    <t>1. Create a center "A" in Admin with Lunch Hours.
2. Activate the center and restart prereg-batch job and booking service.
3. Select the same center in pre-reg to book the appointment.
4. The working and lunch hours are properly reflected.
5. Update the same center "A" by removing the lunch hours.
6. restarted the services and selected the same center "A" in pre-reg.</t>
  </si>
  <si>
    <t>The working hours should remain same as mentioned in the center details with out having lunch hours.</t>
  </si>
  <si>
    <t>MOSIP-20940</t>
  </si>
  <si>
    <t>pre-reg - Cancelled notification is not sent for exceptions holiday bookings.</t>
  </si>
  <si>
    <t>TC_LTS_PR_18</t>
  </si>
  <si>
    <t>Holidays</t>
  </si>
  <si>
    <t>1. Create a center in Admin "Center A"
2. Login into prereg and book an appointment for Center A.
3. Make an exceptions holiday for Center A on the same date of booking done in Step 2.
4. Restart booking service and batch job service</t>
  </si>
  <si>
    <t>The booking should be cancelled and user should be notified of the same.</t>
  </si>
  <si>
    <t>MOSIP-21224</t>
  </si>
  <si>
    <t>Prefetched applications are not moving into "prereg.processed_prereg_list" table</t>
  </si>
  <si>
    <t>TC_LTS_PR_19</t>
  </si>
  <si>
    <t>Reverse Sync</t>
  </si>
  <si>
    <t>1. Create an application in pre-reg (do not book an appointment)
2. Consume the application in reg-client
3. Verify the prefetched application in prereg.processed_prereg_list table.</t>
  </si>
  <si>
    <t>The prefetched application is not moving into prereg.processed_prereg_list table.</t>
  </si>
  <si>
    <t>MOSIP-21324</t>
  </si>
  <si>
    <t>Reports : There is a data mismatch from the data in DB and the data in elastic search</t>
  </si>
  <si>
    <t>TC_LTS_PR_20</t>
  </si>
  <si>
    <t>Verify the number of lines in DB and try to compare the number of lines for the same in elastic search.</t>
  </si>
  <si>
    <t>The data should be same in DB and elastic search</t>
  </si>
  <si>
    <t>MOSIP-21373</t>
  </si>
  <si>
    <t>pre-reg - UI templates are not aligned properly in Firefox browser</t>
  </si>
  <si>
    <t>TC_LTS_PR_21</t>
  </si>
  <si>
    <t>UI</t>
  </si>
  <si>
    <t>1. Download and install Firefox browser
2. Open pre-erg in Firefox 
3. Try to create a new applicant and book an appointment</t>
  </si>
  <si>
    <t>The alignment of the UI should be aligned properly .</t>
  </si>
  <si>
    <t>MOSIP-21375</t>
  </si>
  <si>
    <t xml:space="preserve">pre-reg : only one document is downloading for bulk appoinments in diffrent browser </t>
  </si>
  <si>
    <t>TC_LTS_PR_22</t>
  </si>
  <si>
    <t xml:space="preserve">1. Download and install Firefox browser
2. Open pre-reg in Firefox
3. Try to book multiple appointment at same time
4. After booking , try to download the pdf </t>
  </si>
  <si>
    <t>When booking n number of application in bulk booking, there should be n number of pdf's downloaded.</t>
  </si>
  <si>
    <t>Sanity Testing</t>
  </si>
  <si>
    <t>TC_Pre-Reg_01</t>
  </si>
  <si>
    <t>Login with valid email address</t>
  </si>
  <si>
    <t>1. Select the required language.
 2. Enter a valid email address.
 3. Click on "I am not a robot" check box.
 4. Performing the requested action that pops up.
 5. Click on "request OTP".
 6. Enter the OTP that was received in the email address.
 7. Click on login.</t>
  </si>
  <si>
    <t>Once the user clicks request OTP, an OTP will be sent to the email address that was mentioned in login.
 A count down timer for 3 minutes will start indicating the OTP epiration time.
 Please enter the OTP received with in 3 minutes and the user should be successfully able to login.</t>
  </si>
  <si>
    <t>TC_Pre-Reg_02</t>
  </si>
  <si>
    <t>Regression</t>
  </si>
  <si>
    <t>Login with in valid email address</t>
  </si>
  <si>
    <t>1. Select the required language.
 2. Entert an invalid email address.
 3. Click on the "I am not a robot" check box.
 4. Performing the requested action that pops up.
 5. Click on "request OTP".</t>
  </si>
  <si>
    <t>Once the "Request OTP" option is selected, "Invalid email id or mobile number entered" error message is displayed.</t>
  </si>
  <si>
    <t>TC_Pre-Reg_10</t>
  </si>
  <si>
    <t>OTP Notification</t>
  </si>
  <si>
    <t>1. Select the required language.
 2. Enter a phone number/ Email address.
 3. Click on the "I am not a robot" check box.
 4. Performing the requested action that pops up.
 5. Click on "request OTP".</t>
  </si>
  <si>
    <t>Verify that the OTP is sent to the email address or the phone number provided.</t>
  </si>
  <si>
    <t>TC_Pre-Reg_11</t>
  </si>
  <si>
    <t>Changing language after requesting OTP</t>
  </si>
  <si>
    <t>1. Select the required language.
 2. Entert an email address.
 3. Click on the "I am not a robot" check box.
 4. Performing the requested action that pops up.
 5. Click on "request OTP".
 6. After receiving OTP change the language.
 7. Enter the OTP and click on login.</t>
  </si>
  <si>
    <t>Once the user clicks request OTP, an OTP will be sent to the email address that was mentioned in login.
 After the language is changed and the OTP is entered the user should be able to login into the Language selected..</t>
  </si>
  <si>
    <t>TC_Pre-Reg_12</t>
  </si>
  <si>
    <t>Checking timeout while login</t>
  </si>
  <si>
    <t>Once the user clicks request OTP, an OTP will be sent to the email address that was mentioned in login.
 A count down timer for 3 minutes will start indicating the OTP epiration time. After the 3 minutes timeout, the user will be asked to request another OTP.</t>
  </si>
  <si>
    <t>TC_Pre-Reg_13</t>
  </si>
  <si>
    <t>Checking OTP after timeout</t>
  </si>
  <si>
    <t>1. Select the required language.
 2. Entert an invalid email address.
 3. Click on the "I am not a robot" check box.
 4. Performing the requested action that pops up.
 5. Click on "request OTP" and wait for time out.</t>
  </si>
  <si>
    <t>Once the user clicks request OTP, an OTP will be sent to the email address that was mentioned in login.
 A count down timer for 3 minutes will start indicating the OTP epiration time. After the 3 minutes timeout, the OTP should expire.</t>
  </si>
  <si>
    <t>TC_Pre-Reg_14</t>
  </si>
  <si>
    <t>Auto logout of inactivity</t>
  </si>
  <si>
    <t>1. Select the required language.
 2. Entert a phone number.
 3. Click on the "I am not a robot" check box.
 4. Performing the requested action that pops up.
 5. Click on "request OTP".
 6. Enter the OTP that was received to the mobile phone.
 7. Click on login 
 8. Wait for some time in the home page with out performing any action.</t>
  </si>
  <si>
    <t>When the user logs in and stays inactive, the application should logout automatically after some time of inactivity with the message "You have been logged out of inactivity."</t>
  </si>
  <si>
    <t>TC_Pre-Reg_20</t>
  </si>
  <si>
    <t>Login with the appropriate language</t>
  </si>
  <si>
    <t>1. Select the required language.
 2. Enter an email address or a phone number.
 3. Click on the "I am not a robot" check box.
 4. Performing the requested action that pops up.
 5. Click on "request OTP".
 6. Enter the OTP that was received in the email address.
 7. Click on login.
 NOTE : Perform the same steps for all the 3 languages available</t>
  </si>
  <si>
    <t>Once the user clicks request OTP, an OTP will be sent to the email address that was mentioned in login.
 The login will be completed successfully after entering the OTP.
 The user should be seeing the selected language for the page.
 NOTE : The selected language should be visible once the user is successfully logged in.</t>
  </si>
  <si>
    <t>TC_Pre-Reg_21</t>
  </si>
  <si>
    <t>Create an application</t>
  </si>
  <si>
    <t>1. Login to the Pre-reg application.
 2. Click on "CREATE AN application"</t>
  </si>
  <si>
    <t>User should be navigated to the language selection pop up.</t>
  </si>
  <si>
    <t>TC_Pre-Reg_22</t>
  </si>
  <si>
    <t>1. Login to the Pre-reg application.
 2. Click on "CREATE NEW APPLICATION".
 3. Check for the mandatory language</t>
  </si>
  <si>
    <t>The mandatory language should be greyed out without letting the user deselect them. The mandatory langauge should reflect as per the langauge in application mz properties.</t>
  </si>
  <si>
    <t>TC_Pre-Reg_23</t>
  </si>
  <si>
    <t>1. Login to the Pre-reg application.
 2. Click on "CREATE NEW APPLICATION".
 3. Do not select any language
 4. Click on cancel</t>
  </si>
  <si>
    <t>User should be navigated to the dashboard.</t>
  </si>
  <si>
    <t>TC_Pre-Reg_24</t>
  </si>
  <si>
    <t>1. Login to the Pre-reg application.
 2. Click on "CREATE NEW APPLICATION".
 3. Select any or all languages
 4. Click on cancel</t>
  </si>
  <si>
    <t>TC_Pre-Reg_25</t>
  </si>
  <si>
    <t>1. Login to the Pre-reg application.
 2. Click on "CREATE NEW APPLICATION".
 3. Try to deselect the mandatory langauge</t>
  </si>
  <si>
    <t>User should not be allowed to deselect the mandatory language.</t>
  </si>
  <si>
    <t>TC_Pre-Reg_26</t>
  </si>
  <si>
    <t>1. Login to the Pre-reg application.
 2. Click on "CREATE NEW APPLICATION".
 3. Select any or all languages
 4. Click on submit</t>
  </si>
  <si>
    <t>User should be navigated to the consent form.</t>
  </si>
  <si>
    <t>TC_Pre-Reg_27</t>
  </si>
  <si>
    <t>1. Login to pre reg application with single lang env.
 2. Click on create new application.</t>
  </si>
  <si>
    <t>User should not be prompted with language selection pop up. User should be directly navigated to the consent form.</t>
  </si>
  <si>
    <t>TC_Pre-Reg_28</t>
  </si>
  <si>
    <t>Creating an application</t>
  </si>
  <si>
    <t>1. Login to the Pre-reg application.
 2. Click on "CREATE NEW APPLICATION".
 3. Select the language.
 4. Check the agree terms and conditions checkbox and click on ACCEPT and continue with the application.</t>
  </si>
  <si>
    <t>After the user loggs in successfully &gt; clicking on the "CREATE NEW APPLICATION" &gt; Filling the application form and uploading the required documents should create the application successfully.</t>
  </si>
  <si>
    <t>TC_Pre-Reg_29</t>
  </si>
  <si>
    <t>1. Login to the Pre-reg application.
 2. Click on "CREATE NEW APPLICATION".
 3. Select the language.
 4.Do not Check the agree tearms and conditions checkbox and click on ACCEPT</t>
  </si>
  <si>
    <t>Accept should be displayed until the terms and conditions are accepted.</t>
  </si>
  <si>
    <t>TC_Pre-Reg_30</t>
  </si>
  <si>
    <t>1. Login to the Pre-reg application.
 2. Click on "CREATE NEW APPLICATION".
 3. Select the language.
 4. Check the agree terms and conditions checkbox and click on Cancel</t>
  </si>
  <si>
    <t>User should be navigated to the applications dashboard.</t>
  </si>
  <si>
    <t>TC_Pre-Reg_40</t>
  </si>
  <si>
    <t>Stages of application -Booked.</t>
  </si>
  <si>
    <t>1. Login into pre-reg Application.
 2. Click on "CREATE NEW APPLICATION" and click ON SUBMIT to confirm language
 3. Check the agree terms and conditions and click on ACCEPT.
 4. Fill the application.
 5. At the upload documents page, upload the required documents and complete the booking process by selecting the center and date.</t>
  </si>
  <si>
    <t>At the home page, the status of the application should be showing as "Booked".</t>
  </si>
  <si>
    <t>TC_Pre-Reg_41</t>
  </si>
  <si>
    <t>Stages of application -Cancelled.</t>
  </si>
  <si>
    <t>1. Login into pre-reg Application.
 2. Click on "CREATE NEW APPLICATION" and click ON SUBMIT to confirm language
 3. Check the agree terms and conditions and click on ACCEPT.
 4. Fill the application.
 5. At the upload documents page, upload the required documents and complete the booking process by selecting the center and date."
 6. From the home page, click on the delete appointment and select "Cancel appointment and save the details" option.</t>
  </si>
  <si>
    <t>At the home page, the status of the application should be showing as "Cancelled".</t>
  </si>
  <si>
    <t>TC_Pre-Reg_42</t>
  </si>
  <si>
    <t>Stages of application -Expired.</t>
  </si>
  <si>
    <t>1. Login into pre-reg Application.
 2. Click on "CREATE NEW APPLICATION" and click ON SUBMIT to confirm language
 3. Check the agree terms and conditions and click on ACCEPT.
 4. Fill the application.
 5. At the upload documents page, upload the required documents and complete the booking process by selecting the center and date."
 6. Check the appointment status of the same application after the selected date.</t>
  </si>
  <si>
    <t>At the home page, the status of the application should be showing as "Expired".</t>
  </si>
  <si>
    <t>TC_Pre-Reg_43</t>
  </si>
  <si>
    <t>Bulk booking appointments</t>
  </si>
  <si>
    <t>1. Login into pre-reg Application.
 2. Click on "CREATE NEW APPLICATION" and click ON SUBMIT 
 3. Check the agree terms and conditions and click on ACCEPT.
 4. Fill the application and complete the process without booking.
 5. Navigate to the home page and create another application and go to the home page.</t>
  </si>
  <si>
    <t>After selecting the applications and clicking on book an appointment option it will navigate to the page to select the center and the appropriate date and time can be selected and the booking should be successfully completed.
 After the successfull completion of booking, confirmation email will be sent to the email in the application form.</t>
  </si>
  <si>
    <t>TC_Pre-Reg_44</t>
  </si>
  <si>
    <t>Bulk booking appointments of applications that have status as "booked".</t>
  </si>
  <si>
    <t>1. Login into pre-reg Application.
 2. Select multiple applications that are already booked.
 3. Click on the "BOOK/MODIFY APPOINTMENT" option.
 4. Select the appropriate center to book.
 5. Select the slots required for the appropriate user and book thet slots..</t>
  </si>
  <si>
    <t>TC_Pre-Reg_45</t>
  </si>
  <si>
    <t>Cancelling an appointment</t>
  </si>
  <si>
    <t>1. Login into pre-reg Application.
 2. Click on "CREATE NEW APPLICATION" and click ON SUBMIT 
 3. Check the agree terms and conditions and click on ACCEPT.
 4. Fill the application and complete the process and booking.
 5. Navigate to the home page and delete the booking completely.</t>
  </si>
  <si>
    <t>After selecting the applications and clicking on the delete option it will navigate to the page to select "Discard entire application" and "Cancel appointment and save the details". After selecting the appropriate option click on Submit.
 After the cancelling the booking, a confirmation email will be sent to the email in the application form.</t>
  </si>
  <si>
    <t>TC_Pre-Reg_46</t>
  </si>
  <si>
    <t>Selecting "Discard entire application" option in Cancelling an appointment.</t>
  </si>
  <si>
    <t>1. Login into pre-reg Application.
 2. Click on "CREATE NEW APPLICATION" and click ON SUBMIT 
 3. Check the agree terms and conditions and click on ACCEPT.
 4. Fill the application and complete the process and booking.
 5. From home page select the application and click on the delete button and select "Discard entire application" option.</t>
  </si>
  <si>
    <t>The selected application should be completely deleted from the home page and "The selected application has been successfully deleted" message should be displayed.
 After the cancelling the booking, a confirmation email will be sent to the email in the application form.</t>
  </si>
  <si>
    <t>TC_Pre-Reg_47</t>
  </si>
  <si>
    <t>Selecting "Cancel appointment and save the details" option in Cancelling an appointment.</t>
  </si>
  <si>
    <t>1. Login into pre-reg Application.
 2. Click on "CREATE NEW APPLICATION" and click ON SUBMIT 
 3. Check the agree terms and conditions and click on ACCEPT.
 4. Fill the application and complete the process and booking.
 5. From home page select the application and click on the delete button and select "Cancel appointment and save the details" option.</t>
  </si>
  <si>
    <t>The selected application should be displayed with status changed as "Cancelled" and the "View information" link should be active to just view the application infoamtion but no changes in the application should be allowed. The "View Acknowledgement" link should be disabled.
 After the cancelling the booking, a confirmation email will be sent to the email in the application form.</t>
  </si>
  <si>
    <t>TC_Pre-Reg_48</t>
  </si>
  <si>
    <t>Re booking after Cancelling an appointment.</t>
  </si>
  <si>
    <t>1. Login into pre-reg Application.
 2. Click on "CREATE NEW APPLICATION" and click ON SUBMIT 
 3. Check the agree terms and conditions and click on ACCEPT.
 4. Fill the application and complete the process and booking.
 5. Navigate to the home page and delete the booking completely.
 6. From home page start creating an application and make an appointment.</t>
  </si>
  <si>
    <t>If the booking is deleted with "Discard entire application", the application can be viewed but user can not edit the application.
 In case the option "Cancel appointment and save the details" was used to delete, the complete record will be deleted.
 In order to re-book the application the user must start a new application again and make an appointment.</t>
  </si>
  <si>
    <t>TC_Pre-Reg_49</t>
  </si>
  <si>
    <t>Bulk Re booking Cancelled appointment.</t>
  </si>
  <si>
    <t>1. Login into pre-reg Application.
 2. Select multiple applications that are "Cancelled".
 3. Click on the "BOOK/MODIFY APPOINTMENT" option.
 4. Select the appropriate center to book.
 5. Select the slots required for the appropriate user and book thet slots..</t>
  </si>
  <si>
    <t>TC_Pre-Reg_50</t>
  </si>
  <si>
    <t>Creating application using combination of different capture languages.</t>
  </si>
  <si>
    <t>1. Login into pre-reg Application.
 2. Click on "CREATE NEW APPLICATION" and click ON SUBMIT 
 3. Check the agree terms and conditions and click on ACCEPT.
 4. Fill the application and complete the process and book an appointment.
 5. Logout from the application.
 6. Login with a different language.
 7. Try to view the application and complete the booking process</t>
  </si>
  <si>
    <t>After logging in a different language, the data capture language should be as the previous language and when you click on the view application link, the application information should be in the orighinal language but the remaining UI should be in the second language selected.</t>
  </si>
  <si>
    <t>TC_Pre-Reg_51</t>
  </si>
  <si>
    <t>Creating an application by selecting the age between 0-5</t>
  </si>
  <si>
    <t>1. Login into Pre-Reg.
 2. Click on "CREATE NEW APPLICATION" and click ON SUBMIT 
 3. Check the agree terms and conditions and click on ACCEPT.
 4. While filling the application, enter the age of the applicant less than 5 years and complete the application..
 5. Navigate to the preview page.</t>
  </si>
  <si>
    <t>The application should be completed successfully and the documents that are requested shoule be according to the applicant mvel file.</t>
  </si>
  <si>
    <t>TC_Pre-Reg_52</t>
  </si>
  <si>
    <t>Create an application with child age and modify it to a adult age.</t>
  </si>
  <si>
    <t>1. Login into Pre-Reg.
 2. Click on "CREATE NEW APPLICATION" and click ON SUBMIT 
 3. Check the agree terms and conditions and click on ACCEPT.
 4. While filling the application, enter the age of the applicant less than 5 years and complete the application without booking appointment.
 5. Complete the application process and navigate to the home page.
 6. From home page edit the application and change the age to a 2 digit adult age.</t>
  </si>
  <si>
    <t>The application should be completed successfully and the documents that are requested shoule be according to the applicant mvel file for an adult applicant.</t>
  </si>
  <si>
    <t>TC_Pre-Reg_60</t>
  </si>
  <si>
    <t>Trying to complete the application with out filling the non-mandatory fields.</t>
  </si>
  <si>
    <t>1. Login into Pre-Reg.
 2. Click on "CREATE NEW APPLICATION" and click ON SUBMIT 
 3. Check the agree terms and conditions and click on ACCEPT.
 4. Fill the application.
 5. Try to complete the application by leaving the non-mandatory fields.</t>
  </si>
  <si>
    <t>The application should be completed with the non-mandatory fields empty.</t>
  </si>
  <si>
    <t>TC_Pre-Reg_61</t>
  </si>
  <si>
    <t>Mandatory fields validation in location hierarchy - Normal</t>
  </si>
  <si>
    <t>1. Login into Pre-Reg.
 2. Click on "CREATE NEW APPLICATION" and click ON SUBMIT 
 3. Check the agree terms and conditions and click on ACCEPT.
 4. Fill the application.
 5. Try to complete the application by Choose the values in the dropdown for the address in the order of the hierarchy.(Region-&gt;Province-&gt;City-&gt;Zone-&gt;Postal code)</t>
  </si>
  <si>
    <t>The dropdown should display the values based on the hierachial selection.</t>
  </si>
  <si>
    <t>TC_Pre-Reg_62</t>
  </si>
  <si>
    <t>Mandatory fields validation in location hierarchy - Skiping a dropdown in the hierarchy.</t>
  </si>
  <si>
    <t>1. Login into Pre-Reg.
 2. Click on "CREATE NEW APPLICATION" and click ON SUBMIT 
 3. Check the agree terms and conditions and click on ACCEPT.
 4. Fill the application.
 5. Try to complete the application by Choose the values in the dropdown for the address without the order of the hierarchy.(Ex: Choose City without choosing Region and Province)</t>
  </si>
  <si>
    <t>Message should be displayed to the user "Choose the address fields in hierarchy (Region-&gt;Province-&gt;City-&gt;Zone-&gt;Postal code)".</t>
  </si>
  <si>
    <t>TC_Pre-Reg_63</t>
  </si>
  <si>
    <t>Mandatory fields validation in location hierarchy - Going back and changing the hierarchy.</t>
  </si>
  <si>
    <t>1. Login into Pre-Reg.
 2. Click on "CREATE NEW APPLICATION" and click ON SUBMIT 
 3. Check the agree terms and conditions and click on ACCEPT.
 4. Fill the application.
 5. Enter the mandatory fields.
 6. Click on continue.
 7. Click back.
 8. Edit the location hierarchy fields such as Region/Province."</t>
  </si>
  <si>
    <t>The rest of the location hierachy fields below Region/province should become blank. User should select the location again.</t>
  </si>
  <si>
    <t>TC_Pre-Reg_64</t>
  </si>
  <si>
    <t>Search in dropdown in Pre registation - Matching Result</t>
  </si>
  <si>
    <t>1. login into Pre-Reg.
 2. Click on ""CREATE AN APPOINTMENT"" and click ON
 3. Check the agree terms and conditions and click on ACCEPT.
 4. Fill the application.
 5. While filling the application, verify the search feature in the dropdown menu with Matching Result.</t>
  </si>
  <si>
    <t>User should be able to search within the dropdown list and it should not be case sensitive.</t>
  </si>
  <si>
    <t>TC_Pre-Reg_66</t>
  </si>
  <si>
    <t>Verifying the max limit of the document size to be uploaded - Try uploading a file more than 2 MB</t>
  </si>
  <si>
    <t>1. login into Pre-Registration.
 2. Fill the application.
 3. When reached the upload document page, try to upload a file more than 2 MB.</t>
  </si>
  <si>
    <t>At the document uploading page, when the user tries to upload a document execcding the maz size limit an appropriate error message should be displayed.
 The uploading must cancel with a error message "Document exceeding the allowed size".</t>
  </si>
  <si>
    <t>TC_Pre-Reg_67</t>
  </si>
  <si>
    <t>At upload document page, enter special characters, upload docs and navigate front and back.</t>
  </si>
  <si>
    <t>1. Login into Pre-Registration.
 10. Fill the application and upload the documents
 11. At the document upload page, enter special characters in the "Document reference ID" field &gt; Click on "CONTINUE" &gt; and click on "BACK"</t>
  </si>
  <si>
    <t>When returning back to the document upload page the data entered in the "Document reference ID" box should be saved</t>
  </si>
  <si>
    <t>TC_Pre-Reg_68</t>
  </si>
  <si>
    <t>Verifying the the document type to be uploaded - Try uploading a file other than "pdf,jpeg,png,jpg"</t>
  </si>
  <si>
    <t>1. login into Pre-Registration.
 2. Fill the application.
 3. When reached the upload document page, try to upload a file type other than "pdf,jpeg,png,jpg"</t>
  </si>
  <si>
    <t>At the document uploading page, when the user tries to upload a invalid file format an appropriate error message should be displayed.
 The uploading must cancel with a error message "The file type is not supported".</t>
  </si>
  <si>
    <t>TC_Pre-Reg_69</t>
  </si>
  <si>
    <t>Using a valid type of the file format and within the max size document to upload in the applicain process</t>
  </si>
  <si>
    <t>1. login into Pre-Registration.
 2. Fill the application.
 3. When reached the upload document page, try to upload a file of "pdf,jpeg,png,jpg" and size within 2 MB size.</t>
  </si>
  <si>
    <t>At the document uploading page, the suggested file format in the suggested size should be uploaded.
 The upload should be successfully completed with out any error in the above combination.</t>
  </si>
  <si>
    <t>TC_Pre-Reg_70</t>
  </si>
  <si>
    <t>View Uploaded Document</t>
  </si>
  <si>
    <t>1. login into Pre-Registration.
 2. Fill the application.
 3. When reached the upload document page, try to upload a file.
 4. After the file is uploaded please click on the "eye" link to view the uploaded document.</t>
  </si>
  <si>
    <t>The uploaded document should be viewed with out any problem.</t>
  </si>
  <si>
    <t>TC_Pre-Reg_71</t>
  </si>
  <si>
    <t>Delete uploaded Document</t>
  </si>
  <si>
    <t>1. login into Pre-Registration.
 2. Fill the application.
 3. When reached the upload document page, try to upload a file.
 4. After the file is uploaded please click on the "delete" link to delete the uploaded document.</t>
  </si>
  <si>
    <t>The uploaded document should be deleted with out any problem.</t>
  </si>
  <si>
    <t>TC_Pre-Reg_72</t>
  </si>
  <si>
    <t>Re-upload deleted Document</t>
  </si>
  <si>
    <t>1. login into Pre-Registration.
 2. Fill the application.
 3. When reached the upload document page, try to upload a file.
 4. After the file is uploaded please click on the "delete" link to delete the uploaded document and try to re-upload it again.</t>
  </si>
  <si>
    <t>The uploaded socument should be deleted and re-uploaded with out any problem.</t>
  </si>
  <si>
    <t>TC_Pre-Reg_73</t>
  </si>
  <si>
    <t>browse diff format of file Documents</t>
  </si>
  <si>
    <t>1. login into Pre-Registration.
 2. Fill the application.
 3. When reached the upload document page, try to upload files of different formats.</t>
  </si>
  <si>
    <t>The suggested file types "pdf,jpeg,png,jpg" should be uploaded with out any problem, any formatother than the 4 suggested file formats should not be uploaded.</t>
  </si>
  <si>
    <t>TC_Pre-Reg_79</t>
  </si>
  <si>
    <t>"Same as" feature for first time user</t>
  </si>
  <si>
    <t>1. Login into Pre-Registration as first time user.
 2. Click on "CREATE NEW APPLICATION" and create an application
 3. Navigate to the Document upload page.
 4. Verify the Address proof entry.</t>
  </si>
  <si>
    <t>There should be no "Same as" option near the address proof.</t>
  </si>
  <si>
    <t>TC_Pre-Reg_87</t>
  </si>
  <si>
    <t>Preview Page of Appointment.</t>
  </si>
  <si>
    <t>1. Login into Pre-Reg.
 2. Click on "CREATE NEW APPLICATION" and click ON SUBMIT 
 3. Check the agree terms and conditions and click on ACCEPT.
 4. Fill the application and upload the required docs.
 5. Navigate to the preview page.</t>
  </si>
  <si>
    <t>The Preview page will show the Application information in the selected languages.</t>
  </si>
  <si>
    <t>TC_Pre-Reg_88</t>
  </si>
  <si>
    <t>Edit the documents from Previrew page</t>
  </si>
  <si>
    <t>1. Login into Pre-Reg.
 2. Create an application and navigate to preview page. 
 3. Click on the edit option next to the documents in the preview page</t>
  </si>
  <si>
    <t>The user will be navigated to the document upload page for modifications.</t>
  </si>
  <si>
    <t>TC_Pre-Reg_89</t>
  </si>
  <si>
    <t>Edit the application from Previrew page</t>
  </si>
  <si>
    <t>1. Login into Pre-Reg.
 2. Create an application and navigate to preview page. 
 3. Click on the edit option next to the application details in the preview page</t>
  </si>
  <si>
    <t>The user will be navigated to the demographic page for modifications.</t>
  </si>
  <si>
    <t>MOSIP-18848</t>
  </si>
  <si>
    <t>RegClient: Text overlapped on Authenticate button, in Pending Approval task</t>
  </si>
  <si>
    <t>TC_01</t>
  </si>
  <si>
    <t>1. Login into Reg-Client
2. Create an application and navigate to the approval page</t>
  </si>
  <si>
    <t>The text in the approval screen should not be overlapped with the authenticate button</t>
  </si>
  <si>
    <t>qa-release.mosip.net</t>
  </si>
  <si>
    <t>MOSIP-23225</t>
  </si>
  <si>
    <t>Displaying capture attempts count while performing packet auth with biometrics</t>
  </si>
  <si>
    <t>TC_02</t>
  </si>
  <si>
    <t>There should be no count displayed at the capture screen</t>
  </si>
  <si>
    <t>qa5.mosip.net</t>
  </si>
  <si>
    <t>MOSIP-22830</t>
  </si>
  <si>
    <t xml:space="preserve">Reg.Client: In Application upload screen 'client status and server status' are not updating </t>
  </si>
  <si>
    <t>TC_03</t>
  </si>
  <si>
    <t>Packets created in Reg.client and uploaded to server.
Verify if the Client status and server status are getting updated in Reg.Client or not.</t>
  </si>
  <si>
    <t xml:space="preserve">Client status and server status are getting updated in Reg.Client
</t>
  </si>
  <si>
    <t>MOSIP-18071</t>
  </si>
  <si>
    <t>RegClient: Validation message overlap on continue button.</t>
  </si>
  <si>
    <t>TC_04</t>
  </si>
  <si>
    <t>1. Login in Reg. Client &gt; New Registration/Biometric correction &gt; select language window.
2. Select two languages and continue.
3. In consent screen, continue without selecting consent checkbox.</t>
  </si>
  <si>
    <t>Validation message should not overlap on continue button.</t>
  </si>
  <si>
    <t>MOSIP-18720</t>
  </si>
  <si>
    <t>Reg.Client: Capture Time not displaying in Supervisor/Operator Biometric screen</t>
  </si>
  <si>
    <t>TC_05</t>
  </si>
  <si>
    <t>1.Login in Reg.Client with user rolls (Reg_Supervisor/Reg_officer)
2. Get Onboarding &gt; Supervisor/Operator Biometric screen
3. Capture biometrics and observe 'Capture Time'.</t>
  </si>
  <si>
    <t>Capture Time should be displayed.</t>
  </si>
  <si>
    <t>MOSIP-18665</t>
  </si>
  <si>
    <t>Reg.Client-Preview screen, Applicant biometrics count not showing correctly</t>
  </si>
  <si>
    <t>TC_06</t>
  </si>
  <si>
    <t>1. Login into Reg-Client.
2. Create an application and add few exceptions in the biometric details screen.
3. At preview screen, verify the biometric count for the users.</t>
  </si>
  <si>
    <t>MOSIP-18928</t>
  </si>
  <si>
    <t>RegClient: Center is valid but RegClient Sync config failed as center is inactive</t>
  </si>
  <si>
    <t>TC_07</t>
  </si>
  <si>
    <t>1. Login into Reg-Client and Inactivate a center
2. Try to sync.</t>
  </si>
  <si>
    <t>Appropriate message that the center is not activated is displayed.</t>
  </si>
  <si>
    <t>MOSIP-18582</t>
  </si>
  <si>
    <t>RegClient: Miss match in behavior for with and without space blocklisted word</t>
  </si>
  <si>
    <t>TC_08</t>
  </si>
  <si>
    <t>Block Listed words with spaces.</t>
  </si>
  <si>
    <t>Should  be able to create block listed words with spaces and able to get them detected in reg-client.</t>
  </si>
  <si>
    <t>MOSIP-19431</t>
  </si>
  <si>
    <t>Reg.Client- Crop and Delete option is not working in Scan document window</t>
  </si>
  <si>
    <t>TC_09</t>
  </si>
  <si>
    <t>Preview of uploaded document</t>
  </si>
  <si>
    <t>1. Login into Reg.Client and select 'New registration'. 
2. Capture and Save document from Document Upload screen.
3. Select 'Preview' in Document Upload screen and click on 'Delete'/'Crop' button in Scan document window.</t>
  </si>
  <si>
    <t>There should be no options enabled in the preview screen.</t>
  </si>
  <si>
    <t>MOSIP-13227</t>
  </si>
  <si>
    <t>Post-Remap and completion of pending activities still not able to remap</t>
  </si>
  <si>
    <t>TC_10</t>
  </si>
  <si>
    <t>MOSIP-18077</t>
  </si>
  <si>
    <t>RegClient: Consent screen label overlap on Biometric correction label</t>
  </si>
  <si>
    <t>TC_11</t>
  </si>
  <si>
    <t>1. Login into Reg-Client.
2. Select Biometric Correction option.
3. Accept the consent screen</t>
  </si>
  <si>
    <t>Observed that there are no overlaps of different screens and buttons.</t>
  </si>
  <si>
    <t>MOSIP-19893</t>
  </si>
  <si>
    <t>Reg.Client - Clicking on 'Submit Preferences' button closes the Reg.Client without a confirmation pop-up.</t>
  </si>
  <si>
    <t>TC_12</t>
  </si>
  <si>
    <t>1. Login to Reg. Client.
2. Go to Global Config Setting and click on Submit Preferences button.
3. Go to Scheduled job settings and edit cron expression, click on Submit button.</t>
  </si>
  <si>
    <t>A pop-up message should be displayed asked the user if he would like to retart the application or not.</t>
  </si>
  <si>
    <t>MOSIP-19159</t>
  </si>
  <si>
    <t>Reg.Client-Initial launch login page and Login page field names (User Name and Password) are missing.</t>
  </si>
  <si>
    <t>TC_13</t>
  </si>
  <si>
    <t>In Reg.Client initial launch login page and Login page field names (User Name and Password) are missing.</t>
  </si>
  <si>
    <t>Mesasge to enter username and password should be dispalyed.</t>
  </si>
  <si>
    <t>MOSIP-18649</t>
  </si>
  <si>
    <t>Reg.Client: "/" Symbol is displaying before all Registration tasks</t>
  </si>
  <si>
    <t>TC_14</t>
  </si>
  <si>
    <t>1. Login into reg-clinet.
2. Select the "Registration tasks"
3. The screen will be navigated to the task page.</t>
  </si>
  <si>
    <t>Verify that the task pages do not have any "/" before the task name.</t>
  </si>
  <si>
    <t>MOSIP-19825</t>
  </si>
  <si>
    <t>Reg-Client: Proper error message is not displayed when we try to fetch a consumed application.</t>
  </si>
  <si>
    <t>TC_15</t>
  </si>
  <si>
    <t>1. Login into pre-reg qa-double-rc2 and create an application
2. Launch Reg-client and consume the application.
3. Try to use the consumed application again in reg-client.</t>
  </si>
  <si>
    <t>A proper error message should be displayed that the pre-reg id is already consumed.</t>
  </si>
  <si>
    <t>MOSIP-20961</t>
  </si>
  <si>
    <t>Reg-Client : Deactivated entry Dynamic field is still showing in dropdown of reg-clinet</t>
  </si>
  <si>
    <t>TC_16</t>
  </si>
  <si>
    <t>1. Login into Admin and Deactivate a dynamic field that is active.
2. Wait for 20 mins.
3. Login into Reg-client
4. Verify the drop down of the deactivated entry.</t>
  </si>
  <si>
    <t>After deactivating the dynamic field, the field should not be displayed in reg-client.</t>
  </si>
  <si>
    <t>MOSIP-20962</t>
  </si>
  <si>
    <t>Reg-Client : Blocklisted listed word is still holding the previous data along with the updated data and both of them are considered as an blocklisted word in regclient - we are getting validation for both data.</t>
  </si>
  <si>
    <t>TC_17</t>
  </si>
  <si>
    <t>1. Login into Admin and create a blocklisted word &gt; Activate it.
2. Wait for 20 mins and verify the word in Reg-client
3. Login into Admin &gt; edit and update the word
4. Wait for 20 minutes
5. Login into reg-client and verify the updated block listed word.</t>
  </si>
  <si>
    <t>After editing the Blocklisted word, the new word should be available as a block listed word.</t>
  </si>
  <si>
    <t>MOSIP-20963</t>
  </si>
  <si>
    <t>Reg-Client : Deactivated block listed word is still showing as active in reg-clinet and displays option to "Allow / reject"</t>
  </si>
  <si>
    <t>TC_18</t>
  </si>
  <si>
    <t>1. Login into Admin and create a blocklisted word &gt; Activate it.
2. Wait for 20 mins and verify the word in Reg-client
3. Deactivate the word
4. Wait for 20 minutes
5. Login into reg-client and verify the deactivated block listed word.
6. The deactivated word is considered as an Blocklisted word in reg-client.</t>
  </si>
  <si>
    <t>The deactivated blocklisted word should not be activated in Reg-client.</t>
  </si>
  <si>
    <t>MOSIP-19766</t>
  </si>
  <si>
    <t>Without capturing POE document for biometric exceptions flow, POE document is displaying as captured</t>
  </si>
  <si>
    <t>TC_19</t>
  </si>
  <si>
    <t>Proof of Exception packets</t>
  </si>
  <si>
    <t>Verifiy PoE document.
1. Create a packet by scanning PoA, PoI &amp; PoB documents.
2. Capture Iris, face, fngers with exception and exception face.
3. Observer documents list in Preview screen</t>
  </si>
  <si>
    <t>Should display only scanned PoA, PoI &amp; PoB documents.
Should display captured exception face also in preview screen.</t>
  </si>
  <si>
    <t>Sprint 2 &amp; 3</t>
  </si>
  <si>
    <t>Tested with mock</t>
  </si>
  <si>
    <t>TC_20</t>
  </si>
  <si>
    <t>Verifiy PoE document.
1. Create a packet by scanning PoA, PoI, PoB &amp; PoE documents.
2. Capture Iris, face, fngers with exception and exception face.
3. Observer documents list in Preview screen</t>
  </si>
  <si>
    <t>Should display only scanned PoA, PoI , PoB and PoE documents.
Should display captured exception face also in preview screen.</t>
  </si>
  <si>
    <t>MOSIP-19711</t>
  </si>
  <si>
    <t>Real devices - In Operator onboarding biometrics screen 'Save' button is not enabling after capturing biometrics also</t>
  </si>
  <si>
    <t>TC_21</t>
  </si>
  <si>
    <t>Operator Onboarding</t>
  </si>
  <si>
    <t>1. Login to Reg.Client with Reg_Sup role.
2. Capture operator biometrics with poor quality (less than threshold value) and click on Save.</t>
  </si>
  <si>
    <t>Save button should be disabled</t>
  </si>
  <si>
    <t>TC_22</t>
  </si>
  <si>
    <t>1. Login to Reg.Client with Reg_Sup role.
2. Capture operator biometrics with good quality (more than threshold value) and click on Save.</t>
  </si>
  <si>
    <t>Save button should be enabled</t>
  </si>
  <si>
    <t>MOSIP-19745</t>
  </si>
  <si>
    <t>Exception face' option is coming for Introducer biometrics</t>
  </si>
  <si>
    <t>TC_23</t>
  </si>
  <si>
    <t>Exception face option for Minor flow bio exception packets</t>
  </si>
  <si>
    <t>Exception face photo for Minor packets
1. Select New Registration flow and enter resident age a 10 (minor)
2. Capture FPs by marking some fingers as exception and add PoE document. 
3. Verify Introducer biometrics options.</t>
  </si>
  <si>
    <t>Operator should get options to capture FP, Iris &amp; Face of introducer. 
Should not get exception face option in introducer biometrics.</t>
  </si>
  <si>
    <t>TC_24</t>
  </si>
  <si>
    <t>Exception face photo for Minor packets
1. Select New Registration flow and enter resident age a 10 (minor)
2. Capture FP, Iris &amp; face without any exception. 
3. Verify Introducer biometrics options.</t>
  </si>
  <si>
    <t>MOSIP-19875</t>
  </si>
  <si>
    <t>While operator onboarding, getting error "Unable to load home screen".</t>
  </si>
  <si>
    <t>TC_25</t>
  </si>
  <si>
    <t>1. Login to Reg.Client with Reg_Sup role.
2. Capture operator biometrics and click on Save.</t>
  </si>
  <si>
    <t>Should get operator onboarded succesfully</t>
  </si>
  <si>
    <t>Sprint 1 &amp; 3</t>
  </si>
  <si>
    <t>MOSIP-19808</t>
  </si>
  <si>
    <t>Iris scanner getting disconnected after couple of enrolments</t>
  </si>
  <si>
    <t>TC_26</t>
  </si>
  <si>
    <t>Connect/Disconnect Iris scanner</t>
  </si>
  <si>
    <t>Connect Iris scanner to Machine, Login in to Reg.Client. Devices MDS is running.
Continusly perform 10 emrollments.</t>
  </si>
  <si>
    <t>Iris scanner should not disconnect</t>
  </si>
  <si>
    <t>qa-triple-rc2</t>
  </si>
  <si>
    <t>Sprint 3</t>
  </si>
  <si>
    <t>Test on qa-triple-rc2 with real devices</t>
  </si>
  <si>
    <t>MOSIP-19896</t>
  </si>
  <si>
    <t>Face camera not working after few registration.</t>
  </si>
  <si>
    <t>TC_27</t>
  </si>
  <si>
    <t>Connect/Disconnect Face camera</t>
  </si>
  <si>
    <t>Connect Face camera to Machine, Login in to Reg.Client. Devices MDS is running.
Continusly perform 10 emrollments.</t>
  </si>
  <si>
    <t>Face camera should not disconnect</t>
  </si>
  <si>
    <t>MOSIP-19821</t>
  </si>
  <si>
    <t>After marking right Iris as exception, still Iris scanner capturing right iris only instead of left iris and displaying as left iris. (The scanned iris is getting swapped)</t>
  </si>
  <si>
    <t>TC_28</t>
  </si>
  <si>
    <t>Iris capturing</t>
  </si>
  <si>
    <t>1. Mark left Iris as exception and capture Right Iris.
2. Verify captured right Iris</t>
  </si>
  <si>
    <t>Should capture right iris only. Should not capture left iris</t>
  </si>
  <si>
    <t>MOSIP-21054</t>
  </si>
  <si>
    <t>Reg-Client : Unable to login with Face and Iris after making login changes in app_authentication_method</t>
  </si>
  <si>
    <t>TC_29</t>
  </si>
  <si>
    <t>BIO Authentication</t>
  </si>
  <si>
    <t>1. Create a user with supervisor role and add individualId details in attribues
2. Login into reg-client with the user and provide the biometric details.
3. Make changes in the master.app_authentication_method DB for role_code = 'REGISTRATION_SUPERVISOR' and add FACE/IRIS for login method
4. Log out and wait for 20 minutes and try to login again.</t>
  </si>
  <si>
    <t>User should be able to login into reg-client with Password/Finger/Face/Iris</t>
  </si>
  <si>
    <t>MOSIP-21039</t>
  </si>
  <si>
    <t>Reg-Client : Unable to fetch application created in pre-reg with age Minor</t>
  </si>
  <si>
    <t>TC_30</t>
  </si>
  <si>
    <t>Pre-reg and reg-client integration</t>
  </si>
  <si>
    <t>1. Create an application in pre-reg &gt; female &gt; age 11 &gt; resident
2. Complete the demographic details and upload documents required.
3. Login into reg-client and try to fetch the application.</t>
  </si>
  <si>
    <t>The application should be fetched with out any problem.</t>
  </si>
  <si>
    <t>MOSIP-21050</t>
  </si>
  <si>
    <t>Packets are stuck at stage: CMD_VALIDATION, When operator auth method is Fingerprint.</t>
  </si>
  <si>
    <t>TC_31</t>
  </si>
  <si>
    <t>Bio Auth</t>
  </si>
  <si>
    <t>Created a packet with fingerprint as operator authentication in reg.client and uploaded the same.</t>
  </si>
  <si>
    <t>Packet should be uploaded successfully.</t>
  </si>
  <si>
    <t>MOSIP-19182</t>
  </si>
  <si>
    <t>Post every biometric scan, screen switched to Introducer Auth for Minor/Infant flow</t>
  </si>
  <si>
    <t>TC_32</t>
  </si>
  <si>
    <t>1. Login into Reg.Client &gt;New Registration, select age as 7 years
2. Go to biometric details screen &gt; select leftslap and click on Scan.</t>
  </si>
  <si>
    <t>Post every biometric scan, screen should not switch to Introducer Auth for Minor/Infant flow.</t>
  </si>
  <si>
    <t>MOSIP-18641</t>
  </si>
  <si>
    <t>Reg.Client: UI should be refactored with RTL support</t>
  </si>
  <si>
    <t>TC_33</t>
  </si>
  <si>
    <t>RTL Support</t>
  </si>
  <si>
    <t>Verify RTL in all the reg-client pages</t>
  </si>
  <si>
    <t>When logged in Arabic the text should be displayed right to left.</t>
  </si>
  <si>
    <t>Sprint 2 and 3</t>
  </si>
  <si>
    <t>MOSIP-18741</t>
  </si>
  <si>
    <t>Reg.Client: Unable to Login into Reg.Client, when newly created Center is mapped to User and Machine</t>
  </si>
  <si>
    <t>TC_34</t>
  </si>
  <si>
    <t>New Center and user creation</t>
  </si>
  <si>
    <t xml:space="preserve">Create a new center from Admin UI
Remap the user and machine to new center
(Note: Restarted Master data and Sync data services)
Login into Reg.Client </t>
  </si>
  <si>
    <t>User should be able to login successfully.</t>
  </si>
  <si>
    <t>MOSIP-24048</t>
  </si>
  <si>
    <t>Reg-Client : Unable to fetch application created in pre-reg with age infant</t>
  </si>
  <si>
    <t>TC_35</t>
  </si>
  <si>
    <t>Create an application in pre-reg &gt; female &gt; age 2 &gt; resident
complete the demographic details and upload documents required.
Login into reg-client and try to fetch the application.</t>
  </si>
  <si>
    <t>Application should be fethced successfully</t>
  </si>
  <si>
    <t>MOSIP-21056</t>
  </si>
  <si>
    <t>Unable to do registration with new center and new machine</t>
  </si>
  <si>
    <t>TC_36</t>
  </si>
  <si>
    <t xml:space="preserve">New Center </t>
  </si>
  <si>
    <t>1. Create a new center and map your machine
2. Login with user zone mapped to the new center
3. Try to create a packet and upload it.</t>
  </si>
  <si>
    <t>MOSIP-24062</t>
  </si>
  <si>
    <t>Reg-client : Sometimes we observed that the fetching application was not working.</t>
  </si>
  <si>
    <t>TC_37</t>
  </si>
  <si>
    <t>Sometimes we observed that the fetching was not working.</t>
  </si>
  <si>
    <t>MOSIP-22321</t>
  </si>
  <si>
    <t>Reg-client : "Forget username" link is not working.</t>
  </si>
  <si>
    <t>TC_38</t>
  </si>
  <si>
    <t>Launch Reg-client
login and logout from reg-client.</t>
  </si>
  <si>
    <t>Click on the "Forget username" link should not be visible.</t>
  </si>
  <si>
    <t>MOSIP-22787</t>
  </si>
  <si>
    <t>Reg-Client - Capturing and removing an exception in biometrics throws "Unable to capture biometrics error"</t>
  </si>
  <si>
    <t>TC_39</t>
  </si>
  <si>
    <t>Capture left hand, right hand.
Capture Iris with an exception (left, right or both).
Capture face and exception photo.
Go back to iris, remove the exception and attempt to capture an image.</t>
  </si>
  <si>
    <t>After removing the exception, the selected modality should capture captured with out any problem.</t>
  </si>
  <si>
    <t>Reg-Client-01</t>
  </si>
  <si>
    <t>Pre-reg - Reg-client integration</t>
  </si>
  <si>
    <t>Verify the Synch of the application in the Pending appointment status.</t>
  </si>
  <si>
    <t>The Synch process should not download the applications(PRIDs) in Pending appointment status.</t>
  </si>
  <si>
    <t>Reg-Client-02</t>
  </si>
  <si>
    <t>Verify the fetching of the data with the Pending appointment status.</t>
  </si>
  <si>
    <t>The on demand fetch should display the application in Pending appointment status irrespective of the centre location.</t>
  </si>
  <si>
    <t>Reg-Client-03</t>
  </si>
  <si>
    <t>Verify the Synch of the application in the booked appointment status wrt the same center.</t>
  </si>
  <si>
    <t>The Synch process should download and display the applications(PRIDs) in Booked appointment status.</t>
  </si>
  <si>
    <t>Reg-Client-04</t>
  </si>
  <si>
    <t>Verify the Synch of the application in the booked appointment status wrt the different center.</t>
  </si>
  <si>
    <t>Reg-Client-05</t>
  </si>
  <si>
    <t>Verify the fetching of the data with the Booked appointment status wrt the same center.</t>
  </si>
  <si>
    <t>The on demand fetch should display the application in Booked appointment status irrespective of the centre location.</t>
  </si>
  <si>
    <t>Reg-Client-06</t>
  </si>
  <si>
    <t>Verify the fetching of the data with the Booked appointment status wrt the different center.</t>
  </si>
  <si>
    <t>Reg-Client-07</t>
  </si>
  <si>
    <t>Verify the Synch of the application in the cancelled appointment status.</t>
  </si>
  <si>
    <t>The Synch process should not download and display the applications(PRIDs) in Cancelled appointment status.</t>
  </si>
  <si>
    <t>Reg-Client-08</t>
  </si>
  <si>
    <t>Verify the fetching of the data with the cancelled appointment status.</t>
  </si>
  <si>
    <t>The on demand fetch should display the application in cancelled status.</t>
  </si>
  <si>
    <t>Reg-Client-09</t>
  </si>
  <si>
    <t>Verify the Synch of the application in the expired appointment status.</t>
  </si>
  <si>
    <t>The Synch process should not download and display the applications(PRIDs) in Expired appointment status.</t>
  </si>
  <si>
    <t>Reg-Client-10</t>
  </si>
  <si>
    <t>Verify the fetching of the data with the expired appointment status.</t>
  </si>
  <si>
    <t>The on demand fetch should display the PRIDs(PRIDs) for expired appointment status.</t>
  </si>
  <si>
    <t>Reg-Client-11</t>
  </si>
  <si>
    <t>Initial launch</t>
  </si>
  <si>
    <t>1. Files getting generated while RegClient Initial launch by running run.bat
2. Enter valid User Name and Password in Reg.Client login screen</t>
  </si>
  <si>
    <t>1. Should generate folder- .mosipkeys, db, logs and files - applicanttype.mvel, logback.xml, bioCorrectionProcess.json, lostProcess.json, newProcess.json, updateProcess.json, SCHEMA_0.1.json, startup.log.
2. Login authentication should be success with popup window "Success-Restart the application" and close the application.</t>
  </si>
  <si>
    <t>Reg-Client-12</t>
  </si>
  <si>
    <t>Enter invalid username and/or password in Reg.Client Login screen</t>
  </si>
  <si>
    <t>Login should fail with popup "Invalid User Credentials".
Should allow user to re enter User Name and Password</t>
  </si>
  <si>
    <t>Reg-Client-13</t>
  </si>
  <si>
    <t>1. Verify Reg.Client Login without User name.
2. Verify Reg.Client Login by entering User name and without  password</t>
  </si>
  <si>
    <t>1. Should get popup message "Note: User name can not be empty" and allow user to re enter User name.
2. Login should fail with popup "Note: Password is required" and allow user to reenter  Password</t>
  </si>
  <si>
    <t>Reg-Client-14</t>
  </si>
  <si>
    <t>1. Operator without registration related roles, logging into Reg.Client</t>
  </si>
  <si>
    <t>Login should fail with popup "User does not have permission to perform this action".
 Should allow user to reenter User Name and Password</t>
  </si>
  <si>
    <t>Reg-Client-15</t>
  </si>
  <si>
    <t>User Login</t>
  </si>
  <si>
    <t>1. Enter valid User name and click on Submit.
 2. Enter valid Password and click on Submit.</t>
  </si>
  <si>
    <t>Login should be success and allow user to perform operators based on user role.</t>
  </si>
  <si>
    <t>Reg-Client-16</t>
  </si>
  <si>
    <t>1. Enter invalid User name in Reg.Client Login screen and Submit.</t>
  </si>
  <si>
    <t>"Username not mapped to this center".
 Error message must be displayed.</t>
  </si>
  <si>
    <t>Reg-Client-17</t>
  </si>
  <si>
    <t>1. Enter a User without Registration related roles and click on "Submit" to login.</t>
  </si>
  <si>
    <t>Should not allow user to enter password and "You are not authorized to perform registration" Message is displayed.</t>
  </si>
  <si>
    <t>Reg-Client-18</t>
  </si>
  <si>
    <t>1. Enter valid User name, click on Submit.
 2. Do not Enter the password and click on Submit.</t>
  </si>
  <si>
    <t>Login should fail with "Note: Password is required" Message.
 Should allow user to reenter User Name and Password</t>
  </si>
  <si>
    <t>Reg-Client-19</t>
  </si>
  <si>
    <t>1. Enter valid User name and Click on Submit.
 2. Enter wrong password password in Reg.Client Login screen</t>
  </si>
  <si>
    <t>Login should fail with popup "Failure: Authentication fail. Please try again".
 Should allow user to reenter User Name and Password</t>
  </si>
  <si>
    <t>Reg-Client-20</t>
  </si>
  <si>
    <t>1. Enter user name and Click on Submit.
 2. Click on Back button in password page.</t>
  </si>
  <si>
    <t>Should take back user to re enter User name</t>
  </si>
  <si>
    <t>Reg-Client-21</t>
  </si>
  <si>
    <t>1. Click on Submit with out entering user name,</t>
  </si>
  <si>
    <t>"Note: UserName is required". Message is displayed.
 Should allow user to re enter User name</t>
  </si>
  <si>
    <t>Reg-Client-22</t>
  </si>
  <si>
    <t>Logout from Reg.Client</t>
  </si>
  <si>
    <t>Logout option in Reg.Client</t>
  </si>
  <si>
    <t>Logout option should be available in Menu options</t>
  </si>
  <si>
    <t>Reg-Client-23</t>
  </si>
  <si>
    <t>User should be logged out from Reg.Client.
 Should navigate user to Login page for re login</t>
  </si>
  <si>
    <t>Reg-Client-24</t>
  </si>
  <si>
    <t>Reg-Client-25</t>
  </si>
  <si>
    <t>Closing Reg.Client by clicking on close button</t>
  </si>
  <si>
    <t>Reg.Client should close completely.</t>
  </si>
  <si>
    <t>Reg-Client-26</t>
  </si>
  <si>
    <t>Verify auto logout when user is idle for the specified duration</t>
  </si>
  <si>
    <t>Reg.Client should forced log-out of user, if user is idle for the specified duration</t>
  </si>
  <si>
    <t>Reg-Client-27</t>
  </si>
  <si>
    <t>First user Registration</t>
  </si>
  <si>
    <t>1. Select 'New Registration' task in Reg.Client, it will open language selection page.
 2. In Language window select languages requires and click on "Submit.</t>
  </si>
  <si>
    <t>User will be navigated to the Consent page.</t>
  </si>
  <si>
    <t>Reg-Client-28</t>
  </si>
  <si>
    <t>1. In 'Select Language window', do not select any language.</t>
  </si>
  <si>
    <t>Submit button should be disabled as mandatory language is not selected.</t>
  </si>
  <si>
    <t>Reg-Client-29</t>
  </si>
  <si>
    <t>1. In 'Select Language window', Click on 'Cancel' button, without selecting any language.</t>
  </si>
  <si>
    <t>User should navigate back to Reg.Client home screen</t>
  </si>
  <si>
    <t>Reg-Client-30</t>
  </si>
  <si>
    <t>1. In Consent screen, select radio button to accept terms and condition.
 2. Select Notification Language and Continue</t>
  </si>
  <si>
    <t>1. Consent should display in English
2. User should navigate to Demographic details screen</t>
  </si>
  <si>
    <t>Reg-Client-31</t>
  </si>
  <si>
    <t>1. Select radio button to accept terms and condition.
 2. Without selecting Notification Language
 3. Click on Continue button</t>
  </si>
  <si>
    <t>(Found fields with error, kindly correct to continue [Notification Language] Error message is displayed.</t>
  </si>
  <si>
    <t>Reg-Client-32</t>
  </si>
  <si>
    <t>1. Selecting Notification Language
 2. Without selecting radio button to accept terms and condition.
 3. Click on Continue button</t>
  </si>
  <si>
    <t>(Found fields with error, kindly correct to continue [I have read and accept terms and conditions to share my Pll]
 Error message is displayed.</t>
  </si>
  <si>
    <t>Reg-Client-33</t>
  </si>
  <si>
    <t>1. As per New Process UI Spec config, enter all mandatory field.
 2. Select Continue</t>
  </si>
  <si>
    <t>User should be allow to navigate to next screen</t>
  </si>
  <si>
    <t>Reg-Client-34</t>
  </si>
  <si>
    <t>1. Do not enter data in the mandatory field.
 2. Select Continue or on next screen tab</t>
  </si>
  <si>
    <t>Validation Error message should come.
 User should not allow to navigate to next screen</t>
  </si>
  <si>
    <t>Reg-Client-35</t>
  </si>
  <si>
    <t>1. Do not enter data in the mandatory field.
 2. Click on previous/Consent screen</t>
  </si>
  <si>
    <t>Should allow user to navigate to previous/Consent screen</t>
  </si>
  <si>
    <t>Reg-Client-36</t>
  </si>
  <si>
    <t>1. Verify the required documents for Infant.
2. Verify the documents for biometric exception</t>
  </si>
  <si>
    <t>'Relationship Proof' documents should be mandatory for children below 5 years.
''Proof of Exception' documents should be mandatory for biometric exceptions</t>
  </si>
  <si>
    <t>Reg-Client-37</t>
  </si>
  <si>
    <t>1. In Document upload page, click on Scan.
 2. Click on Capture.</t>
  </si>
  <si>
    <t>After successful capture, should get popup message "Document capture successfully".</t>
  </si>
  <si>
    <t>Reg-Client-38</t>
  </si>
  <si>
    <t>1. After successful capture click on Save.</t>
  </si>
  <si>
    <t>Should save captured document.
 View icon (eye) and Remove icon (cross mark), should be appear after save, beside document name in documents upload screen.</t>
  </si>
  <si>
    <t>Reg-Client-39</t>
  </si>
  <si>
    <t>1. After capture click on Crop option.
2. Select the section to crop.
3. Click on save option</t>
  </si>
  <si>
    <t>Should allow user to crop the captured image and save the cropped image.</t>
  </si>
  <si>
    <t>Reg-Client-40</t>
  </si>
  <si>
    <t>1. After successful capture, click on the delete option</t>
  </si>
  <si>
    <t>Should delete the captured document with message "Document deleted successfully".</t>
  </si>
  <si>
    <t>Reg-Client-41</t>
  </si>
  <si>
    <t>1. After successful capture, click on the "Preview" option.</t>
  </si>
  <si>
    <t>Should allow user to preview the captured document.</t>
  </si>
  <si>
    <t>Reg-Client-42</t>
  </si>
  <si>
    <t>1. Select mandatory document from dropdown
2. click on Continue</t>
  </si>
  <si>
    <t>Should give validation message.
 Should not allow user to navigate to next screen</t>
  </si>
  <si>
    <t>Reg-Client-43</t>
  </si>
  <si>
    <t>1. Without selecting document from dropdown.
2. click on Scan</t>
  </si>
  <si>
    <t>Should give validation message. (Please select document)</t>
  </si>
  <si>
    <t>Reg-Client-44</t>
  </si>
  <si>
    <t>1. Scan the non-mandatory documents.
2. Select Continue.</t>
  </si>
  <si>
    <t>Should give validation message.
 User should not allow to navigate to biometric details screen</t>
  </si>
  <si>
    <t>Reg-Client-45</t>
  </si>
  <si>
    <t>1. Without selecting mandatory document from dropdown.
2. Click previous/Demographic details/Consent screen</t>
  </si>
  <si>
    <t>User should allow to navigate to previous/Demographic details screen</t>
  </si>
  <si>
    <t>Reg-Client-46</t>
  </si>
  <si>
    <t>1. Select mandatory document from dropdown and enter Ref Number.
2. Scan the document by capture and save
3. click on Continue</t>
  </si>
  <si>
    <t>User should be allow to navigate to next screen
 Should not get an validation message</t>
  </si>
  <si>
    <t>Reg-Client-47</t>
  </si>
  <si>
    <t>1. Select cross/cancel mark icon which is beside the document.</t>
  </si>
  <si>
    <t>Document should get deleted</t>
  </si>
  <si>
    <t>Reg-Client-48</t>
  </si>
  <si>
    <t>1. Select view icon, which is beside the document.</t>
  </si>
  <si>
    <t>Captured document should be displayed.</t>
  </si>
  <si>
    <t>Reg-Client-49</t>
  </si>
  <si>
    <t xml:space="preserve">Capturing in biometric like left slap, Right slap, Thumbs and Iris in Biometric details screen </t>
  </si>
  <si>
    <t>Should allow user to capture resident's left slap, Right slap, Thumbs and Iris</t>
  </si>
  <si>
    <t>Reg-Client-50</t>
  </si>
  <si>
    <t>Verify capturing of fingerprints with exception (Ex. left thumb) , capturing in biometric screen</t>
  </si>
  <si>
    <t>Should allow user to capture right thumb.
 Should display captured right thumb, along with exception mark on left thumb.
 Exception face option should display in left side panel</t>
  </si>
  <si>
    <t>Reg-Client-51</t>
  </si>
  <si>
    <t>Verify capturing of Iris with exception (Ex. Right Iris) , capturing in biometric screen</t>
  </si>
  <si>
    <t>Should allow user to capture left iris.
 Should display captured left iris, along with exception mark on right iris.
 Exception face option should display in left side panel</t>
  </si>
  <si>
    <t>Reg-Client-52</t>
  </si>
  <si>
    <t>Face capturing in biometric screen</t>
  </si>
  <si>
    <t>Face camera should connect to Reg.Client and allow user to capture face</t>
  </si>
  <si>
    <t>Reg-Client-53</t>
  </si>
  <si>
    <t>Without selecting Iris/FP/face modality, select Continue</t>
  </si>
  <si>
    <t>Should not allow user to navigate to next screen</t>
  </si>
  <si>
    <t>Reg-Client-54</t>
  </si>
  <si>
    <t>Navigating to previous/back screen after capturing all biometrics</t>
  </si>
  <si>
    <t>Should allow user to navigate to previous screen.
 Captured data should be present.</t>
  </si>
  <si>
    <t>Reg-Client-55</t>
  </si>
  <si>
    <t>Navigating to next screen after capturing all biometrics</t>
  </si>
  <si>
    <t>Should allow user to navigate to next screen.
 Captured data should be present.</t>
  </si>
  <si>
    <t>Reg-Client-56</t>
  </si>
  <si>
    <t>1. Captured Consent, Demographic details, Document and all Biometrics modalities.
2. Navigating to Preview screen.</t>
  </si>
  <si>
    <t>Should allow user to navigate to Preview.</t>
  </si>
  <si>
    <t>Reg-Client-57</t>
  </si>
  <si>
    <t>1. Verify Application ID and Date/Time details in Preview screen.
2. Verify Demographic, Document and Biometric details in Preview screen</t>
  </si>
  <si>
    <t>Should display current application ID with current date/time.
should display all demographic details, document and Biometric details.</t>
  </si>
  <si>
    <t>Reg-Client-58</t>
  </si>
  <si>
    <t>1. Verify Biometrics Details with exceptions in Preview screen</t>
  </si>
  <si>
    <t>Preview screen should display all captured biometrics with correct exception, which are marked and captured in biometric details screen.</t>
  </si>
  <si>
    <t>Reg-Client-59</t>
  </si>
  <si>
    <t>1. Verify navigation to Authentication screen by selecting Continue button/Authentication screen</t>
  </si>
  <si>
    <t>Should allow user to navigate to Authentication screen</t>
  </si>
  <si>
    <t>Reg-Client-60</t>
  </si>
  <si>
    <t>1. Enter a valid password (User name will be auto filled)</t>
  </si>
  <si>
    <t>User should be authenticated successfully.</t>
  </si>
  <si>
    <t>Reg-Client-61</t>
  </si>
  <si>
    <t>1. Navigating to previous/back screen before authentication</t>
  </si>
  <si>
    <t>Should allow user to navigate to previous screen to edit/update data</t>
  </si>
  <si>
    <t>Reg-Client-62</t>
  </si>
  <si>
    <t>1. Reviewer (operator B) authentication with valid User name &amp; password for application with biometric exceptions</t>
  </si>
  <si>
    <t>Reviewer authentication should be success.
 Should display Registration Acknowledgement screen</t>
  </si>
  <si>
    <t>Reg-Client-63</t>
  </si>
  <si>
    <t>New application in EoD processes for Pending approval</t>
  </si>
  <si>
    <t>Application should move to EoD processes for pending approval.</t>
  </si>
  <si>
    <t>Reg-Client-64</t>
  </si>
  <si>
    <t>Verify details in Acknowledgement screen</t>
  </si>
  <si>
    <t>Should display all details as preview screen</t>
  </si>
  <si>
    <t>Reg-Client-65</t>
  </si>
  <si>
    <t>Verify 'Print' option in Acknowledgement screen, select Print button</t>
  </si>
  <si>
    <t>Should initiate print successfully. Popup with message "Print initiated successfully".</t>
  </si>
  <si>
    <t>Reg-Client-66</t>
  </si>
  <si>
    <t>Verify to reprint acknowledgement by 'Print' option in Acknowledgement screen, select Print button</t>
  </si>
  <si>
    <t>Should allow user reprint multiple time</t>
  </si>
  <si>
    <t>Reg-Client-67</t>
  </si>
  <si>
    <t>Verify 'New Registration' option in Acknowledgement screen</t>
  </si>
  <si>
    <t>Should take user back to home screen</t>
  </si>
  <si>
    <t>Reg-Client-68</t>
  </si>
  <si>
    <t>Operator logged into Reg.Client with role 'Reg_officer/supervisor'</t>
  </si>
  <si>
    <t>Operator should navigate to 'Get On Board' page</t>
  </si>
  <si>
    <t>Steps to reproduce</t>
  </si>
  <si>
    <t>MOSIP-20157</t>
  </si>
  <si>
    <t>Notifications are not getting in Registration processor when preferred lang is arabic</t>
  </si>
  <si>
    <t>Notification</t>
  </si>
  <si>
    <t>Notification based on preferred lang</t>
  </si>
  <si>
    <t>1. Create a packet and select notifcation lang as english
2. Check email notifications once packet uploaded successfully</t>
  </si>
  <si>
    <t>Email Notification should be received in english only</t>
  </si>
  <si>
    <t>sprint 1</t>
  </si>
  <si>
    <t>1. Create a packet and select notifcation lang as arabic
2. Check email notifications once packet uploaded successfully</t>
  </si>
  <si>
    <t>Email Notification should be received in arabic only</t>
  </si>
  <si>
    <t>MOSIP-19536</t>
  </si>
  <si>
    <t>Packet not sent for manual verification, when demodedupe.manual.adjudication.status=PENDING</t>
  </si>
  <si>
    <t xml:space="preserve">Manual verification </t>
  </si>
  <si>
    <t>demodedupe.manual.adjudication.status=PENDING</t>
  </si>
  <si>
    <t>1. In Reg proc default properties update demodedupe.manual.adjudication.status=PENDING
2. In mock abis default propeties update abis.return.duplicate=true
3. restart mock abis and group stage 4 pod
4. create packet and upload
5. check transcation for demo verification stage</t>
  </si>
  <si>
    <t>Packet should sent to maual verification</t>
  </si>
  <si>
    <t>demodedupe.manual.adjudication.status=REJECTED</t>
  </si>
  <si>
    <t>1. In Reg proc default properties update demodedupe.manual.adjudication.status=REJECTED
2. In mock abis default propeties update abis.return.duplicate=true
3. restart mock abis and group stage 4 pod
4. create packet and upload
5. check transcation for demo verification stage</t>
  </si>
  <si>
    <t>packet processing should get complet with action : completed as REJECTED</t>
  </si>
  <si>
    <t>MOSIP-19651</t>
  </si>
  <si>
    <t>PACKET_NOT_FOUND_EXCEPTION packet reprocessed after deleting from landing zone.</t>
  </si>
  <si>
    <t xml:space="preserve"> Registration packet reached Packet Upload Stage.</t>
  </si>
  <si>
    <t>1. Deleted packet from landing zone.
2. Reprocess the packet deleted from landing zone.
Verify packet transaction.</t>
  </si>
  <si>
    <t>Packet reprocess should be successful</t>
  </si>
  <si>
    <t xml:space="preserve">PACKET_NOT_FOUND_EXCEPTION packet reprocessed after deleting from landing zone.  </t>
  </si>
  <si>
    <t>1. Packet deleted from Landing zone and Object store.
2. Reprocess the packet and verify packet transaction.</t>
  </si>
  <si>
    <t>Packet reprocess should not be successful as packet not found in landing zone.</t>
  </si>
  <si>
    <t>MOSIP-19843</t>
  </si>
  <si>
    <t>Reg-Proc: Bio Correction notification email is not received for low quality biometric packets.</t>
  </si>
  <si>
    <t xml:space="preserve">Bio correction email notification </t>
  </si>
  <si>
    <t xml:space="preserve">1. create a packet with low quality biometrics and upload
2. check bio correction email notification </t>
  </si>
  <si>
    <t xml:space="preserve">Resident should receive bio correction email notification with additionalinforequestid </t>
  </si>
  <si>
    <t>QA5</t>
  </si>
  <si>
    <t xml:space="preserve">1. create a packet with good quality biometrics and upload
2. check bio correction email notification </t>
  </si>
  <si>
    <t xml:space="preserve">Resident should not receive bio correction email notification </t>
  </si>
  <si>
    <t>MOSIP-17854</t>
  </si>
  <si>
    <t>Template change is not reflecting in email notification.</t>
  </si>
  <si>
    <t>update template and check for notification</t>
  </si>
  <si>
    <t>1. Update Reg proc templates(ex- registration confirmation, update UIN, UIN genertaed) 
2. create packet and upload
3. check email notifications</t>
  </si>
  <si>
    <t>Resident should recieve modified content in email notifications</t>
  </si>
  <si>
    <t xml:space="preserve">login page </t>
  </si>
  <si>
    <t>1. During Initial regclient launch
2. in login page check for field names- username &amp; password fields</t>
  </si>
  <si>
    <t>Username and passowrd fields should dispaly field names</t>
  </si>
  <si>
    <t>1. During regclient launch
2. in login page check for field names- username &amp; password fields</t>
  </si>
  <si>
    <t>MOSIP-14191</t>
  </si>
  <si>
    <t>Error stating "referenceId already exists (in ABIS)" should be considered as a successful Insert</t>
  </si>
  <si>
    <t>Try to insert same referenceID which is already exists in ABIS</t>
  </si>
  <si>
    <t xml:space="preserve">1. Stop mock ABIS and upload a packet from Reg.Client.
2. In AvtiveMQ - mosip to abis and click on pending message which we have sent, copy the requestId and and replace in below command.  {"id":"mosip.abis.insert","requestId":"  ","responsetime":"2022-01-24T15:21:02.935","returnValue":2,"failureReason":"10"} 
3. In ActiveMQ abis to mosip click on ‘Sendto’ and copy the above command in message body and send.
4. Open DB regprc.reg_bio_ref and copy bio_ref_id. 
5. Open DB regprc.abis_request and check with bio_ref_id.
</t>
  </si>
  <si>
    <t>Status Comment should be "referenceId already exists (in ABIS)".</t>
  </si>
  <si>
    <t>sprint 2</t>
  </si>
  <si>
    <t>MOSIP-19800</t>
  </si>
  <si>
    <t>Auth Demo App: Authentication with more than 2 finger are getting failed</t>
  </si>
  <si>
    <t>Single finger authentication by Auth Demo application with real devices</t>
  </si>
  <si>
    <t>1. Generate an UIN from Reg.Client.
2. In AuthDemo app, enter valid UIN and capture correct person single finger.
3. Click on Authentication</t>
  </si>
  <si>
    <t>Authentication should be success.</t>
  </si>
  <si>
    <t>Multiple fingers authentication by Auth Demo application with real devices</t>
  </si>
  <si>
    <t>1. Generate an UIN from Reg.Client.
2. In AuthDemo app, enter valid UIN and capture correct person three or more fingers.
3. Click on Authentication</t>
  </si>
  <si>
    <t>1. Generate an UIN from Reg.Client.
2. In AuthDemo app, enter valid UIN and capture wrong person fingers.
3. Click on Authentication</t>
  </si>
  <si>
    <t>Authentication should be fail.</t>
  </si>
  <si>
    <t>MOSIP-20469</t>
  </si>
  <si>
    <t>Receiving email notifications in both languages even after choosing English as the notification language</t>
  </si>
  <si>
    <t xml:space="preserve">Reg. Proc email notification </t>
  </si>
  <si>
    <t>Created and upload a new registration flow packet by selecting Notification language as English.
Verify received email notifications.</t>
  </si>
  <si>
    <t>Email notifications should receive only English languages.</t>
  </si>
  <si>
    <t>MOSIP-20472</t>
  </si>
  <si>
    <t>adding vid in notification template</t>
  </si>
  <si>
    <t xml:space="preserve">VID in Reg. Proc email notification </t>
  </si>
  <si>
    <t>1. Update UIN Genration template with "Your UIN and VID for Registration ID: $!RID has been successfully generated are are given below.
UIN is $!UIN
VID is $!VID ".
2. Create and Upload a packet from Reg.Client.
3. Packet processed successfully and UIN got generated.</t>
  </si>
  <si>
    <t>Email notifications should receive with VID and UIN details.</t>
  </si>
  <si>
    <t>MOSIP-11872</t>
  </si>
  <si>
    <t>UIN generation notification email has $name_eng</t>
  </si>
  <si>
    <t>Verify resident name in email notifications.
1. Update UIN Generation notification template with "Dear $!fullName, 
Your UIN for Registration ID: $!RID has been successfully generated and will reach soon at your postal address. Thank You".
2. Create and Upload a packet from Reg.Client.
3. Packet processed successfully and UIN got generated.</t>
  </si>
  <si>
    <t>Email notifications should receive with Resident name.</t>
  </si>
  <si>
    <t>Verify resident name in email notifications.
1. Update UIN Generation notification template with "Dear $!fullName, 
Your UIN for Registration ID: $!RID has been successfully generated and will reach soon at your postal address. Thank You".
2. Create and Upload a packet from Reg.Client.
3. Packet not processed/failed</t>
  </si>
  <si>
    <t>Should not received any UIN generation email notification.</t>
  </si>
  <si>
    <t>MOSIP-16576</t>
  </si>
  <si>
    <t>Update Email notification mismatch in selected languages</t>
  </si>
  <si>
    <t>Update Email notification in selected languages.</t>
  </si>
  <si>
    <t>1. Select Update registartion task and select notification language as English.
2. create Update flow packet and upload the same.
3. Observer the email notification received in selected language or not</t>
  </si>
  <si>
    <t>Email notification should received in selected language only.</t>
  </si>
  <si>
    <t>Sprint2 &amp; 3</t>
  </si>
  <si>
    <t>MOSIP-19664</t>
  </si>
  <si>
    <t>RegProc: Packet are not getting Paused based on pause settings</t>
  </si>
  <si>
    <t>Packet Paused based on pause settings</t>
  </si>
  <si>
    <t>Create packet Age Group Adult with resident status as Foreigner.
(mosip.regproc.camelbridge.pause-settings=[{"ruleId" :"PAUSE","matchExpression": "$.tags[?(@['AGE_GROUP'] == 'ADULT'&amp;&amp; @['ID_OBJECT-residenceStatus'] == 'Foreigner')]","pauseFor": 432000,"defaultResumeAction": "STOP_PROCESSING","fromAddress": "eventbus://packet-classifier-new-bus-out","ruleDescription" : "Non resident adult applicant packet"}]
Upload the packet and verify packet transaction.</t>
  </si>
  <si>
    <t>Packet should paused</t>
  </si>
  <si>
    <t>Create packet Age Group Infant with resident status as Foreigner.
(mosip.regproc.camelbridge.pause-settings=[{"ruleId" :"PAUSE","matchExpression": "$.tags[?(@['AGE_GROUP'] == 'ADULT'&amp;&amp; @['ID_OBJECT-residenceStatus'] == 'Foreigner')]","pauseFor": 432000,"defaultResumeAction": "STOP_PROCESSING","fromAddress": "eventbus://packet-classifier-new-bus-out","ruleDescription" : "Non resident adult applicant packet"}]
Upload the packet and verify packet transaction.</t>
  </si>
  <si>
    <t>Packet should not paused</t>
  </si>
  <si>
    <t>MOSIP-19871</t>
  </si>
  <si>
    <t>RegProc: Double entry added in individual_demographic_dedup with different name and gender for same RID</t>
  </si>
  <si>
    <t>entry added in individual_demographic_dedup for RID</t>
  </si>
  <si>
    <t>New Registration flow - Age_Group Adult
Create a packet and upload
Verify individual_demographic_dedup</t>
  </si>
  <si>
    <t>Entry should be there in DB table individual_demographic_dedup</t>
  </si>
  <si>
    <t>Sprint2</t>
  </si>
  <si>
    <t>MOSIP-20470</t>
  </si>
  <si>
    <t>Reg-client : LTS Patch : After packet upload, unable to generate UIN in qa-release env.</t>
  </si>
  <si>
    <t>PACKET_RECEIVER stage</t>
  </si>
  <si>
    <t>Create new registration packet with latest mock MDS and upload the same packet</t>
  </si>
  <si>
    <t>Packet should reach packet receiver stage</t>
  </si>
  <si>
    <t>MOSIP-19765</t>
  </si>
  <si>
    <t>Packets with Biometrics exceptions, stuck at BIOGRAPHIC_VERIFICATION stage with status as Insert Response Failed for Request ID</t>
  </si>
  <si>
    <t>Packets with Bio exceptions</t>
  </si>
  <si>
    <t>Create new registration packet with biometric exceptions and upload the same packet</t>
  </si>
  <si>
    <t>Packet should process</t>
  </si>
  <si>
    <t>MOSIP-20676</t>
  </si>
  <si>
    <t>Packets with biometric exceptions are getting failed at VALIDATE_PACKET stage</t>
  </si>
  <si>
    <t>Create new registration adult packet with biometric exceptions and upload the same packet</t>
  </si>
  <si>
    <t>Create new registration minor packet with biometric exceptions and upload the same packet</t>
  </si>
  <si>
    <t>Create new registration infant packet with biometric exceptions for parent/introducer's biometrics and upload the same packet</t>
  </si>
  <si>
    <t>Create Update registration adult packet to update biometrics with biometric exceptions.
Capture biometrics with exceptions and upload the same packet</t>
  </si>
  <si>
    <t>MOSIP-14194</t>
  </si>
  <si>
    <t>Packets where there is no biometrics should not be sent to ABIS, instead it should be sent to Manual Verification of the country</t>
  </si>
  <si>
    <t>Packets with no biometrics to be sent to ABIS should be handled properly in the ABIS Handler stage and the data should be sent to Manual Verification System</t>
  </si>
  <si>
    <t>Create a packet by marking FP, Iris as exception and capture face.
Upload the same packet.</t>
  </si>
  <si>
    <t>Should not be sent to ABIS. It should be sent to Manual Verification of the country</t>
  </si>
  <si>
    <t>MOSIP-20180</t>
  </si>
  <si>
    <t>Packet external status API is giving status as "Accepted" for supervisor rejected packet</t>
  </si>
  <si>
    <t>Create a packet and reject the packet by supervisor and upload.
Packet went to packet validator stage after being uploaded successfully
Verify packet status in External packet status API</t>
  </si>
  <si>
    <t xml:space="preserve">Packet status should be "Accepted" </t>
  </si>
  <si>
    <t>Create a packet and approvet the packet by supervisor and upload.
Packet went to packet validator stage after being uploaded successfully
Verify packet status in External packet status API</t>
  </si>
  <si>
    <t>MOSIP-20302</t>
  </si>
  <si>
    <t>Notifications are getting only in English when preferred lang is given as NULL</t>
  </si>
  <si>
    <t>Email notifications, when preferred lang is given as NULL</t>
  </si>
  <si>
    <t>1. In application MZ properties 
mosip.default.user-preferred-language-attribute=Null
mosip.default.template-languages=eng,ara
2. Create a packet and upload
3. Notification lang selected as English</t>
  </si>
  <si>
    <t>Notification to be sent in default lang</t>
  </si>
  <si>
    <t>1. In application MZ properties 
mosip.default.user-preferred-language-attribute=Null
mosip.default.template-languages=eng,ara
2. Create a packet and upload
3. Notification lang selected as Arabic</t>
  </si>
  <si>
    <t>1. In application MZ properties 
mosip.default.user-preferred-language-attribute=Null
mosip.default.template-languages=Null
2. Create a packet with data entered in both eng and ara, and upload the packet
3. Notification lang selected as English</t>
  </si>
  <si>
    <t>Notification to be sent in data entered lang</t>
  </si>
  <si>
    <t>1. In application MZ properties 
mosip.default.user-preferred-language-attribute=Null
mosip.default.template-languages=Null
2. Create a packet with data entered in both eng and ara,  and upload the packet
3. Notification lang selected as Arabic</t>
  </si>
  <si>
    <t>notification to be sent in data entered lang</t>
  </si>
  <si>
    <t>MOSIP-16577</t>
  </si>
  <si>
    <t>New Registration confirmation email template language text is not valid</t>
  </si>
  <si>
    <t>New Registration confirmation email template language text</t>
  </si>
  <si>
    <t>Create a New Registration  packet and upload the same.
Verify confirmation email template language text.</t>
  </si>
  <si>
    <t>Reg confirmation email text should be valid as per template</t>
  </si>
  <si>
    <t>MOSIP-18910</t>
  </si>
  <si>
    <t>Document Ref Num is missing in API search field</t>
  </si>
  <si>
    <t>Document Ref Number in packet</t>
  </si>
  <si>
    <t>Cretae a New Registration packet with POI document ref number and upload the same.
Verify the Document ref. number is present in packet by using document API in packet manager</t>
  </si>
  <si>
    <t>Document ref number should be present</t>
  </si>
  <si>
    <t>Sprint 2</t>
  </si>
  <si>
    <t>Cretae a New Registration packet without ref number and upload the same.
Verify the Document ref. number is present in packet by using document API in packet manager</t>
  </si>
  <si>
    <t>MOSIP-19650</t>
  </si>
  <si>
    <t>DMZ packet server not able to handle multiple landing zones</t>
  </si>
  <si>
    <t>TC_40</t>
  </si>
  <si>
    <t>DMZ packet server to handle multiple landing zones</t>
  </si>
  <si>
    <t>DMZ packet server should be able to pass on packets to uploader stage from multiple landing locations, if present.</t>
  </si>
  <si>
    <t>MOSIP-21292</t>
  </si>
  <si>
    <t>Receiving email notifications twice in both languages, even after selecting English as the notification language</t>
  </si>
  <si>
    <t>TC_41</t>
  </si>
  <si>
    <t>Email notifications, when preferred lang is given as english</t>
  </si>
  <si>
    <t>Create a new Registration  packet by select preferred language and notification language as English/Arabic  and  upload the same.
Verify confirmation email template language text.</t>
  </si>
  <si>
    <t>Email should received based on selected notification language.</t>
  </si>
  <si>
    <t>TC_42</t>
  </si>
  <si>
    <t>Create a update Registration  packet by select preferred language and notification language as English/Arabic and  upload the same.
Verify confirmation email template language text.</t>
  </si>
  <si>
    <t>TC_43</t>
  </si>
  <si>
    <t>Create a lost registration  packet by select preferred language and notification language as English/Arabic  and  upload the same.
Verify confirmation email template language text.</t>
  </si>
  <si>
    <t>TC_44</t>
  </si>
  <si>
    <t>Create a Bio correction registration  packet by select preferred language and notification language as English/Arabic and  upload the same.
Verify confirmation email template language text.</t>
  </si>
  <si>
    <t>MOSIP-19244</t>
  </si>
  <si>
    <t>Use self token rest template in regproc</t>
  </si>
  <si>
    <t>TC_45</t>
  </si>
  <si>
    <t>Changed mosip.iam.adapter.clientsecret key in config registration-processor-default.properties</t>
  </si>
  <si>
    <t>Auth token should fail</t>
  </si>
  <si>
    <t>Sanity test case</t>
  </si>
  <si>
    <t>Sanity_ TC 01</t>
  </si>
  <si>
    <t>Demographic Verification Stage</t>
  </si>
  <si>
    <t>Upload packet B with different demograhics and verify packet transaction.</t>
  </si>
  <si>
    <t>1. Create two Adult packets A and packet B with different demograhpics details Name, DOB, gender.
 2. Packet A uploaded and packet processed.</t>
  </si>
  <si>
    <t>Packet B Demographic verification should be successful and packet move to next stage.</t>
  </si>
  <si>
    <t>Sanity_ TC 02</t>
  </si>
  <si>
    <t>1. Create Adult packet A with demograhics details Name, DOB, gender.
 2. Packet A uploaded and packet processed.
 3. Update flow perform similar Name, DOB, gender with similar data.</t>
  </si>
  <si>
    <t>Demographic Deduplication Skipped should be displayed for update flow.</t>
  </si>
  <si>
    <t>Sanity_ TC 03</t>
  </si>
  <si>
    <t>Upload packet B and verify packet transaction.</t>
  </si>
  <si>
    <t>1. Create Adult packet A demograhics details Name, DOB, gender.
 2. Packet A is in-progress.
 3. Packet B created with similar Name, DOB, gender data.</t>
  </si>
  <si>
    <t>Sanity_ TC 04</t>
  </si>
  <si>
    <t>1. Create Child packet A with demograhics details Name, DOB, gender.
 2. Packet A is in-progress.
 3. Child packet B created with similar Name, DOB, gender data.</t>
  </si>
  <si>
    <t>Sanity_ TC 05</t>
  </si>
  <si>
    <t>1. Create Update packet A demograhpics details Name, DOB, gender.
 2. Packet A uploaded and packet processed.
 3. New flow create packet B with similar to packet A - Name, DOB, gender with similar data.
 (Note- in Mock abis, abis.return.duplicate=true)</t>
  </si>
  <si>
    <t>Packet B Demographic verification error should be displayed as "Potential Match found"</t>
  </si>
  <si>
    <t>Sanity_ TC 06</t>
  </si>
  <si>
    <t>1. Disable Manual Adjudication after Demo dedupe by setting the configuration =REJECTED
 2. Create Update packet A demograhpics details Name, DOB, gender.
 3. Packet A uploaded and packet processed.
 4. New flow create packet B with similar to packet A - Name, DOB, gender with similar data.</t>
  </si>
  <si>
    <t>Packet should be Rejcted without sending to manual</t>
  </si>
  <si>
    <t>Sanity_ TC 07</t>
  </si>
  <si>
    <t>Biographic Verification Stage</t>
  </si>
  <si>
    <t>1. Updated return.duplicate to true in mock-abis-default.properties.
 2. Restart Mock ABIS pod
 3. Create Adult packet A and Supervisor Rejected
 4. New Registration Packet B created</t>
  </si>
  <si>
    <t>BioGRAPHIC_VERIFICATION stage should be succesful and packet should move to next stage.</t>
  </si>
  <si>
    <t>Sanity_ TC 08</t>
  </si>
  <si>
    <t>1. Updated return.duplicate to true in mock-abis-default.properties.
 2. Restart Mock ABIS pod
 3. Create Adult packet A packet processed
 4. New Registration Packet B created</t>
  </si>
  <si>
    <t>BIOGRAPHIC_VERIFICATION stage, "Potential Biometric Match Found while Processing Packet"</t>
  </si>
  <si>
    <t>Sanity_ TC 09</t>
  </si>
  <si>
    <t>1. Updated return.duplicate to true in mock-abis-default.properties.
 2. Restart Mock ABIS pod
 3. Create Adult packet A with low quality biometrics and Upload. Packet paused and request additional info.
 4. Created New Registration Packet B with good quality</t>
  </si>
  <si>
    <t>BioGRAPHIC_VERIFICATION stage should be succesful and packet B should move to next stage.</t>
  </si>
  <si>
    <t>Sanity_ TC 10</t>
  </si>
  <si>
    <t>1. Updated return.duplicate to true in mock-abis-default.properties.
 2. Restart Mock ABIS pod
 3. Update Reg. (Address) packet A processed
 4. New Registration Packet B created with same details as packet A</t>
  </si>
  <si>
    <t>Sanity_ TC 11</t>
  </si>
  <si>
    <t>1. Updated return.duplicate to true in mock-abis-default.properties.
 2. Restart Mock ABIS pod
 3. Update packet A Biometrics and packet processed
 4. Update registration flow (Biometrics) Packet B created</t>
  </si>
  <si>
    <t>Sanity_ TC 12</t>
  </si>
  <si>
    <t>1. Updated return.duplicate to true in mock-abis-default.properties.
 2. Restart Mock ABIS pod
 3. Infant packet A packet processed
 4. New registration flow Packet B created</t>
  </si>
  <si>
    <t>Sanity_ TC 13</t>
  </si>
  <si>
    <t>1. Person A and B register (UIN already generated)
 2. Person B updating biometrics with Person A biometrics
 3. Upload packet B and verify packet transaction.</t>
  </si>
  <si>
    <t>1. Updated return.duplicate to true in mock-abis-default.properties.
 2. Restart Mock ABIS pod</t>
  </si>
  <si>
    <t>Sanity_ TC 14</t>
  </si>
  <si>
    <t>1. Person A registered. 
 2. Lost flow packet with Perosn A biometrics.
 3. Upload packet with (Person A)and verify packet transaction.</t>
  </si>
  <si>
    <t>Multiple Match was Found for the Biometrics Received.</t>
  </si>
  <si>
    <t>Sanity_ TC 15</t>
  </si>
  <si>
    <t>1. Data share policy is missing for ABIS. 
 2. Create Adult packet (Person A) and verify packet transaction.</t>
  </si>
  <si>
    <t>BIOGRAPHIC_VERIFICATION stage, ABIS policy is missing.</t>
  </si>
  <si>
    <t>Sanity_ TC 16</t>
  </si>
  <si>
    <t>1. Create Adult packet (Person A) packet processed. 
 2. change data share policy
 3. Upload packet (Person B) and verify packet transaction.</t>
  </si>
  <si>
    <t>Packet B should stuck at BIOGRAPHIC_VERIFICATION stage</t>
  </si>
  <si>
    <t>Sanity_ TC 17</t>
  </si>
  <si>
    <t>1. Create Lost flow packet (Person A) and packet processed (packet rejected)
 2. Create New reg. flow packet with same biometrics for Person B. 
 3. Upload packet (Person B) and verify packet transaction.</t>
  </si>
  <si>
    <t>Packet should not go to Manual Adjudication stage.
 Packet should process</t>
  </si>
  <si>
    <t>Sanity_ TC 18</t>
  </si>
  <si>
    <t>1. Create Lost flow packet (Person A) and packet A processed
 2. Create another lost flow packet with same biometrics for Packet B. 
 Upload packet (Packet B) and verify packet transaction.</t>
  </si>
  <si>
    <t>Packet should not go to Manual Adjudication stage.
 Packet should process.</t>
  </si>
  <si>
    <t>Sanity_ TC 19</t>
  </si>
  <si>
    <t>Packet classifier stage</t>
  </si>
  <si>
    <t>Verify packet tagging with different Age_Group Infant</t>
  </si>
  <si>
    <t>1. New Registration packet - AgeGroup Infant and Packet uploaded.
 2. Packet processed and packet manager API is accessable.
 3. Age groups (Infant &lt;5)</t>
  </si>
  <si>
    <t>Appropriate tags ( "AGE_GROUP": "INFANT"), should be added for processed packet in Packet Classifier Stage</t>
  </si>
  <si>
    <t>Sanity_ TC 20</t>
  </si>
  <si>
    <t>Verify packet tagging with different Age_Group Minor</t>
  </si>
  <si>
    <t>1. New Registration packet - AgeGroup Minor and Packet uploaded.
 2. Packet processed and packet manager API is accessable.
 3. Age groups (Minor 6 to 17)</t>
  </si>
  <si>
    <t>Appropriate tags ( "AGE_GROUP": "MINOR"), should be added for processed packet in Packet Classifier Stage</t>
  </si>
  <si>
    <t>Sanity_ TC 21</t>
  </si>
  <si>
    <t>Verify packet tagging with different Age_Group Adult</t>
  </si>
  <si>
    <t>1. New Registration packet - AgeGroup Adult and Packet uploaded.
 2. Packet processed
 3. Age groups (Adult &gt;18)</t>
  </si>
  <si>
    <t>Appropriate tags ( "AGE_GROUP": "ADULT"), should be added for processed packet in Packet Classifier Stage</t>
  </si>
  <si>
    <t>Sanity_ TC 22</t>
  </si>
  <si>
    <t>Verify packet tagging with Biometric_Quality</t>
  </si>
  <si>
    <t>1. New Registration packet less Biometric_Quality and Packet uploaded.
 2. Packet processed</t>
  </si>
  <si>
    <t>Appropriate tags should be added for processed packet in Packet Classifier Stage</t>
  </si>
  <si>
    <t>Sanity_ TC 23</t>
  </si>
  <si>
    <t>Verify packet tagging with differnt exceptions</t>
  </si>
  <si>
    <t>1. New Registration packet with differnt exceptions and Packet uploaded.
 2. Packet processed</t>
  </si>
  <si>
    <t>Sanity_ TC 24</t>
  </si>
  <si>
    <t>Verify Infant packet tagging with introducer</t>
  </si>
  <si>
    <t>1. Infant New Registration packet with introducer and Packet uploaded.
 2. Packet processed</t>
  </si>
  <si>
    <t>Appropriate tags ( "INTRODUCER_AVAILABILITY": "true") should be added for processed packet in Packet Classifier Stage</t>
  </si>
  <si>
    <t>Sanity_ TC 25</t>
  </si>
  <si>
    <t>Verify Infant packet tagging without biometrics quality- Finger and Iris</t>
  </si>
  <si>
    <t>1. Infant New Registration packet without Fingers and Iris and Packet uploaded.
 2. Packet processed</t>
  </si>
  <si>
    <t>Appropriate tags ("Biometric_Quality-Iris": "--Biometrics-Not-Available--" and "Biometric_Quality-Finger": "--Biometrics-Not-Available--")
 should be added for processed packet in Packet Classifier Stage</t>
  </si>
  <si>
    <t>Sanity_ TC 26</t>
  </si>
  <si>
    <t>Verify Infant packet tagging with biometric quality face</t>
  </si>
  <si>
    <t>1. Infant New Registration packet with biometric face and Packet uploaded.
 2. Packet processed</t>
  </si>
  <si>
    <t>Appropriate tags ( "Biometric_Quality-Face": "Good") should be added for processed packet in Packet Classifier Stage</t>
  </si>
  <si>
    <t>Sanity_ TC 27</t>
  </si>
  <si>
    <t>Verify packet tagging with Biometric_Quality Iris</t>
  </si>
  <si>
    <t>1. New Registration packet Biometric_Quality Iris and Packet uploaded.
 2. Packet processed</t>
  </si>
  <si>
    <t>Appropriate tags ( "Biometric_Quality-iris "Good") 
 Appropriate tags should be added for processed packet in Packet Classifier Stage</t>
  </si>
  <si>
    <t>Sanity_ TC 28</t>
  </si>
  <si>
    <t>Verify packet tagging with supervisorId/Officer id</t>
  </si>
  <si>
    <t>1. New Registration packet with supervisorId/Officer id and Packet uploaded.
 2. Packet processed</t>
  </si>
  <si>
    <t>Appropriate tags ("SUPERVISOR_APPROVAL_STATUS": "APPROVED"),
 Should be added for processed packet in Packet Classifier Stage</t>
  </si>
  <si>
    <t>Sanity_ TC 29</t>
  </si>
  <si>
    <t>Verify packet tagging with Gender</t>
  </si>
  <si>
    <t>1. Create a New packet with Gender as Male and upload.
 2. Packet processed</t>
  </si>
  <si>
    <t>Appropriate tags ( "ID_OBJECT-gender": "Male")should be added for processed packet in Packet Classifier Stage</t>
  </si>
  <si>
    <t>Sanity_ TC 30</t>
  </si>
  <si>
    <t>Verify Meta_Info-Captured_Registered_Devices-Face</t>
  </si>
  <si>
    <t>1. New Registration packet with biometric face, fingers &amp; Iris and Packet uploaded.
 2. Packet processed</t>
  </si>
  <si>
    <t>Appropriate tags ("META_INFO-CAPTURED_REGISTERED_DEVICES-Face": "MOSIP-FACE01-2345678901")
 should be added for processed packet in Packet Classifier Stage</t>
  </si>
  <si>
    <t>Sanity_ TC 31</t>
  </si>
  <si>
    <t>Verify Meta_Info-Captured_Registered_Devices-Finger</t>
  </si>
  <si>
    <t>Appropriate tags ("META_INFO-CAPTURED_REGISTERED_DEVICES-Finger": "MOSIP-SLAP01-1234567890")
 should be added for processed packet in Packet Classifier Stage</t>
  </si>
  <si>
    <t>Sanity_ TC 32</t>
  </si>
  <si>
    <t>Verify Meta_Info-Captured_Registered_Devices-Iris</t>
  </si>
  <si>
    <t>Appropriate tags ("META_INFO-CAPTURED_REGISTERED_DEVICES-Iris": "MOSIP-SLAP01-1234567890")
 should be added for processed packet in Packet Classifier Stage</t>
  </si>
  <si>
    <t>Sanity_ TC 33</t>
  </si>
  <si>
    <t>Verify "ID_OBJECT-residenceStatus"</t>
  </si>
  <si>
    <t>1. New Registration packet created with residenceStatus as Foreigner and Packet uploaded.
 2. Packet processed</t>
  </si>
  <si>
    <t>Appropriate tags ("ID_OBJECT-residenceStatus": "Foreigner")
 should be added for processed packet in Packet Classifier Stage</t>
  </si>
  <si>
    <t>Sanity_ TC 34</t>
  </si>
  <si>
    <t>Verify Meta_Info-Meta_Data-centerId</t>
  </si>
  <si>
    <t>1. New Registration packet created and Packet uploaded.
 2. Packet processed</t>
  </si>
  <si>
    <t>Appropriate tags ("META_INFO-META_DATA-centerId": "10004")
 should be added for processed packet in Packet Classifier Stage</t>
  </si>
  <si>
    <t>Sanity_ TC 35</t>
  </si>
  <si>
    <t>Verify META_INFO-OPERATIONS_DATA-officerId</t>
  </si>
  <si>
    <t>Appropriate tags "META_INFO-OPERATIONS_DATA-officerId": "5151"
 should be added for processed packet in Packet Classifier Stage</t>
  </si>
  <si>
    <t>Sanity_ TC 36</t>
  </si>
  <si>
    <t>Verify "EXCEPTION_BIOMETRICS"</t>
  </si>
  <si>
    <t>1. New Registration packet created without exceptions and Packet uploaded.
 2. Packet processed</t>
  </si>
  <si>
    <t>Appropriate tags "EXCEPTION_BIOMETRICS": "--TAG_VALUE_NOT_AVAILABLE--",
 should be added for processed packet in Packet Classifier Stage</t>
  </si>
  <si>
    <t>Sanity_ TC 37</t>
  </si>
  <si>
    <t>Introducer Validator Stage</t>
  </si>
  <si>
    <t>Introducer UIN not available in database.</t>
  </si>
  <si>
    <t>1. Create a Minor packet with invalid Introducer 
 2. Upload the packet and verify packet transaction.</t>
  </si>
  <si>
    <t>INTRODUCER_VALIDATION error should be displayed as introducer not available in database.</t>
  </si>
  <si>
    <t>Sanity_ TC 38</t>
  </si>
  <si>
    <t>Introducer packet is Rejected.</t>
  </si>
  <si>
    <t>1. Create a Minor packet with rejected Introducer
 2. Upload the packet and verify packet transaction.</t>
  </si>
  <si>
    <t>INTRODUCER_VALIDATION error should be displayed as introducer is Rejected.</t>
  </si>
  <si>
    <t>Sanity_ TC 39</t>
  </si>
  <si>
    <t>Introducer UIN available in database.</t>
  </si>
  <si>
    <t>1. Create a Infant packet with Introducer
 2. Upload the packet and verify packet transaction.</t>
  </si>
  <si>
    <t>Packet should be processed successfully</t>
  </si>
  <si>
    <t>Sanity_ TC 40</t>
  </si>
  <si>
    <t>1. Create a Minor packet with Introducer
 2. Upload the packet and verify packet transaction.</t>
  </si>
  <si>
    <t>Sanity_ TC 41</t>
  </si>
  <si>
    <t>Finalization Stage</t>
  </si>
  <si>
    <t>UIN Generated for New Registration flow.</t>
  </si>
  <si>
    <t>Verify credential.credential_transaction table status_code with UIN generated for resident.</t>
  </si>
  <si>
    <t>Credential.credential_transaction table status_code should be displayed as 'STORED'</t>
  </si>
  <si>
    <t>Sanity_ TC 42</t>
  </si>
  <si>
    <t>UIN Generated for Update Registration flow.</t>
  </si>
  <si>
    <t>Sanity_ TC 43</t>
  </si>
  <si>
    <t>UIN Generated for Lost Registration flow.</t>
  </si>
  <si>
    <t>Sanity_ TC 44</t>
  </si>
  <si>
    <t>UIN Generated for Biometric correction Registration flow.</t>
  </si>
  <si>
    <t>Sanity_ TC 45</t>
  </si>
  <si>
    <t>Packet Receiver Stage</t>
  </si>
  <si>
    <t>Verify packet transaction.</t>
  </si>
  <si>
    <t>New Registration packet created and Approved in EOD process.
 Upload the same packet from RegClient.</t>
  </si>
  <si>
    <t>Packet should reach "PACKET_RECEIVER" stage with status "Packet has reached Packet Receiver"</t>
  </si>
  <si>
    <t>Sanity_ TC 46</t>
  </si>
  <si>
    <t>Update flow packet created and uploaded successfully from RegClient</t>
  </si>
  <si>
    <t>Sanity_ TC 47</t>
  </si>
  <si>
    <t>Lost flow packet created and uploaded successfully from RegClient</t>
  </si>
  <si>
    <t>Sanity_ TC 48</t>
  </si>
  <si>
    <t>Biometric correction packet created and uploaded successfully from RegClient</t>
  </si>
  <si>
    <t>Packet should not land in "PACKET_RECEIVER" stage</t>
  </si>
  <si>
    <t>Sanity_ TC 49</t>
  </si>
  <si>
    <t>New Registration packet created by RegClient and uploaded from Admin module.</t>
  </si>
  <si>
    <t>Sanity_ TC 50</t>
  </si>
  <si>
    <t>Update flow packet created from RegClient and uploaded from Admin module.</t>
  </si>
  <si>
    <t>Sanity_ TC 51</t>
  </si>
  <si>
    <t>Lost flow packet created from RegClient and uploaded from Admin module.</t>
  </si>
  <si>
    <t>Sanity_ TC 52</t>
  </si>
  <si>
    <t>Biometric correction flow packet created from RegClient and uploaded by Admin module.</t>
  </si>
  <si>
    <t>Sanity_ TC 53</t>
  </si>
  <si>
    <t>1. Registration packet created from RegClient
 2. Change the packet extention and upload the packet from Admin.</t>
  </si>
  <si>
    <t>Packet should not reach to "PACKET_RECEIVER" stage.</t>
  </si>
  <si>
    <t>Sanity_ TC 54</t>
  </si>
  <si>
    <t>Packet Validator Stage</t>
  </si>
  <si>
    <t>Verify Pre-Registration packet consumed status.</t>
  </si>
  <si>
    <t>1. Packet created from PRID fetch.
 2. Packet status is processed</t>
  </si>
  <si>
    <t>processed_prereg_list status_code should be displayed as 'Consumed"</t>
  </si>
  <si>
    <t>Sanity_ TC 55</t>
  </si>
  <si>
    <t>Verify packet transaction in packet validator stage.</t>
  </si>
  <si>
    <t>Packet rejected by supervisor in RegClient</t>
  </si>
  <si>
    <t>Packet validator error and packet marked as Rejected.</t>
  </si>
  <si>
    <t>Sanity_ TC 56</t>
  </si>
  <si>
    <t>Quality classifier stage</t>
  </si>
  <si>
    <t>1. Packet created with low score for Face, IRIS,FINGER.
 2. Verify packet tagging</t>
  </si>
  <si>
    <t>1. Registration packet reached Packet Classifier Stage.
 2. classifier.tagging.quality.ranges configured for Poor, Average and Good.</t>
  </si>
  <si>
    <t>Packet should be tagged based on quality range.</t>
  </si>
  <si>
    <t>Sanity_ TC 57</t>
  </si>
  <si>
    <t>CMD-validator-stage</t>
  </si>
  <si>
    <t>1. Packet created and uploaded to server.
 2. Verify packet transaction status.</t>
  </si>
  <si>
    <t>1. Registration packet reached CMD-validator-stage.
 2. Machine not found in database</t>
  </si>
  <si>
    <t>Packet should be stuck at CMD validator stage as Machine not found during packet creation..</t>
  </si>
  <si>
    <t>MOSIP-20239</t>
  </si>
  <si>
    <t>Sanity_ TC 58</t>
  </si>
  <si>
    <t>1. Registration packet reached CMD-validator-stage.
 2. Machine is Not Active in database.</t>
  </si>
  <si>
    <t>Packet should be stuck at CMD validator stage as Machine not active during packet creation. "Exception occured due to validation failure.Machine ID was InActive during Packet Creation - 10099 --&gt; RPR-CMD-FAILED-005"</t>
  </si>
  <si>
    <t>Sanity_ TC 59</t>
  </si>
  <si>
    <t>1. Registration packet reached CMD-validator-stage.
 2. Machine and center is not mapped.</t>
  </si>
  <si>
    <t>Packet should be stuck at CMD validator stage as Machine not mapped to center.</t>
  </si>
  <si>
    <t>Sanity_ TC 60</t>
  </si>
  <si>
    <t>1. Registration packet reached CMD-validator-stage.
 2. Center is Not Active in database.</t>
  </si>
  <si>
    <t>Packet should be stuck at CMD validator stage as Center not active during packet creation.
 "Packet validation failed Registration Center not found --&gt; RPR-CMD-FAILED-011"</t>
  </si>
  <si>
    <t>Sanity_ TC 61</t>
  </si>
  <si>
    <t>Operator validator stage</t>
  </si>
  <si>
    <t>1. Registration packet reached Operator validator stage.
 2. Operator is In active.</t>
  </si>
  <si>
    <t>"Packet validation failed Officer was Not Active during Packet Creation - 5151 --&gt; RPR-OVM-FAILED-004". 
 OPERATOR_VALIDATION with status "Packet validation failed Officer was Not Active during Packet Creation"</t>
  </si>
  <si>
    <t>Sanity_ TC 62</t>
  </si>
  <si>
    <t>1. Registration packet reached Operator validator stage.
 2. Operator is active.</t>
  </si>
  <si>
    <t>OPERATOR_VALIDATION should be Successful</t>
  </si>
  <si>
    <t>Sanity_ TC 63</t>
  </si>
  <si>
    <t>1. Registration packet reached Operator validator stage.
 2. Operator not mapped against the correct center during packet creation.</t>
  </si>
  <si>
    <t>OPERATOR_VALIDATION error should be displayed as supervisor is not mapped to correct center.</t>
  </si>
  <si>
    <t>Sanity_ TC 64</t>
  </si>
  <si>
    <t>1. Registration packet reached Operator validator stage.
 2. Operator mapped against the correct center during packet creation.</t>
  </si>
  <si>
    <t>Sanity_ TC 65</t>
  </si>
  <si>
    <t>Supervisor validator stage</t>
  </si>
  <si>
    <t>1. Registration packet reached Operator validator stage.
 2. Supervisor is In active.</t>
  </si>
  <si>
    <t>SUPERVISOR_VALIDATION with status "Packet validation failed Officer was Not Active during Packet Creation"</t>
  </si>
  <si>
    <t>Sanity_ TC 66</t>
  </si>
  <si>
    <t>1. Registration packet reached Operator validator stage.
 2. Supervisor is active.</t>
  </si>
  <si>
    <t>SUPERVISOR_VALIDATION should be Successful</t>
  </si>
  <si>
    <t>Sanity_ TC 67</t>
  </si>
  <si>
    <t>1. Registration packet reached Operator validator stage.
 2. Supervisor not mapped against the correct center during packet creation.</t>
  </si>
  <si>
    <t>SUPERVISOR_VALIDATION error should be displayed as supervisor is not mapped to correct center.</t>
  </si>
  <si>
    <t>Sanity_ TC 68</t>
  </si>
  <si>
    <t>1. Registration packet reached Operator validator stage.
 2. Supervisor mapped against the correct center during packet creation.</t>
  </si>
  <si>
    <t>MOSIP-24015</t>
  </si>
  <si>
    <t>Packet gets failed at UIN Generator stage, When we reprocess a rid that has already crossed UIN generator stage</t>
  </si>
  <si>
    <t>TC_46</t>
  </si>
  <si>
    <t>Reprocess</t>
  </si>
  <si>
    <t>Reprocess a rid that has already crossed UIN generator stage</t>
  </si>
  <si>
    <t>1. Create and upload a New reg. packeta and UIN got generated.
2. Reprocess the same RID.</t>
  </si>
  <si>
    <t>Packet should cross UIN generation stage without fail and new UIN should not generate</t>
  </si>
  <si>
    <t>MOSIP-24004</t>
  </si>
  <si>
    <t>vid not available' error at Print stage, while Updating UIN which is generate from IDRepo</t>
  </si>
  <si>
    <t>TC_47</t>
  </si>
  <si>
    <t>Updating UIN which is generate from IDRepo</t>
  </si>
  <si>
    <t>Create an UIN in IDRepo.
Using Reg.Client created an Update UIN packet and uploaded.</t>
  </si>
  <si>
    <t>UIN details should update</t>
  </si>
  <si>
    <t>MOSIP-23944</t>
  </si>
  <si>
    <t>Packet are triggering reprocess while packet are under processing</t>
  </si>
  <si>
    <t>TC_48</t>
  </si>
  <si>
    <t>Bulk Uploading packets from different Reg.Clients</t>
  </si>
  <si>
    <t>1. Create different packets from diffrent centers Reg.Clients and Upload  the same at a time (ex: 100).
2. With Reprocess configuration as registration.processor.reprocess.elapse.time=300 and registration.processor.reprocess.minutes=0,3,6,9,12,15,18,21,24,27,30,33,36,39,42,45,48,51,54,57</t>
  </si>
  <si>
    <t>All packets should process at a time. should not reprocess.</t>
  </si>
  <si>
    <t>MOSIP-23943</t>
  </si>
  <si>
    <t>Packets are getting failed at Stage: VALIDATE_PACKET, when we upload multiple packets</t>
  </si>
  <si>
    <t>TC_49</t>
  </si>
  <si>
    <t>Passing VALIDATE_PACKET stage when we upload multiple packets</t>
  </si>
  <si>
    <t>1. Create different packets from diffrent centers Reg.Clients and Upload  the same at a time (ex: 100).</t>
  </si>
  <si>
    <t>All packets should process successfully.</t>
  </si>
  <si>
    <t>MOSIP-23910</t>
  </si>
  <si>
    <t>Packets are marking for REPROCESS at stage BIOGRAPHIC_VERIFICATION</t>
  </si>
  <si>
    <t>TC_50</t>
  </si>
  <si>
    <t>Stage BIOGRAPHIC_VERIFICATION</t>
  </si>
  <si>
    <t>Create a new and update packets and upload them from Rge.Client.
Config: Mock AbIS return duplioacte is false.</t>
  </si>
  <si>
    <t>BIOGRAPHIC_VERIFICATION stage should pass succesfully</t>
  </si>
  <si>
    <t>MOSIP-23905</t>
  </si>
  <si>
    <t>Packet uploading fail with 'Sync failure'</t>
  </si>
  <si>
    <t>TC_51</t>
  </si>
  <si>
    <t>Packet Uploading from Reg.Client</t>
  </si>
  <si>
    <t>Create a new, Lost, Bio Correction and update packets and upload them from Rge.Client.</t>
  </si>
  <si>
    <t xml:space="preserve">Packet should sync and upload successfully </t>
  </si>
  <si>
    <t>MOSIP-23684</t>
  </si>
  <si>
    <t>Email notifications not receiving</t>
  </si>
  <si>
    <t>TC_52</t>
  </si>
  <si>
    <t>Email Notifications</t>
  </si>
  <si>
    <t>Create a new, Lost, Bio Correction &amp; update packets and upload them from Rge.Client.
Packets processed.</t>
  </si>
  <si>
    <t>Applicant should receive respective email notifications</t>
  </si>
  <si>
    <t>MOSIP-23679</t>
  </si>
  <si>
    <t>Child packets are failing at stage INTRODUCER_VALIDATION with status 'Auth System ExceptionRPR-AUT-03'</t>
  </si>
  <si>
    <t>TC_53</t>
  </si>
  <si>
    <t>Child Packet processing</t>
  </si>
  <si>
    <t>Child Packet processing with valid introducer details in packet</t>
  </si>
  <si>
    <t>Create a New Child packet with valid introducer details in packet and upload the same from Rge.Client.</t>
  </si>
  <si>
    <t>Packet should successfully cross the introducer validation stage and generate UIN.</t>
  </si>
  <si>
    <t>MOSIP-23469</t>
  </si>
  <si>
    <t>Biometric correction packets are stuck at 'WORKFLOW_RESUME'</t>
  </si>
  <si>
    <t>TC_54</t>
  </si>
  <si>
    <t>Biometric Correction packet processing with Add.InfoRequestID</t>
  </si>
  <si>
    <t>Biometric Correction packet created with good biometrics quality and Add.InfoRequestID.
Uploaded the same packet.</t>
  </si>
  <si>
    <t>Packet processing should resume and process the packet.</t>
  </si>
  <si>
    <t>MOSIP-23466</t>
  </si>
  <si>
    <t>Packet with all biometrics as exceptions are stuck at BIOGRAPHIC_VERIFICATION stage</t>
  </si>
  <si>
    <t>TC_55</t>
  </si>
  <si>
    <t>Packet with all biometrics as exceptions</t>
  </si>
  <si>
    <t>Create a packet with all biometrics as exceptions and upload.</t>
  </si>
  <si>
    <t>Packet should go to verification stage and process</t>
  </si>
  <si>
    <t>MOSIP-23101</t>
  </si>
  <si>
    <t>When operator auth method is fingerprint 'Biometric correction' packets getting paused and request for additional info, even after providing good quality biometrics</t>
  </si>
  <si>
    <t>TC_56</t>
  </si>
  <si>
    <t xml:space="preserve"> 'Biometric correction' packet processing, When operator auth method is fingerprint</t>
  </si>
  <si>
    <t>1. Change Auth_Method_Code to Fingerprint for 'login_auth','packet_auth','eod_auth','exception_auth'.
2. Crate a New adult packet with low biometric quality and additional info request ID got generated. 
2.Create a Biometric correction packet with good quality biometrics and upload.</t>
  </si>
  <si>
    <t>MOSIP-23025</t>
  </si>
  <si>
    <t>Packets are stuck at BIOGRAPHIC_VERIFICATION stage with status comment ‘Biometric Deduplication In-Progress'</t>
  </si>
  <si>
    <t>TC_57</t>
  </si>
  <si>
    <t>BIOGRAPHIC_VERIFICATION stage</t>
  </si>
  <si>
    <t>Active MQ connectivity ABIS to MOSIP</t>
  </si>
  <si>
    <t>Restart stage group 3 and mock ABIS.
Create a New packet and upload the smae</t>
  </si>
  <si>
    <t>ABIS to MOSIP consumer count should be 1 and packet should process successfully</t>
  </si>
  <si>
    <t>MOSIP-22904</t>
  </si>
  <si>
    <t>Packets are stuck at stage PACKET_RECEIVER with status comments Packet is Uploaded to Landing Zone</t>
  </si>
  <si>
    <t>TC_58</t>
  </si>
  <si>
    <t>Create a new, Lost, Bio Correction &amp; update packets and upload them from Rge.Client.</t>
  </si>
  <si>
    <t>Packet should upload and process successfully</t>
  </si>
  <si>
    <t>MOSIP-22587</t>
  </si>
  <si>
    <t>Filter out exception biometrics before sending to ABIS - need for 1.2.0.1 and lts</t>
  </si>
  <si>
    <t>TC_59</t>
  </si>
  <si>
    <t>Filter out exception biometrics before sending to ABIS</t>
  </si>
  <si>
    <t>Create a new packet with biometric exceptions and upload them from Rge.Client.</t>
  </si>
  <si>
    <t>There is no need to send exceptional biometrics to abis. 
Regproc abis-handler stage should filter out exceptional biometrics before using datashare url.</t>
  </si>
  <si>
    <t>MOSIP-22480</t>
  </si>
  <si>
    <t>Packets with BioException are stuck at BIOGRAPHIC_VERIFICATION stage with status comment ‘Insert Response Failed for Request ID</t>
  </si>
  <si>
    <t>TC_60</t>
  </si>
  <si>
    <t xml:space="preserve">Packets with BioException </t>
  </si>
  <si>
    <t>Biometric Exception packets processing</t>
  </si>
  <si>
    <t>MOSIP-22432</t>
  </si>
  <si>
    <t>Unable to upload packets, Server returned HTTP response code: 401 for URL.</t>
  </si>
  <si>
    <t>TC_61</t>
  </si>
  <si>
    <t>Uploading packet from Reg.Client when operator auth method is biometrics</t>
  </si>
  <si>
    <t>1. Changed App_Auth_Method to biometric and Login to Reg.Client.
2. Create packets with Face/FP/Iris as auth method  and upload to server.</t>
  </si>
  <si>
    <t>Packets should upload and process successfully</t>
  </si>
  <si>
    <t>MOSIP-22417</t>
  </si>
  <si>
    <t>Ref_id is missing in REGISTRATION_PROCESSOR audit logs</t>
  </si>
  <si>
    <t>TC_62</t>
  </si>
  <si>
    <t>Ref_id in REGISTRATION_PROCESSOR audit logs</t>
  </si>
  <si>
    <t>Verify Ref_id in REGISTRATION_PROCESSOR audit logs</t>
  </si>
  <si>
    <t>Ref_id should be logged in REGISTRATION_PROCESSOR audit logs</t>
  </si>
  <si>
    <t>MOSIP-22371
MOSIP-20445</t>
  </si>
  <si>
    <t>Packets are not moving beyond UPLOAD_PACKET stage</t>
  </si>
  <si>
    <t>TC_63</t>
  </si>
  <si>
    <t>Uploading packet from Reg.Client</t>
  </si>
  <si>
    <t>MOSIP-22170</t>
  </si>
  <si>
    <t>Regproc email notifications not receiving in QA5 env</t>
  </si>
  <si>
    <t>TC_64</t>
  </si>
  <si>
    <t>MOSIP-22166</t>
  </si>
  <si>
    <t>Packets with biometric exceptions are stuck at QUALITY_CLASSIFIER</t>
  </si>
  <si>
    <t>TC_65</t>
  </si>
  <si>
    <t>MOSIP-21429</t>
  </si>
  <si>
    <t>Reg-proc : After packet upload, the Packet Classification stage and reprocess goes in a loop</t>
  </si>
  <si>
    <t>TC_66</t>
  </si>
  <si>
    <t xml:space="preserve">the Packet Classification stage </t>
  </si>
  <si>
    <t>Create a new packet and upload it from Rge.Client.</t>
  </si>
  <si>
    <t>MOSIP-21238</t>
  </si>
  <si>
    <t>Mock MV approving packets even though the mock.mv.decision=REJECTED</t>
  </si>
  <si>
    <t>TC_67</t>
  </si>
  <si>
    <t>mock.mv.decision=REJECTED</t>
  </si>
  <si>
    <t>1. Change mock ABIS  "findDuplicate": true by swagger and mock.mv.decision=REJECTED
2. Create few packets in Reg.Client and Upload.
3. Potential Biometric Match Found and Packets are moving to manual verification.</t>
  </si>
  <si>
    <t>Packet should get rejected in MV stage</t>
  </si>
  <si>
    <t>MOSIP-21227
MOSIP-24019</t>
  </si>
  <si>
    <t>Packets are not processing, stuck at stage SECUREZONE_NOTIFICATION.</t>
  </si>
  <si>
    <t>TC_68</t>
  </si>
  <si>
    <t xml:space="preserve"> stage group2 - SECUREZONE_NOTIFICATION.</t>
  </si>
  <si>
    <t xml:space="preserve"> stage group2 (SECUREZONE_NOTIFICATION) is up and running</t>
  </si>
  <si>
    <t>TC_69</t>
  </si>
  <si>
    <t>Prefetched applications</t>
  </si>
  <si>
    <t>Prefetched applications move to "prereg.processed_prereg_list" table</t>
  </si>
  <si>
    <t>1. Create an application in pre-reg (do not book an appointment) 
2.Consume the application in reg-client 
3. Verify the prefetched application in prereg.processed_prereg_list table.</t>
  </si>
  <si>
    <t>Prefetched applications should move to "prereg.processed_prereg_list" table</t>
  </si>
  <si>
    <t>MOSIP-21094</t>
  </si>
  <si>
    <t>Email notification not receiving for Lost flow Rejected packets.</t>
  </si>
  <si>
    <t>TC_70</t>
  </si>
  <si>
    <t xml:space="preserve">Email Notifications for Lost flow Rejected </t>
  </si>
  <si>
    <t>Create a Lost packets and upload them from Rge.Client.
Packets processed.</t>
  </si>
  <si>
    <t>TC_71</t>
  </si>
  <si>
    <t>Registrations after creation with new center and new machine</t>
  </si>
  <si>
    <t>Create new center activate it, create new machine activate it and do registration with newly created center and machine.
Checked the DB history and all tables are proper and also on admin center are active machine is also active</t>
  </si>
  <si>
    <t>Packet should get processed</t>
  </si>
  <si>
    <t>TC_72</t>
  </si>
  <si>
    <t>CMD_VALIDATION stage, When operator auth method is Fingerprint.</t>
  </si>
  <si>
    <t>MOSIP-20900</t>
  </si>
  <si>
    <t>Reg Client : Packets are not processed successfully in qa-release</t>
  </si>
  <si>
    <t>TC_73</t>
  </si>
  <si>
    <t>Active MQ connectivity</t>
  </si>
  <si>
    <t>MOSIP-20837</t>
  </si>
  <si>
    <t>How do we get documents in manual adjudication datashare response?</t>
  </si>
  <si>
    <t>TC_74</t>
  </si>
  <si>
    <t>Documents in manual adjudication datashare response</t>
  </si>
  <si>
    <t>Below steps are followed in manual adjudication to read documents -
1. read document name from mapping json
2. check if the document is there inside packet
3. check if same document is required in datashare as per policy. The policy should have document name as key value pair just like other values which matches schema value.</t>
  </si>
  <si>
    <t>If document is present in policy it will be added in datashare.</t>
  </si>
  <si>
    <t>MOSIP-20798</t>
  </si>
  <si>
    <t>Unable to detect bio match even after changing abis.return.duplicate=true</t>
  </si>
  <si>
    <t>TC_75</t>
  </si>
  <si>
    <t>Match finding when abis.return.duplicate=true</t>
  </si>
  <si>
    <t>1.  change abis.return.duplicate=true and restart the pod.
2. Create a new packet and packet processed successfully.
3. Create a Lost packet and upload the same</t>
  </si>
  <si>
    <t>Lost packet should find potentail match</t>
  </si>
  <si>
    <t xml:space="preserve">
</t>
  </si>
  <si>
    <t>Steps to Reproduce</t>
  </si>
  <si>
    <t>MOSIP-20151</t>
  </si>
  <si>
    <t>Authentication can be performed with a revoked VID.</t>
  </si>
  <si>
    <t>Authentication with 
Revoke VID</t>
  </si>
  <si>
    <t>Verify to do demo auth with revoked VID</t>
  </si>
  <si>
    <t>1.Get Unused UIN. 
 2.Add record for UIN-&gt;Id gets Activated. 3.Create Perpetual/Temporary VID for the UIN. 4.And revoked the same VID and perform demo auth</t>
  </si>
  <si>
    <t>Demo auth should get fail and should get error like "Vid is expired/Deactivated"</t>
  </si>
  <si>
    <t>sprint-1</t>
  </si>
  <si>
    <t>Verify to do bio auth with revoked VID</t>
  </si>
  <si>
    <t>1.Get Unused UIN. 
 2.Add record for UIN-&gt;Id gets Activated. 3.Create Perpetual/Temporary VID for the UIN. 4.And revoked the same VID and perform bio auth</t>
  </si>
  <si>
    <t>Bio auth should get fail and should get error like "Vid is expired/Deactivated"</t>
  </si>
  <si>
    <t>Verify to do Otp auth with revoked VID</t>
  </si>
  <si>
    <t>1.Get Unused UIN. 
 2.Add record for UIN-&gt;Id gets Activated. 3.Create Perpetual/Temporary VID for the UIN. 4.And revoked the same VID and perform OTP auth</t>
  </si>
  <si>
    <t>Demo/Bio/Otp Authentication</t>
  </si>
  <si>
    <t>Verify to do Demo Auth with valid field Name</t>
  </si>
  <si>
    <t xml:space="preserve">1.Get Unused UIN. 2.Add record for UIN-&gt;Id gets Activated. 3.Create Auth request for Name field 4.Perform Auth for the same request. 5.Success Notification should trigger to mail id. 6.Entry has to available in ida.auth_transaction table. 7.check in audit.app_audit_log table to track history. </t>
  </si>
  <si>
    <t>Demo Auth with valid Name should get success with no hassel.</t>
  </si>
  <si>
    <t>Verify to do Demo Auth with valid field DOB</t>
  </si>
  <si>
    <t xml:space="preserve">1.Create Auth request for valid DOB field for UIN. 2.Perform Auth for the same request. 3.Success Notification should trigger to mail id. 4.Entry has to available in ida.auth_transaction table. 5.check in audit.app_audit_log table to track history. </t>
  </si>
  <si>
    <t>Demo Auth with valid DOB should get success</t>
  </si>
  <si>
    <t>Verify to do Demo Auth with Dynamic Field gender.</t>
  </si>
  <si>
    <t xml:space="preserve">1.Create Auth request for Dynamic Field Gender for UIN 2.Perform Auth for the same request. 3.Success Notification should trigger to mail id. 4.Entry has to available in ida.auth_transaction table. 5.check in audit.app_audit_log table to track history. </t>
  </si>
  <si>
    <t>The Demo Auth should pass successfully with no hassel.</t>
  </si>
  <si>
    <t>Verify to do Demo Auth with Dynamic Fields both residentStatus and DOB</t>
  </si>
  <si>
    <t xml:space="preserve">1.Create Auth request with Dynamic Fields both residentStatus and DOB 2.Perform Auth for the same request. 3.Success Notification should trigger to mail id. 4.Entry has to available in ida.auth_transaction table. 5.check in audit.app_audit_log table to track history. </t>
  </si>
  <si>
    <t>Verify to do Demo Auth with valid field Address.</t>
  </si>
  <si>
    <t xml:space="preserve">1.Create Auth request for Address field 2.Perform Auth for the same request. 3.Success Notification should trigger to mail id. 4.Entry has to available in ida.auth_transaction table. 5.check in audit.app_audit_log table to track history. </t>
  </si>
  <si>
    <t>Demo Auth with valid Address should get success with no hassel.</t>
  </si>
  <si>
    <t>Verify to do Demo Auth for all the below fileds with valid data for region,province,city,zone,postalCode</t>
  </si>
  <si>
    <t xml:space="preserve">1.Create Auth request for all the fields like region,province,city,zone,email,phone,postalCode 2.Perform Auth for the same request. 3.Success Notification should trigger to mail id. 4.check in audit.app_audit_log table to track history. </t>
  </si>
  <si>
    <t>Demo Auth with valid data should get success with no hassel.</t>
  </si>
  <si>
    <t>Verify to do Demo Auth for the fields email and phonenumber with valid data.</t>
  </si>
  <si>
    <t xml:space="preserve">1.Create Auth request for the fields like email and phonenumber 2.Perform Auth for the same request. 3.Success Notification should trigger to mail id. 4.Entry has to available in ida.auth_transaction table. 5.check in audit.app_audit_log table to track history. </t>
  </si>
  <si>
    <t>Verify by providing invalid language code for attributes when we do demo Auth for the field.</t>
  </si>
  <si>
    <t>1.Create Auth request for Name but invalid Lang code. 2.Perform Auth for the same request.</t>
  </si>
  <si>
    <t>Demo Auth should get fail and should get error "errors": [
  {
  "errorCode": "IDA-DEA-002",
  "errorMessage": "Unsupported Language Code - abc for attribute fullName"
  }</t>
  </si>
  <si>
    <t>Update the Address of already created UIN and try to perform Auth</t>
  </si>
  <si>
    <t xml:space="preserve">1.Get Unused UIN. 2.Add record for UIN-&gt;Id Activated and update the Address of already created UIN 3.Create Auth request with Address 4.Perform Auth for the same request. 5.Success Notification should trigger to mail id. 6.Entry has to available in ida.auth_transaction table. 7.check in audit.app_audit_log table to track history. </t>
  </si>
  <si>
    <t>User should be able to do the Ida auth with updated Address</t>
  </si>
  <si>
    <t>Update the DOB of already created UIN and try to perform Auth</t>
  </si>
  <si>
    <t>1.Get Unused UIN. 2.Add record for UIN -&gt;Id Activated and update the DOB 3.Create Auth request with DOB 4.Perform Auth for the same request. 5.Success Notification should trigger to mail id. 6.Entry has to available in ida.auth_transaction table. 7.check in audit.app_audit_log table to track history.</t>
  </si>
  <si>
    <t>User should be able to do the Ida auth with updated DOB</t>
  </si>
  <si>
    <t>Update the email of already created UIN and try to perform Auth</t>
  </si>
  <si>
    <t>1.Get Unused UIN. 2.Add record for UIN-&gt;Id Activated and update the email 3.Create Auth request with email 4.Perform Auth for the same request. 5.Success Notification should trigger to mail id. 6.Entry has to available in ida.auth_transaction table. 7.check in audit.app_audit_log table to track history.</t>
  </si>
  <si>
    <t>User should be able to do the Ida auth with updated email</t>
  </si>
  <si>
    <t>Try to do demo auth with the VID which is generated for UIN</t>
  </si>
  <si>
    <t>1.Get Unused UIN. 
 2.Add record for UIN 
 3.Generate VID for UIN. 4.Do demo Auth for VID 5.Perform Auth for the same request. 
 6.Success Notification should trigger to mail id. 
 7.Entry has to available in ida.auth_transaction table. 
 8.check in audit.app_audit_log table to track history.</t>
  </si>
  <si>
    <t>Demo auth should get success</t>
  </si>
  <si>
    <t>Verify to do Demo Auth with valid field Name using VID(I,e vid type perpetual,Temporary)</t>
  </si>
  <si>
    <t>1..Generate VID for UIN either perpetual or temporary. 2.Create Auth request for Name field using VID 3.Perform Auth for the same request. 4.Success Notification should trigger to mail id. 
 5.Entry has to available in ida.auth_transaction table. 6.check in audit.app_audit_log table to track history.</t>
  </si>
  <si>
    <t>Verify to do Demo Auth with Dynamic Fields both residentStatus and gender in ENG as lang using VID(I,e vid type perpetual,Temporary)</t>
  </si>
  <si>
    <t>1.Create Auth request with Dynamic Fields both residentStatus and gender using VID 2.Perform Auth for the same request. 3.Success Notification should trigger to mail id. 
 4.Entry has to available in ida.auth_transaction table. 5.check in audit.app_audit_log table to track history</t>
  </si>
  <si>
    <t>Verify to do auth with Invalid Gender and Invalid ResidentStatus using VID(I,e vid type perpetual,Temporary)</t>
  </si>
  <si>
    <t>1.Create Auth request with Invalid Gender and Invalid ResidentStatus using VID 2.Perform Auth for the same request. 3.failure Notification should trigger to mail id. 
 4.Entry has to available in ida.auth_transaction table. 5.check in audit.app_audit_log table to track history</t>
  </si>
  <si>
    <t>The Demo Auth should get fail and should get error like "errors": [
  {
  "errorCode": "IDA-DEA-001",
  "errorMessage": "Demographic data gender in eng did not match",
  "actionMessage": "Please re-enter your gender in eng"
  },
  {
  "errorCode": "IDA-DEA-001",
  "errorMessage": "Demographic data residenceStatus in eng did not match",
  "actionMessage": "Please re-enter your residenceStatus in eng"
  }</t>
  </si>
  <si>
    <t>Verify to do Demo Auth for all the below fileds with valid data for region,province,city,zone,postalCode using VID(I,e vid type perpetual,Temporary)</t>
  </si>
  <si>
    <t>1.Create Auth request for all the fields like region,province,city,zone,email,phone,postalCode using VID . 2.Perform Auth for the same request. 3.Success Notification should trigger to mail id. 
 4.Entry has to available in ida.auth_transaction table. 5.check in audit.app_audit_log table to track history</t>
  </si>
  <si>
    <t>Verify ID Type as optional in IDA services I,e 1. Auth
 2. Internal auth
 3. OTP Auth
 4. KYC Auth
 5. Internal OTP Auth 6. Auth Transaction History 7.OTP Request 8. Internal OTP Request</t>
  </si>
  <si>
    <t>1. Generate unused UIN 2.Add record for UIN 
 3.Do Demo Auth for demographic fields Note: This TC is common for Bio/Ekyc/OTP/Internal transactions.</t>
  </si>
  <si>
    <t>Transaction should get success without individual type in the request.</t>
  </si>
  <si>
    <t>To verify that user should be able to do demo Auth using Name as "Madhu" instead of "Miss Madhu" .</t>
  </si>
  <si>
    <t>1.Get Unused UIN. 
 2.Add record for UIN-&gt;Id gets Activated. 3.Resident data for Name field will be  "Miss Madhu.GN" 3.Create Auth request for Name field with "Madhu"  4.Perform Auth for the same request. 
 5.Success Notification should trigger to mail id. 
 6.Entry has to available in ida.auth_transaction table.</t>
  </si>
  <si>
    <t>User is able to perform the Auth successfully as normalization is handled</t>
  </si>
  <si>
    <t>To verify that user should be able to do demo Auth using Name as "Mrs Madhu.GN" instead of "Miss Madhu.GN" .</t>
  </si>
  <si>
    <t>1.Get Unused UIN. 
 2.Add record for UIN-&gt;Id gets Activated. 3.Resident data for Name field will be  "Miss Madhu.GN" 4.Create Auth request for Name field with "Mrs Madhu.GN". 5.Perform Auth for the same request. 6.Success Notification should trigger to mail id. 
 7.Entry has to available in ida.auth_transaction table.</t>
  </si>
  <si>
    <t>To verify that user should be able to do demo Auth using address as ""Surya International apts Number. 602,Narayana Street,1st B Main Road,6th Cross,Opposit Super Market,Bengaluru"  instead of "Surya International Apartments Number. 602,Narayana Street,1st B Main Road,6th Cross,Opposit Super Market,Bengaluru"</t>
  </si>
  <si>
    <t>1.Get Unused UIN. 
 2.Add record for UIN-&gt;Id gets Activated. 3.Create Auth request for Address field 4.Perform Auth for the same request. 
 5.Success Notification should trigger to mail id. 
 6.Entry has to available in ida.auth_transaction table.</t>
  </si>
  <si>
    <t>To verify that user should be able to do demo Auth using address as ""Surya International apts no. 602,Narayana Street,1st B Main Road,6th Cross,Opposit Super Market,Bengaluru"  instead of "Surya International Apartments Number. 602,Narayana Street,1st B Main Road,6th Cross,Opposit Super Market,Bengaluru"</t>
  </si>
  <si>
    <t>Verify the Bio auth when Bio-Type value as Finger</t>
  </si>
  <si>
    <t>1.Create bio auth for finger 2.Perform Auth for the same request. 3.Success Notification should trigger to mail id. 4.Entry has to available in ida.auth_transaction table. 
 5.check in audit.app_audit_log table to track history</t>
  </si>
  <si>
    <t>The Auth Should be successfull when Bio-Type value as Finger</t>
  </si>
  <si>
    <t>Verify the Bio auth when Bio-Type value as Iris</t>
  </si>
  <si>
    <t>1.Create bio auth for Iris 2.Perform Auth for the same request. 3.Success Notification should trigger to mail id. 4.Entry has to available in ida.auth_transaction table. 
 5.check in audit.app_audit_log table to track history</t>
  </si>
  <si>
    <t>The Auth Should be successfull when Bio-Type value as Iris</t>
  </si>
  <si>
    <t>Verify the Bio auth when Bio-Type value as Face</t>
  </si>
  <si>
    <t>1.Create bio auth for Face 2.Perform Auth for the same request. 3.Success Notification should trigger to mail id. 4.Entry has to available in ida.auth_transaction table. 
 5.check in audit.app_audit_log table to track history</t>
  </si>
  <si>
    <t>Verify the bio auth for face,Finger,Iris when bioSubType is UNKNOWN and bioType as Face/Finger/Iris</t>
  </si>
  <si>
    <t>1.Create bio auth when the "bioType": "is valid" and bioSubType is UNKNOWN 2..Perform Auth for the same request.</t>
  </si>
  <si>
    <t>Bio Auth should get success when bioSubType is UNKNOWN for face/finger/Iris</t>
  </si>
  <si>
    <t>Try to do bio auth for Iris</t>
  </si>
  <si>
    <t>1.Create bio Auth for Iris 2.Perform Auth for the same request. 3.Success Notification should trigger to mail id 
 4.Entry has to available in ida.auth_transaction table. 
 5.check in audit.app_audit_log table to track history</t>
  </si>
  <si>
    <t>Authentiaction should get successful with no hassel</t>
  </si>
  <si>
    <t>Try to do bio auth for Finger</t>
  </si>
  <si>
    <t>1.Create bio Auth for Finger 2.Perform Auth for the same request. 3.Success Notification should trigger to mail id 
 4.Entry has to available in ida.auth_transaction table. 
 5.check in audit.app_audit_log table to track history</t>
  </si>
  <si>
    <t>Try to do bio auth for Face</t>
  </si>
  <si>
    <t>1.Create bio Auth for Face 2.Perform Auth for the same request. 3.Success Notification should trigger to mail id 
 4.Entry has to available in ida.auth_transaction table. 
 5.check in audit.app_audit_log table to track history</t>
  </si>
  <si>
    <t>Verify to do bio auth with all bioSubType of fingers like Left RingFinger,Left MiddleFinger,Left IndexFinger,Left LittleFinger,Right IndexFinger,Right RingFinger,Right MiddleFinger,Right LittleFinger,Left Thumb,Right Thumb.</t>
  </si>
  <si>
    <t>1.Create bio auth with Left RingFinger. 2.Perform Auth for the same request. 3.Success Notification should trigger to mail id 
 4.Entry has to available in ida.auth_transaction table. 
 5.check in audit.app_audit_log table to track history Note: Same test cases should be follow for other bioSubType of fingers like Left MiddleFinger,Left IndexFinger,Left LittleFinger,Right IndexFinger,Right RingFinger,Right MiddleFinger,Right LittleFinger,Left Thumb,Right Thumb.</t>
  </si>
  <si>
    <t>The Auth should be successful with no hassel</t>
  </si>
  <si>
    <t>Verify to do Ekyc Auth with valid field value /name/dob/gender/region/province/email/phone/residentStatus</t>
  </si>
  <si>
    <t>1.Get Unused UIN. 
 2.Add record for UIN-&gt;Id gets Activated. 3.Create Auth request for valid field value /name/dob/gender/region/province/email/phone/residentStatus 
 4.Perform Auth for the same request. 
 5.Success Notification should trigger to mail id. 
 6.Entry has to available in ida.auth_transaction table. 
 7.check in audit.app_audit_log table to track history</t>
  </si>
  <si>
    <t>Ekyc Demo Auth should get successfull with no hassel.</t>
  </si>
  <si>
    <t>Verify to do Ekyc bio Auth with valid biometric data for all bio auth types(Iris,Finger,Face)</t>
  </si>
  <si>
    <t>1.Create Bio Auth for iris 
 2.Perform Auth for the same request. 
 3.Success Notification should trigger to mail id. 
 4.Entry has to available in ida.auth_transaction table. 
 5.check in audit.app_audit_log table to track history. Note: same TC is appilcable for Finger and Face</t>
  </si>
  <si>
    <t>Ekyc Bio Auth should get successfull with no hassel.</t>
  </si>
  <si>
    <t>Verify to do Ekyc Auth with valid field value /name/dob/gender/region/province/email/phone/residentStatus using VID</t>
  </si>
  <si>
    <t>1.Get Unused UIN. 
 2.Add record for UIN-&gt;Id gets Activated. 3.Create Auth request for valid field value /name/dob/gender/region/province/email/phone/residentStatus using VID 
 4.Perform Auth for the same request. 
 5.Success Notification should trigger to mail id. 
 6.Entry has to available in ida.auth_transaction table. 
 7.check in audit.app_audit_log table to track history</t>
  </si>
  <si>
    <t>Verify to do Ekyc bio Auth with invalid biometric data for all bio auth types(Iris,Finger,Face) using VID</t>
  </si>
  <si>
    <t>1.Create Bio Auth with invalid biometric data for iris 2.Perform Auth for the same request. 
 3.Failure Notification should trigger to mail id. 
 4.Entry has to available in ida.auth_transaction table. 5.check in audit.app_audit_log table to track history. Note: same TC is appilcable for Finger and Face</t>
  </si>
  <si>
    <t>Ekyc Bio Auth should get un-successfull and should get error like "errors": [
  {
  "errorCode": "IDA-DEA-001",
  "errorMessage": "Bio data for Finger did not match",
  "actionMessage": "Please re-enter your Finger in eng"
  }</t>
  </si>
  <si>
    <t>Verify to edit/update allowed auth types in policy and do demo auth by using UIN/VID.</t>
  </si>
  <si>
    <t>1.Edit/update allowed auth types while creating policy under PMS. 2.Create demo Auth request for UIN/VID. 
 3.Perform Auth for the same request. 
 4.Success Notification should trigger to mail id. 
 5.Entry has to available in ida.auth_transaction table. 
 6.check in audit.app_audit_log table to track history</t>
  </si>
  <si>
    <t>Auth should get success with no hassel</t>
  </si>
  <si>
    <t>Verify to edit/update allowed auth types in policy and do bio auth by using UIN/VID.</t>
  </si>
  <si>
    <t>1.Edit/update allowed auth types while creating policy under PMS. 2.Create bio Auth request for UIN/VID. 
 3.Perform Auth for the same request. 
 4.Success Notification should trigger to mail id. 
 5.Entry has to available in ida.auth_transaction table. 
 6.check in audit.app_audit_log table to track history</t>
  </si>
  <si>
    <t>Verify to edit/update allowed auth types in policy and do Ekyc auth by using UIN/VID.</t>
  </si>
  <si>
    <t>1.Edit/update allowed auth types while creating policy under PMS. 2.Create Ekyc Auth request. 
 3.Perform Auth for the same request. 
 4.Success Notification should trigger to mail id. 
 5.Entry has to available in ida.auth_transaction table. 
 6.check in audit.app_audit_log table to track history</t>
  </si>
  <si>
    <t>Verify to edit/update allowed auth types in policy and do OTP auth by using UIN/VID.</t>
  </si>
  <si>
    <t>1.Edit/update allowed auth types while creating policy under PMS. 2.Create OTP Auth request. 
 3.Perform Auth for the same request. 
 4.Success Notification should trigger to mail id. 
 5.Entry has to available in ida.auth_transaction table. 
 6.check in audit.app_audit_log table to track history</t>
  </si>
  <si>
    <t>Verify notification is getting triggred once after demo/bio/Ekyc/OTP auth is successed when preferredLang is not set.</t>
  </si>
  <si>
    <t>Configure below mentioned settings in application-mz.properties.
 1. mosip.default.user-preferred-language-attribute=preferredLang and mosip.default.template-languages=eng,ara
 2. mosip.mandatory-languages=eng and
 mosip.optional-languages=ara,eng Note:Same test cases applicable for Triple lang (i,e hin,kan,tam)</t>
  </si>
  <si>
    <t>Notification should be sent in English and Arabic language for success authentication..</t>
  </si>
  <si>
    <t>Verify to do OTP auth with Invalid otp</t>
  </si>
  <si>
    <t>1.Create OTP request for Invalid otp for UIN/VID</t>
  </si>
  <si>
    <t>Auth should get fail and should get error like "invalid OTP"</t>
  </si>
  <si>
    <t>Verify to do OTP auth with Wrong otp</t>
  </si>
  <si>
    <t>1.Create OTP request for wrong otp for UIN/VID</t>
  </si>
  <si>
    <t>Verify with the UIN without email and trying to generate otp</t>
  </si>
  <si>
    <t>1.Create OTP request with the UIN without email</t>
  </si>
  <si>
    <t>Should get error message like "errorCode": "IDA-MLC-009", "errorMessage": "Invalid Input Parameter - email"</t>
  </si>
  <si>
    <t>Try to do OTP demo auth with the UIN.</t>
  </si>
  <si>
    <t>1.Get Unused UIN. 
 2.Add record for UIN-&gt;Id gets Activated. 3.Create Auth request for Name field 
 4.Perform OTP Auth for the same request. 5.Success Notification should trigger to mail id. 
 6.Entry has to available in ida.auth_transaction table. 
 7.check in audit.app_audit_log table to track history</t>
  </si>
  <si>
    <t>Try to do OTP demo auth with the VID.</t>
  </si>
  <si>
    <t>1.Get Unused UIN. 
 2.Add record for UIN-&gt;Id gets Activated. 3.Generate VID for UIN. 4.Create Auth request for Name field 
 5.Perform OTP Auth for the same request. 6.Success Notification should trigger to mail id. 
 7.Entry has to available in ida.auth_transaction table. 
 8.check in audit.app_audit_log table to track history</t>
  </si>
  <si>
    <t>Demo auth should get successful</t>
  </si>
  <si>
    <t>MOSIP-19160</t>
  </si>
  <si>
    <t>Auth is getting success when we Add the Value under application property of demo service as mosip.env=abc</t>
  </si>
  <si>
    <t>Validate 'env' attribute in Authentication Request against list of allowed values from config</t>
  </si>
  <si>
    <t>To verify the property of envirnoment under id-authentication-default.properties</t>
  </si>
  <si>
    <t>1.Switch to git hub and check id-authentication-default.properties and search mosip.env</t>
  </si>
  <si>
    <t>The user should see the property as mosip.ida.allowed.enviromemnts=Staging,Developer,Pre-Production,Production</t>
  </si>
  <si>
    <t>To Add Value under application property of demo service as mosip.env=Staging try to do auth with it</t>
  </si>
  <si>
    <t>The Auth should be successful</t>
  </si>
  <si>
    <t>To Add Value under application property of demo service as mosip.env=Pre-Production try to do auth with it</t>
  </si>
  <si>
    <t>To Add Value under application property of demo service as mosip.env=abc which is not set under config propery try to do demo auth with it</t>
  </si>
  <si>
    <t xml:space="preserve">1.Switch to git hub and check id-authentication-default.properties and search mosip.env </t>
  </si>
  <si>
    <t>The Auth should be unsuccessfull should get error like  "errors": [
                {
                    "errorCode": "IDA-MLC-009",
                    "errorMessage": "Invalid Input Parameter - request/env"
                }</t>
  </si>
  <si>
    <t>To verify the property of envirnoment by not providing data in Auth req</t>
  </si>
  <si>
    <t>The Auth should be unsuccessfull</t>
  </si>
  <si>
    <t xml:space="preserve">Try to perform BIO auth when we Add Value under application property of demo service as mosip.env=abc which is not set under config propery </t>
  </si>
  <si>
    <t xml:space="preserve">Try to perform Ekyc demo and bio auth when we Add Value under application property of demo service as mosip.env=abc which is not set under config propery </t>
  </si>
  <si>
    <t xml:space="preserve">Try to perform OTP demo and bio auth when we Add Value under application property of demo service as mosip.env=abc which is not set under config propery </t>
  </si>
  <si>
    <t>MOSIP-19736</t>
  </si>
  <si>
    <t>After changing transaction config to 2, the transaction limit is not increasing to 2 in IDA</t>
  </si>
  <si>
    <t>Transaction limit change for Vid types</t>
  </si>
  <si>
    <t>Try to perform demo authentication with VID extra than the transaction limit</t>
  </si>
  <si>
    <t>1. Switch to Github and check mosip-vid-policy.json
2. update transcationallowed to 2 properties for perpetual &amp; temporary vid 
3. Restart idrepo-vid-services
4. Generate vid, use same vid twice</t>
  </si>
  <si>
    <t>Should get error like "vid is not available in database" after transaction limit is exceed for any VID type.</t>
  </si>
  <si>
    <t>Try to perform bio authentication with VID extra than the transaction limit</t>
  </si>
  <si>
    <t>Try to perform Ekyc demo and bio authentication with VID extra than the transaction limit</t>
  </si>
  <si>
    <t>Try to perform OTP demo and Bio authentication with VID extra than the transaction limit</t>
  </si>
  <si>
    <t>Try to perform demo authentication with VID where transaction limit should not exceed from configuration</t>
  </si>
  <si>
    <t>Try to perform bio authentication with VID where transaction limit should not exceed from configuration</t>
  </si>
  <si>
    <t>Try to perform Ekyc demo and bio authentication with VID where transaction limit should not exceed from configuration</t>
  </si>
  <si>
    <t>Try to perform OTP demo and bio authentication with VID where transaction limit should not exceed from configuration</t>
  </si>
  <si>
    <t>MOSIP-14291</t>
  </si>
  <si>
    <t>cr_by column is coming blank under all the tables created in IDA which is populated by PMS</t>
  </si>
  <si>
    <t>Verify table where the data is pushed by PMS is containing cr_by as blank for ida.partner_data tables</t>
  </si>
  <si>
    <t xml:space="preserve">connect to Db and check the respective table </t>
  </si>
  <si>
    <t>Data should be present in ida.partner_data tables and cr_by should not be blank</t>
  </si>
  <si>
    <t>sprint2</t>
  </si>
  <si>
    <t>Verify table where the data is pushed by PMS is containing cr_by as blank for ida.misp_license_data tables</t>
  </si>
  <si>
    <t>Data should be present in ida.misp_license_data tables and cr_by should not be blank</t>
  </si>
  <si>
    <t>Verify table where the data is pushed by PMS is containing cr_by as blank for ida.policy_data tables</t>
  </si>
  <si>
    <t>Data should be present in ida.policy_dataa tables and cr_by should not be blank</t>
  </si>
  <si>
    <t>Verify table where the data is pushed by PMS is containing cr_by as blank for ida.api_key_data  tables</t>
  </si>
  <si>
    <t>Data should be present in ida.api_key_data tables and cr_by should not be blank</t>
  </si>
  <si>
    <t>MOSIP-19829</t>
  </si>
  <si>
    <t>Auth is getting success when DEVICE_PROVIDER id is hotlisted</t>
  </si>
  <si>
    <t>Verify by Hotlist the UIN and try to do Demo auth</t>
  </si>
  <si>
    <t>1.Hotlist the UIN 2.Create demo Auth request 3.Perform Auth for the same request. 4.Entry has to available in ida.auth_transaction table. 
 5.check in audit.app_audit_log table to track history</t>
  </si>
  <si>
    <t>Should get error message like "Individual Id is blocked"</t>
  </si>
  <si>
    <t>Verify by Hotlist the UIN and try to do BIO auth(iris)</t>
  </si>
  <si>
    <t>1.Hotlist the UIN 2.Create Bio Auth request. 3.Perform Auth for the same request. 4.Entry has to available in ida.auth_transaction table. 
 5.check in audit.app_audit_log table to track history</t>
  </si>
  <si>
    <t>Verify by Hotlist the UIN and try to do BIO auth(finger)</t>
  </si>
  <si>
    <t>Verify by Hotlist the UIN and try to do BIO auth(face)</t>
  </si>
  <si>
    <t>Verify by Hotlist the UIN and try to do eKYC demo auth.</t>
  </si>
  <si>
    <t>Verify by Hotlist the UIN and try to do eKYC bio auth(face)</t>
  </si>
  <si>
    <t>Verify by Hotlist the UIN and try to do eKYC bio auth(iris)</t>
  </si>
  <si>
    <t>Verify by Hotlist the UIN and try to do eKYC bio auth(finger)</t>
  </si>
  <si>
    <t>Verify by Hotlist the UIN and try to do OTP demo auth.</t>
  </si>
  <si>
    <t>1.Hotlist the UIN 2.Create OTP Auth request 3.Perform Auth for the same request. 4.Entry has to available in ida.auth_transaction table. 
 5.check in audit.app_audit_log table to track history</t>
  </si>
  <si>
    <t>To Hotlist UIN forever without giving expirytime</t>
  </si>
  <si>
    <t>1.Hotlist the UIN 2.Create Auth request 3.Perform Auth for the same request. 4.Entry has to available in ida.auth_transaction table. 
 5.check in audit.app_audit_log table to track history</t>
  </si>
  <si>
    <t>User should be able to Hotlist UIN by Blocking it. The Data will be Present Under the Holist Table and Hotlist History Table as Blocked</t>
  </si>
  <si>
    <t>Toremove Hotlisted UIN forever without giving expirytime</t>
  </si>
  <si>
    <t>User should be able to removeHotlist UIN by UnBlocking it. The Data will be Present Under the Holist Table and Hotlist History Table as UnBlocked</t>
  </si>
  <si>
    <t>To Hotlist VID forever without giving expirytime</t>
  </si>
  <si>
    <t>1.Hotlist the VID 2.Create Auth request 3.Perform Auth for the same request. 4.Entry has to available in ida.auth_transaction table. 
 5.check in audit.app_audit_log table to track history</t>
  </si>
  <si>
    <t>User should be able to Hotlist VID by Blocking it. The Data will be Present Under the Holist Table and Hotlist History Table as Blocked</t>
  </si>
  <si>
    <t>TC_76</t>
  </si>
  <si>
    <t>Toremove Hotlisted VID forever without giving expirytime</t>
  </si>
  <si>
    <t>User should be able to removeHotlist VID by UnBlocking it. The Data will be Present Under the Holist Table and Hotlist History Table as UnBlocked</t>
  </si>
  <si>
    <t>TC_77</t>
  </si>
  <si>
    <t>To Hotlist DEVICE forever without giving expirytime</t>
  </si>
  <si>
    <t>1.Hotlist the Device details 2.Create Auth request 3.Perform Auth for the same request. 4.Entry has to available in ida.auth_transaction table. 
 5.check in audit.app_audit_log table to track history</t>
  </si>
  <si>
    <t>User should be able to Hotlist DEVICE by Blocking it. The Data will be Present Under the Holist Table and Hotlist History Table as Blocked</t>
  </si>
  <si>
    <t>TC_78</t>
  </si>
  <si>
    <t>Toremove Hotlisted DEVICE forever without giving expirytime</t>
  </si>
  <si>
    <t>User should be able to removeHotlist DEVICE by UnBlocking it. The Data will be Present Under the Holist Table and Hotlist History Table as UnBlocked</t>
  </si>
  <si>
    <t>TC_79</t>
  </si>
  <si>
    <t>To Hotlist PARTNER_ID forever without giving expirytime</t>
  </si>
  <si>
    <t>1.Hotlist the partner 2.Create Auth request 3.Perform Auth for the same request. 4.Entry has to available in ida.auth_transaction table. 
 5.check in audit.app_audit_log table to track history</t>
  </si>
  <si>
    <t>User should be able to Hotlist PARTNER_ID by Blocking it. The Data will be Present Under the Holist Table and Hotlist History Table as Blocked</t>
  </si>
  <si>
    <t>TC_80</t>
  </si>
  <si>
    <t>Toremove Hotlisted PARTNER_ID forever without giving expirytime</t>
  </si>
  <si>
    <t>User should be able to removeHotlist PARTNER_ID by UnBlocking it. The Data will be Present Under the Holist Table and Hotlist History Table as UnBlocked</t>
  </si>
  <si>
    <t>TC_81</t>
  </si>
  <si>
    <t>To Hotlist UIN forever with giving expirytime</t>
  </si>
  <si>
    <t>User should be able to Hotlist UIN by Blocking it. The Data will be Present Under the Holist Table and Hotlist History Table as Blocked and will automatically be Unblocked after the expirytime is over</t>
  </si>
  <si>
    <t>TC_82</t>
  </si>
  <si>
    <t>To remove Hotlisted VID forever without giving expirytime</t>
  </si>
  <si>
    <t>User should be able to Hotlist VIN by Blocking it. The Data will be Present Under the Holist Table and Hotlist History Table as Blocked and will automatically be Unblocked after the expirytime is over</t>
  </si>
  <si>
    <t>TC_83</t>
  </si>
  <si>
    <t>To Hotlist DEVICE forever with giving expirytime</t>
  </si>
  <si>
    <t>1.Hotlist the Device 2.Create Auth request 3.Perform Auth for the same request. 4.Entry has to available in ida.auth_transaction table. 
 5.check in audit.app_audit_log table to track history</t>
  </si>
  <si>
    <t>TC_84</t>
  </si>
  <si>
    <t>To Hotlist PARTNER_ID forever with giving expirytime</t>
  </si>
  <si>
    <t>TC_85</t>
  </si>
  <si>
    <t>Try to check the expiry time in the Table when sent as null</t>
  </si>
  <si>
    <t>1.connect to Db and check in the table hotlist.hotlist</t>
  </si>
  <si>
    <t>The Table should contain value as null for expiry time column.</t>
  </si>
  <si>
    <t>TC_86</t>
  </si>
  <si>
    <t>Try to perform authentiaction when DEVICE_PROVIDER id is hotlisted</t>
  </si>
  <si>
    <t>1.Hotlist the Device Provider 2.Create Auth request 3.Perform Auth for the same request. 4.Entry has to available in ida.auth_transaction table. 
 5.check in audit.app_audit_log table to track history</t>
  </si>
  <si>
    <t>Auth should get fail  even afterconcatenating deviceProvider and deviceProviderId during device provider hotlist.</t>
  </si>
  <si>
    <t>MOSIP-18285</t>
  </si>
  <si>
    <t>Clean up KYC-AUTH entries in auth transaction tables</t>
  </si>
  <si>
    <t>TC_87</t>
  </si>
  <si>
    <t>Verify KYC-AUTH entries in Ekyc demo auth transaction tables</t>
  </si>
  <si>
    <t>1.Get Unused UIN. 
 2.Add record for UIN-&gt;Id gets Activated. 3.Create Auth request for Name field 
 4.Perform Auth for the same request. 
 5.Success Notification should trigger to mail id. 
 6.Entry has to available in ida.auth_transaction table. 
 7.check in audit.app_audit_log table to track history</t>
  </si>
  <si>
    <t>Record should be in standard format like "KYC_AUTH,Demo_AUTH"</t>
  </si>
  <si>
    <t>TC_88</t>
  </si>
  <si>
    <t>Verify KYC-AUTH entries in Ekyc bio auth for face transaction tables</t>
  </si>
  <si>
    <t>Record should be in standard format like "KYC_AUTH,FACE_AUTH"</t>
  </si>
  <si>
    <t>TC_89</t>
  </si>
  <si>
    <t>Verify KYC-AUTH entries in Ekyc bio auth for finger transaction tables</t>
  </si>
  <si>
    <t>Record should be in standard format like "KYC_AUTH,FINGER_AUTH"</t>
  </si>
  <si>
    <t>TC_90</t>
  </si>
  <si>
    <t>Verify KYC-AUTH entries in Ekyc bio auth for Iris transaction tables</t>
  </si>
  <si>
    <t>Record should be in standard format like "KYC_AUTH,IRIS_AUTH"</t>
  </si>
  <si>
    <t>MOSIP-20754</t>
  </si>
  <si>
    <t>For few attributes ,  auth status says as false instead of true after successful authentication</t>
  </si>
  <si>
    <t>TC_91</t>
  </si>
  <si>
    <t xml:space="preserve">Verify  demo auth status should go as true instead of false after successful authentication with UIN/VID </t>
  </si>
  <si>
    <t>1.Get Unused UIN. 2.Add record for UIN-&gt;Id gets Activated. 3.Create Auth request for Name field 4.Perform Auth for the same request. 5.Success Notification should trigger to mail id. 6.Entry has to available in ida.auth_transaction table. 7.check in audit.app_audit_log table to track history.</t>
  </si>
  <si>
    <t>Auth should get successfull andauth status should be true</t>
  </si>
  <si>
    <t>sprint4</t>
  </si>
  <si>
    <t>TC_92</t>
  </si>
  <si>
    <t>Verify  bio auth status should go as true instead of false after successful authentication with UIN/VID</t>
  </si>
  <si>
    <t>TC_93</t>
  </si>
  <si>
    <t>Verify  Ekyc demo auth status should go as true instead of false after successful authentication with UIN/VID</t>
  </si>
  <si>
    <t>TC_94</t>
  </si>
  <si>
    <t>Verify  Ekyc bio auth status should go as true instead of false after successful authentication with UIN/VID</t>
  </si>
  <si>
    <t>TC_95</t>
  </si>
  <si>
    <t>Verify  OTP demo auth status should go as true instead of false after successful authentication with UIN/VID</t>
  </si>
  <si>
    <t>TC_96</t>
  </si>
  <si>
    <t>Verify  OTP bio auth status should go as true instead of false after successful authentication  with UIN/VID</t>
  </si>
  <si>
    <t>MOSIP-20753</t>
  </si>
  <si>
    <t>Getting error like "errorMessage": "Demographic data birthCertificateNumber not available in database" while performing demo authentication</t>
  </si>
  <si>
    <t>TC_97</t>
  </si>
  <si>
    <t>Verify after any authentication shoul not get error like "errorMessage": "Demographic data birthCertificateNumber not available in database" while performing demo authentication</t>
  </si>
  <si>
    <t>MOSIP-20751</t>
  </si>
  <si>
    <t xml:space="preserve">Credential got issued and status Code changed to STORED, but when we perform Authentication with same UIN with demographic data ,getting error like "UIN is not available in database" </t>
  </si>
  <si>
    <t>TC_98</t>
  </si>
  <si>
    <t>verify once after credential get issued to IDA partner the credential status should chnage to STore and should not get like "UIN is not available in database"  when we perform Authentication with same UIN with demographic data</t>
  </si>
  <si>
    <t xml:space="preserve">Auth is getting success when DEVICE_PROVIDER id is hotlisted </t>
  </si>
  <si>
    <t>TC_99</t>
  </si>
  <si>
    <t xml:space="preserve">verify bio auth like face/iris/finger should get failure when DEVICE_PROVIDER id is hotlisted </t>
  </si>
  <si>
    <t>1.hotlist device provider and do authentication</t>
  </si>
  <si>
    <t>Auth should get fail after concatenating deviceProvider and deviceProviderId during device provider hotlist.</t>
  </si>
  <si>
    <t>TC_100</t>
  </si>
  <si>
    <t xml:space="preserve">verify Ekyc bio auth like face/iris/finger  should get failure when DEVICE_PROVIDER id is hotlisted </t>
  </si>
  <si>
    <t>TC_101</t>
  </si>
  <si>
    <t xml:space="preserve">verify OTP bio auth like face/iris/finger  should get failure when DEVICE_PROVIDER id is hotlisted </t>
  </si>
  <si>
    <t>MOSIP-20984</t>
  </si>
  <si>
    <t>Under policy Bio face made it as True and if we try to face authentication throws error like "bio-FACE-authentiation usage is mandatory as per policy"</t>
  </si>
  <si>
    <t>TC_102</t>
  </si>
  <si>
    <t xml:space="preserve">Auth should get sucess when in policy Bio face made it as True and if we try to perform face authentication                 Note: Same TC appilcable with UIN/VID </t>
  </si>
  <si>
    <t>1.Get Unused UIN. 2.Add record for UIN-&gt;Id gets Activated. 3.Create Auth request for Name field 4.Perform Bio face  Auth for the same request.                                   6.Entry has to available in ida.auth_transaction table.                                                            7.check in audit.app_audit_log table to track history.</t>
  </si>
  <si>
    <t>Auth should get success with no hassel, when when in policy Bio face made it as True and it should fail with  "errorMessage": "bio-FACE-authentiation usage is mandatory as per policy"</t>
  </si>
  <si>
    <t>sprint 6</t>
  </si>
  <si>
    <t>TC_103</t>
  </si>
  <si>
    <t>Perform finger authentication when in policy Bio face made it as True . Note: Same TC appilcable with UIN/VID</t>
  </si>
  <si>
    <t>1.Get Unused UIN. 2.Add record for UIN-&gt;Id gets Activated. 3.Create Auth request for Name field 4.Perform finger  Auth for the same request.                                   6.Entry has to available in ida.auth_transaction table.                                                            7.check in audit.app_audit_log table to track history.</t>
  </si>
  <si>
    <t>Finger Authentication should get fail with below "errorMessage": "bio-FACE-authentiation usage is mandatory as per policy"</t>
  </si>
  <si>
    <t>TC_104</t>
  </si>
  <si>
    <t>Perform Iris authentication when in policy Bio face made it as True . Note: Same TC appilcable with UIN/VID</t>
  </si>
  <si>
    <t>1.Get Unused UIN. 2.Add record for UIN-&gt;Id gets Activated. 3.Create Auth request for Name field 4.Perform Bio iris Auth for the same request.                                   6.Entry has to available in ida.auth_transaction table.                                                            7.check in audit.app_audit_log table to track history.</t>
  </si>
  <si>
    <t>Iris Authentication should get fail with below "errorMessage": "bio-FACE-authentiation usage is mandatory as per policy"</t>
  </si>
  <si>
    <t>MOSIP-21043</t>
  </si>
  <si>
    <t>Auth UI : EKYC with face/iris/finger auth and OTP with face/iris/finger auth ,auth is failing with errors=[{errorCode=IDA-MLC-007, errorMessage=Request could not be processed. Please try again},</t>
  </si>
  <si>
    <t>TC_105</t>
  </si>
  <si>
    <t xml:space="preserve">perform Bio types authentication  like iris/finger/face using Auth UI </t>
  </si>
  <si>
    <t>TC_106</t>
  </si>
  <si>
    <t xml:space="preserve">perform ekyc Bio authentication  like iris/finger/face using Auth UI </t>
  </si>
  <si>
    <t>TC_107</t>
  </si>
  <si>
    <t xml:space="preserve">perform otp with Bio  authentication  like iris/finger/face using Auth UI </t>
  </si>
  <si>
    <t>MOSIP-20982</t>
  </si>
  <si>
    <t>Auth is getting success, when we Deactivate the UIN</t>
  </si>
  <si>
    <t>TC_108</t>
  </si>
  <si>
    <t>Demo Auth should get fail when we Deactivate the UIN</t>
  </si>
  <si>
    <t>1.Get Unused UIN. 2.Add record for UIN-&gt;Id gets Activated. 3.Create Auth request for Name field 4&gt;Deactivate the UIN and perform Auth</t>
  </si>
  <si>
    <t>Auth should get fail when we Deactivate the UIN and should get error like "UIN is not available in DB"</t>
  </si>
  <si>
    <t>TC_109</t>
  </si>
  <si>
    <t>Bio Auth should get fail when we Deactivate the UIN</t>
  </si>
  <si>
    <t>TC_110</t>
  </si>
  <si>
    <t>Ekyc demo Auth should get fail when we Deactivate the UIN</t>
  </si>
  <si>
    <t>TC_111</t>
  </si>
  <si>
    <t xml:space="preserve">Ekyc BioAuth should get fail when we Deactivate the UIN </t>
  </si>
  <si>
    <t>MOSIP-20833</t>
  </si>
  <si>
    <t>Credential format is not changing after the data-share-policy is changed and identity cache is not updated until it is restarted.</t>
  </si>
  <si>
    <t>TC_112</t>
  </si>
  <si>
    <t>Verify  when  data-share-policy is changed and identity cache should update</t>
  </si>
  <si>
    <r>
      <rPr>
        <sz val="11"/>
        <color theme="1"/>
        <rFont val="Calibri"/>
      </rPr>
      <t xml:space="preserve">1.Update the date share policy.
2wait for 2 hours to pick latest shareable attributes data -&gt;without credential service restart
3.Create New UIN from reg client.
4.Do authentication with the resident data.
5.Verify  in ida.identity_cache table -&gt;should be get only updated policy data . </t>
    </r>
    <r>
      <rPr>
        <b/>
        <sz val="11"/>
        <color theme="1"/>
        <rFont val="Calibri"/>
      </rPr>
      <t>SELECT encode(demo_data::bytea, 'escape'),encode(bio_data::bytea, 'escape'),
id, token_id, demo_data, bio_data, expiry_timestamp, transaction_limit,
cr_by, cr_dtimes, upd_by, upd_dtimes, is_deleted, del_dtimes, identity_expiry
FROM ida.identity_cache order by cr_dtimes desc limit 1</t>
    </r>
  </si>
  <si>
    <t>when  data-share-policy is changed and identity cache should update</t>
  </si>
  <si>
    <t>MOSIP-24054</t>
  </si>
  <si>
    <t>Auth is getting success with incorrect data for full address attribute.</t>
  </si>
  <si>
    <t>TC_113</t>
  </si>
  <si>
    <t>Verify Auth should get fail with incorrect data for full address attribute.</t>
  </si>
  <si>
    <t>1. in identtity mapping "fullAddress": {            "value": "addressLine1,addressLine2,addressLine3,city,region,province,postalCode"        }    }                                                         2. Do Authenticate with the resident data.                 3. Auth should get pass.                                             4. change  the data like "value": "Kenitraabc, Rabat Sale Kenitraabc,Kenitraabc,14022 "                                       5.Auth should fail</t>
  </si>
  <si>
    <t>Auth should get fail with incorrect data for full address attribute.</t>
  </si>
  <si>
    <t>MOSIP-24020, MOSIP-23546</t>
  </si>
  <si>
    <t>Unable to Authenticate with the UIN data getting "error\":\"Internal Server Error" and OTP Auth is failing like " "errorMessage": "Request could not be processed. Please try again""</t>
  </si>
  <si>
    <t>TC_114</t>
  </si>
  <si>
    <t>verify should get pass but its is failing  due to softHSM issue</t>
  </si>
  <si>
    <t>Unable to Authenticate with the UIN dato getting "error":"Internal Server Error"</t>
  </si>
  <si>
    <t>MOSIP-23561</t>
  </si>
  <si>
    <t>Decrypt data is not getting as per Ekyc lang mentioned in the policy</t>
  </si>
  <si>
    <t>TC_115</t>
  </si>
  <si>
    <t xml:space="preserve">verify Decrypt data should get as per Ekyc lang mentioned in the policy </t>
  </si>
  <si>
    <t>1.Get Unused UIN. 2.Add record for UIN-&gt;Id gets Activated. 3.Create Auth request for Name field 4.Perform ekyc Auth for the same request. 5.Success Notification should trigger to mail id. 6.Entry has to available in ida.auth_transaction table. 7.check in audit.app_audit_log table to track history. 8. Decrypt the data</t>
  </si>
  <si>
    <t xml:space="preserve">IDA : Decrypt data is not getting as per Ekyc lang mentioned in the policy </t>
  </si>
  <si>
    <t>MOSIP-22175</t>
  </si>
  <si>
    <t>Not receiving success/failure  email notification for UIN, when UIN created from reg client module</t>
  </si>
  <si>
    <t>TC_116</t>
  </si>
  <si>
    <t>verify notification should get with the UIN which has been created from Reg client module</t>
  </si>
  <si>
    <t>1.Get Unused UIN. 2.Add record for UIN-&gt;Id gets Activated. 3.Create Auth request for Name field 4.Perform ekyc Auth for the same request. 5.Success Notification should trigger to mail id. 6.Entry has to available in ida.auth_transaction table. 7.check in audit.app_audit_log table to track history.</t>
  </si>
  <si>
    <t xml:space="preserve"> notification should get with the UIN which has been created from Reg client module but it is failing </t>
  </si>
  <si>
    <t>MOSIP-22047</t>
  </si>
  <si>
    <t>Based on preferred lang for the UIN email notification should work after authentication</t>
  </si>
  <si>
    <t>TC_117</t>
  </si>
  <si>
    <t xml:space="preserve">verify notification should get with the UIN </t>
  </si>
  <si>
    <t>when we use UIN which is created from Reg client , pref lang we get like English ,عربى due to that we are unable to get notifications for authenticattion.
from ID repo side , in the add identity if we add pref lang like eng,ara then we we notifications properly.
in the same way   in the add identity if we add pref lang like English ,عربى  then we wont get notifications .</t>
  </si>
  <si>
    <t>MOSIP-21002</t>
  </si>
  <si>
    <t>Demo Ekyc API is returning Auth Status Instead of KYC Status</t>
  </si>
  <si>
    <t>TC_118</t>
  </si>
  <si>
    <t xml:space="preserve">Verify after EKYC Authentication should get appropriate status code in the transaction table </t>
  </si>
  <si>
    <t>MOSIP-23896</t>
  </si>
  <si>
    <t>Absence of extraction template in idrepo</t>
  </si>
  <si>
    <t>TC_119</t>
  </si>
  <si>
    <t>Biometric extraction stage, extraction of template against bio(face, fingerprint,irsi)</t>
  </si>
  <si>
    <t>Go to minio -&gt; buckets -&gt; idrepo -&gt; browse -&gt;Select the object/RID folder -&gt;Biometrics.</t>
  </si>
  <si>
    <t>Extracted biometrics file should be available in Biometrics folder with name bio.mock and along with cbeff files</t>
  </si>
  <si>
    <t>Prerequisite</t>
  </si>
  <si>
    <t>MOSIP-19979</t>
  </si>
  <si>
    <t>&lt;br/&gt; tag is added in failure description field.</t>
  </si>
  <si>
    <t>Bulkupload</t>
  </si>
  <si>
    <t>1.Login to Admin
2.Bulkupload &gt;&gt; MasterData &amp; Packets
3.view transaction in MasterData &amp; packet in transaction detail view page.</t>
  </si>
  <si>
    <t xml:space="preserve">Check if &lt;br&gt; is visible in the failure description </t>
  </si>
  <si>
    <t>&lt;br/&gt; tag should not be visible along with
 message.</t>
  </si>
  <si>
    <t>MOSIP-19748</t>
  </si>
  <si>
    <t>Able to create &amp; update Document Type, Document category , blocklisted words with special characters alone - no field validation</t>
  </si>
  <si>
    <t>Masterdata&gt;&gt;Document Categoty</t>
  </si>
  <si>
    <t>1.Login to Admin
 2.masterdata
 3.Document Categories
 4.+Create
 5.Save</t>
  </si>
  <si>
    <t>Verify the action when user fills the code field with special characters ,fills remaining manditory data and clicks 'Save' button.</t>
  </si>
  <si>
    <t>The user should get the error message:
 "Invalid request input
 request.code: Document category code cannot have special characters".</t>
  </si>
  <si>
    <t>Masterdata&gt;&gt;Document Type</t>
  </si>
  <si>
    <t>1.Login to Admin
 2.masterdata
 3.Document Type
 4.+Create
 5.Save</t>
  </si>
  <si>
    <t>Masterdata&gt;&gt;Blocklisted Words</t>
  </si>
  <si>
    <t>1.Login to Admin
 2.masterdata
 3.Blocklisted Words
 4.+Create
 5.Save</t>
  </si>
  <si>
    <t>Verify the action when user fills the blocklisted word field with special characters ,fills remaining manditory data and clicks 'Save' button.</t>
  </si>
  <si>
    <t>The user should get the error message:
 "Invalid request input
 request.code: blocklisted word cannot have special characters".</t>
  </si>
  <si>
    <t>Masterdata&gt;&gt;Device type</t>
  </si>
  <si>
    <t>1.Login to Admin
 2.masterdata
 3.Divice type
 4.+Create
 5.Save</t>
  </si>
  <si>
    <t>The user should get the error message:
 "Invalid request input
 request.code: device type cannot have special characters".</t>
  </si>
  <si>
    <t>Masterdata&gt;&gt;Machine type</t>
  </si>
  <si>
    <t>1.Login to Admin
 2.masterdata
 3.Machine type
 4.+Create
 5.Save</t>
  </si>
  <si>
    <t>The user should get the error message:
 "Invalid request input
 request.code: MAchine type cannot have special characters".</t>
  </si>
  <si>
    <t>MOSIP-19724</t>
  </si>
  <si>
    <t>Able to map Machine &amp; Device to different Center ID which does not belong to zone used for mapping within administrative zone.</t>
  </si>
  <si>
    <t xml:space="preserve">Masterdata&gt;&gt;Machine Controller API </t>
  </si>
  <si>
    <t xml:space="preserve">Machine controller&gt;&gt;1.PUT
                                       2.POST
</t>
  </si>
  <si>
    <t>Map Machine to the centerID that does not belongs to the logged-in administrative zone</t>
  </si>
  <si>
    <t>API should throw message:"The zone of the registration center in the request does not match the zone of the device".</t>
  </si>
  <si>
    <t xml:space="preserve">Masterdata&gt;&gt;Device Controller API </t>
  </si>
  <si>
    <t>Device controller&gt;&gt;1.PUT 
                                   2.POST</t>
  </si>
  <si>
    <t>Map Device to the centerID that does not belongs to the logged-in administrative zone</t>
  </si>
  <si>
    <t>MOSIP-18931</t>
  </si>
  <si>
    <t>All language dependant MasterData has clonning button in qa-single-rc2 environment.</t>
  </si>
  <si>
    <t>Resource&gt;&gt;Center</t>
  </si>
  <si>
    <t>1.login to Admin
2.Resource
3.Center</t>
  </si>
  <si>
    <t>Verify the action when user lands on center list view page.</t>
  </si>
  <si>
    <t>The User should not see the clonning button as
 qa-single-rc2 is an single language environment</t>
  </si>
  <si>
    <t>Onhold</t>
  </si>
  <si>
    <t>Masterdata&gt;&gt;Center type</t>
  </si>
  <si>
    <t>1.login to Admin
2.Masterdata
3.Center Type</t>
  </si>
  <si>
    <t>Verify the action when user lands on Center type list view
page.</t>
  </si>
  <si>
    <t>MasterData&gt;&gt;List of Holidays</t>
  </si>
  <si>
    <t>1.Login to Admin
2.MasterData
3.List of Holidays</t>
  </si>
  <si>
    <t>Verify the action when user lands on List of Holidays list
view page.</t>
  </si>
  <si>
    <t>MasterData&gt;&gt;Templates</t>
  </si>
  <si>
    <t>1.Login to Admin
2.MasterData
3.Templates</t>
  </si>
  <si>
    <t>Verify the action when user lands on Templates list
view page.</t>
  </si>
  <si>
    <t>MasterData&gt;&gt;Dynamic Fields</t>
  </si>
  <si>
    <t>1.Login to Admin
2.MasterData
3.Dynamic Fields</t>
  </si>
  <si>
    <t>Verify the action when user lands on Dynamic Fields list
view page.</t>
  </si>
  <si>
    <t>MasterData&gt;&gt;Document Category</t>
  </si>
  <si>
    <t>1.Login to Admin
2.MasterData
3.Document Category</t>
  </si>
  <si>
    <t>Verify the action when user lands on Document Category list
view page.</t>
  </si>
  <si>
    <t>MOSIP-19428</t>
  </si>
  <si>
    <t>Blocklisted words edit page is rendered in arabic even in english login .</t>
  </si>
  <si>
    <t>1.Login to Admin in Arabic
2.MasterData
3.Blocklisted Words
4.Create Blocklisted word
5.Logout
6.Login to Admin in English
7.Masterdata
8.Blocklisted word
9.View the record which was created in 
   Arabic</t>
  </si>
  <si>
    <t>Create Blocklisted word in Arabic login and view same blocklisted word in english login.</t>
  </si>
  <si>
    <t>The blocklisted Words detailed view page should be
rendered in English as its an logged in language.</t>
  </si>
  <si>
    <t>MOSIP-19806</t>
  </si>
  <si>
    <t>Center mapping in Device edit page was blank even though Center mapped was present in logged in language and same was active.</t>
  </si>
  <si>
    <t>Resource&gt;&gt;Device</t>
  </si>
  <si>
    <t xml:space="preserve">1.login to Admin
2.Resource
3.Device&gt;&gt;create new device
4.save
5.Edit
</t>
  </si>
  <si>
    <t>Edit device details and check center field after successfull update</t>
  </si>
  <si>
    <t>Center mapping with Device should be retained in edit mode also.</t>
  </si>
  <si>
    <t>MOSIP-18127</t>
  </si>
  <si>
    <t>Downloaded templates when used for data upload fails</t>
  </si>
  <si>
    <t>Bulkupload&gt;&gt;MasterData</t>
  </si>
  <si>
    <t>1.Login to Admin
2.Bulk upload
3.Masterdata
4.+Upload Data
5.Choose Insert operation
6.Select Table Name
7.Download template
8.Choose file
9.Upload</t>
  </si>
  <si>
    <t>Verify insert operation for below tables using downloaded
 templates:
1.loc_holiday
2.daysofweek_list
3.reg_exceptional_holiday
4.Valid_document
5.applicant_valid_document</t>
  </si>
  <si>
    <t>The insert operation should be successfull and it 
Bulkupload &gt;&gt;MasterData list view should show 
the status as "Completed".</t>
  </si>
  <si>
    <t>Sprint 1 ,sprint 4 &amp; sprint5</t>
  </si>
  <si>
    <t>1.Login to Admin
2.Bulk upload
3.Masterdata
4.+Upload Data
5.Choose Update operation
6.Select Table Name
7.Download template
8.Choose file
9.Upload</t>
  </si>
  <si>
    <t>Verify Update Operation for below tables using 
downloaded Templates:
1.loc_holiday
2.daysofweek_list
3.reg_exceptional_holiday
4.Valid_document
5.applicant_valid_document</t>
  </si>
  <si>
    <t>The Update operation should be successfull and it 
Bulkupload &gt;&gt;MasterData list view should show 
the status as "Completed".</t>
  </si>
  <si>
    <t>1.Login to Admin
2.Bulk upload
3.Masterdata
4.+Upload Data
5.Choose Dalete operation
6.Select Table Name
7.Download template
8.Choose file
9.Upload</t>
  </si>
  <si>
    <t>Verify Delete Operation for below tables using 
downloaded Templates:
1.loc_holiday
2.daysofweek_list
3.reg_exceptional_holiday
4.Valid_document
5.applicant_valid_document</t>
  </si>
  <si>
    <t>The Delete operation should be successfull and it 
Bulkupload &gt;&gt;MasterData list view should show 
the status as "Completed".</t>
  </si>
  <si>
    <t>MOSIP-16855</t>
  </si>
  <si>
    <t>Dynamic Field create enhancement</t>
  </si>
  <si>
    <t>MasterData&gt;&gt;Dynamic Field</t>
  </si>
  <si>
    <t>1.Login to Admin
2.Masterdata
3.Dynamic field
4.Create new Dynamic field</t>
  </si>
  <si>
    <t>The data type display to be removed from UI and
 rather always pass as "string"</t>
  </si>
  <si>
    <t>Create and update page should not contain string label in UI screen</t>
  </si>
  <si>
    <t>value.json to be splitted in to "code" and "value" vertical
 display</t>
  </si>
  <si>
    <t>Code and Value should be split inti two different 
fields</t>
  </si>
  <si>
    <t>1.Login to Admin
2.Masterdata
3.Dynamic field
4.Create new Dynamic field
5.Dynamic list view page</t>
  </si>
  <si>
    <t>Description to be language specific and should be displayed
 in the list view instead of the "name"</t>
  </si>
  <si>
    <t>The Discription to be displayed in List view page.</t>
  </si>
  <si>
    <t>1.Login to Admin
2.Masterdata
3.Dynamic field
4.Click on exixting Dynamic field</t>
  </si>
  <si>
    <t>The header will display the details of the dynamic field you
 are in like “dynamicfields/gender“</t>
  </si>
  <si>
    <t>"dynamicfiels/gender " like this header should
 display thedetails of tyhe dynamic field user in.</t>
  </si>
  <si>
    <t>The column sequence will be Description, code, value,
 status, created date-time</t>
  </si>
  <si>
    <t>In list view page column sequence should be
 Description, code, value,status, created date-time</t>
  </si>
  <si>
    <t>1.Login to Admin
2.Masterdata
3.Dynamic field
4.Click on exixting Dynamic field
5.Filter</t>
  </si>
  <si>
    <t>The filter in the dynamic will have fields like Description,
 code, value, status</t>
  </si>
  <si>
    <t>The filter window should have the fields like
Description, code, value ,status</t>
  </si>
  <si>
    <t>The dynamic field Name should not be an editable field,
 Description is editable provided if changed then same is
 applied to all other descriptions for that dynamic</t>
  </si>
  <si>
    <t>Name field should be disabled for editing while adding values under existing dynamic fields.</t>
  </si>
  <si>
    <t>MOSIP-18930</t>
  </si>
  <si>
    <t>Dynamic field has left &amp; right language text line with lables.</t>
  </si>
  <si>
    <t xml:space="preserve">1.Login to admin
2.MasterData
3.Dynamic Field
</t>
  </si>
  <si>
    <t>The dynamic field detailed list view page has left and right 
language text line with labels when try to create new 
dynamic field.</t>
  </si>
  <si>
    <t>The dynamic field detailed view page should have 
only one side text line</t>
  </si>
  <si>
    <t>MOSIP-19841</t>
  </si>
  <si>
    <t>Event Id captured of bulkupload feature is in-correct</t>
  </si>
  <si>
    <t>MasterData bulk upload</t>
  </si>
  <si>
    <t>1. Login to Admin
 2. Bulkupload
 3. MasterData</t>
  </si>
  <si>
    <t>Check Audit logs for below scenario's:
 When the administrator clicks on ‘Upload option’</t>
  </si>
  <si>
    <t>Event ID: ADM-331
 Event Name: Click: Upload
 Event Type: Navigation: Click Event
 Component ID: ADM-BDU
 Component Name: admin-data-upload
 Description: User clicked on upload option on master data dashboard</t>
  </si>
  <si>
    <t>Sprint 1 &amp; sprint 4</t>
  </si>
  <si>
    <t>When administrator lands on a master data upload form</t>
  </si>
  <si>
    <t>Event ID: ADM-332
 Event name: Page View: Master Data Upload Form
 Event Type: Navigation: Page View Event
 Component ID: ADM-BDU
 Component Name: admin-data-upload
 Description: User visited master data upload screen</t>
  </si>
  <si>
    <t>When administrator clicks on ‘Upload’ button on Master Data Upload form</t>
  </si>
  <si>
    <t>Event ID: ADM-333
 Event name: Click: Upload Data
 Event Type: Navigation: Click Event
 Component ID: ADM-BDU
 Component Name: admin-data-upload
 Description: User clicked on 'Upload' button on master data upload form</t>
  </si>
  <si>
    <t>When administrator confirms upload on the confirmation pop-up</t>
  </si>
  <si>
    <t>Event ID: ADM-334
 Event name: Click: Confirm Upload
 Event Type: Navigation: Click Event
 Component ID: ADM-BDU
 Component Name: admin-data-upload
 Description: User confirmed upload of master data</t>
  </si>
  <si>
    <t>When administrator clicks on cancel button</t>
  </si>
  <si>
    <t>Event ID: ADM-335
 Event name: Click: Cancel Creation
 Event Type: Navigation: Click Event
 Component ID: ADM-BDU
 Component Name: admin-data-upload
 Description: User cancelled upload of master data</t>
  </si>
  <si>
    <t>When administrator Clicks on a transaction id</t>
  </si>
  <si>
    <t>Event ID: ADM-336
 Event name: Click: Select Transaction
 Event Type: Navigation: Click Event
 Component ID: ADM-BDU
 Component Name: admin-data-upload
 Description: User wants to views a master data transaction</t>
  </si>
  <si>
    <t>When administrator lands on a view transaction screen</t>
  </si>
  <si>
    <t>Event ID: ADM-337
 Event name: Click: View Transaction Details
 Event Type: Navigation: Page View Event
 Component ID: ADM-BDU
 Component Name: admin-data-upload
 Description: User views a master data transaction detail</t>
  </si>
  <si>
    <t>When administrator clicks on back button</t>
  </si>
  <si>
    <t>Event ID: ADM-338
 Event name: Click: Back from Transaction Details
 Event Type: Navigation: Click Event
 Component ID: ADM-BDU
 Component Name: admin-data-upload
 Description: User come back from view transaction details for master data</t>
  </si>
  <si>
    <t>Bulk Packet upload UI</t>
  </si>
  <si>
    <t>1. Login to Admin
 2. Bulkupload
 3. Packets 
 4. Packet upload screen</t>
  </si>
  <si>
    <t>Verify CANCEL button on packet upload screen</t>
  </si>
  <si>
    <t>When User clicks on CANCEL button or anywhere in the navigation bar, a alert pop-up window should display with leave or stay button, alerting the user that all the data will be lost if there is any data selected.
 Message on the pop-up, “Are you sure you want to navigate away from this page? Any unsaved data will be lost.“
 1. When User clicks on STAY should be redirecting user back to the packet upload screen with the pre-populated data.
 2. User clicks on LEAVE should be redirecting user to packet upload dashboard or the option clicked on the navigation bar.</t>
  </si>
  <si>
    <t>1. Audit Table</t>
  </si>
  <si>
    <t>Check Audit When the administrator clicks on ‘Upload option’.</t>
  </si>
  <si>
    <t>Event ID: ADM-339
 Event Name: Click: Upload
 Event Type: Navigation: Click Event
 Component ID: ADM-BDU
 Component Name: admin-data-upload
 Description: User clicked on upload button on packet upload dashboard</t>
  </si>
  <si>
    <t>Event ID: ADM-340
 Event name: Page View: Master Data Upload Form
 Event Type: Navigation: Page View Event
 Component ID: ADM-BDU
 Component Name: admin-data-upload
 Description: User visited Master Data Upload Screen</t>
  </si>
  <si>
    <t>Event ID: ADM-341
 Event name: Click: Upload Data
 Event Type: Navigation: Click Event
 Component ID: ADM-BDU
 Component Name: admin-data-upload
 Description: User clicked on 'Upload' button on Packet Upload form</t>
  </si>
  <si>
    <t>Event ID: ADM-342
 Event name: Click: Confirm Upload
 Event Type: Navigation: Click Event
 Component ID: ADM-BDU
 Component Name: admin-data-upload
 Description: User confirmed upload of packets</t>
  </si>
  <si>
    <t>Event ID: ADM-343
 Event name: Click: Cancel Creation
 Event Type: Navigation: Click Event
 Component ID: ADM-BDU
 Component Name: admin-data-upload
 Description: User cancelled upload of packets</t>
  </si>
  <si>
    <t>Event ID: ADM-344
 Event name: Click: Select Transaction
 Event Type: Navigation: Click Event
 Component ID: ADM-BDU
 Component Name: admin-data-upload
 Description: User wants to views a packet upload transaction</t>
  </si>
  <si>
    <t>Event ID: ADM-345
 Event name: Click: View Transaction Details
 Event Type: Navigation: Page View Event
 Component ID: ADM-BDU
 Component Name: admin-data-upload
 Description: User views a packet upload transaction detail</t>
  </si>
  <si>
    <t>Event ID: ADM-346
 Event name: Click: Back from Transaction Details
 Event Type: Navigation: Click Event
 Component ID: ADM-BDU
 Component Name: admin-data-upload
 Description: User come back from packet upload view transaction details</t>
  </si>
  <si>
    <t>MOSIP-18658</t>
  </si>
  <si>
    <t>Failure/Error messages are displayed with "!"</t>
  </si>
  <si>
    <t>KEYcloak&gt;&gt;Admin module&gt;&gt;user zone
 mapping&gt;&gt;user center mapping</t>
  </si>
  <si>
    <t>1.Create a new user in keycloak.
 2.Login into Admin.
 3.Resource &gt; user mapping and select the new user created and map to zone
 4.Navigate to center mapping list page
 5.Try to map the center.</t>
  </si>
  <si>
    <t>Mapping the new user to center
  mapping after zone mapping.</t>
  </si>
  <si>
    <t>The message should not show capital letters 
  or "!" in the message.</t>
  </si>
  <si>
    <t>MOSIP-18818</t>
  </si>
  <si>
    <t>Gracefully handle below supportedLanguage config values</t>
  </si>
  <si>
    <t>Admin UI all the features</t>
  </si>
  <si>
    <t>1. Make config changes and login to Admin</t>
  </si>
  <si>
    <t>Add space and additional comma in below properties
mosip-config/kernel-default.properties and mosip-config/application-default.properties at qa-release · mosip/mosip-config 
mosip.mandatory-languages=ara 
langaugesmosip.optional-languages=ara  ,eng
mosip.min-languages.count=1
mosip.max-languages.count=2 at qa-release · mosip/mosip-config and check if all UI pages are rendered properly in all the login language</t>
  </si>
  <si>
    <t>All UI screen should be rendered correctly without breakage of the page of feature</t>
  </si>
  <si>
    <t>MOSIP-18589</t>
  </si>
  <si>
    <t>Name and Description should be uneditable while adding values under existing dynamic field.</t>
  </si>
  <si>
    <t>MasterData&gt;&gt;Dynamic filed</t>
  </si>
  <si>
    <t>1.login to Admin
 2.Masterdata
 3.Dynamic field</t>
  </si>
  <si>
    <t>Adding values under existing dynamic field.</t>
  </si>
  <si>
    <t>Name and Description should be uneditable
 while adding values under existing dynamic field.</t>
  </si>
  <si>
    <t>MOSIP-16358</t>
  </si>
  <si>
    <t>New entries in the DB are created with lang_code as "eng" where as it should be same to "mandatory language"</t>
  </si>
  <si>
    <t>Language denpency on Id schema</t>
  </si>
  <si>
    <t>1.login to Admin
 2.Masterdata &gt;&gt;swagger
 3. Post Idschema controller</t>
  </si>
  <si>
    <t xml:space="preserve">change the mandatory languge and post the Idschema 
mosip.mandatory-languages=ara 
langaugesmosip.optional-languages=ara  ,eng
mosip.min-languages.count=1
mosip.max-languages.count=2 </t>
  </si>
  <si>
    <t xml:space="preserve">The language that is metioned in mosip.mandatory-languages=ara should be populated in the lang_code column of Idschema table.
</t>
  </si>
  <si>
    <t>MOSIP-16382</t>
  </si>
  <si>
    <t>Paginate option details should be displayed in logged in language.</t>
  </si>
  <si>
    <t>Resources &amp; MasterData</t>
  </si>
  <si>
    <t>1. Login to Admin
 2. MasterData &amp; Resources</t>
  </si>
  <si>
    <t>Check if all the paginate details are displayed in logged in Language of the user</t>
  </si>
  <si>
    <t>All details in the paginate option should be displayed as per the logged-in language of the user.</t>
  </si>
  <si>
    <t>sprint 1 ,sprint 2/3 &amp; sprint 4</t>
  </si>
  <si>
    <t>MOSIP-18682</t>
  </si>
  <si>
    <t>Primary Key contraint should be on both Code &amp; Lang_code column</t>
  </si>
  <si>
    <t>Template_file_format</t>
  </si>
  <si>
    <t>1.Template_file_format API
2.POST</t>
  </si>
  <si>
    <t xml:space="preserve"> While adding Template_file_format values in multiple
 languages user facing thge issue.</t>
  </si>
  <si>
    <t>Primary Key contraint should be on both Code &amp;
 Lang_code column</t>
  </si>
  <si>
    <t>MOSIP-19191</t>
  </si>
  <si>
    <t>Unsupported file with large size returning technical error in UI screen.</t>
  </si>
  <si>
    <t>BulkUpload&gt;&gt;Masterdata</t>
  </si>
  <si>
    <t>1.select operation
 2.choose any table
 3.choose file
 4.Upload button</t>
  </si>
  <si>
    <t>Verify the action when user upload the unsupported large
 file</t>
  </si>
  <si>
    <t>User should not get technical error 
 rather message should " file format is not
 supported"</t>
  </si>
  <si>
    <t>BulkUpload&gt;&gt;Packets</t>
  </si>
  <si>
    <t>MOSIP-19934</t>
  </si>
  <si>
    <t>User zone and center mapping column sort displaying technical error when clicked</t>
  </si>
  <si>
    <t>resource&gt;&gt;User center mapping /User 
 zone mapping</t>
  </si>
  <si>
    <t>1.Login to Admin
 2.UserZone mapping list page &amp;
     UserCenter mapping list page
 3.Click on column sort.</t>
  </si>
  <si>
    <t>Verify the action when uiser clicks the column sort
 button.</t>
  </si>
  <si>
    <t>The list view page should sort in
  particular manner.</t>
  </si>
  <si>
    <t>MOSIP-19935</t>
  </si>
  <si>
    <t>Unable to clone template displayed " template not found " message on Save button click after filling all details.</t>
  </si>
  <si>
    <t>Masterdata&gt;&gt;templates</t>
  </si>
  <si>
    <t>1.Login to Admin
2.masterData&gt;&gt;Template
3.click on Clonning button
4.Copy the fields and clicks on save button</t>
  </si>
  <si>
    <t>Verify the action when user clicks clonning button and 
try to clone the record.</t>
  </si>
  <si>
    <t>The user should get the success message ;
 "Template Updated successfully".</t>
  </si>
  <si>
    <t>MOSIP-20534</t>
  </si>
  <si>
    <t>Special characters should be restricted in Code field while creating/updating dynamic fields.</t>
  </si>
  <si>
    <t>Masterdata&gt;&gt;Dynamic Fields</t>
  </si>
  <si>
    <t>1.Login to Admin
 2.Masterdata
 3.Dynamic fields
 4.Create new Dynamic field
 5.Save</t>
  </si>
  <si>
    <t>Verify the action when user fills the
  code field with special characters ,fills remaining manditory data and clicks 'Save' button.</t>
  </si>
  <si>
    <t>"The user should get the error message:
 ""Invalid request input
 request.code: Dynamic field code cannot have special characters""."</t>
  </si>
  <si>
    <t>MOSIP-19699</t>
  </si>
  <si>
    <t>On selecting 1st hieararchy value is auto populating value in 3rd hieararchy level in arabic login</t>
  </si>
  <si>
    <t>1.Login to admin in arabic
 2.Resource
 3.Center
 4.+Create</t>
  </si>
  <si>
    <t>Verify the action when user try to fill the location values in
 hierachial order</t>
  </si>
  <si>
    <t>The user should be able to fill the values in
 hierachial order and every next field should be
 related to the previous filed filled</t>
  </si>
  <si>
    <t>sprint 2/3</t>
  </si>
  <si>
    <t>MOSIP-19652</t>
  </si>
  <si>
    <t>Language Dependent MasterData:  Any status change / decommission   in one language should be applied to same entry in other languages</t>
  </si>
  <si>
    <t>1.Login to admin in English
 2.Masterdata
 3.Any masterdata list view page
 4.Ellipsis
 5.Activate/Deactivate
 6.Logout
 7.Login to admin in arabic
 8.Masteradata
 9.status changed data list view page</t>
  </si>
  <si>
    <t>Verify the action when user changes the state of the data 
in one language login and checks the same data in other
 language login.</t>
  </si>
  <si>
    <t>The status of the data should be same in both the
 language .</t>
  </si>
  <si>
    <t>1.Login to admin in English
 2.Masterdata
 3.Any masterdata list view page
 4.Ellipsis
 5.Decommision
 6.Logout
 7.Login to admin in arabic
 8.Masteradata
 9.status changed data list view page</t>
  </si>
  <si>
    <t>Verify the action when user decommission the data in one
 login try to view the same data in other login.</t>
  </si>
  <si>
    <t>The data should bedecommissoned in both the
 language.</t>
  </si>
  <si>
    <t>MOSIP-18584</t>
  </si>
  <si>
    <t>When adding values under existing Dynamic field -the description of existing dynamic field should be prefilled in create request.</t>
  </si>
  <si>
    <t>Masterdata&gt;&gt;Dynamic field</t>
  </si>
  <si>
    <t>1.login to admin 
 2.Masterdata
 3.Dynamic fields
 4.Click on existing Dynamic field
 5.+Create</t>
  </si>
  <si>
    <t>Verify the action when user try to create new data under 
existing field.</t>
  </si>
  <si>
    <t>In Dynamic field detailed view page the Description
 should be pre-filled</t>
  </si>
  <si>
    <t>MOSIP-19817</t>
  </si>
  <si>
    <t>Unable to Remap User to different Center/zone even though User in Center mapping screen was inactive.</t>
  </si>
  <si>
    <t>Resource&gt;&gt;User zone mapping</t>
  </si>
  <si>
    <t>1.Login to admin
 2.Resource
 3.User zone mapping
 4.+Map zone
 5.Ellipsis
 6.Remap</t>
  </si>
  <si>
    <t>Verify the action when user maps the user to an particular
 zone and try to remap the same user to other zone while
 the user status is innactive.</t>
  </si>
  <si>
    <t>The remapping of the user should be done to any 
zone without any issue.</t>
  </si>
  <si>
    <t>Resource&gt;&gt;User Center mapping</t>
  </si>
  <si>
    <t>1.Login to admin
 2.Resource
 3.Map the user to zone
 4.set the user status as active
 5.User Center mapping
 6.+map center
 7.remap</t>
  </si>
  <si>
    <t>Verify the action when user maps th user to particular
 center and try to remap the same user to different center
 while user status is innactive.</t>
  </si>
  <si>
    <t>The remapping of the user should be done to any
 Center belonging to the mapped zone without any 
issue.</t>
  </si>
  <si>
    <t>MOSIP-19965</t>
  </si>
  <si>
    <t xml:space="preserve">Audit logs are not listed for few transactions. </t>
  </si>
  <si>
    <t>Masterdata</t>
  </si>
  <si>
    <t>1.Login to admin 
 2.masterdata
 3.Any masterdata fields 
 4.create any data
 5.Save</t>
  </si>
  <si>
    <t>Verify audit log in the DB when user clicks save button of
 masterdata fields.</t>
  </si>
  <si>
    <t>The user should get "User clicked on
 'Create/Update' button on &lt;Masterdata name&gt;
 'Create/Update' form" message in Database.</t>
  </si>
  <si>
    <t>MOSIP-19966</t>
  </si>
  <si>
    <t xml:space="preserve">Audit logs are getting listed but event is incorrect. </t>
  </si>
  <si>
    <t>1.Login to admin
 2.Resource
 3.Device
 4.+Create</t>
  </si>
  <si>
    <t>when user try to create the device in the Admin-UI</t>
  </si>
  <si>
    <t>The audit log should be updated correctly 
 as per the functionality in Admin-UI</t>
  </si>
  <si>
    <t>sprint 2/3 &amp; sprint 4</t>
  </si>
  <si>
    <t>MOSIP-18187</t>
  </si>
  <si>
    <t>Bulk upload of location data, didnt inform on the progress status.</t>
  </si>
  <si>
    <t>Bulkupload&gt;&gt; MasterData &amp; Packet</t>
  </si>
  <si>
    <t>1. Login to Admin
 2.Bulkupload
 3. Bulk upload MasterData</t>
  </si>
  <si>
    <t>Verify the status of bulkupload masterdata when huge volume of data is uploaded.</t>
  </si>
  <si>
    <t>Status should be set progress untill all lines in csv are uploaded successfully.</t>
  </si>
  <si>
    <t>MOSIP-19815</t>
  </si>
  <si>
    <t>Admin UI: Column sort is not working in Holiday listview page</t>
  </si>
  <si>
    <t>List-of-holiday</t>
  </si>
  <si>
    <t>1. Login to Admin
 2. MasterData</t>
  </si>
  <si>
    <t>verify the column sort in listof-holiday in list page</t>
  </si>
  <si>
    <t>All records in the list page should be sorted in ascending or descending order of the column that is clicked upon.</t>
  </si>
  <si>
    <t>MOSIP-19659</t>
  </si>
  <si>
    <t>filter should not show up deleted masterdata /[Is_deleted=true] in the filter value dropdowns.</t>
  </si>
  <si>
    <t>Center&gt;&gt; filters</t>
  </si>
  <si>
    <t>1. Login to Admin
 2. Resources
 3. Center
 4. filter</t>
  </si>
  <si>
    <t>Verify if all deleted Center type are getting removed from filter dropdown in Center screen under resources</t>
  </si>
  <si>
    <t>Deleted Centertype should be removed the filter dropdown in registration center</t>
  </si>
  <si>
    <t>MOSIP-18843</t>
  </si>
  <si>
    <t>Admin UI: Displayed RID invalid when User trying to check the packet status before uploading it to Reg proc.</t>
  </si>
  <si>
    <t>Packet status check</t>
  </si>
  <si>
    <t>1. Login to Admin
 2. Packet status check</t>
  </si>
  <si>
    <t>check the packet status before sync and without upload.</t>
  </si>
  <si>
    <t>Should display RID not found error message</t>
  </si>
  <si>
    <t>check the packet status after sync and without upload.</t>
  </si>
  <si>
    <t>MOSIP-18977</t>
  </si>
  <si>
    <t>Valid Authtoken displayed as invalid token very frequently</t>
  </si>
  <si>
    <t>Validate token</t>
  </si>
  <si>
    <t>verify if validate token error appears while testing</t>
  </si>
  <si>
    <t>validate token error should not be displayed when current login token is still valid</t>
  </si>
  <si>
    <t>sprint 2/3 &amp; sprint 5</t>
  </si>
  <si>
    <t>MOSIP-19818</t>
  </si>
  <si>
    <t>Packet upload is failing with the error message in transaction detail view page.</t>
  </si>
  <si>
    <t>Bulkupload&gt;&gt; Packet</t>
  </si>
  <si>
    <t>1. Login to Admin
 2.Bulkupload
 3. Bulk upload packet</t>
  </si>
  <si>
    <t>verify the packet upload when logged user has DATA_READ role</t>
  </si>
  <si>
    <t>We should be able upload un-synced packet successfully with filling all field data in UI by selecting packet and clicking on upload button</t>
  </si>
  <si>
    <t>We should be able upload synced packet successfully with filling all field data in UI by selecting packet and clicking on upload button
 Note: even though packet is synced from regclient still with Admin UI packet upload packet will be synced again .</t>
  </si>
  <si>
    <t>verify the packet upload when logged user does not have DATA_READ role</t>
  </si>
  <si>
    <t>We should be able upload synced packet successfully without filling any field data in UI just by selecting packet and clicking on upload button</t>
  </si>
  <si>
    <t>MOSIP-18973</t>
  </si>
  <si>
    <t>Filter search is not working for user zone, center mapping page</t>
  </si>
  <si>
    <t>Filters</t>
  </si>
  <si>
    <t>Verify the fetch of the records which is the 2nd and next pages in Rsources and MasterData Module</t>
  </si>
  <si>
    <t>We should be able to fetch all the record which is at 2nd and 3rd pages throughout the Admin</t>
  </si>
  <si>
    <t>MOSIP-20481</t>
  </si>
  <si>
    <t>Admin UI: Work in progress message is displayed when we tried to view "Centers not available in Arabic" .</t>
  </si>
  <si>
    <t>1.Login to Admin in Arabic
 2.Resource
 3.Center
 4.Center not available in Arabic
 5.click on any center</t>
  </si>
  <si>
    <t>when try to open center from clonning button.</t>
  </si>
  <si>
    <t>When user clicks on center in clonnig
  button the user should land on center detailed
 view page.</t>
  </si>
  <si>
    <t>sprint 4</t>
  </si>
  <si>
    <t>MOSIP-20696</t>
  </si>
  <si>
    <t>Packet status is not visible in Admin UI while checking the packet status.</t>
  </si>
  <si>
    <t>Packet status</t>
  </si>
  <si>
    <t>1.Login to admin in english
 2.Packet status
 3.Enter RID
 4.search</t>
  </si>
  <si>
    <t>when user try to check the status of the packet</t>
  </si>
  <si>
    <t>When user clicks the search button user should get
 the status of the packet below the search option.</t>
  </si>
  <si>
    <t>MOSIP-18093</t>
  </si>
  <si>
    <t>Admin, Popup messages displaying in English</t>
  </si>
  <si>
    <t>Bulk upload&gt;&gt;Packets</t>
  </si>
  <si>
    <t>1.Login to Admin
 2.Bulk upload
 3.Packets
 4.Upload</t>
  </si>
  <si>
    <t>When user try to upload the packets.</t>
  </si>
  <si>
    <t>The popup message should be in login language.</t>
  </si>
  <si>
    <t>MOSIP-19814</t>
  </si>
  <si>
    <t>When user clicks on column sort icon holiday date &amp; status  replicates and flickers .</t>
  </si>
  <si>
    <t>Masterdata&gt;&gt;List of holiday</t>
  </si>
  <si>
    <t>1.Login to Admin
 2.Masterdata
 3.List of holiday
 4.column sort</t>
  </si>
  <si>
    <t>when user try to column sort in list of holidays list view
 page.</t>
  </si>
  <si>
    <t>There should be no repliaction or flickering while
column sort.</t>
  </si>
  <si>
    <t>MOSIP-20795</t>
  </si>
  <si>
    <t>Intermittently 'Remap' button is getting changed to 'Map to center' even though user has Center mapping and same was active</t>
  </si>
  <si>
    <t>Resource&gt;&gt;Center Mapping</t>
  </si>
  <si>
    <t>1.Login to Admin
 2.Resource
 3.User Center mapping
 4.Ellipsis</t>
  </si>
  <si>
    <t>When user try remap the center .</t>
  </si>
  <si>
    <t>The user should get the remap option in 
 ellipsis.</t>
  </si>
  <si>
    <t>MOSIP-20207</t>
  </si>
  <si>
    <t>Implement look aheads for all drop downs in admin UI</t>
  </si>
  <si>
    <t>Location dropdown</t>
  </si>
  <si>
    <t>1.Login to Admin
 2.MasterData&gt;&gt; List of holiday
 3. Location (dropdown)</t>
  </si>
  <si>
    <t>Verify location dropdown as search option.</t>
  </si>
  <si>
    <t>Location dropdown should contain search option 
where user can give input to fetch the record.</t>
  </si>
  <si>
    <t>sprint 5</t>
  </si>
  <si>
    <t>1.Login to Admin
 2.MasterData&gt;&gt; List of holiday
 3. Location (dropdown)
 4.Devtool/Inspect mode</t>
  </si>
  <si>
    <t>Verify if search text is passed as an optional filters</t>
  </si>
  <si>
    <t>when user inputs the value for getting the data the
 data entered should be passed as optional filter in
 filter API.
 (NOTE: should be verified in Devtool after sending
 search request)</t>
  </si>
  <si>
    <t>Verify the filter type when user passes the data for
 searching</t>
  </si>
  <si>
    <t>when user inputs the value for getting the data the
 optional filter should go with "contains" filter type.
 (NOTE: should be verified in Devtool after sending
 search request)</t>
  </si>
  <si>
    <t>1.Login to Admin
 2.MasterData&gt;&gt; List of holiday&gt;&gt;Edit page
 3. Location (dropdown)
 4.Devtool/Inspect mode</t>
  </si>
  <si>
    <t>Verify if filter typeis passed as equals on edit mode.</t>
  </si>
  <si>
    <t>To bind the dropdown value to the
  code/id, the same filterValues API will be invoked
 with “equals” filtertype.
 (NOTE: should be verified in Devtool)</t>
  </si>
  <si>
    <t>Verify if fetched data is sorted in Ascending order.</t>
  </si>
  <si>
    <t>Data should be sorted based on the search text and
 same should be arranged in ascending order.</t>
  </si>
  <si>
    <t>1.Login to Admin
 2. Kernel-default.properties</t>
  </si>
  <si>
    <t>Verify the pageFetch (limit) of filter
  value API by changing the pagefetch limit (location:100)
 in the below property
 filterValueMaxCount :
{"default":${mosip.kernel.filtervalue.max_columns}
,"registrationcenters":50,"locations":100}</t>
  </si>
  <si>
    <t>filterValues API should accept the 
 pageFetch (limit) in the filterValue DTO.
 Note : Can be verified in dev tool</t>
  </si>
  <si>
    <t>Verify if page fetch limit is applied on UI location dropdown</t>
  </si>
  <si>
    <t>pageFetch value set in the configs API should be
 used in the UI on every filterValues API call</t>
  </si>
  <si>
    <t>Verify when user enter the value “B” in
  the look-ahead.</t>
  </si>
  <si>
    <t>User should get top X active values (X being the
 limit) starting with “B” ordered by name (assuming
 we are filtering on the name).</t>
  </si>
  <si>
    <t>Verify when user enter the value “Ba” in the look-ahead.</t>
  </si>
  <si>
    <t>User should get top X active values (X being the
 limit) starting with “Ba” ordered by name (assuming
 we are filtering on the name).</t>
  </si>
  <si>
    <t>Verify case sensetiveness of search
  option.</t>
  </si>
  <si>
    <t>The search should be case insensitive.</t>
  </si>
  <si>
    <t>Verify If the number of values is less
  than “X” (X being the limit).</t>
  </si>
  <si>
    <t>Available values in the filters should be displayed
 in UI.</t>
  </si>
  <si>
    <t>Verify If an empty string is sent from
  the UI.</t>
  </si>
  <si>
    <t>The top “X” values ordered by name should
  be shown in the UI dropdown (assuming we are
 filtering on the name).</t>
  </si>
  <si>
    <t>1.Login to Admin
 2.Any dropdowns
 3.search option
 4.search data</t>
  </si>
  <si>
    <t>whatever is available in the filter should be shown 
in the UI.</t>
  </si>
  <si>
    <t>MOSIP-21014</t>
  </si>
  <si>
    <t>Keycloak not returing specific user details with search on Name .</t>
  </si>
  <si>
    <t>Keycloak</t>
  </si>
  <si>
    <t>1.Login to Keycloak
 2.Users
 3.Add user
 4.Create user without any firstname 
  and lastname</t>
  </si>
  <si>
    <t>Search user in a keycloak by username.</t>
  </si>
  <si>
    <t>User should get the user data when search is applied
 on Username.</t>
  </si>
  <si>
    <t>1.Login to Keycloak
 2.Users
 3.Add user
 4.Create user with firstname 
  and without lastname</t>
  </si>
  <si>
    <t>Search user in a keycloak by firstname.</t>
  </si>
  <si>
    <t>The Searched user iD should have firstname and it 
should not have the lastname in search result.</t>
  </si>
  <si>
    <t>1.Login to Keycloak
 2.Users
 3.Add user
 4.Create user without firstname 
  and with lastname</t>
  </si>
  <si>
    <t>Search user in a keycloak by Lastname</t>
  </si>
  <si>
    <t>The Searched user iD should have lastname and it 
should not have the lastname in search result.</t>
  </si>
  <si>
    <t>MOSIP-19873</t>
  </si>
  <si>
    <t>1.Login to Admin
 2.Center
 3.List view page&gt;&gt;2nd page
 4.Filter</t>
  </si>
  <si>
    <t>verify filter search in second page</t>
  </si>
  <si>
    <t>User should get the data as per the fetch in filter list
 view page.</t>
  </si>
  <si>
    <t>1.Login to Admin
 2.Machine
 3.List view page&gt;&gt;2nd page
 4.Filter</t>
  </si>
  <si>
    <t>1.Login to Admin
 2.Device
 3.List view page&gt;&gt;2nd page
 4.Filter</t>
  </si>
  <si>
    <t>MOSIP-23873</t>
  </si>
  <si>
    <t>Location hierarchy in the center creation page is not working properly</t>
  </si>
  <si>
    <t>1.Login to Admin
2.Navigate to Resource&gt;&gt;Center
3.Click on +Create button
4.Navigate to Location hierarchy section 
5.Select all the location hierarchy fields
6.select different value from the province hierarchy field</t>
  </si>
  <si>
    <t>The lower location hierarchy fields are not cleared off when select different value in higher location hierarchy fields</t>
  </si>
  <si>
    <t>he lower hierarchy fields values should be cleared off when the higher location hierarchy field value is changed.</t>
  </si>
  <si>
    <t>MOSIP-23776</t>
  </si>
  <si>
    <t>Dynamic fields created in one language is not accessible when login with other login language</t>
  </si>
  <si>
    <t>Masterdata&gt;&gt;dynamic field</t>
  </si>
  <si>
    <t>1.Login to Admin in English
2.Navigate to Masterdata&gt;&gt;dynamic field
3.Create one dynamic field
4.Logout
5,Login to admin in Arabic language
6.Navigate to Masterdata&gt;&gt;dynamic field
7.Click on the dynamic field created in English language
8.Try to Create entry under same dynamic field</t>
  </si>
  <si>
    <t>The user should be able to add the entries to dynamic field even though its created in other login language.</t>
  </si>
  <si>
    <t>MOSIP-23754</t>
  </si>
  <si>
    <t>Mandatory fields in bulkupload packets should have astrik symbol</t>
  </si>
  <si>
    <t>Bulkupload&gt;&gt;packets</t>
  </si>
  <si>
    <t>1.login to Admin
2.navigate to bulkupload&gt;&gt;packets
3.Click on +packet upload button</t>
  </si>
  <si>
    <t>Check the astrik symbol for all mandatory fields</t>
  </si>
  <si>
    <t>All Mandatory field of bulkupload packet upload page should have astrik symbol.</t>
  </si>
  <si>
    <t>MOSIP-23753</t>
  </si>
  <si>
    <t xml:space="preserve">All the fields in bulkupload masterdata upload page should have astrik(*) symbol </t>
  </si>
  <si>
    <t>1.Login to Admin
2.Navigate to Bulkupload&gt;&gt;Masterdata
3.Click on +Upload button</t>
  </si>
  <si>
    <t>The fields in bulkupload masterdata upload page should have astrik symbol as they all are mandatory fields</t>
  </si>
  <si>
    <t>MOSIP-23752</t>
  </si>
  <si>
    <t>Center creation page location hierarchy fields should have astrik (*) symbol as they are mandatory fields</t>
  </si>
  <si>
    <t>1.Logint to Admin 
2.Navigate to Resource&gt;&gt;Center
3.Click on create button</t>
  </si>
  <si>
    <t>Check the astrik symbol location hierarchy fields in center detail view page</t>
  </si>
  <si>
    <t>The location hierarchy fields in center creation page should have astrik(*) symbol as they are mandatory fields.</t>
  </si>
  <si>
    <t>MOSIP-23648</t>
  </si>
  <si>
    <t>1st user not mapping automatically</t>
  </si>
  <si>
    <t>1.Login to keycloak 
2.Create user 
3.Map the user Global admin role
4.login to admin with the user</t>
  </si>
  <si>
    <t>Verify that first user is assigned to root zone after login to Admin portal</t>
  </si>
  <si>
    <t>The 1st user should be mapped to the root zone which is Mycountry</t>
  </si>
  <si>
    <t>MOSIP-23551</t>
  </si>
  <si>
    <t>When doccat and doctype data is exchanged and when uploaded throws an exception</t>
  </si>
  <si>
    <t>1. login to Admin 
2. bulkupload &gt;&gt;masterdata
3. insert data to valid document table by exchanging the value of doccat &amp; doctype</t>
  </si>
  <si>
    <t>Exchange the value of doccat &amp; doctype and upload</t>
  </si>
  <si>
    <t>Should get proper error message</t>
  </si>
  <si>
    <t>MOSIP-23157</t>
  </si>
  <si>
    <t>Date range value is not dynamically fetched based on configured value.</t>
  </si>
  <si>
    <t>Retrieve lost RID</t>
  </si>
  <si>
    <t>1. Navigate to Retrieval of LostRID
2. Enter the name location, center and select date range more than the configured value.</t>
  </si>
  <si>
    <t>Set the date range in regproc default property file and restart service</t>
  </si>
  <si>
    <t>Should fetch the RID within the date range that is configured</t>
  </si>
  <si>
    <t>MOSIP-20992</t>
  </si>
  <si>
    <t>Update flow of daysofweek_list table fails with the error "could not execute statement".</t>
  </si>
  <si>
    <t>1. INSERT
2. Download template from download option given in bulk upload modify data &amp; upload</t>
  </si>
  <si>
    <t>Update daysofweek_list through bulkupload masterdata</t>
  </si>
  <si>
    <t>Upload should be successful and entery should be insert in database and must be added in center detail view page.</t>
  </si>
  <si>
    <t>MOSIP-23152</t>
  </si>
  <si>
    <t>Description, Model and scenario data is not retained on successful update of clonned template</t>
  </si>
  <si>
    <t>Masterdata&gt;&gt;Templates</t>
  </si>
  <si>
    <t>1. Login to Admin in ara language
2. create template
3. logout and login to Admin in eng language
4. Navigate to templates
5. click on Record not available in english button
6. select the template which was created in arabic login and clone to english language
7. view the clonned template in list page and click on update button
8. View the updated template</t>
  </si>
  <si>
    <t>Update template details and view the data</t>
  </si>
  <si>
    <t xml:space="preserve">updated details and existing data should be retained </t>
  </si>
  <si>
    <t>MOSIP-21303</t>
  </si>
  <si>
    <t>Blocklisted word should not have space in between when uploaded from Bulkupload</t>
  </si>
  <si>
    <t>1.Login to Admin
2.Navigate to Masterdata
3.Navigate to Bulkupload
4.Click on +Upload Button
5.Select the blocklisted word table
6.Choose the file
7.Click on Upload button</t>
  </si>
  <si>
    <t>Verify when user try to upload blocklisted word with space 
inbetween using bulkupload.</t>
  </si>
  <si>
    <t>The Bulkupload should fail and user should get the error
message as:"Blocklisted word can only contain 
Alphabets"</t>
  </si>
  <si>
    <t>MOSIP-21007</t>
  </si>
  <si>
    <t>Display popup window with 500 when clicked on logout button and displayed technical when we click on ok button on the popup window.</t>
  </si>
  <si>
    <t>Logout</t>
  </si>
  <si>
    <t>1. Admin login</t>
  </si>
  <si>
    <t>Verify Logout link in Admin UI screen</t>
  </si>
  <si>
    <t>When logged in user clicks on User Name in right top most header section one should see the Logout button when Admin clicks on Logout button should take User to Login screen</t>
  </si>
  <si>
    <t>MOSIP-20828</t>
  </si>
  <si>
    <t>Dynamic filed page not rendered properly when trying to clone dynamic from one languge to other configured language</t>
  </si>
  <si>
    <t>MasterData-Dynamic field</t>
  </si>
  <si>
    <t>1. login to Admin
 2. MasterData
 3. Dynamic field
 4. List view page</t>
  </si>
  <si>
    <t>Verify functionality of dynamic field clonning button</t>
  </si>
  <si>
    <t>When user clicks on clonning button should display list records that are not available in login language, upon click on the record user should land on dynamic field detail view page , when all are copied to login language dynamic field should be created successfully when save button is clicked.</t>
  </si>
  <si>
    <t>MOSIP-20975</t>
  </si>
  <si>
    <t>Event ID for BulkUpload are not getting logged</t>
  </si>
  <si>
    <t>Audit log</t>
  </si>
  <si>
    <t>1.Navigate to DB 
 2.Go to audit log table</t>
  </si>
  <si>
    <t>Verify the audit log for bulkupload events</t>
  </si>
  <si>
    <t>The audits should be logged for the each 
 events that are performed on bulkupload</t>
  </si>
  <si>
    <t>MOSIP-20533</t>
  </si>
  <si>
    <t>Unable to create Template_file_format throwing 
exception on lang_code column .</t>
  </si>
  <si>
    <t>1.Go to Admin swagger
 2.Navigate to Template_file_format controller</t>
  </si>
  <si>
    <t>Try to create the temple file format</t>
  </si>
  <si>
    <t>User should be able to create the temple file 
 format using Template_file_format API.</t>
  </si>
  <si>
    <t>MOSIP-20467</t>
  </si>
  <si>
    <t>Admin ui-"A technical error has occurred." 
message is displayed once we login to admin</t>
  </si>
  <si>
    <t>Admin Home page</t>
  </si>
  <si>
    <t>1.Login to admin</t>
  </si>
  <si>
    <t>verify when user login to admin module</t>
  </si>
  <si>
    <t>User should be able to access the admin
  module as per his/her role.</t>
  </si>
  <si>
    <t>steps to reproduce</t>
  </si>
  <si>
    <t>Sanity_Tc 01</t>
  </si>
  <si>
    <t>VID</t>
  </si>
  <si>
    <t>Generate temporary VID</t>
  </si>
  <si>
    <t>1. Send Otp Request
 2. Generate temporary VID
 3. Check email/sms notifiaction for VID</t>
  </si>
  <si>
    <t>Temporary vid should get generated</t>
  </si>
  <si>
    <t>Sanity_Tc 02</t>
  </si>
  <si>
    <t>Generate temporary VID when OTP is expired</t>
  </si>
  <si>
    <t>1. Send Otp request 
 2. generate temporary when otp is expired
 3. email/sms should trigger for generation of vid failure</t>
  </si>
  <si>
    <t>Generation of temporary vid should get fail</t>
  </si>
  <si>
    <t>Sanity_Tc 03</t>
  </si>
  <si>
    <t>Generate temporary VID when transcationid is invalid</t>
  </si>
  <si>
    <t>Sanity_Tc 04</t>
  </si>
  <si>
    <t>Revoke temporary VID</t>
  </si>
  <si>
    <t>1. Send Otp request 
 2. Revoke temporary Vid
 3. check email/sms notification for revoke success notification</t>
  </si>
  <si>
    <t>Revoke of temporary Vid should get success</t>
  </si>
  <si>
    <t>Sanity_Tc 05</t>
  </si>
  <si>
    <t>Revoke of an expired vid</t>
  </si>
  <si>
    <t>1. Request for otp
 2.Generate temporary vid
 3.Revoke already expired vid</t>
  </si>
  <si>
    <t>{ 
 "errorCode": "RES-SER-29", 
 "message": "Invalid id::VID is EXPIRED" 
 }</t>
  </si>
  <si>
    <t>Sanity_Tc 06</t>
  </si>
  <si>
    <t>{
 "vidType": "Temporary",
 "vidPolicy": {
 "validForInMinutes": 30,
 "transactionsAllowed": 1,
 "instancesAllowed": 5,
 "autoRestoreAllowed": false,
 "restoreOnAction": "REGENERATE"
 }</t>
  </si>
  <si>
    <t>1. Go to https://github.com/mosip/mosip-config/blob/qa-triple-rc2/sandbox/mosip-vid-policy.json
 2. check for temporary vid type config properties
 3. Generate VID</t>
  </si>
  <si>
    <t>According to config properties 
 a. temporary vid should get revoked after 30min
 b. temporary vid can be used at only one instance
 3. Only 5 temporary is allowed to be active at a time
 4. First temporary vid should not be auto revoked when second temporary vid generated</t>
  </si>
  <si>
    <t>Sanity_Tc 07</t>
  </si>
  <si>
    <t>Generate perpetual VID</t>
  </si>
  <si>
    <t>1. Send Otp Request
 2. Generate perpetual VID</t>
  </si>
  <si>
    <t>perpetual Vid generation should get success</t>
  </si>
  <si>
    <t>Sanity_Tc 08</t>
  </si>
  <si>
    <t>Generate perpetual VID when OTP is invalid</t>
  </si>
  <si>
    <t>1. Send Otp request 
 2. generate perpetual by giving invalid otp</t>
  </si>
  <si>
    <t>Generation of perpetual vid should get fail</t>
  </si>
  <si>
    <t>Sanity_Tc 09</t>
  </si>
  <si>
    <t>Generate perpetual VID when OTP is expired</t>
  </si>
  <si>
    <t>1. Send Otp request 
 2. generate perpetual when otp is expired</t>
  </si>
  <si>
    <t>Sanity_Tc 10</t>
  </si>
  <si>
    <t>Revoke perpetual VID</t>
  </si>
  <si>
    <t>1. Send Otp request 
 2. Revoke perpetual Vid</t>
  </si>
  <si>
    <t>Revoke of perpetual Vid should get success</t>
  </si>
  <si>
    <t>Sanity_Tc 11</t>
  </si>
  <si>
    <t>{
 "vidType": "Perpetual",
 "vidPolicy": {
 "validForInMinutes": null,
 "transactionsAllowed": null,
 "instancesAllowed": 1,
 "autoRestoreAllowed": true,
 "restoreOnAction": "REVOKED"
 }</t>
  </si>
  <si>
    <t>1. Go to https://github.com/mosip/mosip-config/blob/qa-triple-rc2/sandbox/mosip-vid-policy.json
 2. check for perpetual vid type config properties
 3. Generate perpetual VID</t>
  </si>
  <si>
    <t>According to config properties 
 a.No time limit for perpetual Vid
 b. Perpetual Vid can be used multiple times
 3. Only 1 perpetual vid is allowed to be active at a time
 4. First perpetual vid should get auto revoked when second perpetual vid generated</t>
  </si>
  <si>
    <t>Sanity_Tc 12</t>
  </si>
  <si>
    <t>Generate onetimeuse VID</t>
  </si>
  <si>
    <t>1. Send otp Request
 2. generate Onetimeuse VID</t>
  </si>
  <si>
    <t>Genration of onetimeuse vid shpuld get success</t>
  </si>
  <si>
    <t>Sanity_Tc 13</t>
  </si>
  <si>
    <t>Generate VID with custom name vidtype</t>
  </si>
  <si>
    <t>1. Send otp Request
 2. Generate cutsom name vidtype</t>
  </si>
  <si>
    <t>Generation of custom vidtype should fail(vid type which is not in config properties)</t>
  </si>
  <si>
    <t>Sanity_Tc 14</t>
  </si>
  <si>
    <t>Genereate Vid when individualid is vid</t>
  </si>
  <si>
    <t>1. request otp using VID
 2. Generate VID</t>
  </si>
  <si>
    <t>Generation of vid for vid is not allowed</t>
  </si>
  <si>
    <t>Sanity_Tc 15</t>
  </si>
  <si>
    <t>Request OTP</t>
  </si>
  <si>
    <t>Request for resident OTP when otp channel is email, phone</t>
  </si>
  <si>
    <t>1. Mention Otp channel as email, phone
 2. Send otp request</t>
  </si>
  <si>
    <t>Otp should be received in both email and phone</t>
  </si>
  <si>
    <t>Sanity_Tc 16</t>
  </si>
  <si>
    <t>Request for resident OTP when otp channel as only email</t>
  </si>
  <si>
    <t>1. Mention Otp channel as only email
 2. Send otp request</t>
  </si>
  <si>
    <t>Otp should be received only in email</t>
  </si>
  <si>
    <t>Sanity_Tc 17</t>
  </si>
  <si>
    <t>Request for resident OTP when otp channel as only phone</t>
  </si>
  <si>
    <t>1. Mention Otp channel as only phone
 2. Send otp request</t>
  </si>
  <si>
    <t>Otp should be received only in phone</t>
  </si>
  <si>
    <t>Sanity_Tc 18</t>
  </si>
  <si>
    <t>Request for resident otp when otp channel is empty</t>
  </si>
  <si>
    <t>1. Leave Otp channel as empty
 2. Send otp request</t>
  </si>
  <si>
    <t>Otp request should fail</t>
  </si>
  <si>
    <t>Sanity_Tc 19</t>
  </si>
  <si>
    <t>1. Mention Otp channel as email, phone
 2. Send otp request
 3. Notification to be received in both email and phone</t>
  </si>
  <si>
    <t>Sanity_Tc 20</t>
  </si>
  <si>
    <t>Request for otp with revoked VID</t>
  </si>
  <si>
    <t>1.Revoke VID
 2. Use same VID for reuqesting otp
 3. check email notification for otp failure</t>
  </si>
  <si>
    <t>Otp request should fail with email/sms notification</t>
  </si>
  <si>
    <t>Sanity_Tc 21</t>
  </si>
  <si>
    <t>Request credential</t>
  </si>
  <si>
    <t>Send request credential using resident UIN, credentail type as euin</t>
  </si>
  <si>
    <t>1. Send otp request
 2.Request for credentail id by giving credentail type as euin
 3. Notification to be received with requestid</t>
  </si>
  <si>
    <t>Response should get request id</t>
  </si>
  <si>
    <t>Sanity_Tc 22</t>
  </si>
  <si>
    <t>Send request credential using resident UIN, credentail type as reprint</t>
  </si>
  <si>
    <t>1. Send otp request
 2.Request for credentail id by giving credentail type as reprint
 3. Notification to be received with requestid</t>
  </si>
  <si>
    <t>Sanity_Tc 23</t>
  </si>
  <si>
    <t>Send request credential using resident UIN, credentail type as qrcode</t>
  </si>
  <si>
    <t>1. Send otp request
 2.Request for credentail id by giving credentail type as qrcode
 3. Notification to be received with requestid</t>
  </si>
  <si>
    <t>Sanity_Tc 24</t>
  </si>
  <si>
    <t>Verify to request credentail for resident UIN by giving invalid otp</t>
  </si>
  <si>
    <t>1. Send otp request
 2.Request for credentail id by giving invalid otp
 3. Notification to be received for failure</t>
  </si>
  <si>
    <t>Resident should not receive request id</t>
  </si>
  <si>
    <t>Sanity_Tc 25</t>
  </si>
  <si>
    <t>Verify to request credentail for resident UIN after otp is expired</t>
  </si>
  <si>
    <t>1. Send otp request
 2.Request for credentail id when otp is expired
 3. Notification to be received for failure</t>
  </si>
  <si>
    <t>Sanity_Tc 26</t>
  </si>
  <si>
    <t>Request credential for resident UIN by giving invalid transcationid</t>
  </si>
  <si>
    <t>1. Send otp request
 2.Request for credentail id by giving transcationd invalid
 3. Notification to be received for failure</t>
  </si>
  <si>
    <t>Sanity_Tc 27</t>
  </si>
  <si>
    <t>Request credential for resident UIN by giving encryptionkey as "null"</t>
  </si>
  <si>
    <t>1. Send otp request
 2.Request for credentail id by giving encryptionkey as "null"
 3. Notification to be received</t>
  </si>
  <si>
    <t>Resident should receive request id</t>
  </si>
  <si>
    <t>Sanity_Tc 28</t>
  </si>
  <si>
    <t>Request credential for resident UIN by removing encryptionkey field</t>
  </si>
  <si>
    <t>1. Send otp request
 2.Request for credentail id by removing encryptionkey field
 3. Notification to be received</t>
  </si>
  <si>
    <t>Resident should not receive request id with error null</t>
  </si>
  <si>
    <t>Sanity_Tc 29</t>
  </si>
  <si>
    <t>Request credential for resident UIN by giving encrypt as false</t>
  </si>
  <si>
    <t>1. Send otp request
 2.Request for credentail id by giving encrypt as false
 3. Notification to be received</t>
  </si>
  <si>
    <t>Sanity_Tc 30</t>
  </si>
  <si>
    <t>Request credentail for resident UIN by adding shareable attributes</t>
  </si>
  <si>
    <t>1. Send otp request
 2.Request for credentail id by adding sharable attributes
 3. Notification to be received</t>
  </si>
  <si>
    <t>Sanity_Tc 31</t>
  </si>
  <si>
    <t>Send request credential using resident VID, credentail type as euin</t>
  </si>
  <si>
    <t>Sanity_Tc 32</t>
  </si>
  <si>
    <t>Send request credential using resident VID, credentail type as reprint</t>
  </si>
  <si>
    <t>Sanity_Tc 33</t>
  </si>
  <si>
    <t>Send request credential using resident VID, credentail type as qrcode</t>
  </si>
  <si>
    <t>1. Send otp request
 2.Request for credentail id by giving credentail type as qrcode
 3. Notification to be received with requestid
 3. Notification to be received with requestid</t>
  </si>
  <si>
    <t>Sanity_Tc 34</t>
  </si>
  <si>
    <t>credential status</t>
  </si>
  <si>
    <t>Check the status of credentail request id genertaed using UIN</t>
  </si>
  <si>
    <t>1. Send otp request
 2. Request for credentail id using UIN
 3. Check the credenatil status for request id
 4. check notification for status</t>
  </si>
  <si>
    <t>Resident Should be able to check the status which should move from NEW--&gt;ISSUED--&gt;PRINTING</t>
  </si>
  <si>
    <t>Sanity_Tc 35</t>
  </si>
  <si>
    <t>Check the status of credentail request id genertaed using VID</t>
  </si>
  <si>
    <t>1. Send otp request
 2. Request for credentail id using VID
 3. Check the credenatil status for request id
 4. check notification for status</t>
  </si>
  <si>
    <t>Sanity_Tc 36</t>
  </si>
  <si>
    <t>Cancel credentail status</t>
  </si>
  <si>
    <t>Cancel the credential request id which is in new state</t>
  </si>
  <si>
    <t>1. Send otp request
 2. Request for credentail id using UIN
 3. cancel the request id which is in new state</t>
  </si>
  <si>
    <t>resident Should be able to cancel request id which is in new state</t>
  </si>
  <si>
    <t>Sanity_Tc 37</t>
  </si>
  <si>
    <t>Cancel the credential request id which is in issued state</t>
  </si>
  <si>
    <t>1. Send otp request
 2. Request for credentail id using UIN
 3. cancel the request id which is in issued state</t>
  </si>
  <si>
    <t>resident Should not be able to cancel request id which is in issued state</t>
  </si>
  <si>
    <t>Sanity_Tc 38</t>
  </si>
  <si>
    <t>Cancel the credential request id which is in Printing state</t>
  </si>
  <si>
    <t>1. Send otp request
 2. Request for credentail id using UIN
 3. cancel the request id which is in printing state</t>
  </si>
  <si>
    <t>resident Should not be able to cancel request id which is in printing state</t>
  </si>
  <si>
    <t>Sanity_Tc 39</t>
  </si>
  <si>
    <t>Download card</t>
  </si>
  <si>
    <t>Download uin card when credentail request is in new state</t>
  </si>
  <si>
    <t>1. Send otp request
 2. Request for credentail id using UIN
 3. Download card</t>
  </si>
  <si>
    <t>Resident is not allowed to download card</t>
  </si>
  <si>
    <t>pass</t>
  </si>
  <si>
    <t>Sanity_Tc 40</t>
  </si>
  <si>
    <t>Download uin card when credentail request is in new state and request id is cancelled</t>
  </si>
  <si>
    <t>Sanity_Tc 41</t>
  </si>
  <si>
    <t>Download uin card when credentail request is in issued state</t>
  </si>
  <si>
    <t>Mosip-23966</t>
  </si>
  <si>
    <t>Download UIN card API is not working as per the template</t>
  </si>
  <si>
    <t>Sanity_Tc 42</t>
  </si>
  <si>
    <t>Download uin card when credentail request is in printing state</t>
  </si>
  <si>
    <t>Resident is allowed to download card</t>
  </si>
  <si>
    <t>Sanity_Tc 43</t>
  </si>
  <si>
    <t>1. Send otp request
 2. Request for credentail id using VID
 3. Download card</t>
  </si>
  <si>
    <t>Sanity_Tc 44</t>
  </si>
  <si>
    <t>Sanity_Tc 45</t>
  </si>
  <si>
    <t>Sanity_Tc 46</t>
  </si>
  <si>
    <t>Sanity_Tc 47</t>
  </si>
  <si>
    <t>Auth lock/unlock</t>
  </si>
  <si>
    <t>Auth lock for demo authentication for UIN</t>
  </si>
  <si>
    <t>1. send otp request 
 2. Auth lock for demo authentication</t>
  </si>
  <si>
    <t>Demo authentication for UIN should get locked</t>
  </si>
  <si>
    <t>Sanity_Tc 48</t>
  </si>
  <si>
    <t>Auth lock for bio(finger/iris/face) authentication for UIN</t>
  </si>
  <si>
    <t>1. send otp request 
 2. Auth lock for bio(finger/face/iris) authentication</t>
  </si>
  <si>
    <t>bio authentication for UIN should get locked</t>
  </si>
  <si>
    <t>Sanity_Tc 49</t>
  </si>
  <si>
    <t>Auth lock for OTP authentication for UIN</t>
  </si>
  <si>
    <t>1. send otp request 
 2. Auth lock for OTP authentication</t>
  </si>
  <si>
    <t>OTP authentication for UIN should get locked</t>
  </si>
  <si>
    <t>Sanity_Tc 50</t>
  </si>
  <si>
    <t>Auth lock for demo authentication for VID</t>
  </si>
  <si>
    <t>Demo authentication for VID should get locked</t>
  </si>
  <si>
    <t>Sanity_Tc 51</t>
  </si>
  <si>
    <t>Auth lock for bio(finger/face/iris) authentication for VID</t>
  </si>
  <si>
    <t>bio authentication for VID should get locked</t>
  </si>
  <si>
    <t>Sanity_Tc 52</t>
  </si>
  <si>
    <t>Auth lock for otp authentication for VID</t>
  </si>
  <si>
    <t>1. send otp request 
 2. Auth lock for otp authentication</t>
  </si>
  <si>
    <t>otp authentication for VID should get locked</t>
  </si>
  <si>
    <t>Sanity_Tc 53</t>
  </si>
  <si>
    <t>Auth unlock for demo authentication for UIN</t>
  </si>
  <si>
    <t>1. send otp request 
 2. Auth unlock for demo authentication</t>
  </si>
  <si>
    <t>Demo authentication for UIN should get unlocked</t>
  </si>
  <si>
    <t>Sanity_Tc 54</t>
  </si>
  <si>
    <t>Auth unlock for bio(finger/iris/face) authentication for UIN</t>
  </si>
  <si>
    <t>1. send otp request 
 2. Auth unlock for bio authentication</t>
  </si>
  <si>
    <t>bio authentication for UIN should get unlocked</t>
  </si>
  <si>
    <t>Sanity_Tc 55</t>
  </si>
  <si>
    <t>Auth unlock for otp authentication for UIN</t>
  </si>
  <si>
    <t>1. send otp request 
 2. Auth unlock for otp authentication</t>
  </si>
  <si>
    <t>otp authentication for UIN should get unlocked</t>
  </si>
  <si>
    <t>Sanity_Tc 56</t>
  </si>
  <si>
    <t>Auth unlock for demoauthentication for VID</t>
  </si>
  <si>
    <t>Demo authentication for VID should get unlocked</t>
  </si>
  <si>
    <t>Sanity_Tc 57</t>
  </si>
  <si>
    <t>Auth unlock for bio(finger/iris/face) authentication for VID</t>
  </si>
  <si>
    <t>bio authentication for VID should get unlocked</t>
  </si>
  <si>
    <t>Sanity_Tc 58</t>
  </si>
  <si>
    <t>Unlock for demo/bio auth for specified time</t>
  </si>
  <si>
    <t>1. Send otp request
 2. Auth unlock for demo/bio for specifed time</t>
  </si>
  <si>
    <t>Demo/bio auth should be unlocked after specified time then automatically gets locked after specfied time</t>
  </si>
  <si>
    <t>Sanity_Tc 59</t>
  </si>
  <si>
    <t>Perform demo/bio authentication for the same UIN</t>
  </si>
  <si>
    <t>1. Send otp request
 2. Auth unlock for demo/bio for specifed time
 3. perform demo/bio authentication</t>
  </si>
  <si>
    <t>Demo/bio auth should get success for specifed time and demo auth should get fail after the specified time</t>
  </si>
  <si>
    <t>Sanity_Tc 60</t>
  </si>
  <si>
    <t>Mosip-23661</t>
  </si>
  <si>
    <t>Getting error "base exception" when update UIN is done using resident services API</t>
  </si>
  <si>
    <t>Sanity_Tc 61</t>
  </si>
  <si>
    <t>Update</t>
  </si>
  <si>
    <t>Update resident demograpgic Details(ex- DOB, name , address, ph no..etc.,)</t>
  </si>
  <si>
    <t>1. Send otp request
 2. Update details of resdient using identity json
 ew0KCSJpZGVudGl0eSI6IHsNCgkJImRhdGVPZkJpcnRoIjogIjE5ODcvMDkvMDkiLA0KCQkiSURTY2hlbWFWZXJzaW9uIjogMC4yLA0KCQkiVUlOIjogIjQ2MzU3ODQzODYiDQoJfQ0KfQ</t>
  </si>
  <si>
    <t>Update of demo details should get success</t>
  </si>
  <si>
    <t>Sanity_Tc 62</t>
  </si>
  <si>
    <t>RID status</t>
  </si>
  <si>
    <t>Check status of RID generated after update of resident details</t>
  </si>
  <si>
    <t>1. request for otp
 2.Update uin details
 3. Check status of RID after updtae</t>
  </si>
  <si>
    <t>Status of rid should be 
 UNDER PROCESSING
 PROCESSED
 FAILED
 RESEND
 REREGISTER"</t>
  </si>
  <si>
    <t>Sanity_Tc 63</t>
  </si>
  <si>
    <t>Auth history</t>
  </si>
  <si>
    <t>Check auth history using UIN</t>
  </si>
  <si>
    <t>1. Request for otp using uin
 2.Send auth history request using the same uin</t>
  </si>
  <si>
    <t>Resident should be able to fetch auth history of UIN</t>
  </si>
  <si>
    <t>Sanity_Tc 64</t>
  </si>
  <si>
    <t>Check auth history using VID</t>
  </si>
  <si>
    <t>1. Request for otp using vid
 2.Send auth history request using the same vid</t>
  </si>
  <si>
    <t>Resident should be able to fetch auth history of VID</t>
  </si>
  <si>
    <t>Sanity_Tc 65</t>
  </si>
  <si>
    <t>Notifications</t>
  </si>
  <si>
    <t>Request for credentail id for UIN and check notifications</t>
  </si>
  <si>
    <t>1.Send otp request for UIN
 2. Request for credential id and check email for notification</t>
  </si>
  <si>
    <t>Resident should receive email notifications</t>
  </si>
  <si>
    <t>Sanity_Tc 66</t>
  </si>
  <si>
    <t>Check status of credentail request id and check notification</t>
  </si>
  <si>
    <t>1.Send otp request for UIN
 2. check status of credentail request id and check email for notification</t>
  </si>
  <si>
    <t>Sanity_Tc 67</t>
  </si>
  <si>
    <t>Auth lock for UIN and check for notifications</t>
  </si>
  <si>
    <t>1.Send otp request for UIN
 2. Auth lock for UIN and check email for notifications</t>
  </si>
  <si>
    <t>Sanity_Tc 68</t>
  </si>
  <si>
    <t>Auth unlock for UIN and check for notifications</t>
  </si>
  <si>
    <t>1.Send otp request for UIN
 2. Auth unlock for UIN and check email for notifications</t>
  </si>
  <si>
    <t>Sanity_Tc 69</t>
  </si>
  <si>
    <t>Generate VID and check for notification</t>
  </si>
  <si>
    <t>1.Send otp request for UIN
 2. Generate VID and check email for notifications</t>
  </si>
  <si>
    <t>Sanity_Tc 70</t>
  </si>
  <si>
    <t>Notification for failed Vid generation</t>
  </si>
  <si>
    <t>1.Send otp request for UIN
 2. Generate VID is failed and check email for notifications</t>
  </si>
  <si>
    <t>Resident should receive email for failed generate vid notifications</t>
  </si>
  <si>
    <t>Sanity_Tc 71</t>
  </si>
  <si>
    <t>Update resident details and check for RID in notification</t>
  </si>
  <si>
    <t>1.Send otp request for UIN
 2. Update resident detailsand check for RID in email notification</t>
  </si>
  <si>
    <t>Resident should receive RID email notifications</t>
  </si>
  <si>
    <t>MOSIP-18430</t>
  </si>
  <si>
    <t>Resident service logs are printing complete identity data of an UIN as INFO</t>
  </si>
  <si>
    <t>Resident data logs for UIN data</t>
  </si>
  <si>
    <t>1. Perform any transcation in Resident services
 2.Check for resident services logs</t>
  </si>
  <si>
    <t>Resident data should not be displayed in logs</t>
  </si>
  <si>
    <t>MOSIP-19371</t>
  </si>
  <si>
    <t>Request otp notifications are getting in both lang when preferred lang is given as one lang</t>
  </si>
  <si>
    <t>check notification language for request otp</t>
  </si>
  <si>
    <t>1. Send otp request using UIN/VID
2. Check notification 
3. Notification to be received in preferred lang</t>
  </si>
  <si>
    <t xml:space="preserve">Notificatiosn are getting in default lang </t>
  </si>
  <si>
    <t>Sprint2/3</t>
  </si>
  <si>
    <t>MOSIP-19270</t>
  </si>
  <si>
    <t>Vid issues</t>
  </si>
  <si>
    <t>Check vid transcations as per config proerties</t>
  </si>
  <si>
    <t>1. Request for otp using UIN
2. Generate 2 perpetual VIDs
3. Use 1st generated vid to request for otp</t>
  </si>
  <si>
    <t>Request otp should get fail using 1st generated vid, as 1st vid should get auto revoked after 2nd vid is generated</t>
  </si>
  <si>
    <t>MOSIP-18431</t>
  </si>
  <si>
    <t>Vidtype 'OneTimeUse' is not supporting in resident service.</t>
  </si>
  <si>
    <t>Generate custom vidtype</t>
  </si>
  <si>
    <t>1. Send otp Request
 2. Generate cutsom(onetimeuse) name vidtype</t>
  </si>
  <si>
    <t>Generation of custom(onetimeuse ) vidtype should get success.
 Note- onetineuse vidtype to be added in config properties</t>
  </si>
  <si>
    <t>Download UIn card using download API</t>
  </si>
  <si>
    <t xml:space="preserve">
1. Download card using reques id generated using get credentail API</t>
  </si>
  <si>
    <t>Resident should be able to download card and attributes in th ecard should be same as UIN card template</t>
  </si>
  <si>
    <t>Mosip-23442</t>
  </si>
  <si>
    <t>Checkrid status API is not working as expected.</t>
  </si>
  <si>
    <t>Mosip-23428</t>
  </si>
  <si>
    <t>1.2.0.1: Resident Service: Issue in generate VID API where VID Type 'OneTimeUse' is not allowed</t>
  </si>
  <si>
    <t>Generate VID type onetimeuse</t>
  </si>
  <si>
    <t>1. Send otp Request
 2. Generate onetimeuse name vidtype</t>
  </si>
  <si>
    <t xml:space="preserve">Generation of onetimeuse vidtype should get success.
 </t>
  </si>
  <si>
    <t>Mosip-22255</t>
  </si>
  <si>
    <t>Getting error "base exception" when update UIN is done using resident services</t>
  </si>
  <si>
    <t>Mosip-22147</t>
  </si>
  <si>
    <t>Getting error "Unable to revoke VID"</t>
  </si>
  <si>
    <t>Mosip-21130</t>
  </si>
  <si>
    <t>Notifications are not getting from resident services when preferred lang is 'arabic</t>
  </si>
  <si>
    <t>Verify notifications for UIN when preferred lang is arabic</t>
  </si>
  <si>
    <t>1. Send otp request
2. Chacek for email notifications</t>
  </si>
  <si>
    <t>Resident should be able to receive otp notifcations in arabic</t>
  </si>
  <si>
    <t>Mosip-23923</t>
  </si>
  <si>
    <t>Getting error "Template exceptionServiceError(errorCode=KER-MSD-045, message=Error ocurred while fetching Templates null)" for all APIs in resident services when no preferred lang is given</t>
  </si>
  <si>
    <t>Verify Resident APIs when no preferred lang is given when UIN is generated from IDREPO(kernel id generator)</t>
  </si>
  <si>
    <t>1. Senf otp request using UIN generated from IDREPO where prefereed lang is not given
2. Request for credentail</t>
  </si>
  <si>
    <t>Resident should be able to get proper response with requestid</t>
  </si>
  <si>
    <t>Mosip-22903</t>
  </si>
  <si>
    <t>Getting error "while generating otp error is occurred" while requesting OTP in resident services intermittently</t>
  </si>
  <si>
    <t>Tc_01</t>
  </si>
  <si>
    <t>Send otp request using UIN</t>
  </si>
  <si>
    <t>1. Send otp request where individual id as UIN</t>
  </si>
  <si>
    <t>Resident should be able to recieve otp for the individual id</t>
  </si>
  <si>
    <t>Tc_02</t>
  </si>
  <si>
    <t>send otp request using VID</t>
  </si>
  <si>
    <t>1. Send otp request where individual id as VID</t>
  </si>
  <si>
    <t>MOSIP-19773</t>
  </si>
  <si>
    <t>PMS: Able to map partner to same policy twice.</t>
  </si>
  <si>
    <t>Map partner to policy twice</t>
  </si>
  <si>
    <t xml:space="preserve">"1. Create a policy group
2. Create auth policy under same policy group
3. Publish policy
4. map partner to same policy twice"
</t>
  </si>
  <si>
    <t>Mapping of one partner to same policy 
should not be allowed</t>
  </si>
  <si>
    <t>MOSIP-19347</t>
  </si>
  <si>
    <t>PMS : Partial search is not working in entire PMS UI module</t>
  </si>
  <si>
    <t>Partial Filter search in PMS UI</t>
  </si>
  <si>
    <t>1. Search partial word in fields UI</t>
  </si>
  <si>
    <t>Partial search should get success</t>
  </si>
  <si>
    <t>MOSIP-19306</t>
  </si>
  <si>
    <t>PMS: Wrong message when the sbi details are added to the pending status device details.</t>
  </si>
  <si>
    <t>Map device and SBI details</t>
  </si>
  <si>
    <t>1. Create device details
 2. Reject the device details
 3. Map same Device to SBI</t>
  </si>
  <si>
    <t>Mapping should get fail with error device detail for 
 id is rejected, cannot use same for mapping</t>
  </si>
  <si>
    <t>1. Create device details
 2. device details are in inprogress state
 3. Map same Device to SBI</t>
  </si>
  <si>
    <t>Mapping should get fail with error device detail for 
 id is not yet approved, cannot use same for mapping</t>
  </si>
  <si>
    <t>MOSIP-19289</t>
  </si>
  <si>
    <t>PMS: Search is case sensitive in Partner policy mapping.</t>
  </si>
  <si>
    <t>Search field in PMS UI</t>
  </si>
  <si>
    <t>Search field using incase sensitive data</t>
  </si>
  <si>
    <t>Search should get success using incase 
 sensitive data</t>
  </si>
  <si>
    <t>MOSIP-19976</t>
  </si>
  <si>
    <t>PMS: In the entire module logo is not there for error popups</t>
  </si>
  <si>
    <t>Check for error logo in UI</t>
  </si>
  <si>
    <t>1. Create duplicate policy group
2. check for error popup logo</t>
  </si>
  <si>
    <t>Error logo should be displayed for error popups</t>
  </si>
  <si>
    <t>Sprint 2/3</t>
  </si>
  <si>
    <t>1. map SBI to rejected device details
2. Check for error popup logo</t>
  </si>
  <si>
    <t>MOSIP-19918</t>
  </si>
  <si>
    <t>PMS: In ftm details create device should be changed as create chip/create ftm chip</t>
  </si>
  <si>
    <t>Check for create button in FTM field</t>
  </si>
  <si>
    <t>1. Login as partner admin/ftm partner
2. In Ftm details check for create button</t>
  </si>
  <si>
    <t xml:space="preserve">Create button should be create ftm </t>
  </si>
  <si>
    <t>MOSIP-19823</t>
  </si>
  <si>
    <t>PMS: In FTM details page status should be approve/reject</t>
  </si>
  <si>
    <t>Check for status in FTM details</t>
  </si>
  <si>
    <t>1. Login as partner admin/ftm partner
2. In ftm details check dashboard for status</t>
  </si>
  <si>
    <t>Status in ftm details should be Approved/rejected</t>
  </si>
  <si>
    <t>MOSIP-19639</t>
  </si>
  <si>
    <t>Labels in filter window is not pointing to respective language</t>
  </si>
  <si>
    <t>check for filter labels in respective login language</t>
  </si>
  <si>
    <t>1. select login langauge as arabic
2. Login to PMS UI as partner admin/partner
3. check whether filter is pointing to login language</t>
  </si>
  <si>
    <t>Filteer should be pointed to respective language</t>
  </si>
  <si>
    <t>MOSIP-19707</t>
  </si>
  <si>
    <t>PMS : Remove option to "reject" for partner policy mapping once approved</t>
  </si>
  <si>
    <t>Reject partner policy mapping once approved</t>
  </si>
  <si>
    <t>1. login as partner admin
2. map partner and policy
3. Approve partner policy mapping
4. Reject approved partner policy mapping</t>
  </si>
  <si>
    <t>Reject option for approved partner policy should not be available</t>
  </si>
  <si>
    <t>MOSIP-19309</t>
  </si>
  <si>
    <t>PMS: Partner admin should not be allowed to change the SBI details and FTM details after being approved</t>
  </si>
  <si>
    <t>Try editing partner name after SBI/device/FTM details are approved</t>
  </si>
  <si>
    <t>1. login as partner admin/device partner
2. Create device details
3. Approve the device details
4. Edit the partner name after approved</t>
  </si>
  <si>
    <t>Partner should not be allowed to edit partner name once approved</t>
  </si>
  <si>
    <t>1. login as partner admin/device partner
2. Create SBIdetails
3. Approve the SBI details
4. Edit the partner name after approved</t>
  </si>
  <si>
    <t>1. login as partner admin/device partner
2. Create FTM chip
3. Approve the FTM chip
4. Edit the partner name after approved</t>
  </si>
  <si>
    <t>MOSIP-19307</t>
  </si>
  <si>
    <t>PMS: Correction in the message when the sbi and device are from different providers.</t>
  </si>
  <si>
    <t>Verify to map device and SBI from different providers</t>
  </si>
  <si>
    <t>1. Login as partner admin
2. Create device details and approve
3. Create SBI details and approve
4. Map device and SBI from different providers</t>
  </si>
  <si>
    <t xml:space="preserve">Partner admin is not allowed to map device and SBI from different Providers
(Not valid bug) </t>
  </si>
  <si>
    <t>MOSIP-17562</t>
  </si>
  <si>
    <t>PMS: User allowed to create the SBI record without entering the mandatory fields.</t>
  </si>
  <si>
    <t>Verify to create SBI details without mandatory fields</t>
  </si>
  <si>
    <t>1. Login as partner admin/device provider
2. Create SBI details without mandator fileds</t>
  </si>
  <si>
    <t>Partner should not be allowed to create SBI without mandatory fields</t>
  </si>
  <si>
    <t>MOSIP-19404</t>
  </si>
  <si>
    <t>PMS: while registering partner, system should not allow to create partner id with space.</t>
  </si>
  <si>
    <t>Verify to register partner id with space in between</t>
  </si>
  <si>
    <t>1. Go to PMS UI page
2.. click on register
3. give username with space inbetween</t>
  </si>
  <si>
    <t>System should not allow partner to craete username/partner id with space</t>
  </si>
  <si>
    <t>MOSIP-19277</t>
  </si>
  <si>
    <t>PMS: Partner self registration throws error when the partner tries to register with the existing email id.</t>
  </si>
  <si>
    <t>Verify to register partner with duplicate emailid</t>
  </si>
  <si>
    <t>1. Go to PMS UI page
2.. click on register
3. give duplicate emailid</t>
  </si>
  <si>
    <t>system should throw error as email already exists</t>
  </si>
  <si>
    <t>Mosip-23100</t>
  </si>
  <si>
    <t>PMS UI: Partner registration is not working properly</t>
  </si>
  <si>
    <t>Tc-01</t>
  </si>
  <si>
    <t>Navigation to the Partner self registration</t>
  </si>
  <si>
    <t>1. Navigate to the PMS portal.
 2. Select the language.
 3. Click on Register url in the login page.</t>
  </si>
  <si>
    <t>User should be navigated to the Partner self registration portal in the selected language.
 The following fields should be available for the user to fill the details:
 Organization Name
 Partner Type in dropdown, Device Provider, FTM, Authentication Partner, Credential Partner or ISP
 Address
 Email
 Email Verification (optional)
 Phone Number
 User ID
 Password
 Confirm Password
 Captcha (optional)</t>
  </si>
  <si>
    <t>Tc-02</t>
  </si>
  <si>
    <t>Login for the Partner</t>
  </si>
  <si>
    <t>1. Login to the PMS portal as a partner.</t>
  </si>
  <si>
    <t>User is navigated to the Home page.
 User should be able to login uingthe registered partner</t>
  </si>
  <si>
    <t>Create user, add policy manager role and login using the same credentials</t>
  </si>
  <si>
    <t>1. Create a user in keycloak.
 2. Add the Policy manager role in role mapping.
 3. Login to the Partner management portal using the same credentials.</t>
  </si>
  <si>
    <t>User should be allowed to login to the Partner management tool.
 The following menu should be available for the user:
 1. Policy</t>
  </si>
  <si>
    <t>Creation of policy group with all manadtory fields</t>
  </si>
  <si>
    <t>1. Login to PMS.
 2. Click on Policy -&gt; Policy Group.
 3. Click on Create new policy.
 4. Enter the mandatory details.
 5. Click on Save.</t>
  </si>
  <si>
    <t>"Policy Group successfully created" message should be displayed and the Policy group should be created.</t>
  </si>
  <si>
    <t>Create an auth policy under the same policy group</t>
  </si>
  <si>
    <t>1.Login as policy manager
 2.Create auth policy under same policy group</t>
  </si>
  <si>
    <t>Policy manager Should be able to create auth policy</t>
  </si>
  <si>
    <t>Create datashare policy</t>
  </si>
  <si>
    <t>1. Login as policy manager
 2. create datashare policy</t>
  </si>
  <si>
    <t>Policy manager should be able to create datashare policy</t>
  </si>
  <si>
    <t>Self registration with existing email id</t>
  </si>
  <si>
    <t>1. Navigate to the PMS portal.
 2. Select the language.
 3. Look for Register url in the login page.</t>
  </si>
  <si>
    <t>"Register" should be a url present on the login screen of PMS portal.
 The "register" url should be displayed in the same language the user chooses in the dropdown.</t>
  </si>
  <si>
    <t>Login as user with Partner admin role.</t>
  </si>
  <si>
    <t>1. Login to Keycloak.
 2. Create a user.
 3. Assign partner admin role.
 4. Login to PMS ui using the same user credentials.</t>
  </si>
  <si>
    <t>User should be able to login to the PMS ui.</t>
  </si>
  <si>
    <t>Menu for partner admin</t>
  </si>
  <si>
    <t>1. Login to PMS portal as partner admin
 2. Check for menu</t>
  </si>
  <si>
    <t>Menu for partner admin should be Home, Policy, Partner, Device details, FTM details, SBI details, Partner-Policy mapping, CA/Sub-CA certificate upload</t>
  </si>
  <si>
    <t>Uploading CA/sub CA certificate with .cer /.pem file format</t>
  </si>
  <si>
    <t>1. Login to PMS ui using Partner admin role.
 2. Navigate to Upload CA certificate.
 3. Choose the domain.
 4. Browse a file with .cer format with the partner details.</t>
  </si>
  <si>
    <t>partner admin should be able to upload the CA certificate succesfully.</t>
  </si>
  <si>
    <t>Activities for auth/credentail partner</t>
  </si>
  <si>
    <t>1. Register a partner with either Credential or authentication partner.
 2. Login to PMS ui using the Partner admin role.
 3. Partner admin should be able to view all partner policy mapping</t>
  </si>
  <si>
    <t>Partner admin should be able to view all list of partner policy mapping</t>
  </si>
  <si>
    <t>Verify of Partner admin is able to create device models</t>
  </si>
  <si>
    <t>1.Login as Partner admin.
 2.Navigate to device details page.
 3.Click on Create Device.</t>
  </si>
  <si>
    <t>The partner admin should be able to create the device model details</t>
  </si>
  <si>
    <t>Veify if partner admin able to create SBI</t>
  </si>
  <si>
    <t>1.Login as Partner admin.
 2.Navigate to sbi details page.
 3.Click on create SBI.
 4.Provide the partner name and create the sbi.</t>
  </si>
  <si>
    <t>SBI should be created successfully.</t>
  </si>
  <si>
    <t>Verify if partner admin able to create FTM models</t>
  </si>
  <si>
    <t>1.Login as Partner admin.
 2.Navigate to FTM details page.
 3.Click on Create FTM detail.</t>
  </si>
  <si>
    <t>The partner admin should be able to create the FTM details</t>
  </si>
  <si>
    <t>Verify if auth partner able to upload CA certificate</t>
  </si>
  <si>
    <t>1. Login to the PMS portal as auth partner
 2. Upload CA certificate.</t>
  </si>
  <si>
    <t>The auth partner should not be able to upload CA-signed certificates</t>
  </si>
  <si>
    <t>Verify if auth partner able to upload partner certificate</t>
  </si>
  <si>
    <t>1. Login to the PMS portal as auth/credentail partner
 2. Upload partner certificate.</t>
  </si>
  <si>
    <t>The auth partner should be able to upload partner certificates</t>
  </si>
  <si>
    <t>Partner policy mapping for auth partner</t>
  </si>
  <si>
    <t>1. Login to the PMS portal as auth partner
 2. Map partner to polices under partner's policy group</t>
  </si>
  <si>
    <t>The auth partner should be able to map partner with polices under partner's policy group</t>
  </si>
  <si>
    <t>Generate API key for partner</t>
  </si>
  <si>
    <t>1. Login to the PMS portal as auth partner
 2. Generate API key for partner policy mapping</t>
  </si>
  <si>
    <t>The auth partner should be able to generate API key for partner policy mapping</t>
  </si>
  <si>
    <t>Partner policy mapping for credentail partner</t>
  </si>
  <si>
    <t>1. Login to the PMS portal as credentail partner
 2. Map partner to polices under partner's policy group</t>
  </si>
  <si>
    <t>The credentail partner should be able to map partner with polices under partner's policy group</t>
  </si>
  <si>
    <t>Verify if credentail partner able to genertae APIkey</t>
  </si>
  <si>
    <t>1. Login to the PMS portal as credentail partner
 2. Generate API key for partner policy mapping</t>
  </si>
  <si>
    <t>The credentail partner should be able to generate API key for partner policy mapping</t>
  </si>
  <si>
    <t>Verify the menu for device provider login</t>
  </si>
  <si>
    <t>1. Login to the PMS portal as credentail partner
 2. Look for menu</t>
  </si>
  <si>
    <t>Menu for credentail partnerre login should be only Home, dveice details, SBI details</t>
  </si>
  <si>
    <t>Verify id device provider able to create device details</t>
  </si>
  <si>
    <t>1. Login to PMS portal as Device partner. 
 2. Navigate to Device details page.
 3. Click on create Device.</t>
  </si>
  <si>
    <t>The device provider partner should be able to create device models under the partner id</t>
  </si>
  <si>
    <t>Map sbi to device models</t>
  </si>
  <si>
    <t>1. Login to PMS portal as Device partner. 
 2. Navigate to SBI details page.
 3.Map devices models to SBIs</t>
  </si>
  <si>
    <t>The partner should be able to map the SBIs to the device models</t>
  </si>
  <si>
    <t>verify to self register for Misp partner</t>
  </si>
  <si>
    <t>1. Login as partner admin
 2. Self register for misp partner</t>
  </si>
  <si>
    <t>Misp partner should get self registered</t>
  </si>
  <si>
    <t>Verify To generate Misp license for Misp partner</t>
  </si>
  <si>
    <t>1. Login as partner admin
 2. Self register for misp partner
 3. Generate misp license key</t>
  </si>
  <si>
    <t>Generate misp license should get success</t>
  </si>
  <si>
    <t>Verify To check for deactivate misp license key</t>
  </si>
  <si>
    <t>1. Login as partner admin
 2. deactivate misp license key</t>
  </si>
  <si>
    <t>deactivate of misp license should get success</t>
  </si>
  <si>
    <t>Verify To check for activate misp license key</t>
  </si>
  <si>
    <t>1. Login as partner admin
 2. Actiavte misp license key</t>
  </si>
  <si>
    <t>Activate of misp license should get success</t>
  </si>
  <si>
    <t>Verify To check for deactivate misp partner</t>
  </si>
  <si>
    <t>deactivate of misp partner should get success</t>
  </si>
  <si>
    <t>Verify To check for activate misp partner</t>
  </si>
  <si>
    <t>Activate of misp partner should get success</t>
  </si>
  <si>
    <t>Verify to generate misp license key using deactivated misp partner</t>
  </si>
  <si>
    <t>1. Login as partner admin
 2. deactivate misp license key
 3. generate misp license key for the same</t>
  </si>
  <si>
    <t>Should not be able to generate misp license key for deactivate misp partner</t>
  </si>
  <si>
    <t>Mosip-23730</t>
  </si>
  <si>
    <t>Getting error "certificate dates are not valid" while we upload partner certificate in qa4 env(1.2.1 version)</t>
  </si>
  <si>
    <t>Upload partner certificates with latest auth demo service</t>
  </si>
  <si>
    <t>1. Perform partner admin authentication
2. self register for Partner
3. Generate partner certificates using auth demo service
4. Upload CA/subca certificates
5. upload partner certificate</t>
  </si>
  <si>
    <t>Registered partner should be able to upload certificates succesfully</t>
  </si>
  <si>
    <t>S.No</t>
  </si>
  <si>
    <t>Features/Functionality</t>
  </si>
  <si>
    <t>Severity</t>
  </si>
  <si>
    <t>Bug ID / Remarks</t>
  </si>
  <si>
    <t>Major</t>
  </si>
  <si>
    <t>Even after cloning the template the record is not removed from the " record not available " button</t>
  </si>
  <si>
    <t>MOSIP-23155</t>
  </si>
  <si>
    <t>After retrieving RID's in Admin UI for few RID's we will not see the name display</t>
  </si>
  <si>
    <t>MOSIP-23151</t>
  </si>
  <si>
    <t>Bulkupload should support Xls files</t>
  </si>
  <si>
    <t>Critical</t>
  </si>
  <si>
    <t>MOSIP-21476</t>
  </si>
  <si>
    <t>Preregistration</t>
  </si>
  <si>
    <t>pre-reg : only one document is downloading for bulk appoinments in diffrent browser</t>
  </si>
  <si>
    <t>RTL is not handled in retrieved RID's screen</t>
  </si>
  <si>
    <t>MOSIP-21339</t>
  </si>
  <si>
    <t>Displayed UTC time instead of current system time</t>
  </si>
  <si>
    <t>MOSIP-21335</t>
  </si>
  <si>
    <t>Reporting</t>
  </si>
  <si>
    <t>Working days are not loading for the entries in Center cloning button</t>
  </si>
  <si>
    <t>MOSIP-21323</t>
  </si>
  <si>
    <t>Registration Processor</t>
  </si>
  <si>
    <t>ID-Authentication</t>
  </si>
  <si>
    <t>Notifications are not getting from IDA services when preferred lang is 'arabic'</t>
  </si>
  <si>
    <t>MOSIP-21235</t>
  </si>
  <si>
    <t>Resident Services</t>
  </si>
  <si>
    <t>Notifications are not getting from resident services when preferred lang is 'arabic'</t>
  </si>
  <si>
    <t>MOSIP-21130</t>
  </si>
  <si>
    <t>Registration Client</t>
  </si>
  <si>
    <t>Admin screen for arabic should be in RTL in all configured login screen</t>
  </si>
  <si>
    <t>MOSIP-21045</t>
  </si>
  <si>
    <t>Pre-reg - edited processing time and kiaosk center are not reflecting in booking page</t>
  </si>
  <si>
    <t>The status comment should have "Skipped Authentication due to &lt;Scenario&gt;" when bio authentication is skipped</t>
  </si>
  <si>
    <t>MOSIP-20904</t>
  </si>
  <si>
    <t>Center mapping in Machines edit page was blank even though Center mapped was present in logged in language and same was active.</t>
  </si>
  <si>
    <t>MOSIP-20899</t>
  </si>
  <si>
    <t>Partner Management</t>
  </si>
  <si>
    <t>When duplicate username is used while registering Partner, Error code should be proper</t>
  </si>
  <si>
    <t>MOSIP-20829</t>
  </si>
  <si>
    <t>Remove the UIN storage in IDA DB within Demographic data for the UIN/VID of an individual</t>
  </si>
  <si>
    <t>MOSIP-20706</t>
  </si>
  <si>
    <t>Unable to create Template_file_format throwing exception on lang_code column .</t>
  </si>
  <si>
    <t>When assigned mosip.kernel.uin.length.repeating-limit=-1, New UINs are not generating to pool.</t>
  </si>
  <si>
    <t>MOSIP-20219</t>
  </si>
  <si>
    <t>When UIN is hotlisted, VID is getting generated for the hotlist UIN from idrepo</t>
  </si>
  <si>
    <t>MOSIP-19826</t>
  </si>
  <si>
    <t>Name is blank after retrieving RID in Admin</t>
  </si>
  <si>
    <t>MOSIP-19705</t>
  </si>
  <si>
    <t>IDA - Template changes</t>
  </si>
  <si>
    <t>MOSIP-19217</t>
  </si>
  <si>
    <t>Unable to see any record data under specified table</t>
  </si>
  <si>
    <t>MOSIP-18968</t>
  </si>
  <si>
    <t>Inconsistent log pattern in regproc stage group logs</t>
  </si>
  <si>
    <t>MOSIP-18889</t>
  </si>
  <si>
    <t>Platform Deployment</t>
  </si>
  <si>
    <t>qa-triple-rc2: Templates getting erased.</t>
  </si>
  <si>
    <t>MOSIP-18232</t>
  </si>
  <si>
    <t>Not able to track publish policy changes</t>
  </si>
  <si>
    <t>MOSIP-18033</t>
  </si>
  <si>
    <t>Commons</t>
  </si>
  <si>
    <t>About 99% time spent on a single hash generation method in keymanager for decrypt with pin API</t>
  </si>
  <si>
    <t>MOSIP-17977</t>
  </si>
  <si>
    <t>Resident Services (Performance testing)- Observed high response times for RID Check Status API when checked with multiple concurrent users</t>
  </si>
  <si>
    <t>MOSIP-17314</t>
  </si>
  <si>
    <t>Resident Services (Performance testing)- Observed high response times for request otp api for multiple concurrent users</t>
  </si>
  <si>
    <t>MOSIP-17286</t>
  </si>
  <si>
    <t>Resident Services (Performance testing)- Observed high response times &amp; 503 Service temporary unavailable error for Credential request API when checked with concurrent users</t>
  </si>
  <si>
    <t>MOSIP-17145</t>
  </si>
  <si>
    <t>Resident Services (Performance testing)- Observed very high response times for Generate VID API</t>
  </si>
  <si>
    <t>MOSIP-17100</t>
  </si>
  <si>
    <t>Resident Services (Performance testing)- Observed 504 Gateway Timeout Errors for Auth History API when checked with concurrent users</t>
  </si>
  <si>
    <t>MOSIP-17099</t>
  </si>
  <si>
    <t>High CPU and Memory usage in DB server because of "idrepo-credential-request-generator" service</t>
  </si>
  <si>
    <t>MOSIP-16464</t>
  </si>
  <si>
    <t>RegClient: Manual typing text view delayed</t>
  </si>
  <si>
    <t>MOSIP-16453</t>
  </si>
  <si>
    <t>Unable to disable UIN validation rule for for repeating numbers for 2 or more than 2 digits</t>
  </si>
  <si>
    <t>MOSIP-15414</t>
  </si>
  <si>
    <t>Data clean up for Template table</t>
  </si>
  <si>
    <t>MOSIP-14887</t>
  </si>
  <si>
    <t>Unable to Change language when the mandatory field error appear for one Language</t>
  </si>
  <si>
    <t>MOSIP-14060</t>
  </si>
  <si>
    <t>Unable to upload the data for machine and regcenter with Bulk upload</t>
  </si>
  <si>
    <t>MOSIP-12750</t>
  </si>
  <si>
    <t>Wrong update of latest_transaction_status if services are down</t>
  </si>
  <si>
    <t>MOSIP-12398</t>
  </si>
  <si>
    <t>Reg-Client : Operator onboarding is failing with error</t>
  </si>
  <si>
    <t>MOSIP-24190</t>
  </si>
  <si>
    <t>Feature Description</t>
  </si>
  <si>
    <t>Template customization for Notifications</t>
  </si>
  <si>
    <t>Testing with real device</t>
  </si>
</sst>
</file>

<file path=xl/styles.xml><?xml version="1.0" encoding="utf-8"?>
<styleSheet xmlns="http://schemas.openxmlformats.org/spreadsheetml/2006/main" xmlns:mc="http://schemas.openxmlformats.org/markup-compatibility/2006" xmlns:x14ac="http://schemas.microsoft.com/office/spreadsheetml/2009/9/ac" mc:Ignorable="x14ac">
  <fonts count="65">
    <font>
      <sz val="11"/>
      <color theme="1"/>
      <name val="Calibri"/>
      <scheme val="minor"/>
    </font>
    <font>
      <sz val="11"/>
      <color theme="1"/>
      <name val="Calibri"/>
      <scheme val="minor"/>
    </font>
    <font>
      <b/>
      <sz val="8"/>
      <color rgb="FFFFFFFF"/>
      <name val="Verdana"/>
    </font>
    <font>
      <sz val="11"/>
      <name val="Calibri"/>
    </font>
    <font>
      <b/>
      <sz val="8"/>
      <color theme="1"/>
      <name val="Verdana"/>
    </font>
    <font>
      <i/>
      <sz val="8"/>
      <color theme="1"/>
      <name val="Verdana"/>
    </font>
    <font>
      <b/>
      <sz val="8"/>
      <color rgb="FF6AA84F"/>
      <name val="Verdana"/>
    </font>
    <font>
      <b/>
      <sz val="8"/>
      <color rgb="FFFF0000"/>
      <name val="Verdana"/>
    </font>
    <font>
      <b/>
      <sz val="8"/>
      <color rgb="FFE69138"/>
      <name val="Verdana"/>
    </font>
    <font>
      <sz val="8"/>
      <color theme="1"/>
      <name val="Verdana"/>
    </font>
    <font>
      <sz val="9"/>
      <color rgb="FF000000"/>
      <name val="Verdana"/>
    </font>
    <font>
      <sz val="9"/>
      <color theme="1"/>
      <name val="Verdana"/>
    </font>
    <font>
      <sz val="9"/>
      <color rgb="FF6AA84F"/>
      <name val="Verdana"/>
    </font>
    <font>
      <sz val="9"/>
      <color rgb="FFFF0000"/>
      <name val="Verdana"/>
    </font>
    <font>
      <sz val="9"/>
      <color rgb="FFE69138"/>
      <name val="Verdana"/>
    </font>
    <font>
      <b/>
      <sz val="9"/>
      <color theme="1"/>
      <name val="Verdana"/>
    </font>
    <font>
      <b/>
      <sz val="9"/>
      <color rgb="FF6AA84F"/>
      <name val="Verdana"/>
    </font>
    <font>
      <b/>
      <sz val="9"/>
      <color rgb="FFFF0000"/>
      <name val="Verdana"/>
    </font>
    <font>
      <b/>
      <sz val="9"/>
      <color rgb="FFE69138"/>
      <name val="Verdana"/>
    </font>
    <font>
      <b/>
      <i/>
      <sz val="11"/>
      <color theme="1"/>
      <name val="Calibri"/>
      <scheme val="minor"/>
    </font>
    <font>
      <sz val="11"/>
      <color theme="0"/>
      <name val="Calibri"/>
      <scheme val="minor"/>
    </font>
    <font>
      <b/>
      <sz val="11"/>
      <color theme="1"/>
      <name val="Calibri"/>
      <scheme val="minor"/>
    </font>
    <font>
      <b/>
      <sz val="11"/>
      <color theme="9"/>
      <name val="Calibri"/>
      <scheme val="minor"/>
    </font>
    <font>
      <b/>
      <sz val="14"/>
      <color theme="1"/>
      <name val="Calibri"/>
      <scheme val="minor"/>
    </font>
    <font>
      <b/>
      <sz val="14"/>
      <color theme="0"/>
      <name val="Calibri"/>
    </font>
    <font>
      <sz val="11"/>
      <color theme="1"/>
      <name val="Calibri"/>
    </font>
    <font>
      <sz val="14"/>
      <color theme="1"/>
      <name val="Calibri"/>
    </font>
    <font>
      <sz val="11"/>
      <color theme="1"/>
      <name val="Arial"/>
    </font>
    <font>
      <b/>
      <sz val="11"/>
      <color theme="1"/>
      <name val="Calibri"/>
    </font>
    <font>
      <sz val="14"/>
      <color theme="0"/>
      <name val="Calibri"/>
    </font>
    <font>
      <b/>
      <sz val="14"/>
      <color rgb="FFEBECF0"/>
      <name val="Calibri"/>
    </font>
    <font>
      <sz val="11"/>
      <color theme="1"/>
      <name val="Arial"/>
    </font>
    <font>
      <sz val="12"/>
      <color theme="1"/>
      <name val="Calibri"/>
    </font>
    <font>
      <sz val="11"/>
      <color rgb="FFFFFFFF"/>
      <name val="Calibri"/>
    </font>
    <font>
      <sz val="11"/>
      <color rgb="FFFF0000"/>
      <name val="Calibri"/>
    </font>
    <font>
      <sz val="11"/>
      <color rgb="FF38761D"/>
      <name val="Calibri"/>
    </font>
    <font>
      <b/>
      <sz val="11"/>
      <color theme="1"/>
      <name val="Calibri"/>
    </font>
    <font>
      <b/>
      <sz val="11"/>
      <color rgb="FFFF0000"/>
      <name val="Calibri"/>
    </font>
    <font>
      <b/>
      <sz val="11"/>
      <color rgb="FF38761D"/>
      <name val="Calibri"/>
    </font>
    <font>
      <b/>
      <sz val="11"/>
      <color rgb="FFFFFFFF"/>
      <name val="Calibri"/>
    </font>
    <font>
      <sz val="11"/>
      <color theme="0"/>
      <name val="Calibri"/>
    </font>
    <font>
      <b/>
      <sz val="11"/>
      <color theme="0"/>
      <name val="Calibri"/>
    </font>
    <font>
      <b/>
      <sz val="11"/>
      <color theme="0"/>
      <name val="Calibri"/>
      <scheme val="minor"/>
    </font>
    <font>
      <sz val="11"/>
      <color rgb="FF000000"/>
      <name val="Calibri"/>
    </font>
    <font>
      <u/>
      <sz val="11"/>
      <color rgb="FF000000"/>
      <name val="Calibri"/>
    </font>
    <font>
      <u/>
      <sz val="11"/>
      <color rgb="FF1155CC"/>
      <name val="Calibri"/>
    </font>
    <font>
      <u/>
      <sz val="11"/>
      <color rgb="FF0000FF"/>
      <name val="Calibri"/>
    </font>
    <font>
      <sz val="11"/>
      <color rgb="FF000000"/>
      <name val="Docs-Calibri"/>
    </font>
    <font>
      <u/>
      <sz val="11"/>
      <color rgb="FF1155CC"/>
      <name val="Calibri"/>
    </font>
    <font>
      <u/>
      <sz val="11"/>
      <color rgb="FF1155CC"/>
      <name val="Calibri"/>
    </font>
    <font>
      <u/>
      <sz val="11"/>
      <color rgb="FF0000FF"/>
      <name val="Calibri"/>
    </font>
    <font>
      <sz val="11"/>
      <color rgb="FF172B4D"/>
      <name val="Calibri"/>
    </font>
    <font>
      <sz val="11"/>
      <color rgb="FF172B4D"/>
      <name val="&quot;Segoe UI&quot;"/>
    </font>
    <font>
      <sz val="11"/>
      <color rgb="FF172B4D"/>
      <name val="Arial"/>
    </font>
    <font>
      <sz val="11"/>
      <color rgb="FF000000"/>
      <name val="Arial"/>
    </font>
    <font>
      <sz val="11"/>
      <color rgb="FF000000"/>
      <name val="&quot;Segoe UI&quot;"/>
    </font>
    <font>
      <sz val="11"/>
      <color rgb="FF000000"/>
      <name val="Calibri"/>
    </font>
    <font>
      <sz val="11"/>
      <color rgb="FF172B4D"/>
      <name val="-apple-system"/>
    </font>
    <font>
      <u/>
      <sz val="11"/>
      <color rgb="FF0000FF"/>
      <name val="Calibri"/>
    </font>
    <font>
      <u/>
      <sz val="11"/>
      <color rgb="FF0000FF"/>
      <name val="Calibri"/>
    </font>
    <font>
      <sz val="11"/>
      <color rgb="FFFFFFFF"/>
      <name val="Calibri"/>
      <scheme val="minor"/>
    </font>
    <font>
      <u/>
      <sz val="11"/>
      <color rgb="FF0000FF"/>
      <name val="Calibri"/>
    </font>
    <font>
      <u/>
      <sz val="11"/>
      <color theme="0"/>
      <name val="Calibri"/>
    </font>
    <font>
      <sz val="11"/>
      <color rgb="FF000000"/>
      <name val="Calibri, sans-serif"/>
    </font>
    <font>
      <u/>
      <sz val="11"/>
      <color rgb="FF1155CC"/>
      <name val="Calibri, sans-serif"/>
    </font>
  </fonts>
  <fills count="13">
    <fill>
      <patternFill patternType="none"/>
    </fill>
    <fill>
      <patternFill patternType="gray125"/>
    </fill>
    <fill>
      <patternFill patternType="solid">
        <fgColor rgb="FFEBECF0"/>
        <bgColor rgb="FFEBECF0"/>
      </patternFill>
    </fill>
    <fill>
      <patternFill patternType="solid">
        <fgColor rgb="FF073763"/>
        <bgColor rgb="FF073763"/>
      </patternFill>
    </fill>
    <fill>
      <patternFill patternType="solid">
        <fgColor rgb="FFCFE2F3"/>
        <bgColor rgb="FFCFE2F3"/>
      </patternFill>
    </fill>
    <fill>
      <patternFill patternType="solid">
        <fgColor rgb="FFFFC000"/>
        <bgColor rgb="FFFFC000"/>
      </patternFill>
    </fill>
    <fill>
      <patternFill patternType="solid">
        <fgColor rgb="FF3D85C6"/>
        <bgColor rgb="FF3D85C6"/>
      </patternFill>
    </fill>
    <fill>
      <patternFill patternType="solid">
        <fgColor theme="0"/>
        <bgColor theme="0"/>
      </patternFill>
    </fill>
    <fill>
      <patternFill patternType="solid">
        <fgColor rgb="FFFFFFFF"/>
        <bgColor rgb="FFFFFFFF"/>
      </patternFill>
    </fill>
    <fill>
      <patternFill patternType="solid">
        <fgColor rgb="FF0C343D"/>
        <bgColor rgb="FF0C343D"/>
      </patternFill>
    </fill>
    <fill>
      <patternFill patternType="solid">
        <fgColor rgb="FF1C4587"/>
        <bgColor rgb="FF1C4587"/>
      </patternFill>
    </fill>
    <fill>
      <patternFill patternType="solid">
        <fgColor rgb="FF274E13"/>
        <bgColor rgb="FF274E13"/>
      </patternFill>
    </fill>
    <fill>
      <patternFill patternType="solid">
        <fgColor rgb="FFFF0000"/>
        <bgColor rgb="FFFF0000"/>
      </patternFill>
    </fill>
  </fills>
  <borders count="30">
    <border>
      <left/>
      <right/>
      <top/>
      <bottom/>
      <diagonal/>
    </border>
    <border>
      <left style="thick">
        <color rgb="FF000000"/>
      </left>
      <right/>
      <top style="thick">
        <color rgb="FF000000"/>
      </top>
      <bottom style="thin">
        <color rgb="FF000000"/>
      </bottom>
      <diagonal/>
    </border>
    <border>
      <left/>
      <right/>
      <top style="thick">
        <color rgb="FF000000"/>
      </top>
      <bottom style="thin">
        <color rgb="FF000000"/>
      </bottom>
      <diagonal/>
    </border>
    <border>
      <left/>
      <right style="thick">
        <color rgb="FF000000"/>
      </right>
      <top style="thick">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ck">
        <color rgb="FF000000"/>
      </left>
      <right style="thin">
        <color rgb="FF000000"/>
      </right>
      <top style="thin">
        <color rgb="FF000000"/>
      </top>
      <bottom style="thin">
        <color rgb="FF000000"/>
      </bottom>
      <diagonal/>
    </border>
    <border>
      <left/>
      <right style="thick">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ck">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thick">
        <color rgb="FF000000"/>
      </right>
      <top style="thin">
        <color rgb="FF000000"/>
      </top>
      <bottom style="thin">
        <color rgb="FF000000"/>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style="thick">
        <color rgb="FF000000"/>
      </left>
      <right/>
      <top/>
      <bottom/>
      <diagonal/>
    </border>
    <border>
      <left/>
      <right style="thick">
        <color rgb="FF000000"/>
      </right>
      <top/>
      <bottom/>
      <diagonal/>
    </border>
    <border>
      <left style="thick">
        <color rgb="FF000000"/>
      </left>
      <right style="thin">
        <color rgb="FF000000"/>
      </right>
      <top style="thin">
        <color rgb="FF000000"/>
      </top>
      <bottom style="thick">
        <color rgb="FF000000"/>
      </bottom>
      <diagonal/>
    </border>
    <border>
      <left style="thin">
        <color rgb="FF000000"/>
      </left>
      <right style="thin">
        <color rgb="FF000000"/>
      </right>
      <top style="thin">
        <color rgb="FF000000"/>
      </top>
      <bottom style="thick">
        <color rgb="FF000000"/>
      </bottom>
      <diagonal/>
    </border>
    <border>
      <left style="thin">
        <color rgb="FF000000"/>
      </left>
      <right style="thick">
        <color rgb="FF000000"/>
      </right>
      <top style="thin">
        <color rgb="FF000000"/>
      </top>
      <bottom style="thick">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s>
  <cellStyleXfs count="1">
    <xf numFmtId="0" fontId="0" fillId="0" borderId="0"/>
  </cellStyleXfs>
  <cellXfs count="252">
    <xf numFmtId="0" fontId="0" fillId="0" borderId="0" xfId="0" applyFont="1" applyAlignment="1"/>
    <xf numFmtId="0" fontId="1" fillId="2" borderId="0" xfId="0" applyFont="1" applyFill="1"/>
    <xf numFmtId="0" fontId="4" fillId="5" borderId="5" xfId="0" applyFont="1" applyFill="1" applyBorder="1" applyAlignment="1">
      <alignment horizontal="center"/>
    </xf>
    <xf numFmtId="0" fontId="2" fillId="6" borderId="8" xfId="0" applyFont="1" applyFill="1" applyBorder="1" applyAlignment="1">
      <alignment horizontal="center"/>
    </xf>
    <xf numFmtId="0" fontId="2" fillId="3" borderId="5" xfId="0" applyFont="1" applyFill="1" applyBorder="1" applyAlignment="1">
      <alignment horizontal="center"/>
    </xf>
    <xf numFmtId="0" fontId="2" fillId="6" borderId="5" xfId="0" applyFont="1" applyFill="1" applyBorder="1" applyAlignment="1">
      <alignment horizontal="center"/>
    </xf>
    <xf numFmtId="0" fontId="2" fillId="7" borderId="5" xfId="0" applyFont="1" applyFill="1" applyBorder="1" applyAlignment="1">
      <alignment horizontal="center"/>
    </xf>
    <xf numFmtId="0" fontId="2" fillId="7" borderId="6" xfId="0" applyFont="1" applyFill="1" applyBorder="1" applyAlignment="1">
      <alignment horizontal="center"/>
    </xf>
    <xf numFmtId="0" fontId="5" fillId="0" borderId="11" xfId="0" applyFont="1" applyBorder="1"/>
    <xf numFmtId="0" fontId="4" fillId="0" borderId="5" xfId="0" applyFont="1" applyBorder="1" applyAlignment="1">
      <alignment horizontal="center"/>
    </xf>
    <xf numFmtId="0" fontId="6" fillId="0" borderId="5" xfId="0" applyFont="1" applyBorder="1" applyAlignment="1">
      <alignment horizontal="center"/>
    </xf>
    <xf numFmtId="0" fontId="7" fillId="0" borderId="5" xfId="0" applyFont="1" applyBorder="1" applyAlignment="1">
      <alignment horizontal="center"/>
    </xf>
    <xf numFmtId="0" fontId="8" fillId="0" borderId="5" xfId="0" applyFont="1" applyBorder="1" applyAlignment="1">
      <alignment horizontal="center"/>
    </xf>
    <xf numFmtId="0" fontId="9" fillId="8" borderId="5" xfId="0" applyFont="1" applyFill="1" applyBorder="1" applyAlignment="1">
      <alignment horizontal="right"/>
    </xf>
    <xf numFmtId="0" fontId="10" fillId="8" borderId="5" xfId="0" applyFont="1" applyFill="1" applyBorder="1" applyAlignment="1">
      <alignment horizontal="center"/>
    </xf>
    <xf numFmtId="0" fontId="11" fillId="0" borderId="5" xfId="0" applyFont="1" applyBorder="1" applyAlignment="1">
      <alignment horizontal="center"/>
    </xf>
    <xf numFmtId="0" fontId="12" fillId="0" borderId="5" xfId="0" applyFont="1" applyBorder="1" applyAlignment="1">
      <alignment horizontal="center"/>
    </xf>
    <xf numFmtId="0" fontId="13" fillId="0" borderId="5" xfId="0" applyFont="1" applyBorder="1" applyAlignment="1">
      <alignment horizontal="center"/>
    </xf>
    <xf numFmtId="0" fontId="14" fillId="0" borderId="5" xfId="0" applyFont="1" applyBorder="1" applyAlignment="1">
      <alignment horizontal="center"/>
    </xf>
    <xf numFmtId="0" fontId="5" fillId="0" borderId="8" xfId="0" applyFont="1" applyBorder="1"/>
    <xf numFmtId="0" fontId="14" fillId="0" borderId="5" xfId="0" applyFont="1" applyBorder="1" applyAlignment="1">
      <alignment horizontal="center"/>
    </xf>
    <xf numFmtId="0" fontId="15" fillId="0" borderId="0" xfId="0" applyFont="1" applyAlignment="1">
      <alignment horizontal="center"/>
    </xf>
    <xf numFmtId="0" fontId="16" fillId="0" borderId="0" xfId="0" applyFont="1" applyAlignment="1">
      <alignment horizontal="center"/>
    </xf>
    <xf numFmtId="0" fontId="17" fillId="0" borderId="0" xfId="0" applyFont="1" applyAlignment="1">
      <alignment horizontal="center"/>
    </xf>
    <xf numFmtId="0" fontId="18" fillId="0" borderId="0" xfId="0" applyFont="1" applyAlignment="1">
      <alignment horizontal="center"/>
    </xf>
    <xf numFmtId="0" fontId="1" fillId="0" borderId="5" xfId="0" applyFont="1" applyBorder="1"/>
    <xf numFmtId="0" fontId="4" fillId="8" borderId="5" xfId="0" applyFont="1" applyFill="1" applyBorder="1" applyAlignment="1">
      <alignment horizontal="right"/>
    </xf>
    <xf numFmtId="0" fontId="20" fillId="0" borderId="0" xfId="0" applyFont="1"/>
    <xf numFmtId="0" fontId="1" fillId="0" borderId="13" xfId="0" applyFont="1" applyBorder="1"/>
    <xf numFmtId="0" fontId="1" fillId="0" borderId="8" xfId="0" applyFont="1" applyBorder="1"/>
    <xf numFmtId="0" fontId="1" fillId="0" borderId="22" xfId="0" applyFont="1" applyBorder="1"/>
    <xf numFmtId="0" fontId="1" fillId="0" borderId="23" xfId="0" applyFont="1" applyBorder="1"/>
    <xf numFmtId="0" fontId="1" fillId="0" borderId="24" xfId="0" applyFont="1" applyBorder="1"/>
    <xf numFmtId="0" fontId="21" fillId="0" borderId="23" xfId="0" applyFont="1" applyBorder="1" applyAlignment="1">
      <alignment horizontal="center"/>
    </xf>
    <xf numFmtId="0" fontId="22" fillId="0" borderId="23" xfId="0" applyFont="1" applyBorder="1" applyAlignment="1">
      <alignment horizontal="center"/>
    </xf>
    <xf numFmtId="0" fontId="23" fillId="0" borderId="0" xfId="0" applyFont="1" applyAlignment="1"/>
    <xf numFmtId="0" fontId="25" fillId="0" borderId="10" xfId="0" applyFont="1" applyBorder="1" applyAlignment="1"/>
    <xf numFmtId="0" fontId="26" fillId="0" borderId="5" xfId="0" applyFont="1" applyBorder="1" applyAlignment="1">
      <alignment horizontal="center"/>
    </xf>
    <xf numFmtId="0" fontId="25" fillId="8" borderId="10" xfId="0" applyFont="1" applyFill="1" applyBorder="1" applyAlignment="1"/>
    <xf numFmtId="0" fontId="26" fillId="0" borderId="5" xfId="0" applyFont="1" applyBorder="1" applyAlignment="1">
      <alignment horizontal="center"/>
    </xf>
    <xf numFmtId="0" fontId="27" fillId="8" borderId="5" xfId="0" applyFont="1" applyFill="1" applyBorder="1" applyAlignment="1"/>
    <xf numFmtId="0" fontId="28" fillId="0" borderId="5" xfId="0" applyFont="1" applyBorder="1" applyAlignment="1">
      <alignment horizontal="center"/>
    </xf>
    <xf numFmtId="0" fontId="31" fillId="8" borderId="10" xfId="0" applyFont="1" applyFill="1" applyBorder="1" applyAlignment="1"/>
    <xf numFmtId="0" fontId="32" fillId="0" borderId="28" xfId="0" applyFont="1" applyBorder="1" applyAlignment="1">
      <alignment horizontal="center" wrapText="1"/>
    </xf>
    <xf numFmtId="0" fontId="25" fillId="0" borderId="0" xfId="0" applyFont="1" applyAlignment="1"/>
    <xf numFmtId="0" fontId="33" fillId="10" borderId="5" xfId="0" applyFont="1" applyFill="1" applyBorder="1" applyAlignment="1">
      <alignment horizontal="center"/>
    </xf>
    <xf numFmtId="0" fontId="25" fillId="0" borderId="5" xfId="0" applyFont="1" applyBorder="1" applyAlignment="1"/>
    <xf numFmtId="0" fontId="25" fillId="0" borderId="5" xfId="0" applyFont="1" applyBorder="1" applyAlignment="1">
      <alignment horizontal="center"/>
    </xf>
    <xf numFmtId="0" fontId="34" fillId="0" borderId="5" xfId="0" applyFont="1" applyBorder="1" applyAlignment="1">
      <alignment horizontal="center"/>
    </xf>
    <xf numFmtId="0" fontId="35" fillId="0" borderId="5" xfId="0" applyFont="1" applyBorder="1" applyAlignment="1">
      <alignment horizontal="center"/>
    </xf>
    <xf numFmtId="0" fontId="34" fillId="0" borderId="0" xfId="0" applyFont="1" applyAlignment="1"/>
    <xf numFmtId="0" fontId="35" fillId="0" borderId="0" xfId="0" applyFont="1" applyAlignment="1"/>
    <xf numFmtId="0" fontId="36" fillId="0" borderId="0" xfId="0" applyFont="1" applyAlignment="1">
      <alignment horizontal="center"/>
    </xf>
    <xf numFmtId="0" fontId="37" fillId="0" borderId="0" xfId="0" applyFont="1" applyAlignment="1">
      <alignment horizontal="center"/>
    </xf>
    <xf numFmtId="0" fontId="38" fillId="0" borderId="0" xfId="0" applyFont="1" applyAlignment="1">
      <alignment horizontal="center"/>
    </xf>
    <xf numFmtId="0" fontId="36" fillId="0" borderId="5" xfId="0" applyFont="1" applyBorder="1" applyAlignment="1"/>
    <xf numFmtId="0" fontId="36" fillId="0" borderId="5" xfId="0" applyFont="1" applyBorder="1" applyAlignment="1"/>
    <xf numFmtId="0" fontId="39" fillId="3" borderId="0" xfId="0" applyFont="1" applyFill="1" applyAlignment="1">
      <alignment horizontal="center" wrapText="1"/>
    </xf>
    <xf numFmtId="0" fontId="25" fillId="7" borderId="0" xfId="0" applyFont="1" applyFill="1"/>
    <xf numFmtId="0" fontId="1" fillId="7" borderId="0" xfId="0" applyFont="1" applyFill="1"/>
    <xf numFmtId="0" fontId="25" fillId="0" borderId="5" xfId="0" applyFont="1" applyBorder="1" applyAlignment="1"/>
    <xf numFmtId="0" fontId="33" fillId="11" borderId="5" xfId="0" applyFont="1" applyFill="1" applyBorder="1" applyAlignment="1">
      <alignment horizontal="center"/>
    </xf>
    <xf numFmtId="0" fontId="25" fillId="0" borderId="5" xfId="0" applyFont="1" applyBorder="1" applyAlignment="1"/>
    <xf numFmtId="0" fontId="40" fillId="12" borderId="5" xfId="0" applyFont="1" applyFill="1" applyBorder="1" applyAlignment="1">
      <alignment horizontal="center"/>
    </xf>
    <xf numFmtId="0" fontId="25" fillId="0" borderId="0" xfId="0" applyFont="1" applyAlignment="1">
      <alignment horizontal="center"/>
    </xf>
    <xf numFmtId="0" fontId="33" fillId="11" borderId="5" xfId="0" applyFont="1" applyFill="1" applyBorder="1" applyAlignment="1">
      <alignment horizontal="center"/>
    </xf>
    <xf numFmtId="0" fontId="25" fillId="0" borderId="5" xfId="0" applyFont="1" applyBorder="1" applyAlignment="1">
      <alignment wrapText="1"/>
    </xf>
    <xf numFmtId="0" fontId="41" fillId="10" borderId="0" xfId="0" applyFont="1" applyFill="1" applyAlignment="1">
      <alignment vertical="center" wrapText="1"/>
    </xf>
    <xf numFmtId="0" fontId="39" fillId="3" borderId="0" xfId="0" applyFont="1" applyFill="1" applyAlignment="1">
      <alignment vertical="center" wrapText="1"/>
    </xf>
    <xf numFmtId="0" fontId="41" fillId="10" borderId="0" xfId="0" applyFont="1" applyFill="1" applyAlignment="1">
      <alignment horizontal="center" vertical="center" wrapText="1"/>
    </xf>
    <xf numFmtId="0" fontId="41" fillId="10" borderId="0" xfId="0" applyFont="1" applyFill="1" applyAlignment="1">
      <alignment vertical="center" wrapText="1"/>
    </xf>
    <xf numFmtId="0" fontId="21" fillId="0" borderId="0" xfId="0" applyFont="1"/>
    <xf numFmtId="0" fontId="41" fillId="7" borderId="0" xfId="0" applyFont="1" applyFill="1" applyAlignment="1">
      <alignment vertical="center" wrapText="1"/>
    </xf>
    <xf numFmtId="0" fontId="42" fillId="7" borderId="0" xfId="0" applyFont="1" applyFill="1"/>
    <xf numFmtId="0" fontId="25" fillId="0" borderId="5" xfId="0" applyFont="1" applyBorder="1" applyAlignment="1">
      <alignment wrapText="1"/>
    </xf>
    <xf numFmtId="0" fontId="1" fillId="7" borderId="5" xfId="0" applyFont="1" applyFill="1" applyBorder="1" applyAlignment="1">
      <alignment vertical="center" wrapText="1"/>
    </xf>
    <xf numFmtId="0" fontId="1" fillId="7" borderId="5" xfId="0" applyFont="1" applyFill="1" applyBorder="1" applyAlignment="1">
      <alignment vertical="center" wrapText="1"/>
    </xf>
    <xf numFmtId="0" fontId="1" fillId="7" borderId="5" xfId="0" applyFont="1" applyFill="1" applyBorder="1" applyAlignment="1">
      <alignment vertical="center" wrapText="1"/>
    </xf>
    <xf numFmtId="0" fontId="1" fillId="0" borderId="5" xfId="0" applyFont="1" applyBorder="1" applyAlignment="1">
      <alignment horizontal="center"/>
    </xf>
    <xf numFmtId="0" fontId="43" fillId="7" borderId="5" xfId="0" applyFont="1" applyFill="1" applyBorder="1" applyAlignment="1">
      <alignment horizontal="left" vertical="center" wrapText="1"/>
    </xf>
    <xf numFmtId="0" fontId="43" fillId="7" borderId="12" xfId="0" applyFont="1" applyFill="1" applyBorder="1" applyAlignment="1">
      <alignment horizontal="left" vertical="center" wrapText="1"/>
    </xf>
    <xf numFmtId="0" fontId="20" fillId="11" borderId="10" xfId="0" applyFont="1" applyFill="1" applyBorder="1" applyAlignment="1">
      <alignment horizontal="center"/>
    </xf>
    <xf numFmtId="0" fontId="1" fillId="0" borderId="5" xfId="0" applyFont="1" applyBorder="1" applyAlignment="1"/>
    <xf numFmtId="0" fontId="43" fillId="7" borderId="10" xfId="0" applyFont="1" applyFill="1" applyBorder="1" applyAlignment="1">
      <alignment horizontal="left" vertical="center" wrapText="1"/>
    </xf>
    <xf numFmtId="0" fontId="43" fillId="7" borderId="28" xfId="0" applyFont="1" applyFill="1" applyBorder="1" applyAlignment="1">
      <alignment horizontal="left" vertical="center" wrapText="1"/>
    </xf>
    <xf numFmtId="0" fontId="25" fillId="0" borderId="5" xfId="0" applyFont="1" applyBorder="1" applyAlignment="1">
      <alignment wrapText="1"/>
    </xf>
    <xf numFmtId="0" fontId="43" fillId="7" borderId="28" xfId="0" applyFont="1" applyFill="1" applyBorder="1" applyAlignment="1">
      <alignment vertical="center" wrapText="1"/>
    </xf>
    <xf numFmtId="0" fontId="44" fillId="7" borderId="28" xfId="0" applyFont="1" applyFill="1" applyBorder="1" applyAlignment="1">
      <alignment vertical="center" wrapText="1"/>
    </xf>
    <xf numFmtId="0" fontId="33" fillId="12" borderId="5" xfId="0" applyFont="1" applyFill="1" applyBorder="1" applyAlignment="1">
      <alignment horizontal="center"/>
    </xf>
    <xf numFmtId="0" fontId="43" fillId="7" borderId="28" xfId="0" applyFont="1" applyFill="1" applyBorder="1" applyAlignment="1">
      <alignment vertical="center" wrapText="1"/>
    </xf>
    <xf numFmtId="0" fontId="43" fillId="7" borderId="5" xfId="0" applyFont="1" applyFill="1" applyBorder="1" applyAlignment="1">
      <alignment vertical="center" wrapText="1"/>
    </xf>
    <xf numFmtId="0" fontId="43" fillId="7" borderId="12" xfId="0" applyFont="1" applyFill="1" applyBorder="1" applyAlignment="1">
      <alignment vertical="center" wrapText="1"/>
    </xf>
    <xf numFmtId="0" fontId="43" fillId="7" borderId="10" xfId="0" applyFont="1" applyFill="1" applyBorder="1" applyAlignment="1">
      <alignment vertical="center" wrapText="1"/>
    </xf>
    <xf numFmtId="0" fontId="25" fillId="0" borderId="0" xfId="0" applyFont="1" applyAlignment="1">
      <alignment wrapText="1"/>
    </xf>
    <xf numFmtId="0" fontId="1" fillId="7" borderId="0" xfId="0" applyFont="1" applyFill="1" applyAlignment="1">
      <alignment vertical="center" wrapText="1"/>
    </xf>
    <xf numFmtId="0" fontId="1" fillId="0" borderId="0" xfId="0" applyFont="1" applyAlignment="1">
      <alignment horizontal="center"/>
    </xf>
    <xf numFmtId="0" fontId="39" fillId="3" borderId="0" xfId="0" applyFont="1" applyFill="1" applyAlignment="1">
      <alignment horizontal="center" vertical="center" wrapText="1"/>
    </xf>
    <xf numFmtId="0" fontId="33" fillId="3" borderId="0" xfId="0" applyFont="1" applyFill="1" applyAlignment="1">
      <alignment vertical="center" wrapText="1"/>
    </xf>
    <xf numFmtId="0" fontId="25" fillId="7" borderId="0" xfId="0" applyFont="1" applyFill="1" applyAlignment="1">
      <alignment vertical="center" wrapText="1"/>
    </xf>
    <xf numFmtId="0" fontId="25" fillId="0" borderId="5" xfId="0" applyFont="1" applyBorder="1" applyAlignment="1">
      <alignment vertical="center" wrapText="1"/>
    </xf>
    <xf numFmtId="0" fontId="25" fillId="0" borderId="5" xfId="0" applyFont="1" applyBorder="1" applyAlignment="1">
      <alignment vertical="center" wrapText="1"/>
    </xf>
    <xf numFmtId="0" fontId="40" fillId="11" borderId="5" xfId="0" applyFont="1" applyFill="1" applyBorder="1" applyAlignment="1">
      <alignment horizontal="center"/>
    </xf>
    <xf numFmtId="0" fontId="45" fillId="0" borderId="5" xfId="0" applyFont="1" applyBorder="1" applyAlignment="1">
      <alignment vertical="center" wrapText="1"/>
    </xf>
    <xf numFmtId="0" fontId="25" fillId="0" borderId="0" xfId="0" applyFont="1" applyAlignment="1">
      <alignment vertical="center" wrapText="1"/>
    </xf>
    <xf numFmtId="0" fontId="25" fillId="0" borderId="0" xfId="0" applyFont="1"/>
    <xf numFmtId="0" fontId="43" fillId="8" borderId="5" xfId="0" applyFont="1" applyFill="1" applyBorder="1" applyAlignment="1">
      <alignment horizontal="left" vertical="center" wrapText="1"/>
    </xf>
    <xf numFmtId="0" fontId="46" fillId="0" borderId="5" xfId="0" applyFont="1" applyBorder="1" applyAlignment="1">
      <alignment vertical="center" wrapText="1"/>
    </xf>
    <xf numFmtId="0" fontId="33" fillId="11" borderId="10" xfId="0" applyFont="1" applyFill="1" applyBorder="1" applyAlignment="1">
      <alignment horizontal="center"/>
    </xf>
    <xf numFmtId="0" fontId="25" fillId="0" borderId="5" xfId="0" applyFont="1" applyBorder="1" applyAlignment="1">
      <alignment vertical="center"/>
    </xf>
    <xf numFmtId="0" fontId="25" fillId="0" borderId="0" xfId="0" applyFont="1" applyAlignment="1">
      <alignment vertical="center" wrapText="1"/>
    </xf>
    <xf numFmtId="0" fontId="25" fillId="0" borderId="5" xfId="0" quotePrefix="1" applyFont="1" applyBorder="1" applyAlignment="1">
      <alignment vertical="center" wrapText="1"/>
    </xf>
    <xf numFmtId="0" fontId="25" fillId="0" borderId="5" xfId="0" applyFont="1" applyBorder="1" applyAlignment="1"/>
    <xf numFmtId="0" fontId="25" fillId="0" borderId="5" xfId="0" applyFont="1" applyBorder="1"/>
    <xf numFmtId="0" fontId="33" fillId="11" borderId="5" xfId="0" applyFont="1" applyFill="1" applyBorder="1" applyAlignment="1">
      <alignment horizontal="center"/>
    </xf>
    <xf numFmtId="0" fontId="25" fillId="0" borderId="5" xfId="0" applyFont="1" applyBorder="1" applyAlignment="1">
      <alignment wrapText="1"/>
    </xf>
    <xf numFmtId="0" fontId="25" fillId="8" borderId="5" xfId="0" applyFont="1" applyFill="1" applyBorder="1" applyAlignment="1">
      <alignment wrapText="1"/>
    </xf>
    <xf numFmtId="0" fontId="25" fillId="8" borderId="5" xfId="0" applyFont="1" applyFill="1" applyBorder="1" applyAlignment="1">
      <alignment horizontal="left" vertical="center" wrapText="1"/>
    </xf>
    <xf numFmtId="0" fontId="25" fillId="0" borderId="5" xfId="0" quotePrefix="1" applyFont="1" applyBorder="1" applyAlignment="1">
      <alignment vertical="center" wrapText="1"/>
    </xf>
    <xf numFmtId="0" fontId="25" fillId="8" borderId="5" xfId="0" applyFont="1" applyFill="1" applyBorder="1" applyAlignment="1">
      <alignment vertical="center" wrapText="1"/>
    </xf>
    <xf numFmtId="0" fontId="25" fillId="0" borderId="0" xfId="0" applyFont="1" applyAlignment="1">
      <alignment wrapText="1"/>
    </xf>
    <xf numFmtId="0" fontId="25" fillId="0" borderId="0" xfId="0" applyFont="1" applyAlignment="1">
      <alignment horizontal="center"/>
    </xf>
    <xf numFmtId="0" fontId="25" fillId="0" borderId="5" xfId="0" applyFont="1" applyBorder="1" applyAlignment="1">
      <alignment horizontal="center" vertical="center"/>
    </xf>
    <xf numFmtId="0" fontId="40" fillId="11" borderId="10" xfId="0" applyFont="1" applyFill="1" applyBorder="1" applyAlignment="1">
      <alignment horizontal="center" vertical="center"/>
    </xf>
    <xf numFmtId="0" fontId="25" fillId="0" borderId="5" xfId="0" applyFont="1" applyBorder="1" applyAlignment="1">
      <alignment horizontal="left" vertical="center" wrapText="1"/>
    </xf>
    <xf numFmtId="0" fontId="33" fillId="11" borderId="10" xfId="0" applyFont="1" applyFill="1" applyBorder="1" applyAlignment="1">
      <alignment horizontal="center" vertical="center"/>
    </xf>
    <xf numFmtId="0" fontId="33" fillId="11" borderId="5" xfId="0" applyFont="1" applyFill="1" applyBorder="1" applyAlignment="1">
      <alignment horizontal="center" vertical="center"/>
    </xf>
    <xf numFmtId="0" fontId="40" fillId="11" borderId="5" xfId="0" applyFont="1" applyFill="1" applyBorder="1" applyAlignment="1">
      <alignment horizontal="center" vertical="center"/>
    </xf>
    <xf numFmtId="0" fontId="47" fillId="8" borderId="0" xfId="0" applyFont="1" applyFill="1" applyAlignment="1">
      <alignment horizontal="left"/>
    </xf>
    <xf numFmtId="0" fontId="47" fillId="8" borderId="0" xfId="0" applyFont="1" applyFill="1" applyAlignment="1">
      <alignment horizontal="left" wrapText="1"/>
    </xf>
    <xf numFmtId="0" fontId="47" fillId="8" borderId="0" xfId="0" applyFont="1" applyFill="1" applyAlignment="1">
      <alignment horizontal="left" vertical="center"/>
    </xf>
    <xf numFmtId="0" fontId="39" fillId="10" borderId="5" xfId="0" applyFont="1" applyFill="1" applyBorder="1" applyAlignment="1">
      <alignment vertical="center" wrapText="1"/>
    </xf>
    <xf numFmtId="0" fontId="39" fillId="10" borderId="5" xfId="0" applyFont="1" applyFill="1" applyBorder="1" applyAlignment="1">
      <alignment vertical="center" wrapText="1"/>
    </xf>
    <xf numFmtId="0" fontId="39" fillId="10" borderId="5" xfId="0" applyFont="1" applyFill="1" applyBorder="1" applyAlignment="1">
      <alignment horizontal="center" vertical="center" wrapText="1"/>
    </xf>
    <xf numFmtId="0" fontId="33" fillId="10" borderId="5" xfId="0" applyFont="1" applyFill="1" applyBorder="1" applyAlignment="1">
      <alignment vertical="center" wrapText="1"/>
    </xf>
    <xf numFmtId="0" fontId="33" fillId="10" borderId="5" xfId="0" applyFont="1" applyFill="1" applyBorder="1" applyAlignment="1">
      <alignment vertical="center" wrapText="1"/>
    </xf>
    <xf numFmtId="0" fontId="25" fillId="7" borderId="5" xfId="0" applyFont="1" applyFill="1" applyBorder="1" applyAlignment="1">
      <alignment vertical="center" wrapText="1"/>
    </xf>
    <xf numFmtId="0" fontId="25" fillId="7" borderId="5" xfId="0" applyFont="1" applyFill="1" applyBorder="1"/>
    <xf numFmtId="0" fontId="25" fillId="0" borderId="5" xfId="0" applyFont="1" applyBorder="1" applyAlignment="1">
      <alignment vertical="top" wrapText="1"/>
    </xf>
    <xf numFmtId="0" fontId="43" fillId="0" borderId="5" xfId="0" applyFont="1" applyBorder="1" applyAlignment="1">
      <alignment vertical="top" wrapText="1"/>
    </xf>
    <xf numFmtId="0" fontId="25" fillId="0" borderId="5" xfId="0" applyFont="1" applyBorder="1" applyAlignment="1">
      <alignment vertical="top" wrapText="1"/>
    </xf>
    <xf numFmtId="0" fontId="25" fillId="0" borderId="5" xfId="0" applyFont="1" applyBorder="1" applyAlignment="1">
      <alignment vertical="top" wrapText="1"/>
    </xf>
    <xf numFmtId="0" fontId="25" fillId="8" borderId="5" xfId="0" applyFont="1" applyFill="1" applyBorder="1" applyAlignment="1">
      <alignment vertical="top" wrapText="1"/>
    </xf>
    <xf numFmtId="0" fontId="25" fillId="8" borderId="5" xfId="0" applyFont="1" applyFill="1" applyBorder="1" applyAlignment="1">
      <alignment vertical="top" wrapText="1"/>
    </xf>
    <xf numFmtId="0" fontId="25" fillId="0" borderId="5" xfId="0" applyFont="1" applyBorder="1" applyAlignment="1">
      <alignment wrapText="1"/>
    </xf>
    <xf numFmtId="0" fontId="43" fillId="0" borderId="5" xfId="0" applyFont="1" applyBorder="1" applyAlignment="1">
      <alignment wrapText="1"/>
    </xf>
    <xf numFmtId="0" fontId="49" fillId="0" borderId="5" xfId="0" applyFont="1" applyBorder="1" applyAlignment="1"/>
    <xf numFmtId="0" fontId="50" fillId="0" borderId="5" xfId="0" applyFont="1" applyBorder="1" applyAlignment="1">
      <alignment wrapText="1"/>
    </xf>
    <xf numFmtId="0" fontId="25" fillId="0" borderId="5" xfId="0" applyFont="1" applyBorder="1" applyAlignment="1">
      <alignment horizontal="center"/>
    </xf>
    <xf numFmtId="0" fontId="43" fillId="0" borderId="5" xfId="0" applyFont="1" applyBorder="1" applyAlignment="1"/>
    <xf numFmtId="0" fontId="43" fillId="0" borderId="5" xfId="0" applyFont="1" applyBorder="1" applyAlignment="1"/>
    <xf numFmtId="0" fontId="51" fillId="0" borderId="5" xfId="0" applyFont="1" applyBorder="1" applyAlignment="1">
      <alignment wrapText="1"/>
    </xf>
    <xf numFmtId="0" fontId="43" fillId="8" borderId="5" xfId="0" applyFont="1" applyFill="1" applyBorder="1" applyAlignment="1">
      <alignment horizontal="left"/>
    </xf>
    <xf numFmtId="0" fontId="25" fillId="0" borderId="5" xfId="0" applyFont="1" applyBorder="1" applyAlignment="1">
      <alignment horizontal="center"/>
    </xf>
    <xf numFmtId="0" fontId="43" fillId="0" borderId="5" xfId="0" applyFont="1" applyBorder="1" applyAlignment="1"/>
    <xf numFmtId="0" fontId="1" fillId="0" borderId="5" xfId="0" applyFont="1" applyBorder="1" applyAlignment="1">
      <alignment wrapText="1"/>
    </xf>
    <xf numFmtId="0" fontId="52" fillId="0" borderId="5" xfId="0" applyFont="1" applyBorder="1" applyAlignment="1">
      <alignment wrapText="1"/>
    </xf>
    <xf numFmtId="0" fontId="43" fillId="0" borderId="5" xfId="0" applyFont="1" applyBorder="1" applyAlignment="1"/>
    <xf numFmtId="0" fontId="53" fillId="0" borderId="5" xfId="0" applyFont="1" applyBorder="1" applyAlignment="1"/>
    <xf numFmtId="0" fontId="54" fillId="0" borderId="5" xfId="0" applyFont="1" applyBorder="1" applyAlignment="1"/>
    <xf numFmtId="0" fontId="43" fillId="0" borderId="5" xfId="0" applyFont="1" applyBorder="1" applyAlignment="1">
      <alignment wrapText="1"/>
    </xf>
    <xf numFmtId="0" fontId="55" fillId="0" borderId="5" xfId="0" applyFont="1" applyBorder="1" applyAlignment="1">
      <alignment horizontal="left" wrapText="1"/>
    </xf>
    <xf numFmtId="0" fontId="52" fillId="0" borderId="5" xfId="0" applyFont="1" applyBorder="1" applyAlignment="1"/>
    <xf numFmtId="0" fontId="43" fillId="7" borderId="5" xfId="0" applyFont="1" applyFill="1" applyBorder="1" applyAlignment="1"/>
    <xf numFmtId="0" fontId="43" fillId="7" borderId="5" xfId="0" applyFont="1" applyFill="1" applyBorder="1" applyAlignment="1"/>
    <xf numFmtId="0" fontId="25" fillId="7" borderId="5" xfId="0" applyFont="1" applyFill="1" applyBorder="1" applyAlignment="1"/>
    <xf numFmtId="0" fontId="55" fillId="0" borderId="5" xfId="0" applyFont="1" applyBorder="1" applyAlignment="1">
      <alignment wrapText="1"/>
    </xf>
    <xf numFmtId="0" fontId="56" fillId="0" borderId="5" xfId="0" applyFont="1" applyBorder="1" applyAlignment="1">
      <alignment wrapText="1"/>
    </xf>
    <xf numFmtId="0" fontId="57" fillId="0" borderId="0" xfId="0" applyFont="1" applyAlignment="1">
      <alignment wrapText="1"/>
    </xf>
    <xf numFmtId="0" fontId="58" fillId="0" borderId="5" xfId="0" applyFont="1" applyBorder="1" applyAlignment="1"/>
    <xf numFmtId="0" fontId="25" fillId="0" borderId="5" xfId="0" applyFont="1" applyBorder="1" applyAlignment="1">
      <alignment wrapText="1"/>
    </xf>
    <xf numFmtId="0" fontId="25" fillId="0" borderId="5" xfId="0" applyFont="1" applyBorder="1" applyAlignment="1"/>
    <xf numFmtId="0" fontId="57" fillId="0" borderId="0" xfId="0" applyFont="1" applyAlignment="1"/>
    <xf numFmtId="0" fontId="25" fillId="0" borderId="12" xfId="0" applyFont="1" applyBorder="1" applyAlignment="1">
      <alignment wrapText="1"/>
    </xf>
    <xf numFmtId="0" fontId="25" fillId="0" borderId="12" xfId="0" applyFont="1" applyBorder="1" applyAlignment="1"/>
    <xf numFmtId="0" fontId="25" fillId="0" borderId="12" xfId="0" applyFont="1" applyBorder="1" applyAlignment="1"/>
    <xf numFmtId="0" fontId="40" fillId="11" borderId="5" xfId="0" applyFont="1" applyFill="1" applyBorder="1" applyAlignment="1">
      <alignment horizontal="center" wrapText="1"/>
    </xf>
    <xf numFmtId="0" fontId="43" fillId="0" borderId="5" xfId="0" applyFont="1" applyBorder="1" applyAlignment="1">
      <alignment wrapText="1"/>
    </xf>
    <xf numFmtId="0" fontId="33" fillId="12" borderId="5" xfId="0" applyFont="1" applyFill="1" applyBorder="1" applyAlignment="1">
      <alignment horizontal="center" wrapText="1"/>
    </xf>
    <xf numFmtId="0" fontId="33" fillId="11" borderId="5" xfId="0" applyFont="1" applyFill="1" applyBorder="1" applyAlignment="1">
      <alignment horizontal="center" wrapText="1"/>
    </xf>
    <xf numFmtId="0" fontId="43" fillId="0" borderId="5" xfId="0" applyFont="1" applyBorder="1" applyAlignment="1">
      <alignment wrapText="1"/>
    </xf>
    <xf numFmtId="0" fontId="43" fillId="0" borderId="5" xfId="0" applyFont="1" applyBorder="1" applyAlignment="1">
      <alignment vertical="top" wrapText="1"/>
    </xf>
    <xf numFmtId="0" fontId="25" fillId="0" borderId="5" xfId="0" applyFont="1" applyBorder="1" applyAlignment="1">
      <alignment horizontal="left" wrapText="1"/>
    </xf>
    <xf numFmtId="0" fontId="25" fillId="0" borderId="0" xfId="0" applyFont="1" applyAlignment="1">
      <alignment wrapText="1"/>
    </xf>
    <xf numFmtId="0" fontId="59" fillId="0" borderId="5" xfId="0" applyFont="1" applyBorder="1" applyAlignment="1">
      <alignment wrapText="1"/>
    </xf>
    <xf numFmtId="0" fontId="20" fillId="11" borderId="5" xfId="0" applyFont="1" applyFill="1" applyBorder="1" applyAlignment="1">
      <alignment horizontal="center"/>
    </xf>
    <xf numFmtId="0" fontId="60" fillId="11" borderId="5" xfId="0" applyFont="1" applyFill="1" applyBorder="1" applyAlignment="1">
      <alignment horizontal="center"/>
    </xf>
    <xf numFmtId="0" fontId="43" fillId="8" borderId="5" xfId="0" applyFont="1" applyFill="1" applyBorder="1" applyAlignment="1">
      <alignment vertical="top" wrapText="1"/>
    </xf>
    <xf numFmtId="0" fontId="61" fillId="0" borderId="5" xfId="0" applyFont="1" applyBorder="1" applyAlignment="1"/>
    <xf numFmtId="0" fontId="1" fillId="0" borderId="5" xfId="0" applyFont="1" applyBorder="1" applyAlignment="1">
      <alignment wrapText="1"/>
    </xf>
    <xf numFmtId="0" fontId="1" fillId="0" borderId="5" xfId="0" applyFont="1" applyBorder="1" applyAlignment="1">
      <alignment horizontal="center"/>
    </xf>
    <xf numFmtId="0" fontId="1" fillId="0" borderId="0" xfId="0" applyFont="1" applyAlignment="1">
      <alignment wrapText="1"/>
    </xf>
    <xf numFmtId="0" fontId="43" fillId="0" borderId="0" xfId="0" applyFont="1" applyAlignment="1">
      <alignment horizontal="right"/>
    </xf>
    <xf numFmtId="0" fontId="39" fillId="3" borderId="5" xfId="0" applyFont="1" applyFill="1" applyBorder="1" applyAlignment="1">
      <alignment horizontal="center" wrapText="1"/>
    </xf>
    <xf numFmtId="0" fontId="39" fillId="3" borderId="5" xfId="0" applyFont="1" applyFill="1" applyBorder="1" applyAlignment="1">
      <alignment wrapText="1"/>
    </xf>
    <xf numFmtId="0" fontId="39" fillId="3" borderId="5" xfId="0" applyFont="1" applyFill="1" applyBorder="1" applyAlignment="1">
      <alignment vertical="center" wrapText="1"/>
    </xf>
    <xf numFmtId="0" fontId="39" fillId="3" borderId="5" xfId="0" applyFont="1" applyFill="1" applyBorder="1" applyAlignment="1">
      <alignment horizontal="center"/>
    </xf>
    <xf numFmtId="0" fontId="39" fillId="3" borderId="5" xfId="0" applyFont="1" applyFill="1" applyBorder="1" applyAlignment="1">
      <alignment horizontal="center" vertical="center"/>
    </xf>
    <xf numFmtId="0" fontId="43" fillId="0" borderId="5" xfId="0" applyFont="1" applyBorder="1" applyAlignment="1">
      <alignment horizontal="center"/>
    </xf>
    <xf numFmtId="0" fontId="25" fillId="0" borderId="0" xfId="0" applyFont="1" applyAlignment="1">
      <alignment horizontal="center" vertical="center"/>
    </xf>
    <xf numFmtId="0" fontId="25" fillId="0" borderId="10" xfId="0" applyFont="1" applyBorder="1" applyAlignment="1">
      <alignment horizontal="center"/>
    </xf>
    <xf numFmtId="0" fontId="25" fillId="0" borderId="10" xfId="0" applyFont="1" applyBorder="1"/>
    <xf numFmtId="0" fontId="25" fillId="0" borderId="10" xfId="0" applyFont="1" applyBorder="1" applyAlignment="1">
      <alignment vertical="center" wrapText="1"/>
    </xf>
    <xf numFmtId="0" fontId="25" fillId="0" borderId="10" xfId="0" applyFont="1" applyBorder="1" applyAlignment="1">
      <alignment horizontal="center" vertical="center"/>
    </xf>
    <xf numFmtId="0" fontId="25" fillId="0" borderId="5" xfId="0" applyFont="1" applyBorder="1" applyAlignment="1">
      <alignment horizontal="center" vertical="center"/>
    </xf>
    <xf numFmtId="0" fontId="62" fillId="3" borderId="0" xfId="0" applyFont="1" applyFill="1" applyAlignment="1">
      <alignment horizontal="center"/>
    </xf>
    <xf numFmtId="0" fontId="60" fillId="3" borderId="0" xfId="0" applyFont="1" applyFill="1" applyAlignment="1"/>
    <xf numFmtId="0" fontId="9" fillId="8" borderId="6" xfId="0" applyFont="1" applyFill="1" applyBorder="1" applyAlignment="1">
      <alignment horizontal="left"/>
    </xf>
    <xf numFmtId="0" fontId="3" fillId="0" borderId="7" xfId="0" applyFont="1" applyBorder="1"/>
    <xf numFmtId="0" fontId="3" fillId="0" borderId="12" xfId="0" applyFont="1" applyBorder="1"/>
    <xf numFmtId="0" fontId="19" fillId="0" borderId="20" xfId="0" applyFont="1" applyBorder="1" applyAlignment="1"/>
    <xf numFmtId="0" fontId="0" fillId="0" borderId="0" xfId="0" applyFont="1" applyAlignment="1"/>
    <xf numFmtId="0" fontId="3" fillId="0" borderId="21" xfId="0" applyFont="1" applyBorder="1"/>
    <xf numFmtId="0" fontId="19" fillId="0" borderId="17" xfId="0" applyFont="1" applyBorder="1" applyAlignment="1"/>
    <xf numFmtId="0" fontId="3" fillId="0" borderId="18" xfId="0" applyFont="1" applyBorder="1"/>
    <xf numFmtId="0" fontId="3" fillId="0" borderId="19" xfId="0" applyFont="1" applyBorder="1"/>
    <xf numFmtId="0" fontId="19" fillId="0" borderId="14" xfId="0" applyFont="1" applyBorder="1" applyAlignment="1"/>
    <xf numFmtId="0" fontId="3" fillId="0" borderId="15" xfId="0" applyFont="1" applyBorder="1"/>
    <xf numFmtId="0" fontId="3" fillId="0" borderId="16" xfId="0" applyFont="1" applyBorder="1"/>
    <xf numFmtId="0" fontId="19" fillId="0" borderId="6" xfId="0" applyFont="1" applyBorder="1" applyAlignment="1"/>
    <xf numFmtId="0" fontId="2" fillId="3" borderId="1" xfId="0" applyFont="1" applyFill="1" applyBorder="1" applyAlignment="1">
      <alignment horizontal="center"/>
    </xf>
    <xf numFmtId="0" fontId="3" fillId="0" borderId="2" xfId="0" applyFont="1" applyBorder="1"/>
    <xf numFmtId="0" fontId="3" fillId="0" borderId="3" xfId="0" applyFont="1" applyBorder="1"/>
    <xf numFmtId="0" fontId="4" fillId="5" borderId="6" xfId="0" applyFont="1" applyFill="1" applyBorder="1" applyAlignment="1">
      <alignment horizontal="center"/>
    </xf>
    <xf numFmtId="0" fontId="3" fillId="0" borderId="9" xfId="0" applyFont="1" applyBorder="1"/>
    <xf numFmtId="0" fontId="4" fillId="4" borderId="4" xfId="0" applyFont="1" applyFill="1" applyBorder="1" applyAlignment="1">
      <alignment horizontal="center"/>
    </xf>
    <xf numFmtId="0" fontId="3" fillId="0" borderId="10" xfId="0" applyFont="1" applyBorder="1"/>
    <xf numFmtId="0" fontId="2" fillId="3" borderId="6" xfId="0" applyFont="1" applyFill="1" applyBorder="1" applyAlignment="1">
      <alignment horizontal="center"/>
    </xf>
    <xf numFmtId="0" fontId="24" fillId="3" borderId="25" xfId="0" applyFont="1" applyFill="1" applyBorder="1" applyAlignment="1">
      <alignment horizontal="center" vertical="top"/>
    </xf>
    <xf numFmtId="0" fontId="3" fillId="0" borderId="26" xfId="0" applyFont="1" applyBorder="1"/>
    <xf numFmtId="0" fontId="3" fillId="0" borderId="27" xfId="0" applyFont="1" applyBorder="1"/>
    <xf numFmtId="0" fontId="3" fillId="0" borderId="28" xfId="0" applyFont="1" applyBorder="1"/>
    <xf numFmtId="0" fontId="24" fillId="3" borderId="25" xfId="0" applyFont="1" applyFill="1" applyBorder="1" applyAlignment="1">
      <alignment horizontal="center" vertical="center"/>
    </xf>
    <xf numFmtId="0" fontId="29" fillId="3" borderId="25" xfId="0" applyFont="1" applyFill="1" applyBorder="1" applyAlignment="1">
      <alignment horizontal="center" vertical="top"/>
    </xf>
    <xf numFmtId="0" fontId="29" fillId="9" borderId="25" xfId="0" applyFont="1" applyFill="1" applyBorder="1" applyAlignment="1">
      <alignment horizontal="center" wrapText="1"/>
    </xf>
    <xf numFmtId="0" fontId="30" fillId="3" borderId="25" xfId="0" applyFont="1" applyFill="1" applyBorder="1" applyAlignment="1">
      <alignment horizontal="center"/>
    </xf>
    <xf numFmtId="0" fontId="33" fillId="10" borderId="4" xfId="0" applyFont="1" applyFill="1" applyBorder="1" applyAlignment="1">
      <alignment horizontal="center"/>
    </xf>
    <xf numFmtId="0" fontId="25" fillId="4" borderId="6" xfId="0" applyFont="1" applyFill="1" applyBorder="1" applyAlignment="1">
      <alignment horizontal="center"/>
    </xf>
    <xf numFmtId="0" fontId="25" fillId="0" borderId="4" xfId="0" applyFont="1" applyBorder="1" applyAlignment="1">
      <alignment vertical="top" wrapText="1"/>
    </xf>
    <xf numFmtId="0" fontId="3" fillId="0" borderId="29" xfId="0" applyFont="1" applyBorder="1"/>
    <xf numFmtId="0" fontId="25" fillId="0" borderId="4" xfId="0" applyFont="1" applyBorder="1" applyAlignment="1">
      <alignment horizontal="left" vertical="center" wrapText="1"/>
    </xf>
    <xf numFmtId="0" fontId="25" fillId="0" borderId="4" xfId="0" applyFont="1" applyBorder="1" applyAlignment="1">
      <alignment vertical="top"/>
    </xf>
    <xf numFmtId="0" fontId="25" fillId="0" borderId="4" xfId="0" applyFont="1" applyBorder="1" applyAlignment="1">
      <alignment horizontal="center" vertical="center" wrapText="1"/>
    </xf>
    <xf numFmtId="0" fontId="43" fillId="0" borderId="4" xfId="0" applyFont="1" applyBorder="1" applyAlignment="1">
      <alignment vertical="top" wrapText="1"/>
    </xf>
    <xf numFmtId="0" fontId="48" fillId="0" borderId="4" xfId="0" applyFont="1" applyBorder="1" applyAlignment="1">
      <alignment vertical="top"/>
    </xf>
    <xf numFmtId="0" fontId="25" fillId="0" borderId="4" xfId="0" applyFont="1" applyBorder="1" applyAlignment="1">
      <alignment vertical="center" wrapText="1"/>
    </xf>
    <xf numFmtId="0" fontId="25" fillId="0" borderId="4" xfId="0" applyFont="1" applyBorder="1" applyAlignment="1">
      <alignment wrapText="1"/>
    </xf>
    <xf numFmtId="0" fontId="43" fillId="0" borderId="4" xfId="0" applyFont="1" applyBorder="1" applyAlignment="1">
      <alignment horizontal="center" wrapText="1"/>
    </xf>
    <xf numFmtId="0" fontId="55" fillId="0" borderId="4" xfId="0" applyFont="1" applyBorder="1" applyAlignment="1">
      <alignment vertical="center" wrapText="1"/>
    </xf>
    <xf numFmtId="0" fontId="25" fillId="0" borderId="4" xfId="0" applyFont="1" applyBorder="1" applyAlignment="1"/>
    <xf numFmtId="0" fontId="43" fillId="0" borderId="4" xfId="0" applyFont="1" applyBorder="1" applyAlignment="1">
      <alignment wrapText="1"/>
    </xf>
    <xf numFmtId="0" fontId="56" fillId="0" borderId="4" xfId="0" applyFont="1" applyBorder="1" applyAlignment="1">
      <alignment wrapText="1"/>
    </xf>
    <xf numFmtId="0" fontId="1" fillId="0" borderId="4" xfId="0" applyFont="1" applyBorder="1" applyAlignment="1">
      <alignment wrapText="1"/>
    </xf>
  </cellXfs>
  <cellStyles count="1">
    <cellStyle name="Normal" xfId="0" builtinId="0"/>
  </cellStyles>
  <dxfs count="1">
    <dxf>
      <font>
        <color rgb="FFFFFFFF"/>
      </font>
      <fill>
        <patternFill patternType="solid">
          <fgColor rgb="FFFFFFFF"/>
          <bgColor rgb="FFFFFF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customschemas.google.com/relationships/workbookmetadata" Target="metadata"/><Relationship Id="rId2" Type="http://schemas.openxmlformats.org/officeDocument/2006/relationships/worksheet" Target="worksheets/sheet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66675</xdr:colOff>
      <xdr:row>44</xdr:row>
      <xdr:rowOff>114300</xdr:rowOff>
    </xdr:from>
    <xdr:ext cx="4314825" cy="1143000"/>
    <xdr:sp macro="" textlink="">
      <xdr:nvSpPr>
        <xdr:cNvPr id="3" name="Shape 3"/>
        <xdr:cNvSpPr txBox="1"/>
      </xdr:nvSpPr>
      <xdr:spPr>
        <a:xfrm>
          <a:off x="327525" y="-300600"/>
          <a:ext cx="8455800" cy="2139600"/>
        </a:xfrm>
        <a:prstGeom prst="rect">
          <a:avLst/>
        </a:prstGeom>
        <a:noFill/>
        <a:ln>
          <a:noFill/>
        </a:ln>
      </xdr:spPr>
      <xdr:txBody>
        <a:bodyPr spcFirstLastPara="1" wrap="square" lIns="91425" tIns="91425" rIns="91425" bIns="91425" anchor="t" anchorCtr="0">
          <a:spAutoFit/>
        </a:bodyPr>
        <a:lstStyle/>
        <a:p>
          <a:pPr marL="0" lvl="0" indent="0" algn="l" rtl="0">
            <a:spcBef>
              <a:spcPts val="0"/>
            </a:spcBef>
            <a:spcAft>
              <a:spcPts val="0"/>
            </a:spcAft>
            <a:buNone/>
          </a:pPr>
          <a:r>
            <a:rPr lang="en-US" sz="7600" b="1">
              <a:solidFill>
                <a:srgbClr val="999999"/>
              </a:solidFill>
            </a:rPr>
            <a:t>READ ONLY</a:t>
          </a:r>
          <a:endParaRPr sz="7600" b="1">
            <a:solidFill>
              <a:srgbClr val="999999"/>
            </a:solidFill>
          </a:endParaRPr>
        </a:p>
        <a:p>
          <a:pPr marL="0" lvl="0" indent="0" algn="l" rtl="0">
            <a:spcBef>
              <a:spcPts val="0"/>
            </a:spcBef>
            <a:spcAft>
              <a:spcPts val="0"/>
            </a:spcAft>
            <a:buNone/>
          </a:pPr>
          <a:r>
            <a:rPr lang="en-US" sz="3700" b="1">
              <a:solidFill>
                <a:srgbClr val="999999"/>
              </a:solidFill>
            </a:rPr>
            <a:t>(Don’t edit this sheet)</a:t>
          </a:r>
          <a:endParaRPr sz="3700" b="1">
            <a:solidFill>
              <a:srgbClr val="999999"/>
            </a:solidFill>
          </a:endParaRPr>
        </a:p>
        <a:p>
          <a:pPr marL="0" lvl="0" indent="0" algn="l" rtl="0">
            <a:spcBef>
              <a:spcPts val="0"/>
            </a:spcBef>
            <a:spcAft>
              <a:spcPts val="0"/>
            </a:spcAft>
            <a:buNone/>
          </a:pPr>
          <a:endParaRPr sz="1400"/>
        </a:p>
      </xdr:txBody>
    </xdr:sp>
    <xdr:clientData fLocksWithSheet="0"/>
  </xdr:oneCellAnchor>
  <xdr:oneCellAnchor>
    <xdr:from>
      <xdr:col>6</xdr:col>
      <xdr:colOff>0</xdr:colOff>
      <xdr:row>3</xdr:row>
      <xdr:rowOff>0</xdr:rowOff>
    </xdr:from>
    <xdr:ext cx="238125" cy="180975"/>
    <xdr:pic>
      <xdr:nvPicPr>
        <xdr:cNvPr id="2" name="image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3</xdr:row>
      <xdr:rowOff>0</xdr:rowOff>
    </xdr:from>
    <xdr:ext cx="180975" cy="180975"/>
    <xdr:pic>
      <xdr:nvPicPr>
        <xdr:cNvPr id="4"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xdr:col>
      <xdr:colOff>0</xdr:colOff>
      <xdr:row>3</xdr:row>
      <xdr:rowOff>0</xdr:rowOff>
    </xdr:from>
    <xdr:ext cx="180975" cy="180975"/>
    <xdr:pic>
      <xdr:nvPicPr>
        <xdr:cNvPr id="5" name="image5.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0</xdr:colOff>
      <xdr:row>4</xdr:row>
      <xdr:rowOff>0</xdr:rowOff>
    </xdr:from>
    <xdr:ext cx="190500" cy="190500"/>
    <xdr:pic>
      <xdr:nvPicPr>
        <xdr:cNvPr id="2"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4</xdr:row>
      <xdr:rowOff>0</xdr:rowOff>
    </xdr:from>
    <xdr:ext cx="190500" cy="190500"/>
    <xdr:pic>
      <xdr:nvPicPr>
        <xdr:cNvPr id="3"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4</xdr:row>
      <xdr:rowOff>0</xdr:rowOff>
    </xdr:from>
    <xdr:ext cx="190500" cy="190500"/>
    <xdr:pic>
      <xdr:nvPicPr>
        <xdr:cNvPr id="4"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5</xdr:row>
      <xdr:rowOff>0</xdr:rowOff>
    </xdr:from>
    <xdr:ext cx="190500" cy="190500"/>
    <xdr:pic>
      <xdr:nvPicPr>
        <xdr:cNvPr id="5" name="image4.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0</xdr:colOff>
      <xdr:row>5</xdr:row>
      <xdr:rowOff>0</xdr:rowOff>
    </xdr:from>
    <xdr:ext cx="190500" cy="190500"/>
    <xdr:pic>
      <xdr:nvPicPr>
        <xdr:cNvPr id="6" name="image4.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0</xdr:colOff>
      <xdr:row>5</xdr:row>
      <xdr:rowOff>0</xdr:rowOff>
    </xdr:from>
    <xdr:ext cx="190500" cy="190500"/>
    <xdr:pic>
      <xdr:nvPicPr>
        <xdr:cNvPr id="7"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6</xdr:row>
      <xdr:rowOff>0</xdr:rowOff>
    </xdr:from>
    <xdr:ext cx="190500" cy="190500"/>
    <xdr:pic>
      <xdr:nvPicPr>
        <xdr:cNvPr id="8"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6</xdr:row>
      <xdr:rowOff>0</xdr:rowOff>
    </xdr:from>
    <xdr:ext cx="190500" cy="190500"/>
    <xdr:pic>
      <xdr:nvPicPr>
        <xdr:cNvPr id="9"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6</xdr:row>
      <xdr:rowOff>0</xdr:rowOff>
    </xdr:from>
    <xdr:ext cx="190500" cy="190500"/>
    <xdr:pic>
      <xdr:nvPicPr>
        <xdr:cNvPr id="10"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7</xdr:row>
      <xdr:rowOff>0</xdr:rowOff>
    </xdr:from>
    <xdr:ext cx="190500" cy="190500"/>
    <xdr:pic>
      <xdr:nvPicPr>
        <xdr:cNvPr id="11"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7</xdr:row>
      <xdr:rowOff>0</xdr:rowOff>
    </xdr:from>
    <xdr:ext cx="190500" cy="190500"/>
    <xdr:pic>
      <xdr:nvPicPr>
        <xdr:cNvPr id="12"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7</xdr:row>
      <xdr:rowOff>0</xdr:rowOff>
    </xdr:from>
    <xdr:ext cx="190500" cy="190500"/>
    <xdr:pic>
      <xdr:nvPicPr>
        <xdr:cNvPr id="13"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8</xdr:row>
      <xdr:rowOff>0</xdr:rowOff>
    </xdr:from>
    <xdr:ext cx="190500" cy="190500"/>
    <xdr:pic>
      <xdr:nvPicPr>
        <xdr:cNvPr id="14"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8</xdr:row>
      <xdr:rowOff>0</xdr:rowOff>
    </xdr:from>
    <xdr:ext cx="190500" cy="190500"/>
    <xdr:pic>
      <xdr:nvPicPr>
        <xdr:cNvPr id="15"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8</xdr:row>
      <xdr:rowOff>0</xdr:rowOff>
    </xdr:from>
    <xdr:ext cx="171450" cy="190500"/>
    <xdr:pic>
      <xdr:nvPicPr>
        <xdr:cNvPr id="16" name="image2.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9</xdr:row>
      <xdr:rowOff>0</xdr:rowOff>
    </xdr:from>
    <xdr:ext cx="190500" cy="190500"/>
    <xdr:pic>
      <xdr:nvPicPr>
        <xdr:cNvPr id="17"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9</xdr:row>
      <xdr:rowOff>0</xdr:rowOff>
    </xdr:from>
    <xdr:ext cx="190500" cy="190500"/>
    <xdr:pic>
      <xdr:nvPicPr>
        <xdr:cNvPr id="18"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9</xdr:row>
      <xdr:rowOff>0</xdr:rowOff>
    </xdr:from>
    <xdr:ext cx="190500" cy="190500"/>
    <xdr:pic>
      <xdr:nvPicPr>
        <xdr:cNvPr id="19"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10</xdr:row>
      <xdr:rowOff>0</xdr:rowOff>
    </xdr:from>
    <xdr:ext cx="190500" cy="190500"/>
    <xdr:pic>
      <xdr:nvPicPr>
        <xdr:cNvPr id="20" name="image4.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0</xdr:colOff>
      <xdr:row>10</xdr:row>
      <xdr:rowOff>0</xdr:rowOff>
    </xdr:from>
    <xdr:ext cx="190500" cy="190500"/>
    <xdr:pic>
      <xdr:nvPicPr>
        <xdr:cNvPr id="21"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10</xdr:row>
      <xdr:rowOff>0</xdr:rowOff>
    </xdr:from>
    <xdr:ext cx="190500" cy="190500"/>
    <xdr:pic>
      <xdr:nvPicPr>
        <xdr:cNvPr id="22" name="image4.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11</xdr:row>
      <xdr:rowOff>0</xdr:rowOff>
    </xdr:from>
    <xdr:ext cx="190500" cy="190500"/>
    <xdr:pic>
      <xdr:nvPicPr>
        <xdr:cNvPr id="23"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11</xdr:row>
      <xdr:rowOff>0</xdr:rowOff>
    </xdr:from>
    <xdr:ext cx="190500" cy="190500"/>
    <xdr:pic>
      <xdr:nvPicPr>
        <xdr:cNvPr id="24"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11</xdr:row>
      <xdr:rowOff>0</xdr:rowOff>
    </xdr:from>
    <xdr:ext cx="190500" cy="190500"/>
    <xdr:pic>
      <xdr:nvPicPr>
        <xdr:cNvPr id="25"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12</xdr:row>
      <xdr:rowOff>0</xdr:rowOff>
    </xdr:from>
    <xdr:ext cx="190500" cy="190500"/>
    <xdr:pic>
      <xdr:nvPicPr>
        <xdr:cNvPr id="26"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12</xdr:row>
      <xdr:rowOff>0</xdr:rowOff>
    </xdr:from>
    <xdr:ext cx="190500" cy="190500"/>
    <xdr:pic>
      <xdr:nvPicPr>
        <xdr:cNvPr id="27" name="image4.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0</xdr:colOff>
      <xdr:row>12</xdr:row>
      <xdr:rowOff>0</xdr:rowOff>
    </xdr:from>
    <xdr:ext cx="190500" cy="190500"/>
    <xdr:pic>
      <xdr:nvPicPr>
        <xdr:cNvPr id="28"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13</xdr:row>
      <xdr:rowOff>0</xdr:rowOff>
    </xdr:from>
    <xdr:ext cx="190500" cy="190500"/>
    <xdr:pic>
      <xdr:nvPicPr>
        <xdr:cNvPr id="29"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13</xdr:row>
      <xdr:rowOff>0</xdr:rowOff>
    </xdr:from>
    <xdr:ext cx="190500" cy="190500"/>
    <xdr:pic>
      <xdr:nvPicPr>
        <xdr:cNvPr id="30"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13</xdr:row>
      <xdr:rowOff>0</xdr:rowOff>
    </xdr:from>
    <xdr:ext cx="190500" cy="190500"/>
    <xdr:pic>
      <xdr:nvPicPr>
        <xdr:cNvPr id="31"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14</xdr:row>
      <xdr:rowOff>0</xdr:rowOff>
    </xdr:from>
    <xdr:ext cx="190500" cy="190500"/>
    <xdr:pic>
      <xdr:nvPicPr>
        <xdr:cNvPr id="32"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14</xdr:row>
      <xdr:rowOff>0</xdr:rowOff>
    </xdr:from>
    <xdr:ext cx="190500" cy="190500"/>
    <xdr:pic>
      <xdr:nvPicPr>
        <xdr:cNvPr id="33"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14</xdr:row>
      <xdr:rowOff>0</xdr:rowOff>
    </xdr:from>
    <xdr:ext cx="190500" cy="190500"/>
    <xdr:pic>
      <xdr:nvPicPr>
        <xdr:cNvPr id="34"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15</xdr:row>
      <xdr:rowOff>0</xdr:rowOff>
    </xdr:from>
    <xdr:ext cx="190500" cy="190500"/>
    <xdr:pic>
      <xdr:nvPicPr>
        <xdr:cNvPr id="35"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15</xdr:row>
      <xdr:rowOff>0</xdr:rowOff>
    </xdr:from>
    <xdr:ext cx="190500" cy="190500"/>
    <xdr:pic>
      <xdr:nvPicPr>
        <xdr:cNvPr id="36"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15</xdr:row>
      <xdr:rowOff>0</xdr:rowOff>
    </xdr:from>
    <xdr:ext cx="190500" cy="190500"/>
    <xdr:pic>
      <xdr:nvPicPr>
        <xdr:cNvPr id="37"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16</xdr:row>
      <xdr:rowOff>0</xdr:rowOff>
    </xdr:from>
    <xdr:ext cx="190500" cy="190500"/>
    <xdr:pic>
      <xdr:nvPicPr>
        <xdr:cNvPr id="38"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16</xdr:row>
      <xdr:rowOff>0</xdr:rowOff>
    </xdr:from>
    <xdr:ext cx="190500" cy="190500"/>
    <xdr:pic>
      <xdr:nvPicPr>
        <xdr:cNvPr id="39"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16</xdr:row>
      <xdr:rowOff>0</xdr:rowOff>
    </xdr:from>
    <xdr:ext cx="190500" cy="190500"/>
    <xdr:pic>
      <xdr:nvPicPr>
        <xdr:cNvPr id="40"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17</xdr:row>
      <xdr:rowOff>0</xdr:rowOff>
    </xdr:from>
    <xdr:ext cx="190500" cy="190500"/>
    <xdr:pic>
      <xdr:nvPicPr>
        <xdr:cNvPr id="41"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17</xdr:row>
      <xdr:rowOff>0</xdr:rowOff>
    </xdr:from>
    <xdr:ext cx="190500" cy="190500"/>
    <xdr:pic>
      <xdr:nvPicPr>
        <xdr:cNvPr id="42"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17</xdr:row>
      <xdr:rowOff>0</xdr:rowOff>
    </xdr:from>
    <xdr:ext cx="190500" cy="190500"/>
    <xdr:pic>
      <xdr:nvPicPr>
        <xdr:cNvPr id="43"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18</xdr:row>
      <xdr:rowOff>0</xdr:rowOff>
    </xdr:from>
    <xdr:ext cx="190500" cy="190500"/>
    <xdr:pic>
      <xdr:nvPicPr>
        <xdr:cNvPr id="44"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18</xdr:row>
      <xdr:rowOff>0</xdr:rowOff>
    </xdr:from>
    <xdr:ext cx="190500" cy="190500"/>
    <xdr:pic>
      <xdr:nvPicPr>
        <xdr:cNvPr id="45"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18</xdr:row>
      <xdr:rowOff>0</xdr:rowOff>
    </xdr:from>
    <xdr:ext cx="190500" cy="190500"/>
    <xdr:pic>
      <xdr:nvPicPr>
        <xdr:cNvPr id="46"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19</xdr:row>
      <xdr:rowOff>0</xdr:rowOff>
    </xdr:from>
    <xdr:ext cx="190500" cy="190500"/>
    <xdr:pic>
      <xdr:nvPicPr>
        <xdr:cNvPr id="47"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19</xdr:row>
      <xdr:rowOff>0</xdr:rowOff>
    </xdr:from>
    <xdr:ext cx="190500" cy="190500"/>
    <xdr:pic>
      <xdr:nvPicPr>
        <xdr:cNvPr id="48"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19</xdr:row>
      <xdr:rowOff>0</xdr:rowOff>
    </xdr:from>
    <xdr:ext cx="190500" cy="190500"/>
    <xdr:pic>
      <xdr:nvPicPr>
        <xdr:cNvPr id="49"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20</xdr:row>
      <xdr:rowOff>0</xdr:rowOff>
    </xdr:from>
    <xdr:ext cx="190500" cy="190500"/>
    <xdr:pic>
      <xdr:nvPicPr>
        <xdr:cNvPr id="50"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20</xdr:row>
      <xdr:rowOff>0</xdr:rowOff>
    </xdr:from>
    <xdr:ext cx="190500" cy="190500"/>
    <xdr:pic>
      <xdr:nvPicPr>
        <xdr:cNvPr id="51"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20</xdr:row>
      <xdr:rowOff>0</xdr:rowOff>
    </xdr:from>
    <xdr:ext cx="190500" cy="190500"/>
    <xdr:pic>
      <xdr:nvPicPr>
        <xdr:cNvPr id="52"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21</xdr:row>
      <xdr:rowOff>0</xdr:rowOff>
    </xdr:from>
    <xdr:ext cx="190500" cy="190500"/>
    <xdr:pic>
      <xdr:nvPicPr>
        <xdr:cNvPr id="53"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22</xdr:row>
      <xdr:rowOff>0</xdr:rowOff>
    </xdr:from>
    <xdr:ext cx="190500" cy="190500"/>
    <xdr:pic>
      <xdr:nvPicPr>
        <xdr:cNvPr id="54"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22</xdr:row>
      <xdr:rowOff>0</xdr:rowOff>
    </xdr:from>
    <xdr:ext cx="190500" cy="190500"/>
    <xdr:pic>
      <xdr:nvPicPr>
        <xdr:cNvPr id="55" name="image4.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0</xdr:colOff>
      <xdr:row>23</xdr:row>
      <xdr:rowOff>0</xdr:rowOff>
    </xdr:from>
    <xdr:ext cx="190500" cy="190500"/>
    <xdr:pic>
      <xdr:nvPicPr>
        <xdr:cNvPr id="56"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24</xdr:row>
      <xdr:rowOff>0</xdr:rowOff>
    </xdr:from>
    <xdr:ext cx="190500" cy="190500"/>
    <xdr:pic>
      <xdr:nvPicPr>
        <xdr:cNvPr id="57"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25</xdr:row>
      <xdr:rowOff>0</xdr:rowOff>
    </xdr:from>
    <xdr:ext cx="190500" cy="190500"/>
    <xdr:pic>
      <xdr:nvPicPr>
        <xdr:cNvPr id="58"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26</xdr:row>
      <xdr:rowOff>0</xdr:rowOff>
    </xdr:from>
    <xdr:ext cx="190500" cy="190500"/>
    <xdr:pic>
      <xdr:nvPicPr>
        <xdr:cNvPr id="59"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26</xdr:row>
      <xdr:rowOff>0</xdr:rowOff>
    </xdr:from>
    <xdr:ext cx="190500" cy="190500"/>
    <xdr:pic>
      <xdr:nvPicPr>
        <xdr:cNvPr id="60"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27</xdr:row>
      <xdr:rowOff>0</xdr:rowOff>
    </xdr:from>
    <xdr:ext cx="190500" cy="190500"/>
    <xdr:pic>
      <xdr:nvPicPr>
        <xdr:cNvPr id="61"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27</xdr:row>
      <xdr:rowOff>0</xdr:rowOff>
    </xdr:from>
    <xdr:ext cx="171450" cy="190500"/>
    <xdr:pic>
      <xdr:nvPicPr>
        <xdr:cNvPr id="62" name="image2.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0</xdr:colOff>
      <xdr:row>28</xdr:row>
      <xdr:rowOff>0</xdr:rowOff>
    </xdr:from>
    <xdr:ext cx="190500" cy="190500"/>
    <xdr:pic>
      <xdr:nvPicPr>
        <xdr:cNvPr id="63"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28</xdr:row>
      <xdr:rowOff>0</xdr:rowOff>
    </xdr:from>
    <xdr:ext cx="190500" cy="190500"/>
    <xdr:pic>
      <xdr:nvPicPr>
        <xdr:cNvPr id="64"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29</xdr:row>
      <xdr:rowOff>0</xdr:rowOff>
    </xdr:from>
    <xdr:ext cx="190500" cy="190500"/>
    <xdr:pic>
      <xdr:nvPicPr>
        <xdr:cNvPr id="65"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29</xdr:row>
      <xdr:rowOff>0</xdr:rowOff>
    </xdr:from>
    <xdr:ext cx="190500" cy="190500"/>
    <xdr:pic>
      <xdr:nvPicPr>
        <xdr:cNvPr id="66"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30</xdr:row>
      <xdr:rowOff>0</xdr:rowOff>
    </xdr:from>
    <xdr:ext cx="190500" cy="190500"/>
    <xdr:pic>
      <xdr:nvPicPr>
        <xdr:cNvPr id="67"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30</xdr:row>
      <xdr:rowOff>0</xdr:rowOff>
    </xdr:from>
    <xdr:ext cx="190500" cy="190500"/>
    <xdr:pic>
      <xdr:nvPicPr>
        <xdr:cNvPr id="68"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31</xdr:row>
      <xdr:rowOff>0</xdr:rowOff>
    </xdr:from>
    <xdr:ext cx="190500" cy="190500"/>
    <xdr:pic>
      <xdr:nvPicPr>
        <xdr:cNvPr id="69"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31</xdr:row>
      <xdr:rowOff>0</xdr:rowOff>
    </xdr:from>
    <xdr:ext cx="171450" cy="190500"/>
    <xdr:pic>
      <xdr:nvPicPr>
        <xdr:cNvPr id="70" name="image2.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0</xdr:colOff>
      <xdr:row>32</xdr:row>
      <xdr:rowOff>0</xdr:rowOff>
    </xdr:from>
    <xdr:ext cx="190500" cy="190500"/>
    <xdr:pic>
      <xdr:nvPicPr>
        <xdr:cNvPr id="71"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32</xdr:row>
      <xdr:rowOff>0</xdr:rowOff>
    </xdr:from>
    <xdr:ext cx="190500" cy="190500"/>
    <xdr:pic>
      <xdr:nvPicPr>
        <xdr:cNvPr id="72"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33</xdr:row>
      <xdr:rowOff>0</xdr:rowOff>
    </xdr:from>
    <xdr:ext cx="190500" cy="190500"/>
    <xdr:pic>
      <xdr:nvPicPr>
        <xdr:cNvPr id="73"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33</xdr:row>
      <xdr:rowOff>0</xdr:rowOff>
    </xdr:from>
    <xdr:ext cx="190500" cy="190500"/>
    <xdr:pic>
      <xdr:nvPicPr>
        <xdr:cNvPr id="74" name="image4.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0</xdr:colOff>
      <xdr:row>34</xdr:row>
      <xdr:rowOff>0</xdr:rowOff>
    </xdr:from>
    <xdr:ext cx="190500" cy="190500"/>
    <xdr:pic>
      <xdr:nvPicPr>
        <xdr:cNvPr id="75"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34</xdr:row>
      <xdr:rowOff>0</xdr:rowOff>
    </xdr:from>
    <xdr:ext cx="190500" cy="190500"/>
    <xdr:pic>
      <xdr:nvPicPr>
        <xdr:cNvPr id="76" name="image4.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0</xdr:colOff>
      <xdr:row>35</xdr:row>
      <xdr:rowOff>0</xdr:rowOff>
    </xdr:from>
    <xdr:ext cx="190500" cy="190500"/>
    <xdr:pic>
      <xdr:nvPicPr>
        <xdr:cNvPr id="77"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35</xdr:row>
      <xdr:rowOff>0</xdr:rowOff>
    </xdr:from>
    <xdr:ext cx="190500" cy="190500"/>
    <xdr:pic>
      <xdr:nvPicPr>
        <xdr:cNvPr id="78"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36</xdr:row>
      <xdr:rowOff>0</xdr:rowOff>
    </xdr:from>
    <xdr:ext cx="190500" cy="190500"/>
    <xdr:pic>
      <xdr:nvPicPr>
        <xdr:cNvPr id="79" name="image4.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0</xdr:colOff>
      <xdr:row>37</xdr:row>
      <xdr:rowOff>0</xdr:rowOff>
    </xdr:from>
    <xdr:ext cx="190500" cy="190500"/>
    <xdr:pic>
      <xdr:nvPicPr>
        <xdr:cNvPr id="80"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38</xdr:row>
      <xdr:rowOff>0</xdr:rowOff>
    </xdr:from>
    <xdr:ext cx="190500" cy="190500"/>
    <xdr:pic>
      <xdr:nvPicPr>
        <xdr:cNvPr id="81"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39</xdr:row>
      <xdr:rowOff>0</xdr:rowOff>
    </xdr:from>
    <xdr:ext cx="190500" cy="190500"/>
    <xdr:pic>
      <xdr:nvPicPr>
        <xdr:cNvPr id="82"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40</xdr:row>
      <xdr:rowOff>0</xdr:rowOff>
    </xdr:from>
    <xdr:ext cx="190500" cy="190500"/>
    <xdr:pic>
      <xdr:nvPicPr>
        <xdr:cNvPr id="83"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41</xdr:row>
      <xdr:rowOff>0</xdr:rowOff>
    </xdr:from>
    <xdr:ext cx="190500" cy="190500"/>
    <xdr:pic>
      <xdr:nvPicPr>
        <xdr:cNvPr id="84"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43</xdr:row>
      <xdr:rowOff>0</xdr:rowOff>
    </xdr:from>
    <xdr:ext cx="171450" cy="190500"/>
    <xdr:pic>
      <xdr:nvPicPr>
        <xdr:cNvPr id="85" name="image2.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0</xdr:colOff>
      <xdr:row>44</xdr:row>
      <xdr:rowOff>0</xdr:rowOff>
    </xdr:from>
    <xdr:ext cx="190500" cy="190500"/>
    <xdr:pic>
      <xdr:nvPicPr>
        <xdr:cNvPr id="86"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45</xdr:row>
      <xdr:rowOff>0</xdr:rowOff>
    </xdr:from>
    <xdr:ext cx="190500" cy="190500"/>
    <xdr:pic>
      <xdr:nvPicPr>
        <xdr:cNvPr id="87"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46</xdr:row>
      <xdr:rowOff>0</xdr:rowOff>
    </xdr:from>
    <xdr:ext cx="190500" cy="190500"/>
    <xdr:pic>
      <xdr:nvPicPr>
        <xdr:cNvPr id="88"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47</xdr:row>
      <xdr:rowOff>0</xdr:rowOff>
    </xdr:from>
    <xdr:ext cx="190500" cy="190500"/>
    <xdr:pic>
      <xdr:nvPicPr>
        <xdr:cNvPr id="89"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48</xdr:row>
      <xdr:rowOff>0</xdr:rowOff>
    </xdr:from>
    <xdr:ext cx="190500" cy="190500"/>
    <xdr:pic>
      <xdr:nvPicPr>
        <xdr:cNvPr id="90"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49</xdr:row>
      <xdr:rowOff>0</xdr:rowOff>
    </xdr:from>
    <xdr:ext cx="190500" cy="190500"/>
    <xdr:pic>
      <xdr:nvPicPr>
        <xdr:cNvPr id="91"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50</xdr:row>
      <xdr:rowOff>0</xdr:rowOff>
    </xdr:from>
    <xdr:ext cx="190500" cy="190500"/>
    <xdr:pic>
      <xdr:nvPicPr>
        <xdr:cNvPr id="92"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51</xdr:row>
      <xdr:rowOff>0</xdr:rowOff>
    </xdr:from>
    <xdr:ext cx="190500" cy="190500"/>
    <xdr:pic>
      <xdr:nvPicPr>
        <xdr:cNvPr id="93"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52</xdr:row>
      <xdr:rowOff>0</xdr:rowOff>
    </xdr:from>
    <xdr:ext cx="190500" cy="190500"/>
    <xdr:pic>
      <xdr:nvPicPr>
        <xdr:cNvPr id="94"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53</xdr:row>
      <xdr:rowOff>0</xdr:rowOff>
    </xdr:from>
    <xdr:ext cx="190500" cy="190500"/>
    <xdr:pic>
      <xdr:nvPicPr>
        <xdr:cNvPr id="95"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54</xdr:row>
      <xdr:rowOff>0</xdr:rowOff>
    </xdr:from>
    <xdr:ext cx="190500" cy="190500"/>
    <xdr:pic>
      <xdr:nvPicPr>
        <xdr:cNvPr id="96"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55</xdr:row>
      <xdr:rowOff>0</xdr:rowOff>
    </xdr:from>
    <xdr:ext cx="190500" cy="190500"/>
    <xdr:pic>
      <xdr:nvPicPr>
        <xdr:cNvPr id="97"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60</xdr:row>
      <xdr:rowOff>0</xdr:rowOff>
    </xdr:from>
    <xdr:ext cx="190500" cy="190500"/>
    <xdr:pic>
      <xdr:nvPicPr>
        <xdr:cNvPr id="98"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60</xdr:row>
      <xdr:rowOff>0</xdr:rowOff>
    </xdr:from>
    <xdr:ext cx="190500" cy="190500"/>
    <xdr:pic>
      <xdr:nvPicPr>
        <xdr:cNvPr id="99"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60</xdr:row>
      <xdr:rowOff>0</xdr:rowOff>
    </xdr:from>
    <xdr:ext cx="190500" cy="190500"/>
    <xdr:pic>
      <xdr:nvPicPr>
        <xdr:cNvPr id="100"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61</xdr:row>
      <xdr:rowOff>0</xdr:rowOff>
    </xdr:from>
    <xdr:ext cx="190500" cy="190500"/>
    <xdr:pic>
      <xdr:nvPicPr>
        <xdr:cNvPr id="101"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61</xdr:row>
      <xdr:rowOff>0</xdr:rowOff>
    </xdr:from>
    <xdr:ext cx="190500" cy="190500"/>
    <xdr:pic>
      <xdr:nvPicPr>
        <xdr:cNvPr id="102"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61</xdr:row>
      <xdr:rowOff>0</xdr:rowOff>
    </xdr:from>
    <xdr:ext cx="190500" cy="190500"/>
    <xdr:pic>
      <xdr:nvPicPr>
        <xdr:cNvPr id="103"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62</xdr:row>
      <xdr:rowOff>0</xdr:rowOff>
    </xdr:from>
    <xdr:ext cx="190500" cy="190500"/>
    <xdr:pic>
      <xdr:nvPicPr>
        <xdr:cNvPr id="104"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62</xdr:row>
      <xdr:rowOff>0</xdr:rowOff>
    </xdr:from>
    <xdr:ext cx="190500" cy="190500"/>
    <xdr:pic>
      <xdr:nvPicPr>
        <xdr:cNvPr id="105"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62</xdr:row>
      <xdr:rowOff>0</xdr:rowOff>
    </xdr:from>
    <xdr:ext cx="190500" cy="190500"/>
    <xdr:pic>
      <xdr:nvPicPr>
        <xdr:cNvPr id="106"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63</xdr:row>
      <xdr:rowOff>0</xdr:rowOff>
    </xdr:from>
    <xdr:ext cx="190500" cy="190500"/>
    <xdr:pic>
      <xdr:nvPicPr>
        <xdr:cNvPr id="107"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63</xdr:row>
      <xdr:rowOff>0</xdr:rowOff>
    </xdr:from>
    <xdr:ext cx="190500" cy="190500"/>
    <xdr:pic>
      <xdr:nvPicPr>
        <xdr:cNvPr id="108"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64</xdr:row>
      <xdr:rowOff>0</xdr:rowOff>
    </xdr:from>
    <xdr:ext cx="171450" cy="190500"/>
    <xdr:pic>
      <xdr:nvPicPr>
        <xdr:cNvPr id="109" name="image2.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0</xdr:colOff>
      <xdr:row>64</xdr:row>
      <xdr:rowOff>0</xdr:rowOff>
    </xdr:from>
    <xdr:ext cx="190500" cy="190500"/>
    <xdr:pic>
      <xdr:nvPicPr>
        <xdr:cNvPr id="110"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64</xdr:row>
      <xdr:rowOff>0</xdr:rowOff>
    </xdr:from>
    <xdr:ext cx="171450" cy="190500"/>
    <xdr:pic>
      <xdr:nvPicPr>
        <xdr:cNvPr id="111" name="image2.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65</xdr:row>
      <xdr:rowOff>0</xdr:rowOff>
    </xdr:from>
    <xdr:ext cx="190500" cy="190500"/>
    <xdr:pic>
      <xdr:nvPicPr>
        <xdr:cNvPr id="112"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65</xdr:row>
      <xdr:rowOff>0</xdr:rowOff>
    </xdr:from>
    <xdr:ext cx="190500" cy="190500"/>
    <xdr:pic>
      <xdr:nvPicPr>
        <xdr:cNvPr id="113"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65</xdr:row>
      <xdr:rowOff>0</xdr:rowOff>
    </xdr:from>
    <xdr:ext cx="190500" cy="190500"/>
    <xdr:pic>
      <xdr:nvPicPr>
        <xdr:cNvPr id="114"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66</xdr:row>
      <xdr:rowOff>0</xdr:rowOff>
    </xdr:from>
    <xdr:ext cx="190500" cy="190500"/>
    <xdr:pic>
      <xdr:nvPicPr>
        <xdr:cNvPr id="115"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66</xdr:row>
      <xdr:rowOff>0</xdr:rowOff>
    </xdr:from>
    <xdr:ext cx="190500" cy="190500"/>
    <xdr:pic>
      <xdr:nvPicPr>
        <xdr:cNvPr id="116"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66</xdr:row>
      <xdr:rowOff>0</xdr:rowOff>
    </xdr:from>
    <xdr:ext cx="190500" cy="190500"/>
    <xdr:pic>
      <xdr:nvPicPr>
        <xdr:cNvPr id="117"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67</xdr:row>
      <xdr:rowOff>0</xdr:rowOff>
    </xdr:from>
    <xdr:ext cx="190500" cy="190500"/>
    <xdr:pic>
      <xdr:nvPicPr>
        <xdr:cNvPr id="118"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67</xdr:row>
      <xdr:rowOff>0</xdr:rowOff>
    </xdr:from>
    <xdr:ext cx="190500" cy="190500"/>
    <xdr:pic>
      <xdr:nvPicPr>
        <xdr:cNvPr id="119"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68</xdr:row>
      <xdr:rowOff>0</xdr:rowOff>
    </xdr:from>
    <xdr:ext cx="190500" cy="190500"/>
    <xdr:pic>
      <xdr:nvPicPr>
        <xdr:cNvPr id="120"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68</xdr:row>
      <xdr:rowOff>0</xdr:rowOff>
    </xdr:from>
    <xdr:ext cx="190500" cy="190500"/>
    <xdr:pic>
      <xdr:nvPicPr>
        <xdr:cNvPr id="121"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69</xdr:row>
      <xdr:rowOff>0</xdr:rowOff>
    </xdr:from>
    <xdr:ext cx="142875" cy="161925"/>
    <xdr:pic>
      <xdr:nvPicPr>
        <xdr:cNvPr id="122" name="image2.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0</xdr:colOff>
      <xdr:row>69</xdr:row>
      <xdr:rowOff>0</xdr:rowOff>
    </xdr:from>
    <xdr:ext cx="161925" cy="161925"/>
    <xdr:pic>
      <xdr:nvPicPr>
        <xdr:cNvPr id="123"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70</xdr:row>
      <xdr:rowOff>0</xdr:rowOff>
    </xdr:from>
    <xdr:ext cx="190500" cy="190500"/>
    <xdr:pic>
      <xdr:nvPicPr>
        <xdr:cNvPr id="124"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70</xdr:row>
      <xdr:rowOff>0</xdr:rowOff>
    </xdr:from>
    <xdr:ext cx="190500" cy="190500"/>
    <xdr:pic>
      <xdr:nvPicPr>
        <xdr:cNvPr id="125"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71</xdr:row>
      <xdr:rowOff>0</xdr:rowOff>
    </xdr:from>
    <xdr:ext cx="190500" cy="190500"/>
    <xdr:pic>
      <xdr:nvPicPr>
        <xdr:cNvPr id="126"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71</xdr:row>
      <xdr:rowOff>0</xdr:rowOff>
    </xdr:from>
    <xdr:ext cx="190500" cy="190500"/>
    <xdr:pic>
      <xdr:nvPicPr>
        <xdr:cNvPr id="127"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72</xdr:row>
      <xdr:rowOff>0</xdr:rowOff>
    </xdr:from>
    <xdr:ext cx="190500" cy="190500"/>
    <xdr:pic>
      <xdr:nvPicPr>
        <xdr:cNvPr id="128"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72</xdr:row>
      <xdr:rowOff>0</xdr:rowOff>
    </xdr:from>
    <xdr:ext cx="190500" cy="190500"/>
    <xdr:pic>
      <xdr:nvPicPr>
        <xdr:cNvPr id="129"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73</xdr:row>
      <xdr:rowOff>0</xdr:rowOff>
    </xdr:from>
    <xdr:ext cx="171450" cy="171450"/>
    <xdr:pic>
      <xdr:nvPicPr>
        <xdr:cNvPr id="130"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73</xdr:row>
      <xdr:rowOff>0</xdr:rowOff>
    </xdr:from>
    <xdr:ext cx="152400" cy="171450"/>
    <xdr:pic>
      <xdr:nvPicPr>
        <xdr:cNvPr id="131" name="image2.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74</xdr:row>
      <xdr:rowOff>0</xdr:rowOff>
    </xdr:from>
    <xdr:ext cx="171450" cy="171450"/>
    <xdr:pic>
      <xdr:nvPicPr>
        <xdr:cNvPr id="132"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74</xdr:row>
      <xdr:rowOff>0</xdr:rowOff>
    </xdr:from>
    <xdr:ext cx="171450" cy="171450"/>
    <xdr:pic>
      <xdr:nvPicPr>
        <xdr:cNvPr id="133"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75</xdr:row>
      <xdr:rowOff>0</xdr:rowOff>
    </xdr:from>
    <xdr:ext cx="180975" cy="180975"/>
    <xdr:pic>
      <xdr:nvPicPr>
        <xdr:cNvPr id="134"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75</xdr:row>
      <xdr:rowOff>0</xdr:rowOff>
    </xdr:from>
    <xdr:ext cx="180975" cy="180975"/>
    <xdr:pic>
      <xdr:nvPicPr>
        <xdr:cNvPr id="135"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76</xdr:row>
      <xdr:rowOff>0</xdr:rowOff>
    </xdr:from>
    <xdr:ext cx="190500" cy="190500"/>
    <xdr:pic>
      <xdr:nvPicPr>
        <xdr:cNvPr id="136"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76</xdr:row>
      <xdr:rowOff>0</xdr:rowOff>
    </xdr:from>
    <xdr:ext cx="190500" cy="190500"/>
    <xdr:pic>
      <xdr:nvPicPr>
        <xdr:cNvPr id="137"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77</xdr:row>
      <xdr:rowOff>0</xdr:rowOff>
    </xdr:from>
    <xdr:ext cx="200025" cy="200025"/>
    <xdr:pic>
      <xdr:nvPicPr>
        <xdr:cNvPr id="138"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77</xdr:row>
      <xdr:rowOff>0</xdr:rowOff>
    </xdr:from>
    <xdr:ext cx="200025" cy="200025"/>
    <xdr:pic>
      <xdr:nvPicPr>
        <xdr:cNvPr id="139"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qa-release.mosip.net/preregistration/v1/appointment/booking-service/swagger-ui/index.html?configUrl=/preregistration/v1/appointment/booking-service/v3/api-docs/swagger-config" TargetMode="External"/><Relationship Id="rId1" Type="http://schemas.openxmlformats.org/officeDocument/2006/relationships/hyperlink" Target="https://qa-release.mosip.net/preregistration/v1/appointment/booking-service/swagger-ui/index.html?configUrl=/preregistration/v1/appointment/booking-service/v3/api-docs/swagger-config" TargetMode="External"/></Relationships>
</file>

<file path=xl/worksheets/_rels/sheet6.xml.rels><?xml version="1.0" encoding="UTF-8" standalone="yes"?>
<Relationships xmlns="http://schemas.openxmlformats.org/package/2006/relationships"><Relationship Id="rId26" Type="http://schemas.openxmlformats.org/officeDocument/2006/relationships/hyperlink" Target="http://qa-release.mosip.net/" TargetMode="External"/><Relationship Id="rId21" Type="http://schemas.openxmlformats.org/officeDocument/2006/relationships/hyperlink" Target="http://qa-release.mosip.net/" TargetMode="External"/><Relationship Id="rId42" Type="http://schemas.openxmlformats.org/officeDocument/2006/relationships/hyperlink" Target="http://qa-release.mosip.net/" TargetMode="External"/><Relationship Id="rId47" Type="http://schemas.openxmlformats.org/officeDocument/2006/relationships/hyperlink" Target="http://qa-release.mosip.net/" TargetMode="External"/><Relationship Id="rId63" Type="http://schemas.openxmlformats.org/officeDocument/2006/relationships/hyperlink" Target="http://qa-release.mosip.net/" TargetMode="External"/><Relationship Id="rId68" Type="http://schemas.openxmlformats.org/officeDocument/2006/relationships/hyperlink" Target="http://qa-release.mosip.net/" TargetMode="External"/><Relationship Id="rId84" Type="http://schemas.openxmlformats.org/officeDocument/2006/relationships/hyperlink" Target="http://qa-release.mosip.net/" TargetMode="External"/><Relationship Id="rId89" Type="http://schemas.openxmlformats.org/officeDocument/2006/relationships/hyperlink" Target="http://qa-release.mosip.net/" TargetMode="External"/><Relationship Id="rId7" Type="http://schemas.openxmlformats.org/officeDocument/2006/relationships/hyperlink" Target="http://qa-release.mosip.net/" TargetMode="External"/><Relationship Id="rId71" Type="http://schemas.openxmlformats.org/officeDocument/2006/relationships/hyperlink" Target="http://qa-release.mosip.net/" TargetMode="External"/><Relationship Id="rId92" Type="http://schemas.openxmlformats.org/officeDocument/2006/relationships/hyperlink" Target="http://qa-release.mosip.net/" TargetMode="External"/><Relationship Id="rId2" Type="http://schemas.openxmlformats.org/officeDocument/2006/relationships/hyperlink" Target="http://qa5.mosip.net/" TargetMode="External"/><Relationship Id="rId16" Type="http://schemas.openxmlformats.org/officeDocument/2006/relationships/hyperlink" Target="http://qa-release.mosip.net/" TargetMode="External"/><Relationship Id="rId29" Type="http://schemas.openxmlformats.org/officeDocument/2006/relationships/hyperlink" Target="http://qa-release.mosip.net/" TargetMode="External"/><Relationship Id="rId11" Type="http://schemas.openxmlformats.org/officeDocument/2006/relationships/hyperlink" Target="http://qa-release.mosip.net/" TargetMode="External"/><Relationship Id="rId24" Type="http://schemas.openxmlformats.org/officeDocument/2006/relationships/hyperlink" Target="http://qa-release.mosip.net/" TargetMode="External"/><Relationship Id="rId32" Type="http://schemas.openxmlformats.org/officeDocument/2006/relationships/hyperlink" Target="http://qa5.mosip.net/" TargetMode="External"/><Relationship Id="rId37" Type="http://schemas.openxmlformats.org/officeDocument/2006/relationships/hyperlink" Target="http://qa-release.mosip.net/" TargetMode="External"/><Relationship Id="rId40" Type="http://schemas.openxmlformats.org/officeDocument/2006/relationships/hyperlink" Target="http://qa-release.mosip.net/" TargetMode="External"/><Relationship Id="rId45" Type="http://schemas.openxmlformats.org/officeDocument/2006/relationships/hyperlink" Target="http://qa-release.mosip.net/" TargetMode="External"/><Relationship Id="rId53" Type="http://schemas.openxmlformats.org/officeDocument/2006/relationships/hyperlink" Target="http://qa-release.mosip.net/" TargetMode="External"/><Relationship Id="rId58" Type="http://schemas.openxmlformats.org/officeDocument/2006/relationships/hyperlink" Target="http://qa-release.mosip.net/" TargetMode="External"/><Relationship Id="rId66" Type="http://schemas.openxmlformats.org/officeDocument/2006/relationships/hyperlink" Target="http://qa-release.mosip.net/" TargetMode="External"/><Relationship Id="rId74" Type="http://schemas.openxmlformats.org/officeDocument/2006/relationships/hyperlink" Target="http://qa-release.mosip.net/" TargetMode="External"/><Relationship Id="rId79" Type="http://schemas.openxmlformats.org/officeDocument/2006/relationships/hyperlink" Target="http://qa-release.mosip.net/" TargetMode="External"/><Relationship Id="rId87" Type="http://schemas.openxmlformats.org/officeDocument/2006/relationships/hyperlink" Target="http://qa-release.mosip.net/" TargetMode="External"/><Relationship Id="rId102" Type="http://schemas.openxmlformats.org/officeDocument/2006/relationships/hyperlink" Target="http://qa-release.mosip.net/" TargetMode="External"/><Relationship Id="rId5" Type="http://schemas.openxmlformats.org/officeDocument/2006/relationships/hyperlink" Target="http://qa-release.mosip.net/" TargetMode="External"/><Relationship Id="rId61" Type="http://schemas.openxmlformats.org/officeDocument/2006/relationships/hyperlink" Target="http://qa-release.mosip.net/" TargetMode="External"/><Relationship Id="rId82" Type="http://schemas.openxmlformats.org/officeDocument/2006/relationships/hyperlink" Target="http://qa-release.mosip.net/" TargetMode="External"/><Relationship Id="rId90" Type="http://schemas.openxmlformats.org/officeDocument/2006/relationships/hyperlink" Target="http://qa-release.mosip.net/" TargetMode="External"/><Relationship Id="rId95" Type="http://schemas.openxmlformats.org/officeDocument/2006/relationships/hyperlink" Target="http://qa-release.mosip.net/" TargetMode="External"/><Relationship Id="rId19" Type="http://schemas.openxmlformats.org/officeDocument/2006/relationships/hyperlink" Target="http://qa-release.mosip.net/" TargetMode="External"/><Relationship Id="rId14" Type="http://schemas.openxmlformats.org/officeDocument/2006/relationships/hyperlink" Target="http://qa-release.mosip.net/" TargetMode="External"/><Relationship Id="rId22" Type="http://schemas.openxmlformats.org/officeDocument/2006/relationships/hyperlink" Target="http://qa-release.mosip.net/" TargetMode="External"/><Relationship Id="rId27" Type="http://schemas.openxmlformats.org/officeDocument/2006/relationships/hyperlink" Target="http://qa-release.mosip.net/" TargetMode="External"/><Relationship Id="rId30" Type="http://schemas.openxmlformats.org/officeDocument/2006/relationships/hyperlink" Target="http://qa-release.mosip.net/" TargetMode="External"/><Relationship Id="rId35" Type="http://schemas.openxmlformats.org/officeDocument/2006/relationships/hyperlink" Target="http://qa5.mosip.net/" TargetMode="External"/><Relationship Id="rId43" Type="http://schemas.openxmlformats.org/officeDocument/2006/relationships/hyperlink" Target="http://qa-release.mosip.net/" TargetMode="External"/><Relationship Id="rId48" Type="http://schemas.openxmlformats.org/officeDocument/2006/relationships/hyperlink" Target="http://qa-release.mosip.net/" TargetMode="External"/><Relationship Id="rId56" Type="http://schemas.openxmlformats.org/officeDocument/2006/relationships/hyperlink" Target="http://qa-release.mosip.net/" TargetMode="External"/><Relationship Id="rId64" Type="http://schemas.openxmlformats.org/officeDocument/2006/relationships/hyperlink" Target="http://qa-release.mosip.net/" TargetMode="External"/><Relationship Id="rId69" Type="http://schemas.openxmlformats.org/officeDocument/2006/relationships/hyperlink" Target="http://qa-release.mosip.net/" TargetMode="External"/><Relationship Id="rId77" Type="http://schemas.openxmlformats.org/officeDocument/2006/relationships/hyperlink" Target="http://qa-release.mosip.net/" TargetMode="External"/><Relationship Id="rId100" Type="http://schemas.openxmlformats.org/officeDocument/2006/relationships/hyperlink" Target="http://qa-release.mosip.net/" TargetMode="External"/><Relationship Id="rId8" Type="http://schemas.openxmlformats.org/officeDocument/2006/relationships/hyperlink" Target="http://qa-release.mosip.net/" TargetMode="External"/><Relationship Id="rId51" Type="http://schemas.openxmlformats.org/officeDocument/2006/relationships/hyperlink" Target="http://qa-release.mosip.net/" TargetMode="External"/><Relationship Id="rId72" Type="http://schemas.openxmlformats.org/officeDocument/2006/relationships/hyperlink" Target="http://qa-release.mosip.net/" TargetMode="External"/><Relationship Id="rId80" Type="http://schemas.openxmlformats.org/officeDocument/2006/relationships/hyperlink" Target="http://qa-release.mosip.net/" TargetMode="External"/><Relationship Id="rId85" Type="http://schemas.openxmlformats.org/officeDocument/2006/relationships/hyperlink" Target="http://qa-release.mosip.net/" TargetMode="External"/><Relationship Id="rId93" Type="http://schemas.openxmlformats.org/officeDocument/2006/relationships/hyperlink" Target="http://qa-release.mosip.net/" TargetMode="External"/><Relationship Id="rId98" Type="http://schemas.openxmlformats.org/officeDocument/2006/relationships/hyperlink" Target="http://qa-release.mosip.net/" TargetMode="External"/><Relationship Id="rId3" Type="http://schemas.openxmlformats.org/officeDocument/2006/relationships/hyperlink" Target="http://qa5.mosip.net/" TargetMode="External"/><Relationship Id="rId12" Type="http://schemas.openxmlformats.org/officeDocument/2006/relationships/hyperlink" Target="http://qa-release.mosip.net/" TargetMode="External"/><Relationship Id="rId17" Type="http://schemas.openxmlformats.org/officeDocument/2006/relationships/hyperlink" Target="http://qa-release.mosip.net/" TargetMode="External"/><Relationship Id="rId25" Type="http://schemas.openxmlformats.org/officeDocument/2006/relationships/hyperlink" Target="http://qa-release.mosip.net/" TargetMode="External"/><Relationship Id="rId33" Type="http://schemas.openxmlformats.org/officeDocument/2006/relationships/hyperlink" Target="http://qa-release.mosip.net/" TargetMode="External"/><Relationship Id="rId38" Type="http://schemas.openxmlformats.org/officeDocument/2006/relationships/hyperlink" Target="http://qa-release.mosip.net/" TargetMode="External"/><Relationship Id="rId46" Type="http://schemas.openxmlformats.org/officeDocument/2006/relationships/hyperlink" Target="http://qa-release.mosip.net/" TargetMode="External"/><Relationship Id="rId59" Type="http://schemas.openxmlformats.org/officeDocument/2006/relationships/hyperlink" Target="http://qa-release.mosip.net/" TargetMode="External"/><Relationship Id="rId67" Type="http://schemas.openxmlformats.org/officeDocument/2006/relationships/hyperlink" Target="http://qa-release.mosip.net/" TargetMode="External"/><Relationship Id="rId103" Type="http://schemas.openxmlformats.org/officeDocument/2006/relationships/hyperlink" Target="http://qa-release.mosip.net/" TargetMode="External"/><Relationship Id="rId20" Type="http://schemas.openxmlformats.org/officeDocument/2006/relationships/hyperlink" Target="http://qa-release.mosip.net/" TargetMode="External"/><Relationship Id="rId41" Type="http://schemas.openxmlformats.org/officeDocument/2006/relationships/hyperlink" Target="http://qa-release.mosip.net/" TargetMode="External"/><Relationship Id="rId54" Type="http://schemas.openxmlformats.org/officeDocument/2006/relationships/hyperlink" Target="http://qa-release.mosip.net/" TargetMode="External"/><Relationship Id="rId62" Type="http://schemas.openxmlformats.org/officeDocument/2006/relationships/hyperlink" Target="http://qa-release.mosip.net/" TargetMode="External"/><Relationship Id="rId70" Type="http://schemas.openxmlformats.org/officeDocument/2006/relationships/hyperlink" Target="http://qa-release.mosip.net/" TargetMode="External"/><Relationship Id="rId75" Type="http://schemas.openxmlformats.org/officeDocument/2006/relationships/hyperlink" Target="http://qa-release.mosip.net/" TargetMode="External"/><Relationship Id="rId83" Type="http://schemas.openxmlformats.org/officeDocument/2006/relationships/hyperlink" Target="http://qa-release.mosip.net/" TargetMode="External"/><Relationship Id="rId88" Type="http://schemas.openxmlformats.org/officeDocument/2006/relationships/hyperlink" Target="http://qa-release.mosip.net/" TargetMode="External"/><Relationship Id="rId91" Type="http://schemas.openxmlformats.org/officeDocument/2006/relationships/hyperlink" Target="http://qa-release.mosip.net/" TargetMode="External"/><Relationship Id="rId96" Type="http://schemas.openxmlformats.org/officeDocument/2006/relationships/hyperlink" Target="http://qa-release.mosip.net/" TargetMode="External"/><Relationship Id="rId1" Type="http://schemas.openxmlformats.org/officeDocument/2006/relationships/hyperlink" Target="http://qa-release.mosip.net/" TargetMode="External"/><Relationship Id="rId6" Type="http://schemas.openxmlformats.org/officeDocument/2006/relationships/hyperlink" Target="http://qa-release.mosip.net/" TargetMode="External"/><Relationship Id="rId15" Type="http://schemas.openxmlformats.org/officeDocument/2006/relationships/hyperlink" Target="http://qa-release.mosip.net/" TargetMode="External"/><Relationship Id="rId23" Type="http://schemas.openxmlformats.org/officeDocument/2006/relationships/hyperlink" Target="http://qa-release.mosip.net/" TargetMode="External"/><Relationship Id="rId28" Type="http://schemas.openxmlformats.org/officeDocument/2006/relationships/hyperlink" Target="http://qa-release.mosip.net/" TargetMode="External"/><Relationship Id="rId36" Type="http://schemas.openxmlformats.org/officeDocument/2006/relationships/hyperlink" Target="http://qa5.mosip.net/" TargetMode="External"/><Relationship Id="rId49" Type="http://schemas.openxmlformats.org/officeDocument/2006/relationships/hyperlink" Target="http://qa-release.mosip.net/" TargetMode="External"/><Relationship Id="rId57" Type="http://schemas.openxmlformats.org/officeDocument/2006/relationships/hyperlink" Target="http://qa-release.mosip.net/" TargetMode="External"/><Relationship Id="rId10" Type="http://schemas.openxmlformats.org/officeDocument/2006/relationships/hyperlink" Target="http://qa-release.mosip.net/" TargetMode="External"/><Relationship Id="rId31" Type="http://schemas.openxmlformats.org/officeDocument/2006/relationships/hyperlink" Target="http://qa-release.mosip.net/" TargetMode="External"/><Relationship Id="rId44" Type="http://schemas.openxmlformats.org/officeDocument/2006/relationships/hyperlink" Target="http://qa-release.mosip.net/" TargetMode="External"/><Relationship Id="rId52" Type="http://schemas.openxmlformats.org/officeDocument/2006/relationships/hyperlink" Target="http://qa-release.mosip.net/" TargetMode="External"/><Relationship Id="rId60" Type="http://schemas.openxmlformats.org/officeDocument/2006/relationships/hyperlink" Target="http://qa-release.mosip.net/" TargetMode="External"/><Relationship Id="rId65" Type="http://schemas.openxmlformats.org/officeDocument/2006/relationships/hyperlink" Target="http://qa-release.mosip.net/" TargetMode="External"/><Relationship Id="rId73" Type="http://schemas.openxmlformats.org/officeDocument/2006/relationships/hyperlink" Target="http://qa-release.mosip.net/" TargetMode="External"/><Relationship Id="rId78" Type="http://schemas.openxmlformats.org/officeDocument/2006/relationships/hyperlink" Target="http://qa-release.mosip.net/" TargetMode="External"/><Relationship Id="rId81" Type="http://schemas.openxmlformats.org/officeDocument/2006/relationships/hyperlink" Target="http://qa-release.mosip.net/" TargetMode="External"/><Relationship Id="rId86" Type="http://schemas.openxmlformats.org/officeDocument/2006/relationships/hyperlink" Target="http://qa-release.mosip.net/" TargetMode="External"/><Relationship Id="rId94" Type="http://schemas.openxmlformats.org/officeDocument/2006/relationships/hyperlink" Target="http://qa-release.mosip.net/" TargetMode="External"/><Relationship Id="rId99" Type="http://schemas.openxmlformats.org/officeDocument/2006/relationships/hyperlink" Target="http://qa-release.mosip.net/" TargetMode="External"/><Relationship Id="rId101" Type="http://schemas.openxmlformats.org/officeDocument/2006/relationships/hyperlink" Target="http://qa-release.mosip.net/" TargetMode="External"/><Relationship Id="rId4" Type="http://schemas.openxmlformats.org/officeDocument/2006/relationships/hyperlink" Target="http://qa-release.mosip.net/" TargetMode="External"/><Relationship Id="rId9" Type="http://schemas.openxmlformats.org/officeDocument/2006/relationships/hyperlink" Target="http://qa-release.mosip.net/" TargetMode="External"/><Relationship Id="rId13" Type="http://schemas.openxmlformats.org/officeDocument/2006/relationships/hyperlink" Target="http://qa-release.mosip.net/" TargetMode="External"/><Relationship Id="rId18" Type="http://schemas.openxmlformats.org/officeDocument/2006/relationships/hyperlink" Target="http://qa-release.mosip.net/" TargetMode="External"/><Relationship Id="rId39" Type="http://schemas.openxmlformats.org/officeDocument/2006/relationships/hyperlink" Target="http://qa-release.mosip.net/" TargetMode="External"/><Relationship Id="rId34" Type="http://schemas.openxmlformats.org/officeDocument/2006/relationships/hyperlink" Target="http://qa5.mosip.net/" TargetMode="External"/><Relationship Id="rId50" Type="http://schemas.openxmlformats.org/officeDocument/2006/relationships/hyperlink" Target="http://qa-release.mosip.net/" TargetMode="External"/><Relationship Id="rId55" Type="http://schemas.openxmlformats.org/officeDocument/2006/relationships/hyperlink" Target="http://qa-release.mosip.net/" TargetMode="External"/><Relationship Id="rId76" Type="http://schemas.openxmlformats.org/officeDocument/2006/relationships/hyperlink" Target="http://qa-release.mosip.net/" TargetMode="External"/><Relationship Id="rId97" Type="http://schemas.openxmlformats.org/officeDocument/2006/relationships/hyperlink" Target="http://qa-release.mosip.net/" TargetMode="External"/><Relationship Id="rId104" Type="http://schemas.openxmlformats.org/officeDocument/2006/relationships/hyperlink" Target="http://qa-release.mosip.net/"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qa-release.mosip.net/" TargetMode="External"/><Relationship Id="rId13" Type="http://schemas.openxmlformats.org/officeDocument/2006/relationships/hyperlink" Target="http://qa-release.mosip.net/" TargetMode="External"/><Relationship Id="rId18" Type="http://schemas.openxmlformats.org/officeDocument/2006/relationships/hyperlink" Target="http://qa-release.mosip.net/" TargetMode="External"/><Relationship Id="rId26" Type="http://schemas.openxmlformats.org/officeDocument/2006/relationships/hyperlink" Target="http://qa-release.mosip.net/" TargetMode="External"/><Relationship Id="rId3" Type="http://schemas.openxmlformats.org/officeDocument/2006/relationships/hyperlink" Target="http://qa-release.mosip.net/" TargetMode="External"/><Relationship Id="rId21" Type="http://schemas.openxmlformats.org/officeDocument/2006/relationships/hyperlink" Target="http://qa-release.mosip.net/" TargetMode="External"/><Relationship Id="rId34" Type="http://schemas.openxmlformats.org/officeDocument/2006/relationships/hyperlink" Target="http://qa5.mosip.net/" TargetMode="External"/><Relationship Id="rId7" Type="http://schemas.openxmlformats.org/officeDocument/2006/relationships/hyperlink" Target="http://qa-release.mosip.net/" TargetMode="External"/><Relationship Id="rId12" Type="http://schemas.openxmlformats.org/officeDocument/2006/relationships/hyperlink" Target="http://qa-release.mosip.net/" TargetMode="External"/><Relationship Id="rId17" Type="http://schemas.openxmlformats.org/officeDocument/2006/relationships/hyperlink" Target="http://qa-release.mosip.net/" TargetMode="External"/><Relationship Id="rId25" Type="http://schemas.openxmlformats.org/officeDocument/2006/relationships/hyperlink" Target="http://qa-release.mosip.net/" TargetMode="External"/><Relationship Id="rId33" Type="http://schemas.openxmlformats.org/officeDocument/2006/relationships/hyperlink" Target="http://qa5.mosip.net/" TargetMode="External"/><Relationship Id="rId2" Type="http://schemas.openxmlformats.org/officeDocument/2006/relationships/hyperlink" Target="http://qa-release.mosip.net/" TargetMode="External"/><Relationship Id="rId16" Type="http://schemas.openxmlformats.org/officeDocument/2006/relationships/hyperlink" Target="http://qa-release.mosip.net/" TargetMode="External"/><Relationship Id="rId20" Type="http://schemas.openxmlformats.org/officeDocument/2006/relationships/hyperlink" Target="http://qa-release.mosip.net/" TargetMode="External"/><Relationship Id="rId29" Type="http://schemas.openxmlformats.org/officeDocument/2006/relationships/hyperlink" Target="http://qa5.mosip.net/" TargetMode="External"/><Relationship Id="rId1" Type="http://schemas.openxmlformats.org/officeDocument/2006/relationships/hyperlink" Target="http://qa-release.mosip.net/" TargetMode="External"/><Relationship Id="rId6" Type="http://schemas.openxmlformats.org/officeDocument/2006/relationships/hyperlink" Target="http://qa-release.mosip.net/" TargetMode="External"/><Relationship Id="rId11" Type="http://schemas.openxmlformats.org/officeDocument/2006/relationships/hyperlink" Target="http://qa-release.mosip.net/" TargetMode="External"/><Relationship Id="rId24" Type="http://schemas.openxmlformats.org/officeDocument/2006/relationships/hyperlink" Target="http://qa-release.mosip.net/" TargetMode="External"/><Relationship Id="rId32" Type="http://schemas.openxmlformats.org/officeDocument/2006/relationships/hyperlink" Target="http://qa5.mosip.net/" TargetMode="External"/><Relationship Id="rId5" Type="http://schemas.openxmlformats.org/officeDocument/2006/relationships/hyperlink" Target="http://qa-release.mosip.net/" TargetMode="External"/><Relationship Id="rId15" Type="http://schemas.openxmlformats.org/officeDocument/2006/relationships/hyperlink" Target="http://qa-release.mosip.net/" TargetMode="External"/><Relationship Id="rId23" Type="http://schemas.openxmlformats.org/officeDocument/2006/relationships/hyperlink" Target="http://qa-release.mosip.net/" TargetMode="External"/><Relationship Id="rId28" Type="http://schemas.openxmlformats.org/officeDocument/2006/relationships/hyperlink" Target="http://qa-release.mosip.net/" TargetMode="External"/><Relationship Id="rId10" Type="http://schemas.openxmlformats.org/officeDocument/2006/relationships/hyperlink" Target="http://qa-release.mosip.net/" TargetMode="External"/><Relationship Id="rId19" Type="http://schemas.openxmlformats.org/officeDocument/2006/relationships/hyperlink" Target="http://qa-release.mosip.net/" TargetMode="External"/><Relationship Id="rId31" Type="http://schemas.openxmlformats.org/officeDocument/2006/relationships/hyperlink" Target="http://qa5.mosip.net/" TargetMode="External"/><Relationship Id="rId4" Type="http://schemas.openxmlformats.org/officeDocument/2006/relationships/hyperlink" Target="http://qa-release.mosip.net/" TargetMode="External"/><Relationship Id="rId9" Type="http://schemas.openxmlformats.org/officeDocument/2006/relationships/hyperlink" Target="http://qa-release.mosip.net/" TargetMode="External"/><Relationship Id="rId14" Type="http://schemas.openxmlformats.org/officeDocument/2006/relationships/hyperlink" Target="http://qa-release.mosip.net/" TargetMode="External"/><Relationship Id="rId22" Type="http://schemas.openxmlformats.org/officeDocument/2006/relationships/hyperlink" Target="http://qa-release.mosip.net/" TargetMode="External"/><Relationship Id="rId27" Type="http://schemas.openxmlformats.org/officeDocument/2006/relationships/hyperlink" Target="http://qa-release.mosip.net/" TargetMode="External"/><Relationship Id="rId30" Type="http://schemas.openxmlformats.org/officeDocument/2006/relationships/hyperlink" Target="http://qa5.mosip.net/" TargetMode="External"/><Relationship Id="rId35" Type="http://schemas.openxmlformats.org/officeDocument/2006/relationships/hyperlink" Target="http://qa5.mosip.net/" TargetMode="External"/></Relationships>
</file>

<file path=xl/worksheets/_rels/sheet9.xml.rels><?xml version="1.0" encoding="UTF-8" standalone="yes"?>
<Relationships xmlns="http://schemas.openxmlformats.org/package/2006/relationships"><Relationship Id="rId26" Type="http://schemas.openxmlformats.org/officeDocument/2006/relationships/hyperlink" Target="http://qa-release.mosip.net/" TargetMode="External"/><Relationship Id="rId21" Type="http://schemas.openxmlformats.org/officeDocument/2006/relationships/hyperlink" Target="http://qa-release.mosip.net/" TargetMode="External"/><Relationship Id="rId42" Type="http://schemas.openxmlformats.org/officeDocument/2006/relationships/hyperlink" Target="http://qa-release.mosip.net/" TargetMode="External"/><Relationship Id="rId47" Type="http://schemas.openxmlformats.org/officeDocument/2006/relationships/hyperlink" Target="http://qa-release.mosip.net/" TargetMode="External"/><Relationship Id="rId63" Type="http://schemas.openxmlformats.org/officeDocument/2006/relationships/hyperlink" Target="http://qa-release.mosip.net/" TargetMode="External"/><Relationship Id="rId68" Type="http://schemas.openxmlformats.org/officeDocument/2006/relationships/hyperlink" Target="http://qa-release.mosip.net/" TargetMode="External"/><Relationship Id="rId84" Type="http://schemas.openxmlformats.org/officeDocument/2006/relationships/hyperlink" Target="http://qa-release.mosip.net/" TargetMode="External"/><Relationship Id="rId89" Type="http://schemas.openxmlformats.org/officeDocument/2006/relationships/hyperlink" Target="http://qa-release.mosip.net/" TargetMode="External"/><Relationship Id="rId112" Type="http://schemas.openxmlformats.org/officeDocument/2006/relationships/hyperlink" Target="http://qa5.mosip.net/" TargetMode="External"/><Relationship Id="rId2" Type="http://schemas.openxmlformats.org/officeDocument/2006/relationships/hyperlink" Target="http://qa-release.mosip.net/" TargetMode="External"/><Relationship Id="rId16" Type="http://schemas.openxmlformats.org/officeDocument/2006/relationships/hyperlink" Target="http://qa-release.mosip.net/" TargetMode="External"/><Relationship Id="rId29" Type="http://schemas.openxmlformats.org/officeDocument/2006/relationships/hyperlink" Target="http://qa-release.mosip.net/" TargetMode="External"/><Relationship Id="rId107" Type="http://schemas.openxmlformats.org/officeDocument/2006/relationships/hyperlink" Target="http://qa5.mosip.net/" TargetMode="External"/><Relationship Id="rId11" Type="http://schemas.openxmlformats.org/officeDocument/2006/relationships/hyperlink" Target="http://qa-release.mosip.net/" TargetMode="External"/><Relationship Id="rId24" Type="http://schemas.openxmlformats.org/officeDocument/2006/relationships/hyperlink" Target="http://qa-release.mosip.net/" TargetMode="External"/><Relationship Id="rId32" Type="http://schemas.openxmlformats.org/officeDocument/2006/relationships/hyperlink" Target="http://qa-release.mosip.net/" TargetMode="External"/><Relationship Id="rId37" Type="http://schemas.openxmlformats.org/officeDocument/2006/relationships/hyperlink" Target="http://qa-release.mosip.net/" TargetMode="External"/><Relationship Id="rId40" Type="http://schemas.openxmlformats.org/officeDocument/2006/relationships/hyperlink" Target="http://qa-release.mosip.net/" TargetMode="External"/><Relationship Id="rId45" Type="http://schemas.openxmlformats.org/officeDocument/2006/relationships/hyperlink" Target="http://qa-release.mosip.net/" TargetMode="External"/><Relationship Id="rId53" Type="http://schemas.openxmlformats.org/officeDocument/2006/relationships/hyperlink" Target="http://qa-release.mosip.net/" TargetMode="External"/><Relationship Id="rId58" Type="http://schemas.openxmlformats.org/officeDocument/2006/relationships/hyperlink" Target="http://qa-release.mosip.net/" TargetMode="External"/><Relationship Id="rId66" Type="http://schemas.openxmlformats.org/officeDocument/2006/relationships/hyperlink" Target="http://qa-release.mosip.net/" TargetMode="External"/><Relationship Id="rId74" Type="http://schemas.openxmlformats.org/officeDocument/2006/relationships/hyperlink" Target="http://qa-release.mosip.net/" TargetMode="External"/><Relationship Id="rId79" Type="http://schemas.openxmlformats.org/officeDocument/2006/relationships/hyperlink" Target="http://qa-release.mosip.net/" TargetMode="External"/><Relationship Id="rId87" Type="http://schemas.openxmlformats.org/officeDocument/2006/relationships/hyperlink" Target="http://qa-release.mosip.net/" TargetMode="External"/><Relationship Id="rId102" Type="http://schemas.openxmlformats.org/officeDocument/2006/relationships/hyperlink" Target="http://qa5.mosip.net/" TargetMode="External"/><Relationship Id="rId110" Type="http://schemas.openxmlformats.org/officeDocument/2006/relationships/hyperlink" Target="http://qa5.mosip.net/" TargetMode="External"/><Relationship Id="rId5" Type="http://schemas.openxmlformats.org/officeDocument/2006/relationships/hyperlink" Target="http://qa-release.mosip.net/" TargetMode="External"/><Relationship Id="rId61" Type="http://schemas.openxmlformats.org/officeDocument/2006/relationships/hyperlink" Target="http://qa-release.mosip.net/" TargetMode="External"/><Relationship Id="rId82" Type="http://schemas.openxmlformats.org/officeDocument/2006/relationships/hyperlink" Target="http://qa-release.mosip.net/" TargetMode="External"/><Relationship Id="rId90" Type="http://schemas.openxmlformats.org/officeDocument/2006/relationships/hyperlink" Target="http://qa-release.mosip.net/" TargetMode="External"/><Relationship Id="rId95" Type="http://schemas.openxmlformats.org/officeDocument/2006/relationships/hyperlink" Target="http://qa-release.mosip.net/" TargetMode="External"/><Relationship Id="rId19" Type="http://schemas.openxmlformats.org/officeDocument/2006/relationships/hyperlink" Target="http://qa-release.mosip.net/" TargetMode="External"/><Relationship Id="rId14" Type="http://schemas.openxmlformats.org/officeDocument/2006/relationships/hyperlink" Target="http://qa-release.mosip.net/" TargetMode="External"/><Relationship Id="rId22" Type="http://schemas.openxmlformats.org/officeDocument/2006/relationships/hyperlink" Target="http://qa-release.mosip.net/" TargetMode="External"/><Relationship Id="rId27" Type="http://schemas.openxmlformats.org/officeDocument/2006/relationships/hyperlink" Target="http://qa-release.mosip.net/" TargetMode="External"/><Relationship Id="rId30" Type="http://schemas.openxmlformats.org/officeDocument/2006/relationships/hyperlink" Target="http://qa-release.mosip.net/" TargetMode="External"/><Relationship Id="rId35" Type="http://schemas.openxmlformats.org/officeDocument/2006/relationships/hyperlink" Target="http://qa-release.mosip.net/" TargetMode="External"/><Relationship Id="rId43" Type="http://schemas.openxmlformats.org/officeDocument/2006/relationships/hyperlink" Target="http://qa-release.mosip.net/" TargetMode="External"/><Relationship Id="rId48" Type="http://schemas.openxmlformats.org/officeDocument/2006/relationships/hyperlink" Target="http://qa-release.mosip.net/" TargetMode="External"/><Relationship Id="rId56" Type="http://schemas.openxmlformats.org/officeDocument/2006/relationships/hyperlink" Target="http://qa-release.mosip.net/" TargetMode="External"/><Relationship Id="rId64" Type="http://schemas.openxmlformats.org/officeDocument/2006/relationships/hyperlink" Target="http://qa-release.mosip.net/" TargetMode="External"/><Relationship Id="rId69" Type="http://schemas.openxmlformats.org/officeDocument/2006/relationships/hyperlink" Target="http://qa-release.mosip.net/" TargetMode="External"/><Relationship Id="rId77" Type="http://schemas.openxmlformats.org/officeDocument/2006/relationships/hyperlink" Target="http://qa-release.mosip.net/" TargetMode="External"/><Relationship Id="rId100" Type="http://schemas.openxmlformats.org/officeDocument/2006/relationships/hyperlink" Target="http://qa5.mosip.net/" TargetMode="External"/><Relationship Id="rId105" Type="http://schemas.openxmlformats.org/officeDocument/2006/relationships/hyperlink" Target="http://qa5.mosip.net/" TargetMode="External"/><Relationship Id="rId113" Type="http://schemas.openxmlformats.org/officeDocument/2006/relationships/hyperlink" Target="http://qa5.mosip.net/" TargetMode="External"/><Relationship Id="rId8" Type="http://schemas.openxmlformats.org/officeDocument/2006/relationships/hyperlink" Target="http://qa-release.mosip.net/" TargetMode="External"/><Relationship Id="rId51" Type="http://schemas.openxmlformats.org/officeDocument/2006/relationships/hyperlink" Target="http://qa-release.mosip.net/" TargetMode="External"/><Relationship Id="rId72" Type="http://schemas.openxmlformats.org/officeDocument/2006/relationships/hyperlink" Target="http://qa-release.mosip.net/" TargetMode="External"/><Relationship Id="rId80" Type="http://schemas.openxmlformats.org/officeDocument/2006/relationships/hyperlink" Target="http://qa-release.mosip.net/" TargetMode="External"/><Relationship Id="rId85" Type="http://schemas.openxmlformats.org/officeDocument/2006/relationships/hyperlink" Target="http://qa-release.mosip.net/" TargetMode="External"/><Relationship Id="rId93" Type="http://schemas.openxmlformats.org/officeDocument/2006/relationships/hyperlink" Target="http://qa-release.mosip.net/" TargetMode="External"/><Relationship Id="rId98" Type="http://schemas.openxmlformats.org/officeDocument/2006/relationships/hyperlink" Target="http://qa-release.mosip.net/" TargetMode="External"/><Relationship Id="rId3" Type="http://schemas.openxmlformats.org/officeDocument/2006/relationships/hyperlink" Target="http://qa-release.mosip.net/" TargetMode="External"/><Relationship Id="rId12" Type="http://schemas.openxmlformats.org/officeDocument/2006/relationships/hyperlink" Target="http://qa-release.mosip.net/" TargetMode="External"/><Relationship Id="rId17" Type="http://schemas.openxmlformats.org/officeDocument/2006/relationships/hyperlink" Target="http://qa-release.mosip.net/" TargetMode="External"/><Relationship Id="rId25" Type="http://schemas.openxmlformats.org/officeDocument/2006/relationships/hyperlink" Target="http://qa-release.mosip.net/" TargetMode="External"/><Relationship Id="rId33" Type="http://schemas.openxmlformats.org/officeDocument/2006/relationships/hyperlink" Target="http://qa-release.mosip.net/" TargetMode="External"/><Relationship Id="rId38" Type="http://schemas.openxmlformats.org/officeDocument/2006/relationships/hyperlink" Target="http://qa-release.mosip.net/" TargetMode="External"/><Relationship Id="rId46" Type="http://schemas.openxmlformats.org/officeDocument/2006/relationships/hyperlink" Target="http://qa-release.mosip.net/" TargetMode="External"/><Relationship Id="rId59" Type="http://schemas.openxmlformats.org/officeDocument/2006/relationships/hyperlink" Target="http://qa-release.mosip.net/" TargetMode="External"/><Relationship Id="rId67" Type="http://schemas.openxmlformats.org/officeDocument/2006/relationships/hyperlink" Target="http://qa-release.mosip.net/" TargetMode="External"/><Relationship Id="rId103" Type="http://schemas.openxmlformats.org/officeDocument/2006/relationships/hyperlink" Target="http://qa5.mosip.net/" TargetMode="External"/><Relationship Id="rId108" Type="http://schemas.openxmlformats.org/officeDocument/2006/relationships/hyperlink" Target="http://qa5.mosip.net/" TargetMode="External"/><Relationship Id="rId20" Type="http://schemas.openxmlformats.org/officeDocument/2006/relationships/hyperlink" Target="http://qa-release.mosip.net/" TargetMode="External"/><Relationship Id="rId41" Type="http://schemas.openxmlformats.org/officeDocument/2006/relationships/hyperlink" Target="http://qa-release.mosip.net/" TargetMode="External"/><Relationship Id="rId54" Type="http://schemas.openxmlformats.org/officeDocument/2006/relationships/hyperlink" Target="http://qa-release.mosip.net/" TargetMode="External"/><Relationship Id="rId62" Type="http://schemas.openxmlformats.org/officeDocument/2006/relationships/hyperlink" Target="http://qa-release.mosip.net/" TargetMode="External"/><Relationship Id="rId70" Type="http://schemas.openxmlformats.org/officeDocument/2006/relationships/hyperlink" Target="http://qa-release.mosip.net/" TargetMode="External"/><Relationship Id="rId75" Type="http://schemas.openxmlformats.org/officeDocument/2006/relationships/hyperlink" Target="http://qa-release.mosip.net/" TargetMode="External"/><Relationship Id="rId83" Type="http://schemas.openxmlformats.org/officeDocument/2006/relationships/hyperlink" Target="http://qa-release.mosip.net/" TargetMode="External"/><Relationship Id="rId88" Type="http://schemas.openxmlformats.org/officeDocument/2006/relationships/hyperlink" Target="http://qa-release.mosip.net/" TargetMode="External"/><Relationship Id="rId91" Type="http://schemas.openxmlformats.org/officeDocument/2006/relationships/hyperlink" Target="http://qa-release.mosip.net/" TargetMode="External"/><Relationship Id="rId96" Type="http://schemas.openxmlformats.org/officeDocument/2006/relationships/hyperlink" Target="http://qa-release.mosip.net/" TargetMode="External"/><Relationship Id="rId111" Type="http://schemas.openxmlformats.org/officeDocument/2006/relationships/hyperlink" Target="http://qa5.mosip.net/" TargetMode="External"/><Relationship Id="rId1" Type="http://schemas.openxmlformats.org/officeDocument/2006/relationships/hyperlink" Target="http://qa-release.mosip.net/" TargetMode="External"/><Relationship Id="rId6" Type="http://schemas.openxmlformats.org/officeDocument/2006/relationships/hyperlink" Target="http://qa-release.mosip.net/" TargetMode="External"/><Relationship Id="rId15" Type="http://schemas.openxmlformats.org/officeDocument/2006/relationships/hyperlink" Target="http://qa-release.mosip.net/" TargetMode="External"/><Relationship Id="rId23" Type="http://schemas.openxmlformats.org/officeDocument/2006/relationships/hyperlink" Target="http://qa-release.mosip.net/" TargetMode="External"/><Relationship Id="rId28" Type="http://schemas.openxmlformats.org/officeDocument/2006/relationships/hyperlink" Target="http://qa-release.mosip.net/" TargetMode="External"/><Relationship Id="rId36" Type="http://schemas.openxmlformats.org/officeDocument/2006/relationships/hyperlink" Target="http://qa-release.mosip.net/" TargetMode="External"/><Relationship Id="rId49" Type="http://schemas.openxmlformats.org/officeDocument/2006/relationships/hyperlink" Target="http://qa-release.mosip.net/" TargetMode="External"/><Relationship Id="rId57" Type="http://schemas.openxmlformats.org/officeDocument/2006/relationships/hyperlink" Target="http://qa-release.mosip.net/" TargetMode="External"/><Relationship Id="rId106" Type="http://schemas.openxmlformats.org/officeDocument/2006/relationships/hyperlink" Target="http://qa5.mosip.net/" TargetMode="External"/><Relationship Id="rId114" Type="http://schemas.openxmlformats.org/officeDocument/2006/relationships/hyperlink" Target="http://qa5.mosip.net/" TargetMode="External"/><Relationship Id="rId10" Type="http://schemas.openxmlformats.org/officeDocument/2006/relationships/hyperlink" Target="http://qa-release.mosip.net/" TargetMode="External"/><Relationship Id="rId31" Type="http://schemas.openxmlformats.org/officeDocument/2006/relationships/hyperlink" Target="http://qa-release.mosip.net/" TargetMode="External"/><Relationship Id="rId44" Type="http://schemas.openxmlformats.org/officeDocument/2006/relationships/hyperlink" Target="http://qa-release.mosip.net/" TargetMode="External"/><Relationship Id="rId52" Type="http://schemas.openxmlformats.org/officeDocument/2006/relationships/hyperlink" Target="http://qa-release.mosip.net/" TargetMode="External"/><Relationship Id="rId60" Type="http://schemas.openxmlformats.org/officeDocument/2006/relationships/hyperlink" Target="http://qa-release.mosip.net/" TargetMode="External"/><Relationship Id="rId65" Type="http://schemas.openxmlformats.org/officeDocument/2006/relationships/hyperlink" Target="http://qa-release.mosip.net/" TargetMode="External"/><Relationship Id="rId73" Type="http://schemas.openxmlformats.org/officeDocument/2006/relationships/hyperlink" Target="http://qa-release.mosip.net/" TargetMode="External"/><Relationship Id="rId78" Type="http://schemas.openxmlformats.org/officeDocument/2006/relationships/hyperlink" Target="http://qa-release.mosip.net/" TargetMode="External"/><Relationship Id="rId81" Type="http://schemas.openxmlformats.org/officeDocument/2006/relationships/hyperlink" Target="http://qa-release.mosip.net/" TargetMode="External"/><Relationship Id="rId86" Type="http://schemas.openxmlformats.org/officeDocument/2006/relationships/hyperlink" Target="http://qa-release.mosip.net/" TargetMode="External"/><Relationship Id="rId94" Type="http://schemas.openxmlformats.org/officeDocument/2006/relationships/hyperlink" Target="http://qa-release.mosip.net/" TargetMode="External"/><Relationship Id="rId99" Type="http://schemas.openxmlformats.org/officeDocument/2006/relationships/hyperlink" Target="http://qa5.mosip.net/" TargetMode="External"/><Relationship Id="rId101" Type="http://schemas.openxmlformats.org/officeDocument/2006/relationships/hyperlink" Target="http://qa5.mosip.net/" TargetMode="External"/><Relationship Id="rId4" Type="http://schemas.openxmlformats.org/officeDocument/2006/relationships/hyperlink" Target="http://qa-release.mosip.net/" TargetMode="External"/><Relationship Id="rId9" Type="http://schemas.openxmlformats.org/officeDocument/2006/relationships/hyperlink" Target="http://qa-release.mosip.net/" TargetMode="External"/><Relationship Id="rId13" Type="http://schemas.openxmlformats.org/officeDocument/2006/relationships/hyperlink" Target="http://qa-release.mosip.net/" TargetMode="External"/><Relationship Id="rId18" Type="http://schemas.openxmlformats.org/officeDocument/2006/relationships/hyperlink" Target="http://qa-release.mosip.net/" TargetMode="External"/><Relationship Id="rId39" Type="http://schemas.openxmlformats.org/officeDocument/2006/relationships/hyperlink" Target="http://qa-release.mosip.net/" TargetMode="External"/><Relationship Id="rId109" Type="http://schemas.openxmlformats.org/officeDocument/2006/relationships/hyperlink" Target="http://qa5.mosip.net/" TargetMode="External"/><Relationship Id="rId34" Type="http://schemas.openxmlformats.org/officeDocument/2006/relationships/hyperlink" Target="http://qa-release.mosip.net/" TargetMode="External"/><Relationship Id="rId50" Type="http://schemas.openxmlformats.org/officeDocument/2006/relationships/hyperlink" Target="http://qa-release.mosip.net/" TargetMode="External"/><Relationship Id="rId55" Type="http://schemas.openxmlformats.org/officeDocument/2006/relationships/hyperlink" Target="http://qa-release.mosip.net/" TargetMode="External"/><Relationship Id="rId76" Type="http://schemas.openxmlformats.org/officeDocument/2006/relationships/hyperlink" Target="http://qa-release.mosip.net/" TargetMode="External"/><Relationship Id="rId97" Type="http://schemas.openxmlformats.org/officeDocument/2006/relationships/hyperlink" Target="http://qa-release.mosip.net/" TargetMode="External"/><Relationship Id="rId104" Type="http://schemas.openxmlformats.org/officeDocument/2006/relationships/hyperlink" Target="http://qa5.mosip.net/" TargetMode="External"/><Relationship Id="rId7" Type="http://schemas.openxmlformats.org/officeDocument/2006/relationships/hyperlink" Target="http://qa-release.mosip.net/" TargetMode="External"/><Relationship Id="rId71" Type="http://schemas.openxmlformats.org/officeDocument/2006/relationships/hyperlink" Target="http://qa-release.mosip.net/" TargetMode="External"/><Relationship Id="rId92" Type="http://schemas.openxmlformats.org/officeDocument/2006/relationships/hyperlink" Target="http://qa-release.mosip.net/"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qa5.mosip.net/" TargetMode="External"/><Relationship Id="rId3" Type="http://schemas.openxmlformats.org/officeDocument/2006/relationships/hyperlink" Target="http://qa5.mosip.net/" TargetMode="External"/><Relationship Id="rId7" Type="http://schemas.openxmlformats.org/officeDocument/2006/relationships/hyperlink" Target="http://qa5.mosip.net/" TargetMode="External"/><Relationship Id="rId2" Type="http://schemas.openxmlformats.org/officeDocument/2006/relationships/hyperlink" Target="http://qa5.mosip.net/" TargetMode="External"/><Relationship Id="rId1" Type="http://schemas.openxmlformats.org/officeDocument/2006/relationships/hyperlink" Target="http://qa5.mosip.net/" TargetMode="External"/><Relationship Id="rId6" Type="http://schemas.openxmlformats.org/officeDocument/2006/relationships/hyperlink" Target="http://qa5.mosip.net/" TargetMode="External"/><Relationship Id="rId5" Type="http://schemas.openxmlformats.org/officeDocument/2006/relationships/hyperlink" Target="http://qa5.mosip.net/" TargetMode="External"/><Relationship Id="rId10" Type="http://schemas.openxmlformats.org/officeDocument/2006/relationships/hyperlink" Target="http://qa5.mosip.net/" TargetMode="External"/><Relationship Id="rId4" Type="http://schemas.openxmlformats.org/officeDocument/2006/relationships/hyperlink" Target="http://qa5.mosip.net/" TargetMode="External"/><Relationship Id="rId9" Type="http://schemas.openxmlformats.org/officeDocument/2006/relationships/hyperlink" Target="http://qa5.mosip.net/"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qa5.mosip.net/"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n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S1000"/>
  <sheetViews>
    <sheetView tabSelected="1" workbookViewId="0">
      <selection activeCell="K29" sqref="K29"/>
    </sheetView>
  </sheetViews>
  <sheetFormatPr defaultColWidth="14.42578125" defaultRowHeight="15" customHeight="1"/>
  <cols>
    <col min="1" max="1" width="1.7109375" customWidth="1"/>
    <col min="2" max="2" width="15.42578125" customWidth="1"/>
    <col min="3" max="3" width="13.140625" customWidth="1"/>
    <col min="4" max="4" width="7.5703125" customWidth="1"/>
    <col min="5" max="5" width="7.42578125" customWidth="1"/>
    <col min="6" max="6" width="8.42578125" customWidth="1"/>
    <col min="7" max="7" width="5.5703125" customWidth="1"/>
    <col min="8" max="8" width="4.85546875" customWidth="1"/>
    <col min="9" max="9" width="5.140625" customWidth="1"/>
    <col min="10" max="10" width="1.5703125" customWidth="1"/>
    <col min="11" max="11" width="12.85546875" customWidth="1"/>
    <col min="12" max="15" width="4.5703125" customWidth="1"/>
    <col min="16" max="16" width="12.85546875" customWidth="1"/>
    <col min="17" max="18" width="4.5703125" customWidth="1"/>
    <col min="19" max="19" width="4.28515625" customWidth="1"/>
    <col min="20" max="20" width="4.42578125" customWidth="1"/>
    <col min="21" max="21" width="12.85546875" customWidth="1"/>
    <col min="22" max="22" width="4.85546875" customWidth="1"/>
    <col min="23" max="23" width="4.5703125" customWidth="1"/>
    <col min="24" max="24" width="4.7109375" customWidth="1"/>
    <col min="25" max="25" width="4.42578125" customWidth="1"/>
    <col min="26" max="26" width="12.85546875" customWidth="1"/>
    <col min="27" max="28" width="4.42578125" customWidth="1"/>
    <col min="29" max="29" width="4.28515625" customWidth="1"/>
    <col min="30" max="30" width="4" customWidth="1"/>
    <col min="31" max="31" width="12.5703125" customWidth="1"/>
    <col min="32" max="32" width="5" customWidth="1"/>
    <col min="33" max="34" width="4.28515625" customWidth="1"/>
    <col min="35" max="35" width="5" customWidth="1"/>
    <col min="36" max="36" width="23.5703125" customWidth="1"/>
    <col min="37" max="37" width="4" customWidth="1"/>
    <col min="38" max="38" width="4.140625" customWidth="1"/>
    <col min="39" max="39" width="4.28515625" customWidth="1"/>
    <col min="40" max="40" width="4.140625" customWidth="1"/>
    <col min="41" max="41" width="12.85546875" customWidth="1"/>
    <col min="42" max="42" width="4.42578125" customWidth="1"/>
    <col min="43" max="43" width="4.5703125" customWidth="1"/>
    <col min="44" max="44" width="4.140625" customWidth="1"/>
    <col min="45" max="45" width="4.28515625" customWidth="1"/>
  </cols>
  <sheetData>
    <row r="1" spans="2:45" ht="14.25" customHeight="1">
      <c r="J1" s="1"/>
    </row>
    <row r="2" spans="2:45" ht="14.25" customHeight="1">
      <c r="J2" s="1"/>
      <c r="K2" s="219" t="s">
        <v>0</v>
      </c>
      <c r="L2" s="220"/>
      <c r="M2" s="220"/>
      <c r="N2" s="220"/>
      <c r="O2" s="221"/>
      <c r="P2" s="219" t="s">
        <v>1</v>
      </c>
      <c r="Q2" s="220"/>
      <c r="R2" s="220"/>
      <c r="S2" s="220"/>
      <c r="T2" s="221"/>
      <c r="U2" s="219" t="s">
        <v>2</v>
      </c>
      <c r="V2" s="220"/>
      <c r="W2" s="220"/>
      <c r="X2" s="220"/>
      <c r="Y2" s="221"/>
      <c r="Z2" s="219" t="s">
        <v>3</v>
      </c>
      <c r="AA2" s="220"/>
      <c r="AB2" s="220"/>
      <c r="AC2" s="220"/>
      <c r="AD2" s="221"/>
      <c r="AE2" s="219" t="s">
        <v>4</v>
      </c>
      <c r="AF2" s="220"/>
      <c r="AG2" s="220"/>
      <c r="AH2" s="220"/>
      <c r="AI2" s="221"/>
      <c r="AJ2" s="219" t="s">
        <v>5</v>
      </c>
      <c r="AK2" s="220"/>
      <c r="AL2" s="220"/>
      <c r="AM2" s="220"/>
      <c r="AN2" s="221"/>
      <c r="AO2" s="219" t="s">
        <v>6</v>
      </c>
      <c r="AP2" s="220"/>
      <c r="AQ2" s="220"/>
      <c r="AR2" s="220"/>
      <c r="AS2" s="221"/>
    </row>
    <row r="3" spans="2:45" ht="14.25" customHeight="1">
      <c r="B3" s="224" t="s">
        <v>7</v>
      </c>
      <c r="C3" s="2" t="s">
        <v>8</v>
      </c>
      <c r="D3" s="226" t="s">
        <v>9</v>
      </c>
      <c r="E3" s="207"/>
      <c r="F3" s="207"/>
      <c r="J3" s="1"/>
      <c r="K3" s="3" t="s">
        <v>10</v>
      </c>
      <c r="L3" s="222" t="s">
        <v>11</v>
      </c>
      <c r="M3" s="207"/>
      <c r="N3" s="207"/>
      <c r="O3" s="223"/>
      <c r="P3" s="3" t="s">
        <v>10</v>
      </c>
      <c r="Q3" s="222" t="s">
        <v>11</v>
      </c>
      <c r="R3" s="207"/>
      <c r="S3" s="207"/>
      <c r="T3" s="223"/>
      <c r="U3" s="3" t="s">
        <v>10</v>
      </c>
      <c r="V3" s="222" t="s">
        <v>11</v>
      </c>
      <c r="W3" s="207"/>
      <c r="X3" s="207"/>
      <c r="Y3" s="223"/>
      <c r="Z3" s="3" t="s">
        <v>10</v>
      </c>
      <c r="AA3" s="222" t="s">
        <v>11</v>
      </c>
      <c r="AB3" s="207"/>
      <c r="AC3" s="207"/>
      <c r="AD3" s="223"/>
      <c r="AE3" s="3" t="s">
        <v>10</v>
      </c>
      <c r="AF3" s="222" t="s">
        <v>11</v>
      </c>
      <c r="AG3" s="207"/>
      <c r="AH3" s="207"/>
      <c r="AI3" s="223"/>
      <c r="AJ3" s="3" t="s">
        <v>10</v>
      </c>
      <c r="AK3" s="222" t="s">
        <v>11</v>
      </c>
      <c r="AL3" s="207"/>
      <c r="AM3" s="207"/>
      <c r="AN3" s="223"/>
      <c r="AO3" s="3" t="s">
        <v>10</v>
      </c>
      <c r="AP3" s="222" t="s">
        <v>11</v>
      </c>
      <c r="AQ3" s="207"/>
      <c r="AR3" s="207"/>
      <c r="AS3" s="223"/>
    </row>
    <row r="4" spans="2:45" ht="14.25" customHeight="1">
      <c r="B4" s="225"/>
      <c r="C4" s="4" t="s">
        <v>12</v>
      </c>
      <c r="D4" s="5" t="s">
        <v>12</v>
      </c>
      <c r="E4" s="5" t="s">
        <v>13</v>
      </c>
      <c r="F4" s="5" t="s">
        <v>14</v>
      </c>
      <c r="G4" s="6"/>
      <c r="H4" s="7"/>
      <c r="I4" s="7"/>
      <c r="J4" s="1"/>
      <c r="K4" s="8" t="str">
        <f ca="1">IFERROR(__xludf.DUMMYFUNCTION("UNIQUE(FILTER('Pre-reg'!A2:A3014, 'Pre-reg'!A2:A3004&lt;&gt;""""))"),"MOSIP-14584")</f>
        <v>MOSIP-14584</v>
      </c>
      <c r="L4" s="9">
        <f ca="1">COUNTIFS('Pre-reg'!A2:A71,K4,'Pre-reg'!C2:C71,"&lt;&gt;"&amp;"")</f>
        <v>1</v>
      </c>
      <c r="M4" s="10">
        <f ca="1">COUNTIFS('Pre-reg'!A2:A2541,K4,'Pre-reg'!C2:C2541,"&lt;&gt;"&amp;"",'Pre-reg'!H2:H2541,"Pass")</f>
        <v>0</v>
      </c>
      <c r="N4" s="11">
        <f ca="1">COUNTIFS('Pre-reg'!A2:A2541,K4,'Pre-reg'!C2:C2541,"&lt;&gt;"&amp;"",'Pre-reg'!H2:H2541,"Fail")</f>
        <v>0</v>
      </c>
      <c r="O4" s="12">
        <f t="shared" ref="O4:O24" ca="1" si="0">L4-M4-N4</f>
        <v>1</v>
      </c>
      <c r="P4" s="8" t="str">
        <f ca="1">IFERROR(__xludf.DUMMYFUNCTION("UNIQUE(FILTER(RegClient!A2:A1008, RegClient!A2:A1008&lt;&gt;""""))"),"MOSIP-18848")</f>
        <v>MOSIP-18848</v>
      </c>
      <c r="Q4" s="9">
        <f ca="1">COUNTIFS(RegClient!A2:A1008,P4,RegClient!C2:C1008,"&lt;&gt;"&amp;"")</f>
        <v>1</v>
      </c>
      <c r="R4" s="10">
        <f ca="1">COUNTIFS(RegClient!A2:A1008,P4,RegClient!C2:C1008,"&lt;&gt;"&amp;"",RegClient!H2:H1008,"Pass")</f>
        <v>1</v>
      </c>
      <c r="S4" s="11">
        <f ca="1">COUNTIFS(RegClient!A2:A1008,P4,RegClient!C2:C1008,"&lt;&gt;"&amp;"",RegClient!H2:H1008,"Fail")</f>
        <v>0</v>
      </c>
      <c r="T4" s="12">
        <f t="shared" ref="T4:T40" ca="1" si="1">Q4-R4-S4</f>
        <v>0</v>
      </c>
      <c r="U4" s="8" t="str">
        <f ca="1">IFERROR(__xludf.DUMMYFUNCTION("UNIQUE(FILTER(RegProc!A2:A999, RegProc!A2:A999&lt;&gt;""""))"),"MOSIP-20157")</f>
        <v>MOSIP-20157</v>
      </c>
      <c r="V4" s="9">
        <f ca="1">COUNTIFS(RegProc!A2:A999,U4,RegProc!C2:C999,"&lt;&gt;"&amp;"")</f>
        <v>2</v>
      </c>
      <c r="W4" s="10">
        <f ca="1">COUNTIFS(RegProc!A2:A999,U4,RegProc!C2:C999,"&lt;&gt;"&amp;"",RegProc!I2:I999,"Pass")</f>
        <v>2</v>
      </c>
      <c r="X4" s="11">
        <f ca="1">COUNTIFS(RegProc!A2:A999,U4,RegProc!C2:C999,"&lt;&gt;"&amp;"",RegProc!I2:I999,"Fail")</f>
        <v>0</v>
      </c>
      <c r="Y4" s="12">
        <f t="shared" ref="Y4:Y58" ca="1" si="2">V4-W4-X4</f>
        <v>0</v>
      </c>
      <c r="Z4" s="8" t="str">
        <f ca="1">IFERROR(__xludf.DUMMYFUNCTION("UNIQUE(FILTER(Resident!A2:A1001, Resident!A2:A1001&lt;&gt;""""))"),"Mosip-23966")</f>
        <v>Mosip-23966</v>
      </c>
      <c r="AA4" s="9">
        <f ca="1">COUNTIFS(Resident!A2:A1001,Z4,Resident!C2:C1001,"&lt;&gt;"&amp;"")</f>
        <v>2</v>
      </c>
      <c r="AB4" s="10">
        <f ca="1">COUNTIFS(Resident!A2:A1001,Z4,Resident!C2:C1001,"&lt;&gt;"&amp;"",Resident!I2:I1001,"Pass")</f>
        <v>2</v>
      </c>
      <c r="AC4" s="11">
        <f ca="1">COUNTIFS(Resident!A2:A1001,Z4,Resident!C2:C1001,"&lt;&gt;"&amp;"",Resident!I2:I1001,"Fail")</f>
        <v>0</v>
      </c>
      <c r="AD4" s="12">
        <f t="shared" ref="AD4:AD7" ca="1" si="3">AA4-AB4-AC4</f>
        <v>0</v>
      </c>
      <c r="AE4" s="8" t="str">
        <f ca="1">IFERROR(__xludf.DUMMYFUNCTION("UNIQUE(FILTER(Admin!A2:A1084, Admin!A2:A1084&lt;&gt;""""))"),"MOSIP-19979")</f>
        <v>MOSIP-19979</v>
      </c>
      <c r="AF4" s="9">
        <f ca="1">COUNTIFS(Admin!A2:A1084,AE4,Admin!C2:C1084,"&lt;&gt;"&amp;"")</f>
        <v>1</v>
      </c>
      <c r="AG4" s="10">
        <f ca="1">COUNTIFS(Admin!A2:A1084,AE4,Admin!C2:C1084,"&lt;&gt;"&amp;"",Admin!I2:I1084,"Pass")</f>
        <v>1</v>
      </c>
      <c r="AH4" s="11">
        <f ca="1">COUNTIFS(Admin!A2:A1084,AE4,Admin!C2:C1084,"&lt;&gt;"&amp;"",Admin!I2:I1084,"Fail")</f>
        <v>0</v>
      </c>
      <c r="AI4" s="12">
        <f t="shared" ref="AI4:AI60" ca="1" si="4">AF4-AG4-AH4</f>
        <v>0</v>
      </c>
      <c r="AJ4" s="8" t="str">
        <f ca="1">IFERROR(__xludf.DUMMYFUNCTION("UNIQUE(FILTER(IDA!A2:A1958, IDA!A2:A1958&lt;&gt;""""))"),"MOSIP-20151")</f>
        <v>MOSIP-20151</v>
      </c>
      <c r="AK4" s="9">
        <f ca="1">COUNTIFS(IDA!A2:A1958,AJ4,IDA!C2:C1958,"&lt;&gt;"&amp;"")</f>
        <v>3</v>
      </c>
      <c r="AL4" s="10">
        <f ca="1">COUNTIFS(IDA!A2:A1958,AJ4,IDA!C2:C1958,"&lt;&gt;"&amp;"",IDA!I2:I1958,"Pass")</f>
        <v>3</v>
      </c>
      <c r="AM4" s="11">
        <f ca="1">COUNTIFS(IDA!A2:A1958,AJ4,IDA!C2:C1958,"&lt;&gt;"&amp;"",IDA!I2:I1958,"Fail")</f>
        <v>0</v>
      </c>
      <c r="AN4" s="12">
        <f t="shared" ref="AN4:AN23" ca="1" si="5">AK4-AL4-AM4</f>
        <v>0</v>
      </c>
      <c r="AO4" s="8" t="str">
        <f ca="1">IFERROR(__xludf.DUMMYFUNCTION("UNIQUE(FILTER(PMS!A2:A763, PMS!A2:A763&lt;&gt;""""))"),"MOSIP-19773")</f>
        <v>MOSIP-19773</v>
      </c>
      <c r="AP4" s="9">
        <f ca="1">COUNTIFS(PMS!A2:A763,AO4,PMS!C2:C763,"&lt;&gt;"&amp;"")</f>
        <v>1</v>
      </c>
      <c r="AQ4" s="10">
        <f ca="1">COUNTIFS(PMS!A2:A763,AO4,PMS!C2:C763,"&lt;&gt;"&amp;"",PMS!I2:I763,"Pass")</f>
        <v>1</v>
      </c>
      <c r="AR4" s="11">
        <f ca="1">COUNTIFS(PMS!A2:A763,AO4,PMS!C2:C763,"&lt;&gt;"&amp;"",PMS!I2:I763,"Fail")</f>
        <v>0</v>
      </c>
      <c r="AS4" s="12">
        <f t="shared" ref="AS4:AS19" ca="1" si="6">AP4-AQ4-AR4</f>
        <v>0</v>
      </c>
    </row>
    <row r="5" spans="2:45" ht="14.25" customHeight="1">
      <c r="B5" s="13" t="s">
        <v>0</v>
      </c>
      <c r="C5" s="14">
        <f ca="1">IFERROR(__xludf.DUMMYFUNCTION("COUNTUNIQUE('Pre-reg'!A2:A3014)"),21)</f>
        <v>21</v>
      </c>
      <c r="D5" s="15">
        <f>COUNTA('Pre-reg'!C2:C943)</f>
        <v>70</v>
      </c>
      <c r="E5" s="15">
        <f ca="1">SUM(L4:L52)</f>
        <v>22</v>
      </c>
      <c r="F5" s="15">
        <f t="shared" ref="F5:F11" ca="1" si="7">D5-E5</f>
        <v>48</v>
      </c>
      <c r="G5" s="16">
        <f>COUNTIF('Pre-reg'!H2:H943, "Pass")</f>
        <v>63</v>
      </c>
      <c r="H5" s="17">
        <f>COUNTIF('Pre-reg'!H2:H2541, "Fail")</f>
        <v>6</v>
      </c>
      <c r="I5" s="18">
        <f t="shared" ref="I5:I8" si="8">D5-G5-H5</f>
        <v>1</v>
      </c>
      <c r="J5" s="1"/>
      <c r="K5" s="19" t="str">
        <f ca="1">IFERROR(__xludf.DUMMYFUNCTION("""COMPUTED_VALUE"""),"MOSIP-17138")</f>
        <v>MOSIP-17138</v>
      </c>
      <c r="L5" s="9">
        <f ca="1">COUNTIFS('Pre-reg'!A2:A71,K5,'Pre-reg'!C2:C71,"&lt;&gt;"&amp;"")</f>
        <v>1</v>
      </c>
      <c r="M5" s="10">
        <f ca="1">COUNTIFS('Pre-reg'!A2:A2541,K5,'Pre-reg'!C2:C2541,"&lt;&gt;"&amp;"",'Pre-reg'!H2:H2541,"Pass")</f>
        <v>1</v>
      </c>
      <c r="N5" s="11">
        <f ca="1">COUNTIFS('Pre-reg'!A2:A2541,K5,'Pre-reg'!C2:C2541,"&lt;&gt;"&amp;"",'Pre-reg'!H2:H2541,"Fail")</f>
        <v>0</v>
      </c>
      <c r="O5" s="12">
        <f t="shared" ca="1" si="0"/>
        <v>0</v>
      </c>
      <c r="P5" s="19" t="str">
        <f ca="1">IFERROR(__xludf.DUMMYFUNCTION("""COMPUTED_VALUE"""),"MOSIP-23225")</f>
        <v>MOSIP-23225</v>
      </c>
      <c r="Q5" s="9">
        <f ca="1">COUNTIFS(RegClient!A2:A1008,P5,RegClient!C2:C1008,"&lt;&gt;"&amp;"")</f>
        <v>1</v>
      </c>
      <c r="R5" s="10">
        <f ca="1">COUNTIFS(RegClient!A2:A1008,P5,RegClient!C2:C1008,"&lt;&gt;"&amp;"",RegClient!H2:H1008,"Pass")</f>
        <v>0</v>
      </c>
      <c r="S5" s="11">
        <f ca="1">COUNTIFS(RegClient!A2:A1008,P5,RegClient!C2:C1008,"&lt;&gt;"&amp;"",RegClient!H2:H1008,"Fail")</f>
        <v>1</v>
      </c>
      <c r="T5" s="12">
        <f t="shared" ca="1" si="1"/>
        <v>0</v>
      </c>
      <c r="U5" s="19" t="str">
        <f ca="1">IFERROR(__xludf.DUMMYFUNCTION("""COMPUTED_VALUE"""),"MOSIP-19536")</f>
        <v>MOSIP-19536</v>
      </c>
      <c r="V5" s="9">
        <f ca="1">COUNTIFS(RegProc!A2:A999,U5,RegProc!C2:C999,"&lt;&gt;"&amp;"")</f>
        <v>2</v>
      </c>
      <c r="W5" s="10">
        <f ca="1">COUNTIFS(RegProc!A2:A999,U5,RegProc!C2:C999,"&lt;&gt;"&amp;"",RegProc!I2:I999,"Pass")</f>
        <v>2</v>
      </c>
      <c r="X5" s="11">
        <f ca="1">COUNTIFS(RegProc!A2:A999,U5,RegProc!C2:C999,"&lt;&gt;"&amp;"",RegProc!I2:I999,"Fail")</f>
        <v>0</v>
      </c>
      <c r="Y5" s="12">
        <f t="shared" ca="1" si="2"/>
        <v>0</v>
      </c>
      <c r="Z5" s="19" t="str">
        <f ca="1">IFERROR(__xludf.DUMMYFUNCTION("""COMPUTED_VALUE"""),"Mosip-23661")</f>
        <v>Mosip-23661</v>
      </c>
      <c r="AA5" s="9">
        <f ca="1">COUNTIFS(Resident!A2:A1001,Z5,Resident!C2:C1001,"&lt;&gt;"&amp;"")</f>
        <v>1</v>
      </c>
      <c r="AB5" s="10">
        <f ca="1">COUNTIFS(Resident!A2:A1001,Z5,Resident!C2:C1001,"&lt;&gt;"&amp;"",Resident!I2:I1001,"Pass")</f>
        <v>1</v>
      </c>
      <c r="AC5" s="11">
        <f ca="1">COUNTIFS(Resident!A2:A1001,Z5,Resident!C2:C1001,"&lt;&gt;"&amp;"",Resident!I2:I1001,"Fail")</f>
        <v>0</v>
      </c>
      <c r="AD5" s="12">
        <f t="shared" ca="1" si="3"/>
        <v>0</v>
      </c>
      <c r="AE5" s="19" t="str">
        <f ca="1">IFERROR(__xludf.DUMMYFUNCTION("""COMPUTED_VALUE"""),"MOSIP-19748")</f>
        <v>MOSIP-19748</v>
      </c>
      <c r="AF5" s="9">
        <f ca="1">COUNTIFS(Admin!A2:A1084,AE5,Admin!C2:C1084,"&lt;&gt;"&amp;"")</f>
        <v>5</v>
      </c>
      <c r="AG5" s="10">
        <f ca="1">COUNTIFS(Admin!A2:A1084,AE5,Admin!C2:C1084,"&lt;&gt;"&amp;"",Admin!I2:I1084,"Pass")</f>
        <v>5</v>
      </c>
      <c r="AH5" s="11">
        <f ca="1">COUNTIFS(Admin!A2:A1084,AE5,Admin!C2:C1084,"&lt;&gt;"&amp;"",Admin!I2:I1084,"Fail")</f>
        <v>0</v>
      </c>
      <c r="AI5" s="12">
        <f t="shared" ca="1" si="4"/>
        <v>0</v>
      </c>
      <c r="AJ5" s="19" t="str">
        <f ca="1">IFERROR(__xludf.DUMMYFUNCTION("""COMPUTED_VALUE"""),"MOSIP-19160")</f>
        <v>MOSIP-19160</v>
      </c>
      <c r="AK5" s="9">
        <f ca="1">COUNTIFS(IDA!A2:A1958,AJ5,IDA!C2:C1958,"&lt;&gt;"&amp;"")</f>
        <v>8</v>
      </c>
      <c r="AL5" s="10">
        <f ca="1">COUNTIFS(IDA!A2:A1958,AJ5,IDA!C2:C1958,"&lt;&gt;"&amp;"",IDA!I2:I1958,"Pass")</f>
        <v>8</v>
      </c>
      <c r="AM5" s="11">
        <f ca="1">COUNTIFS(IDA!A2:A1958,AJ5,IDA!C2:C1958,"&lt;&gt;"&amp;"",IDA!I2:I1958,"Fail")</f>
        <v>0</v>
      </c>
      <c r="AN5" s="12">
        <f t="shared" ca="1" si="5"/>
        <v>0</v>
      </c>
      <c r="AO5" s="19" t="str">
        <f ca="1">IFERROR(__xludf.DUMMYFUNCTION("""COMPUTED_VALUE"""),"MOSIP-19347")</f>
        <v>MOSIP-19347</v>
      </c>
      <c r="AP5" s="9">
        <f ca="1">COUNTIFS(PMS!A2:A763,AO5,PMS!C2:C763,"&lt;&gt;"&amp;"")</f>
        <v>1</v>
      </c>
      <c r="AQ5" s="10">
        <f ca="1">COUNTIFS(PMS!A2:A763,AO5,PMS!C2:C763,"&lt;&gt;"&amp;"",PMS!I2:I763,"Pass")</f>
        <v>1</v>
      </c>
      <c r="AR5" s="11">
        <f ca="1">COUNTIFS(PMS!A2:A763,AO5,PMS!C2:C763,"&lt;&gt;"&amp;"",PMS!I2:I763,"Fail")</f>
        <v>0</v>
      </c>
      <c r="AS5" s="12">
        <f t="shared" ca="1" si="6"/>
        <v>0</v>
      </c>
    </row>
    <row r="6" spans="2:45" ht="14.25" customHeight="1">
      <c r="B6" s="13" t="s">
        <v>15</v>
      </c>
      <c r="C6" s="14">
        <f ca="1">IFERROR(__xludf.DUMMYFUNCTION("COUNTUNIQUE(RegClient!A2:A1011)"),36)</f>
        <v>36</v>
      </c>
      <c r="D6" s="15">
        <f>COUNTA(RegClient!C2:C1011)</f>
        <v>107</v>
      </c>
      <c r="E6" s="15">
        <f ca="1">SUM(Q4:Q52)</f>
        <v>39</v>
      </c>
      <c r="F6" s="15">
        <f t="shared" ca="1" si="7"/>
        <v>68</v>
      </c>
      <c r="G6" s="16">
        <f>COUNTIF(RegClient!H2:H1011, "Pass")</f>
        <v>99</v>
      </c>
      <c r="H6" s="17">
        <f>COUNTIF(RegClient!H2:H1011, "Fail")</f>
        <v>8</v>
      </c>
      <c r="I6" s="18">
        <f t="shared" si="8"/>
        <v>0</v>
      </c>
      <c r="J6" s="1"/>
      <c r="K6" s="19" t="str">
        <f ca="1">IFERROR(__xludf.DUMMYFUNCTION("""COMPUTED_VALUE"""),"MOSIP-19971")</f>
        <v>MOSIP-19971</v>
      </c>
      <c r="L6" s="9">
        <f ca="1">COUNTIFS('Pre-reg'!A2:A71,K6,'Pre-reg'!C2:C71,"&lt;&gt;"&amp;"")</f>
        <v>1</v>
      </c>
      <c r="M6" s="10">
        <f ca="1">COUNTIFS('Pre-reg'!A2:A2541,K6,'Pre-reg'!C2:C2541,"&lt;&gt;"&amp;"",'Pre-reg'!H2:H2541,"Pass")</f>
        <v>1</v>
      </c>
      <c r="N6" s="11">
        <f ca="1">COUNTIFS('Pre-reg'!A2:A2541,K6,'Pre-reg'!C2:C2541,"&lt;&gt;"&amp;"",'Pre-reg'!H2:H2541,"Fail")</f>
        <v>0</v>
      </c>
      <c r="O6" s="12">
        <f t="shared" ca="1" si="0"/>
        <v>0</v>
      </c>
      <c r="P6" s="19" t="str">
        <f ca="1">IFERROR(__xludf.DUMMYFUNCTION("""COMPUTED_VALUE"""),"MOSIP-22830")</f>
        <v>MOSIP-22830</v>
      </c>
      <c r="Q6" s="9">
        <f ca="1">COUNTIFS(RegClient!A2:A1008,P6,RegClient!C2:C1008,"&lt;&gt;"&amp;"")</f>
        <v>1</v>
      </c>
      <c r="R6" s="10">
        <f ca="1">COUNTIFS(RegClient!A2:A1008,P6,RegClient!C2:C1008,"&lt;&gt;"&amp;"",RegClient!H2:H1008,"Pass")</f>
        <v>1</v>
      </c>
      <c r="S6" s="11">
        <f ca="1">COUNTIFS(RegClient!A2:A1008,P6,RegClient!C2:C1008,"&lt;&gt;"&amp;"",RegClient!H2:H1008,"Fail")</f>
        <v>0</v>
      </c>
      <c r="T6" s="12">
        <f t="shared" ca="1" si="1"/>
        <v>0</v>
      </c>
      <c r="U6" s="19" t="str">
        <f ca="1">IFERROR(__xludf.DUMMYFUNCTION("""COMPUTED_VALUE"""),"MOSIP-19651")</f>
        <v>MOSIP-19651</v>
      </c>
      <c r="V6" s="9">
        <f ca="1">COUNTIFS(RegProc!A2:A999,U6,RegProc!C2:C999,"&lt;&gt;"&amp;"")</f>
        <v>2</v>
      </c>
      <c r="W6" s="10">
        <f ca="1">COUNTIFS(RegProc!A2:A999,U6,RegProc!C2:C999,"&lt;&gt;"&amp;"",RegProc!I2:I999,"Pass")</f>
        <v>2</v>
      </c>
      <c r="X6" s="11">
        <f ca="1">COUNTIFS(RegProc!A2:A999,U6,RegProc!C2:C999,"&lt;&gt;"&amp;"",RegProc!I2:I999,"Fail")</f>
        <v>0</v>
      </c>
      <c r="Y6" s="12">
        <f t="shared" ca="1" si="2"/>
        <v>0</v>
      </c>
      <c r="Z6" s="19" t="str">
        <f ca="1">IFERROR(__xludf.DUMMYFUNCTION("""COMPUTED_VALUE"""),"MOSIP-18430")</f>
        <v>MOSIP-18430</v>
      </c>
      <c r="AA6" s="9">
        <f ca="1">COUNTIFS(Resident!A2:A1001,Z6,Resident!C2:C1001,"&lt;&gt;"&amp;"")</f>
        <v>1</v>
      </c>
      <c r="AB6" s="10">
        <f ca="1">COUNTIFS(Resident!A2:A1001,Z6,Resident!C2:C1001,"&lt;&gt;"&amp;"",Resident!I2:I1001,"Pass")</f>
        <v>1</v>
      </c>
      <c r="AC6" s="11">
        <f ca="1">COUNTIFS(Resident!A2:A1001,Z6,Resident!C2:C1001,"&lt;&gt;"&amp;"",Resident!I2:I1001,"Fail")</f>
        <v>0</v>
      </c>
      <c r="AD6" s="12">
        <f t="shared" ca="1" si="3"/>
        <v>0</v>
      </c>
      <c r="AE6" s="19" t="str">
        <f ca="1">IFERROR(__xludf.DUMMYFUNCTION("""COMPUTED_VALUE"""),"MOSIP-19724")</f>
        <v>MOSIP-19724</v>
      </c>
      <c r="AF6" s="9">
        <f ca="1">COUNTIFS(Admin!A2:A1084,AE6,Admin!C2:C1084,"&lt;&gt;"&amp;"")</f>
        <v>2</v>
      </c>
      <c r="AG6" s="10">
        <f ca="1">COUNTIFS(Admin!A2:A1084,AE6,Admin!C2:C1084,"&lt;&gt;"&amp;"",Admin!I2:I1084,"Pass")</f>
        <v>2</v>
      </c>
      <c r="AH6" s="11">
        <f ca="1">COUNTIFS(Admin!A2:A1084,AE6,Admin!C2:C1084,"&lt;&gt;"&amp;"",Admin!I2:I1084,"Fail")</f>
        <v>0</v>
      </c>
      <c r="AI6" s="12">
        <f t="shared" ca="1" si="4"/>
        <v>0</v>
      </c>
      <c r="AJ6" s="19" t="str">
        <f ca="1">IFERROR(__xludf.DUMMYFUNCTION("""COMPUTED_VALUE"""),"MOSIP-19736")</f>
        <v>MOSIP-19736</v>
      </c>
      <c r="AK6" s="9">
        <f ca="1">COUNTIFS(IDA!A2:A1958,AJ6,IDA!C2:C1958,"&lt;&gt;"&amp;"")</f>
        <v>8</v>
      </c>
      <c r="AL6" s="10">
        <f ca="1">COUNTIFS(IDA!A2:A1958,AJ6,IDA!C2:C1958,"&lt;&gt;"&amp;"",IDA!I2:I1958,"Pass")</f>
        <v>8</v>
      </c>
      <c r="AM6" s="11">
        <f ca="1">COUNTIFS(IDA!A2:A1958,AJ6,IDA!C2:C1958,"&lt;&gt;"&amp;"",IDA!I2:I1958,"Fail")</f>
        <v>0</v>
      </c>
      <c r="AN6" s="12">
        <f t="shared" ca="1" si="5"/>
        <v>0</v>
      </c>
      <c r="AO6" s="19" t="str">
        <f ca="1">IFERROR(__xludf.DUMMYFUNCTION("""COMPUTED_VALUE"""),"MOSIP-19306")</f>
        <v>MOSIP-19306</v>
      </c>
      <c r="AP6" s="9">
        <f ca="1">COUNTIFS(PMS!A2:A763,AO6,PMS!C2:C763,"&lt;&gt;"&amp;"")</f>
        <v>2</v>
      </c>
      <c r="AQ6" s="10">
        <f ca="1">COUNTIFS(PMS!A2:A763,AO6,PMS!C2:C763,"&lt;&gt;"&amp;"",PMS!I2:I763,"Pass")</f>
        <v>2</v>
      </c>
      <c r="AR6" s="11">
        <f ca="1">COUNTIFS(PMS!A2:A763,AO6,PMS!C2:C763,"&lt;&gt;"&amp;"",PMS!I2:I763,"Fail")</f>
        <v>0</v>
      </c>
      <c r="AS6" s="12">
        <f t="shared" ca="1" si="6"/>
        <v>0</v>
      </c>
    </row>
    <row r="7" spans="2:45" ht="14.25" customHeight="1">
      <c r="B7" s="13" t="s">
        <v>16</v>
      </c>
      <c r="C7" s="14">
        <f ca="1">IFERROR(__xludf.DUMMYFUNCTION("COUNTUNIQUE(RegProc!A2:A999)"),56)</f>
        <v>56</v>
      </c>
      <c r="D7" s="15">
        <f>COUNTA(RegProc!C2:C999)</f>
        <v>143</v>
      </c>
      <c r="E7" s="15">
        <f ca="1">SUM(V4:V54)</f>
        <v>71</v>
      </c>
      <c r="F7" s="15">
        <f t="shared" ca="1" si="7"/>
        <v>72</v>
      </c>
      <c r="G7" s="16">
        <f>COUNTIF(RegProc!I2:I999, "Pass")</f>
        <v>138</v>
      </c>
      <c r="H7" s="17">
        <f>COUNTIF(RegProc!I2:I999, "Fail")</f>
        <v>5</v>
      </c>
      <c r="I7" s="18">
        <f t="shared" si="8"/>
        <v>0</v>
      </c>
      <c r="J7" s="1"/>
      <c r="K7" s="19" t="str">
        <f ca="1">IFERROR(__xludf.DUMMYFUNCTION("""COMPUTED_VALUE"""),"MOSIP-18715")</f>
        <v>MOSIP-18715</v>
      </c>
      <c r="L7" s="9">
        <f ca="1">COUNTIFS('Pre-reg'!A2:A71,K7,'Pre-reg'!C2:C71,"&lt;&gt;"&amp;"")</f>
        <v>1</v>
      </c>
      <c r="M7" s="10">
        <f ca="1">COUNTIFS('Pre-reg'!A2:A2541,K7,'Pre-reg'!C2:C2541,"&lt;&gt;"&amp;"",'Pre-reg'!H2:H2541,"Pass")</f>
        <v>1</v>
      </c>
      <c r="N7" s="11">
        <f ca="1">COUNTIFS('Pre-reg'!A2:A2541,K7,'Pre-reg'!C2:C2541,"&lt;&gt;"&amp;"",'Pre-reg'!H2:H2541,"Fail")</f>
        <v>0</v>
      </c>
      <c r="O7" s="12">
        <f t="shared" ca="1" si="0"/>
        <v>0</v>
      </c>
      <c r="P7" s="19" t="str">
        <f ca="1">IFERROR(__xludf.DUMMYFUNCTION("""COMPUTED_VALUE"""),"MOSIP-18071")</f>
        <v>MOSIP-18071</v>
      </c>
      <c r="Q7" s="9">
        <f ca="1">COUNTIFS(RegClient!A2:A1008,P7,RegClient!C2:C1008,"&lt;&gt;"&amp;"")</f>
        <v>1</v>
      </c>
      <c r="R7" s="10">
        <f ca="1">COUNTIFS(RegClient!A2:A1008,P7,RegClient!C2:C1008,"&lt;&gt;"&amp;"",RegClient!H2:H1008,"Pass")</f>
        <v>1</v>
      </c>
      <c r="S7" s="11">
        <f ca="1">COUNTIFS(RegClient!A2:A1008,P7,RegClient!C2:C1008,"&lt;&gt;"&amp;"",RegClient!H2:H1008,"Fail")</f>
        <v>0</v>
      </c>
      <c r="T7" s="12">
        <f t="shared" ca="1" si="1"/>
        <v>0</v>
      </c>
      <c r="U7" s="19" t="str">
        <f ca="1">IFERROR(__xludf.DUMMYFUNCTION("""COMPUTED_VALUE"""),"MOSIP-19843")</f>
        <v>MOSIP-19843</v>
      </c>
      <c r="V7" s="9">
        <f ca="1">COUNTIFS(RegProc!A2:A999,U7,RegProc!C2:C999,"&lt;&gt;"&amp;"")</f>
        <v>2</v>
      </c>
      <c r="W7" s="10">
        <f ca="1">COUNTIFS(RegProc!A2:A999,U7,RegProc!C2:C999,"&lt;&gt;"&amp;"",RegProc!I2:I999,"Pass")</f>
        <v>1</v>
      </c>
      <c r="X7" s="11">
        <f ca="1">COUNTIFS(RegProc!A2:A999,U7,RegProc!C2:C999,"&lt;&gt;"&amp;"",RegProc!I2:I999,"Fail")</f>
        <v>1</v>
      </c>
      <c r="Y7" s="12">
        <f t="shared" ca="1" si="2"/>
        <v>0</v>
      </c>
      <c r="Z7" s="19" t="str">
        <f ca="1">IFERROR(__xludf.DUMMYFUNCTION("""COMPUTED_VALUE"""),"MOSIP-19371")</f>
        <v>MOSIP-19371</v>
      </c>
      <c r="AA7" s="9">
        <f ca="1">COUNTIFS(Resident!A2:A1001,Z7,Resident!C2:C1001,"&lt;&gt;"&amp;"")</f>
        <v>1</v>
      </c>
      <c r="AB7" s="10">
        <f ca="1">COUNTIFS(Resident!A2:A1001,Z7,Resident!C2:C1001,"&lt;&gt;"&amp;"",Resident!I2:I1001,"Pass")</f>
        <v>0</v>
      </c>
      <c r="AC7" s="11">
        <f ca="1">COUNTIFS(Resident!A2:A1001,Z7,Resident!C2:C1001,"&lt;&gt;"&amp;"",Resident!I2:I1001,"Fail")</f>
        <v>1</v>
      </c>
      <c r="AD7" s="12">
        <f t="shared" ca="1" si="3"/>
        <v>0</v>
      </c>
      <c r="AE7" s="19" t="str">
        <f ca="1">IFERROR(__xludf.DUMMYFUNCTION("""COMPUTED_VALUE"""),"MOSIP-18931")</f>
        <v>MOSIP-18931</v>
      </c>
      <c r="AF7" s="9">
        <f ca="1">COUNTIFS(Admin!A2:A1084,AE7,Admin!C2:C1084,"&lt;&gt;"&amp;"")</f>
        <v>6</v>
      </c>
      <c r="AG7" s="10">
        <f ca="1">COUNTIFS(Admin!A2:A1084,AE7,Admin!C2:C1084,"&lt;&gt;"&amp;"",Admin!I2:I1084,"Pass")</f>
        <v>0</v>
      </c>
      <c r="AH7" s="11">
        <f ca="1">COUNTIFS(Admin!A2:A1084,AE7,Admin!C2:C1084,"&lt;&gt;"&amp;"",Admin!I2:I1084,"Fail")</f>
        <v>0</v>
      </c>
      <c r="AI7" s="12">
        <f t="shared" ca="1" si="4"/>
        <v>6</v>
      </c>
      <c r="AJ7" s="19" t="str">
        <f ca="1">IFERROR(__xludf.DUMMYFUNCTION("""COMPUTED_VALUE"""),"MOSIP-14291")</f>
        <v>MOSIP-14291</v>
      </c>
      <c r="AK7" s="9">
        <f ca="1">COUNTIFS(IDA!A2:A1958,AJ7,IDA!C2:C1958,"&lt;&gt;"&amp;"")</f>
        <v>4</v>
      </c>
      <c r="AL7" s="10">
        <f ca="1">COUNTIFS(IDA!A2:A1958,AJ7,IDA!C2:C1958,"&lt;&gt;"&amp;"",IDA!I2:I1958,"Pass")</f>
        <v>4</v>
      </c>
      <c r="AM7" s="11">
        <f ca="1">COUNTIFS(IDA!A2:A1958,AJ7,IDA!C2:C1958,"&lt;&gt;"&amp;"",IDA!I2:I1958,"Fail")</f>
        <v>0</v>
      </c>
      <c r="AN7" s="12">
        <f t="shared" ca="1" si="5"/>
        <v>0</v>
      </c>
      <c r="AO7" s="19" t="str">
        <f ca="1">IFERROR(__xludf.DUMMYFUNCTION("""COMPUTED_VALUE"""),"MOSIP-19289")</f>
        <v>MOSIP-19289</v>
      </c>
      <c r="AP7" s="9">
        <f ca="1">COUNTIFS(PMS!A2:A763,AO7,PMS!C2:C763,"&lt;&gt;"&amp;"")</f>
        <v>1</v>
      </c>
      <c r="AQ7" s="10">
        <f ca="1">COUNTIFS(PMS!A2:A763,AO7,PMS!C2:C763,"&lt;&gt;"&amp;"",PMS!I2:I763,"Pass")</f>
        <v>1</v>
      </c>
      <c r="AR7" s="11">
        <f ca="1">COUNTIFS(PMS!A2:A763,AO7,PMS!C2:C763,"&lt;&gt;"&amp;"",PMS!I2:I763,"Fail")</f>
        <v>0</v>
      </c>
      <c r="AS7" s="12">
        <f t="shared" ca="1" si="6"/>
        <v>0</v>
      </c>
    </row>
    <row r="8" spans="2:45" ht="14.25" customHeight="1">
      <c r="B8" s="13" t="s">
        <v>3</v>
      </c>
      <c r="C8" s="14">
        <f ca="1">IFERROR(__xludf.DUMMYFUNCTION("COUNTUNIQUE(Resident!A2:A1001)"),13)</f>
        <v>13</v>
      </c>
      <c r="D8" s="15">
        <f>COUNTA(Resident!C2:C1001)</f>
        <v>85</v>
      </c>
      <c r="E8" s="15">
        <f ca="1">SUM(AA4:AA51)</f>
        <v>13</v>
      </c>
      <c r="F8" s="15">
        <f t="shared" ca="1" si="7"/>
        <v>72</v>
      </c>
      <c r="G8" s="16">
        <f>COUNTIF(Resident!I2:I1001, "Pass")</f>
        <v>77</v>
      </c>
      <c r="H8" s="17">
        <f>COUNTIF(Resident!I2:I1001, "Fail")</f>
        <v>8</v>
      </c>
      <c r="I8" s="18">
        <f t="shared" si="8"/>
        <v>0</v>
      </c>
      <c r="J8" s="1"/>
      <c r="K8" s="19" t="str">
        <f ca="1">IFERROR(__xludf.DUMMYFUNCTION("""COMPUTED_VALUE"""),"MOSIP-18710")</f>
        <v>MOSIP-18710</v>
      </c>
      <c r="L8" s="9">
        <f ca="1">COUNTIFS('Pre-reg'!A2:A71,K8,'Pre-reg'!C2:C71,"&lt;&gt;"&amp;"")</f>
        <v>1</v>
      </c>
      <c r="M8" s="10">
        <f ca="1">COUNTIFS('Pre-reg'!A2:A2541,K8,'Pre-reg'!C2:C2541,"&lt;&gt;"&amp;"",'Pre-reg'!H2:H2541,"Pass")</f>
        <v>1</v>
      </c>
      <c r="N8" s="11">
        <f ca="1">COUNTIFS('Pre-reg'!A2:A2541,K8,'Pre-reg'!C2:C2541,"&lt;&gt;"&amp;"",'Pre-reg'!H2:H2541,"Fail")</f>
        <v>0</v>
      </c>
      <c r="O8" s="12">
        <f t="shared" ca="1" si="0"/>
        <v>0</v>
      </c>
      <c r="P8" s="19" t="str">
        <f ca="1">IFERROR(__xludf.DUMMYFUNCTION("""COMPUTED_VALUE"""),"MOSIP-18720")</f>
        <v>MOSIP-18720</v>
      </c>
      <c r="Q8" s="9">
        <f ca="1">COUNTIFS(RegClient!A2:A1008,P8,RegClient!C2:C1008,"&lt;&gt;"&amp;"")</f>
        <v>1</v>
      </c>
      <c r="R8" s="10">
        <f ca="1">COUNTIFS(RegClient!A2:A1008,P8,RegClient!C2:C1008,"&lt;&gt;"&amp;"",RegClient!H2:H1008,"Pass")</f>
        <v>1</v>
      </c>
      <c r="S8" s="11">
        <f ca="1">COUNTIFS(RegClient!A2:A1008,P8,RegClient!C2:C1008,"&lt;&gt;"&amp;"",RegClient!H2:H1008,"Fail")</f>
        <v>0</v>
      </c>
      <c r="T8" s="12">
        <f t="shared" ca="1" si="1"/>
        <v>0</v>
      </c>
      <c r="U8" s="19" t="str">
        <f ca="1">IFERROR(__xludf.DUMMYFUNCTION("""COMPUTED_VALUE"""),"MOSIP-17854")</f>
        <v>MOSIP-17854</v>
      </c>
      <c r="V8" s="9">
        <f ca="1">COUNTIFS(RegProc!A2:A999,U8,RegProc!C2:C999,"&lt;&gt;"&amp;"")</f>
        <v>1</v>
      </c>
      <c r="W8" s="10">
        <f ca="1">COUNTIFS(RegProc!A2:A999,U8,RegProc!C2:C999,"&lt;&gt;"&amp;"",RegProc!I2:I999,"Pass")</f>
        <v>1</v>
      </c>
      <c r="X8" s="11">
        <f ca="1">COUNTIFS(RegProc!A2:A999,U8,RegProc!C2:C999,"&lt;&gt;"&amp;"",RegProc!I2:I999,"Fail")</f>
        <v>0</v>
      </c>
      <c r="Y8" s="12">
        <f t="shared" ca="1" si="2"/>
        <v>0</v>
      </c>
      <c r="Z8" s="19" t="str">
        <f ca="1">IFERROR(__xludf.DUMMYFUNCTION("""COMPUTED_VALUE"""),"MOSIP-19270")</f>
        <v>MOSIP-19270</v>
      </c>
      <c r="AA8" s="9">
        <v>1</v>
      </c>
      <c r="AB8" s="10">
        <v>1</v>
      </c>
      <c r="AC8" s="11"/>
      <c r="AD8" s="12"/>
      <c r="AE8" s="19" t="str">
        <f ca="1">IFERROR(__xludf.DUMMYFUNCTION("""COMPUTED_VALUE"""),"MOSIP-19428")</f>
        <v>MOSIP-19428</v>
      </c>
      <c r="AF8" s="9">
        <f ca="1">COUNTIFS(Admin!A2:A1084,AE8,Admin!C2:C1084,"&lt;&gt;"&amp;"")</f>
        <v>1</v>
      </c>
      <c r="AG8" s="10">
        <f ca="1">COUNTIFS(Admin!A2:A1084,AE8,Admin!C2:C1084,"&lt;&gt;"&amp;"",Admin!I2:I1084,"Pass")</f>
        <v>1</v>
      </c>
      <c r="AH8" s="11">
        <f ca="1">COUNTIFS(Admin!A2:A1084,AE8,Admin!C2:C1084,"&lt;&gt;"&amp;"",Admin!I2:I1084,"Fail")</f>
        <v>0</v>
      </c>
      <c r="AI8" s="12">
        <f t="shared" ca="1" si="4"/>
        <v>0</v>
      </c>
      <c r="AJ8" s="19" t="str">
        <f ca="1">IFERROR(__xludf.DUMMYFUNCTION("""COMPUTED_VALUE"""),"MOSIP-19829")</f>
        <v>MOSIP-19829</v>
      </c>
      <c r="AK8" s="9">
        <f ca="1">COUNTIFS(IDA!A2:A1958,AJ8,IDA!C2:C1958,"&lt;&gt;"&amp;"")</f>
        <v>26</v>
      </c>
      <c r="AL8" s="10">
        <f ca="1">COUNTIFS(IDA!A2:A1958,AJ8,IDA!C2:C1958,"&lt;&gt;"&amp;"",IDA!I2:I1958,"Pass")</f>
        <v>25</v>
      </c>
      <c r="AM8" s="11">
        <f ca="1">COUNTIFS(IDA!A2:A1958,AJ8,IDA!C2:C1958,"&lt;&gt;"&amp;"",IDA!I2:I1958,"Fail")</f>
        <v>1</v>
      </c>
      <c r="AN8" s="12">
        <f t="shared" ca="1" si="5"/>
        <v>0</v>
      </c>
      <c r="AO8" s="19" t="str">
        <f ca="1">IFERROR(__xludf.DUMMYFUNCTION("""COMPUTED_VALUE"""),"MOSIP-19976")</f>
        <v>MOSIP-19976</v>
      </c>
      <c r="AP8" s="9">
        <f ca="1">COUNTIFS(PMS!A2:A763,AO8,PMS!C2:C763,"&lt;&gt;"&amp;"")</f>
        <v>2</v>
      </c>
      <c r="AQ8" s="10">
        <f ca="1">COUNTIFS(PMS!A2:A763,AO8,PMS!C2:C763,"&lt;&gt;"&amp;"",PMS!I2:I763,"Pass")</f>
        <v>2</v>
      </c>
      <c r="AR8" s="11">
        <f ca="1">COUNTIFS(PMS!A2:A763,AO8,PMS!C2:C763,"&lt;&gt;"&amp;"",PMS!I2:I763,"Fail")</f>
        <v>0</v>
      </c>
      <c r="AS8" s="12">
        <f t="shared" ca="1" si="6"/>
        <v>0</v>
      </c>
    </row>
    <row r="9" spans="2:45" ht="14.25" customHeight="1">
      <c r="B9" s="13" t="s">
        <v>4</v>
      </c>
      <c r="C9" s="14">
        <f ca="1">IFERROR(__xludf.DUMMYFUNCTION("COUNTUNIQUE(Admin!A2:A1082)"),57)</f>
        <v>57</v>
      </c>
      <c r="D9" s="15">
        <f>COUNTA(Admin!C2:C1082)</f>
        <v>114</v>
      </c>
      <c r="E9" s="15">
        <f ca="1">SUM(AF4:AF55)</f>
        <v>104</v>
      </c>
      <c r="F9" s="15">
        <f t="shared" ca="1" si="7"/>
        <v>10</v>
      </c>
      <c r="G9" s="16">
        <f>COUNTIF(Admin!I2:I1082, "Pass")</f>
        <v>90</v>
      </c>
      <c r="H9" s="17">
        <f>COUNTIF(Admin!I2:I1082, "Fail")</f>
        <v>17</v>
      </c>
      <c r="I9" s="20">
        <v>7</v>
      </c>
      <c r="J9" s="1"/>
      <c r="K9" s="19" t="str">
        <f ca="1">IFERROR(__xludf.DUMMYFUNCTION("""COMPUTED_VALUE"""),"MOSIP-18322")</f>
        <v>MOSIP-18322</v>
      </c>
      <c r="L9" s="9">
        <f ca="1">COUNTIFS('Pre-reg'!A2:A71,K9,'Pre-reg'!C2:C71,"&lt;&gt;"&amp;"")</f>
        <v>2</v>
      </c>
      <c r="M9" s="10">
        <f ca="1">COUNTIFS('Pre-reg'!A2:A2541,K9,'Pre-reg'!C2:C2541,"&lt;&gt;"&amp;"",'Pre-reg'!H2:H2541,"Pass")</f>
        <v>2</v>
      </c>
      <c r="N9" s="11">
        <f ca="1">COUNTIFS('Pre-reg'!A2:A2541,K9,'Pre-reg'!C2:C2541,"&lt;&gt;"&amp;"",'Pre-reg'!H2:H2541,"Fail")</f>
        <v>0</v>
      </c>
      <c r="O9" s="12">
        <f t="shared" ca="1" si="0"/>
        <v>0</v>
      </c>
      <c r="P9" s="19" t="str">
        <f ca="1">IFERROR(__xludf.DUMMYFUNCTION("""COMPUTED_VALUE"""),"MOSIP-18665")</f>
        <v>MOSIP-18665</v>
      </c>
      <c r="Q9" s="9">
        <f ca="1">COUNTIFS(RegClient!A2:A1008,P9,RegClient!C2:C1008,"&lt;&gt;"&amp;"")</f>
        <v>1</v>
      </c>
      <c r="R9" s="10">
        <f ca="1">COUNTIFS(RegClient!A2:A1008,P9,RegClient!C2:C1008,"&lt;&gt;"&amp;"",RegClient!H2:H1008,"Pass")</f>
        <v>1</v>
      </c>
      <c r="S9" s="11">
        <f ca="1">COUNTIFS(RegClient!A2:A1008,P9,RegClient!C2:C1008,"&lt;&gt;"&amp;"",RegClient!H2:H1008,"Fail")</f>
        <v>0</v>
      </c>
      <c r="T9" s="12">
        <f t="shared" ca="1" si="1"/>
        <v>0</v>
      </c>
      <c r="U9" s="19" t="str">
        <f ca="1">IFERROR(__xludf.DUMMYFUNCTION("""COMPUTED_VALUE"""),"MOSIP-19159")</f>
        <v>MOSIP-19159</v>
      </c>
      <c r="V9" s="9">
        <f ca="1">COUNTIFS(RegProc!A2:A999,U9,RegProc!C2:C999,"&lt;&gt;"&amp;"")</f>
        <v>2</v>
      </c>
      <c r="W9" s="10">
        <f ca="1">COUNTIFS(RegProc!A2:A999,U9,RegProc!C2:C999,"&lt;&gt;"&amp;"",RegProc!I2:I999,"Pass")</f>
        <v>2</v>
      </c>
      <c r="X9" s="11">
        <f ca="1">COUNTIFS(RegProc!A2:A999,U9,RegProc!C2:C999,"&lt;&gt;"&amp;"",RegProc!I2:I999,"Fail")</f>
        <v>0</v>
      </c>
      <c r="Y9" s="12">
        <f t="shared" ca="1" si="2"/>
        <v>0</v>
      </c>
      <c r="Z9" s="19" t="str">
        <f ca="1">IFERROR(__xludf.DUMMYFUNCTION("""COMPUTED_VALUE"""),"MOSIP-18431")</f>
        <v>MOSIP-18431</v>
      </c>
      <c r="AA9" s="9">
        <v>1</v>
      </c>
      <c r="AB9" s="10">
        <v>1</v>
      </c>
      <c r="AC9" s="11"/>
      <c r="AD9" s="12"/>
      <c r="AE9" s="19" t="str">
        <f ca="1">IFERROR(__xludf.DUMMYFUNCTION("""COMPUTED_VALUE"""),"MOSIP-19806")</f>
        <v>MOSIP-19806</v>
      </c>
      <c r="AF9" s="9">
        <f ca="1">COUNTIFS(Admin!A2:A1084,AE9,Admin!C2:C1084,"&lt;&gt;"&amp;"")</f>
        <v>1</v>
      </c>
      <c r="AG9" s="10">
        <f ca="1">COUNTIFS(Admin!A2:A1084,AE9,Admin!C2:C1084,"&lt;&gt;"&amp;"",Admin!I2:I1084,"Pass")</f>
        <v>1</v>
      </c>
      <c r="AH9" s="11">
        <f ca="1">COUNTIFS(Admin!A2:A1084,AE9,Admin!C2:C1084,"&lt;&gt;"&amp;"",Admin!I2:I1084,"Fail")</f>
        <v>0</v>
      </c>
      <c r="AI9" s="12">
        <f t="shared" ca="1" si="4"/>
        <v>0</v>
      </c>
      <c r="AJ9" s="19" t="str">
        <f ca="1">IFERROR(__xludf.DUMMYFUNCTION("""COMPUTED_VALUE"""),"MOSIP-18285")</f>
        <v>MOSIP-18285</v>
      </c>
      <c r="AK9" s="9">
        <f ca="1">COUNTIFS(IDA!A2:A1958,AJ9,IDA!C2:C1958,"&lt;&gt;"&amp;"")</f>
        <v>4</v>
      </c>
      <c r="AL9" s="10">
        <f ca="1">COUNTIFS(IDA!A2:A1958,AJ9,IDA!C2:C1958,"&lt;&gt;"&amp;"",IDA!I2:I1958,"Pass")</f>
        <v>4</v>
      </c>
      <c r="AM9" s="11">
        <f ca="1">COUNTIFS(IDA!A2:A1958,AJ9,IDA!C2:C1958,"&lt;&gt;"&amp;"",IDA!I2:I1958,"Fail")</f>
        <v>0</v>
      </c>
      <c r="AN9" s="12">
        <f t="shared" ca="1" si="5"/>
        <v>0</v>
      </c>
      <c r="AO9" s="19" t="str">
        <f ca="1">IFERROR(__xludf.DUMMYFUNCTION("""COMPUTED_VALUE"""),"MOSIP-19918")</f>
        <v>MOSIP-19918</v>
      </c>
      <c r="AP9" s="9">
        <f ca="1">COUNTIFS(PMS!A2:A763,AO9,PMS!C2:C763,"&lt;&gt;"&amp;"")</f>
        <v>1</v>
      </c>
      <c r="AQ9" s="10">
        <f ca="1">COUNTIFS(PMS!A2:A763,AO9,PMS!C2:C763,"&lt;&gt;"&amp;"",PMS!I2:I763,"Pass")</f>
        <v>1</v>
      </c>
      <c r="AR9" s="11">
        <f ca="1">COUNTIFS(PMS!A2:A763,AO9,PMS!C2:C763,"&lt;&gt;"&amp;"",PMS!I2:I763,"Fail")</f>
        <v>0</v>
      </c>
      <c r="AS9" s="12">
        <f t="shared" ca="1" si="6"/>
        <v>0</v>
      </c>
    </row>
    <row r="10" spans="2:45" ht="14.25" customHeight="1">
      <c r="B10" s="13" t="s">
        <v>5</v>
      </c>
      <c r="C10" s="14">
        <f ca="1">IFERROR(__xludf.DUMMYFUNCTION("COUNTUNIQUE(IDA!A2:A1958)"),20)</f>
        <v>20</v>
      </c>
      <c r="D10" s="15">
        <f>COUNTA(IDA!C2:C1958)</f>
        <v>122</v>
      </c>
      <c r="E10" s="15">
        <f ca="1">SUM(AK4:AK51)</f>
        <v>79</v>
      </c>
      <c r="F10" s="15">
        <f t="shared" ca="1" si="7"/>
        <v>43</v>
      </c>
      <c r="G10" s="16">
        <f>COUNTIF(IDA!I2:I1958, "Pass")</f>
        <v>117</v>
      </c>
      <c r="H10" s="17">
        <f>COUNTIF(IDA!I2:I1958, "Fail")</f>
        <v>5</v>
      </c>
      <c r="I10" s="18">
        <f t="shared" ref="I10:I11" si="9">D10-G10-H10</f>
        <v>0</v>
      </c>
      <c r="J10" s="1"/>
      <c r="K10" s="19" t="str">
        <f ca="1">IFERROR(__xludf.DUMMYFUNCTION("""COMPUTED_VALUE"""),"MOSIP-17647")</f>
        <v>MOSIP-17647</v>
      </c>
      <c r="L10" s="9">
        <f ca="1">COUNTIFS('Pre-reg'!A2:A71,K10,'Pre-reg'!C2:C71,"&lt;&gt;"&amp;"")</f>
        <v>1</v>
      </c>
      <c r="M10" s="10">
        <f ca="1">COUNTIFS('Pre-reg'!A2:A2541,K10,'Pre-reg'!C2:C2541,"&lt;&gt;"&amp;"",'Pre-reg'!H2:H2541,"Pass")</f>
        <v>1</v>
      </c>
      <c r="N10" s="11">
        <f ca="1">COUNTIFS('Pre-reg'!A2:A2541,K10,'Pre-reg'!C2:C2541,"&lt;&gt;"&amp;"",'Pre-reg'!H2:H2541,"Fail")</f>
        <v>0</v>
      </c>
      <c r="O10" s="12">
        <f t="shared" ca="1" si="0"/>
        <v>0</v>
      </c>
      <c r="P10" s="19" t="str">
        <f ca="1">IFERROR(__xludf.DUMMYFUNCTION("""COMPUTED_VALUE"""),"MOSIP-18928")</f>
        <v>MOSIP-18928</v>
      </c>
      <c r="Q10" s="9">
        <f ca="1">COUNTIFS(RegClient!A2:A1008,P10,RegClient!C2:C1008,"&lt;&gt;"&amp;"")</f>
        <v>1</v>
      </c>
      <c r="R10" s="10">
        <f ca="1">COUNTIFS(RegClient!A2:A1008,P10,RegClient!C2:C1008,"&lt;&gt;"&amp;"",RegClient!H2:H1008,"Pass")</f>
        <v>1</v>
      </c>
      <c r="S10" s="11">
        <f ca="1">COUNTIFS(RegClient!A2:A1008,P10,RegClient!C2:C1008,"&lt;&gt;"&amp;"",RegClient!H2:H1008,"Fail")</f>
        <v>0</v>
      </c>
      <c r="T10" s="12">
        <f t="shared" ca="1" si="1"/>
        <v>0</v>
      </c>
      <c r="U10" s="19" t="str">
        <f ca="1">IFERROR(__xludf.DUMMYFUNCTION("""COMPUTED_VALUE"""),"MOSIP-14191")</f>
        <v>MOSIP-14191</v>
      </c>
      <c r="V10" s="9">
        <f ca="1">COUNTIFS(RegProc!A2:A999,U10,RegProc!C2:C999,"&lt;&gt;"&amp;"")</f>
        <v>1</v>
      </c>
      <c r="W10" s="10">
        <f ca="1">COUNTIFS(RegProc!A2:A999,U10,RegProc!C2:C999,"&lt;&gt;"&amp;"",RegProc!I2:I999,"Pass")</f>
        <v>1</v>
      </c>
      <c r="X10" s="11">
        <f ca="1">COUNTIFS(RegProc!A2:A999,U10,RegProc!C2:C999,"&lt;&gt;"&amp;"",RegProc!I2:I999,"Fail")</f>
        <v>0</v>
      </c>
      <c r="Y10" s="12">
        <f t="shared" ca="1" si="2"/>
        <v>0</v>
      </c>
      <c r="Z10" s="19" t="str">
        <f ca="1">IFERROR(__xludf.DUMMYFUNCTION("""COMPUTED_VALUE"""),"Mosip-23442")</f>
        <v>Mosip-23442</v>
      </c>
      <c r="AA10" s="9">
        <v>1</v>
      </c>
      <c r="AB10" s="10">
        <v>1</v>
      </c>
      <c r="AC10" s="11"/>
      <c r="AD10" s="12"/>
      <c r="AE10" s="19" t="str">
        <f ca="1">IFERROR(__xludf.DUMMYFUNCTION("""COMPUTED_VALUE"""),"MOSIP-18127")</f>
        <v>MOSIP-18127</v>
      </c>
      <c r="AF10" s="9">
        <f ca="1">COUNTIFS(Admin!A2:A1084,AE10,Admin!C2:C1084,"&lt;&gt;"&amp;"")</f>
        <v>3</v>
      </c>
      <c r="AG10" s="10">
        <f ca="1">COUNTIFS(Admin!A2:A1084,AE10,Admin!C2:C1084,"&lt;&gt;"&amp;"",Admin!I2:I1084,"Pass")</f>
        <v>3</v>
      </c>
      <c r="AH10" s="11">
        <f ca="1">COUNTIFS(Admin!A2:A1084,AE10,Admin!C2:C1084,"&lt;&gt;"&amp;"",Admin!I2:I1084,"Fail")</f>
        <v>0</v>
      </c>
      <c r="AI10" s="12">
        <f t="shared" ca="1" si="4"/>
        <v>0</v>
      </c>
      <c r="AJ10" s="19" t="str">
        <f ca="1">IFERROR(__xludf.DUMMYFUNCTION("""COMPUTED_VALUE"""),"MOSIP-20754")</f>
        <v>MOSIP-20754</v>
      </c>
      <c r="AK10" s="9">
        <f ca="1">COUNTIFS(IDA!A2:A1958,AJ10,IDA!C2:C1958,"&lt;&gt;"&amp;"")</f>
        <v>6</v>
      </c>
      <c r="AL10" s="10">
        <f ca="1">COUNTIFS(IDA!A2:A1958,AJ10,IDA!C2:C1958,"&lt;&gt;"&amp;"",IDA!I2:I1958,"Pass")</f>
        <v>6</v>
      </c>
      <c r="AM10" s="11">
        <f ca="1">COUNTIFS(IDA!A2:A1958,AJ10,IDA!C2:C1958,"&lt;&gt;"&amp;"",IDA!I2:I1958,"Fail")</f>
        <v>0</v>
      </c>
      <c r="AN10" s="12">
        <f t="shared" ca="1" si="5"/>
        <v>0</v>
      </c>
      <c r="AO10" s="19" t="str">
        <f ca="1">IFERROR(__xludf.DUMMYFUNCTION("""COMPUTED_VALUE"""),"MOSIP-19823")</f>
        <v>MOSIP-19823</v>
      </c>
      <c r="AP10" s="9">
        <f ca="1">COUNTIFS(PMS!A2:A763,AO10,PMS!C2:C763,"&lt;&gt;"&amp;"")</f>
        <v>1</v>
      </c>
      <c r="AQ10" s="10">
        <f ca="1">COUNTIFS(PMS!A2:A763,AO10,PMS!C2:C763,"&lt;&gt;"&amp;"",PMS!I2:I763,"Pass")</f>
        <v>1</v>
      </c>
      <c r="AR10" s="11">
        <f ca="1">COUNTIFS(PMS!A2:A763,AO10,PMS!C2:C763,"&lt;&gt;"&amp;"",PMS!I2:I763,"Fail")</f>
        <v>0</v>
      </c>
      <c r="AS10" s="12">
        <f t="shared" ca="1" si="6"/>
        <v>0</v>
      </c>
    </row>
    <row r="11" spans="2:45" ht="14.25" customHeight="1">
      <c r="B11" s="13" t="s">
        <v>6</v>
      </c>
      <c r="C11" s="14">
        <f ca="1">IFERROR(__xludf.DUMMYFUNCTION("COUNTUNIQUE(PMS!A2:A1015)"),16)</f>
        <v>16</v>
      </c>
      <c r="D11" s="15">
        <f>COUNTA(PMS!C2:C1015)</f>
        <v>49</v>
      </c>
      <c r="E11" s="15">
        <f ca="1">SUM(AP4:AP51)</f>
        <v>21</v>
      </c>
      <c r="F11" s="15">
        <f t="shared" ca="1" si="7"/>
        <v>28</v>
      </c>
      <c r="G11" s="16">
        <f>COUNTIF(PMS!I2:I1015, "Pass")</f>
        <v>48</v>
      </c>
      <c r="H11" s="17">
        <f>COUNTIF(PMS!I2:I1015, "Fail")</f>
        <v>1</v>
      </c>
      <c r="I11" s="18">
        <f t="shared" si="9"/>
        <v>0</v>
      </c>
      <c r="J11" s="1"/>
      <c r="K11" s="19" t="str">
        <f ca="1">IFERROR(__xludf.DUMMYFUNCTION("""COMPUTED_VALUE"""),"MOSIP-18192")</f>
        <v>MOSIP-18192</v>
      </c>
      <c r="L11" s="9">
        <f ca="1">COUNTIFS('Pre-reg'!A2:A71,K11,'Pre-reg'!C2:C71,"&lt;&gt;"&amp;"")</f>
        <v>1</v>
      </c>
      <c r="M11" s="10">
        <f ca="1">COUNTIFS('Pre-reg'!A2:A2541,K11,'Pre-reg'!C2:C2541,"&lt;&gt;"&amp;"",'Pre-reg'!H2:H2541,"Pass")</f>
        <v>1</v>
      </c>
      <c r="N11" s="11">
        <f ca="1">COUNTIFS('Pre-reg'!A2:A2541,K11,'Pre-reg'!C2:C2541,"&lt;&gt;"&amp;"",'Pre-reg'!H2:H2541,"Fail")</f>
        <v>0</v>
      </c>
      <c r="O11" s="12">
        <f t="shared" ca="1" si="0"/>
        <v>0</v>
      </c>
      <c r="P11" s="19" t="str">
        <f ca="1">IFERROR(__xludf.DUMMYFUNCTION("""COMPUTED_VALUE"""),"MOSIP-18582")</f>
        <v>MOSIP-18582</v>
      </c>
      <c r="Q11" s="9">
        <f ca="1">COUNTIFS(RegClient!A2:A1008,P11,RegClient!C2:C1008,"&lt;&gt;"&amp;"")</f>
        <v>1</v>
      </c>
      <c r="R11" s="10">
        <f ca="1">COUNTIFS(RegClient!A2:A1008,P11,RegClient!C2:C1008,"&lt;&gt;"&amp;"",RegClient!H2:H1008,"Pass")</f>
        <v>1</v>
      </c>
      <c r="S11" s="11">
        <f ca="1">COUNTIFS(RegClient!A2:A1008,P11,RegClient!C2:C1008,"&lt;&gt;"&amp;"",RegClient!H2:H1008,"Fail")</f>
        <v>0</v>
      </c>
      <c r="T11" s="12">
        <f t="shared" ca="1" si="1"/>
        <v>0</v>
      </c>
      <c r="U11" s="19" t="str">
        <f ca="1">IFERROR(__xludf.DUMMYFUNCTION("""COMPUTED_VALUE"""),"MOSIP-19800")</f>
        <v>MOSIP-19800</v>
      </c>
      <c r="V11" s="9">
        <f ca="1">COUNTIFS(RegProc!A2:A999,U11,RegProc!C2:C999,"&lt;&gt;"&amp;"")</f>
        <v>3</v>
      </c>
      <c r="W11" s="10">
        <f ca="1">COUNTIFS(RegProc!A2:A999,U11,RegProc!C2:C999,"&lt;&gt;"&amp;"",RegProc!I2:I999,"Pass")</f>
        <v>3</v>
      </c>
      <c r="X11" s="11">
        <f ca="1">COUNTIFS(RegProc!A2:A999,U11,RegProc!C2:C999,"&lt;&gt;"&amp;"",RegProc!I2:I999,"Fail")</f>
        <v>0</v>
      </c>
      <c r="Y11" s="12">
        <f t="shared" ca="1" si="2"/>
        <v>0</v>
      </c>
      <c r="Z11" s="19" t="str">
        <f ca="1">IFERROR(__xludf.DUMMYFUNCTION("""COMPUTED_VALUE"""),"Mosip-23428")</f>
        <v>Mosip-23428</v>
      </c>
      <c r="AA11" s="9">
        <v>1</v>
      </c>
      <c r="AB11" s="10">
        <v>1</v>
      </c>
      <c r="AC11" s="11"/>
      <c r="AD11" s="12"/>
      <c r="AE11" s="19" t="str">
        <f ca="1">IFERROR(__xludf.DUMMYFUNCTION("""COMPUTED_VALUE"""),"MOSIP-16855")</f>
        <v>MOSIP-16855</v>
      </c>
      <c r="AF11" s="9">
        <f ca="1">COUNTIFS(Admin!A2:A1084,AE11,Admin!C2:C1084,"&lt;&gt;"&amp;"")</f>
        <v>7</v>
      </c>
      <c r="AG11" s="10">
        <f ca="1">COUNTIFS(Admin!A2:A1084,AE11,Admin!C2:C1084,"&lt;&gt;"&amp;"",Admin!I2:I1084,"Pass")</f>
        <v>6</v>
      </c>
      <c r="AH11" s="11">
        <f ca="1">COUNTIFS(Admin!A2:A1084,AE11,Admin!C2:C1084,"&lt;&gt;"&amp;"",Admin!I2:I1084,"Fail")</f>
        <v>1</v>
      </c>
      <c r="AI11" s="12">
        <f t="shared" ca="1" si="4"/>
        <v>0</v>
      </c>
      <c r="AJ11" s="19" t="str">
        <f ca="1">IFERROR(__xludf.DUMMYFUNCTION("""COMPUTED_VALUE"""),"MOSIP-20753")</f>
        <v>MOSIP-20753</v>
      </c>
      <c r="AK11" s="9">
        <f ca="1">COUNTIFS(IDA!A2:A1958,AJ11,IDA!C2:C1958,"&lt;&gt;"&amp;"")</f>
        <v>1</v>
      </c>
      <c r="AL11" s="10">
        <f ca="1">COUNTIFS(IDA!A2:A1958,AJ11,IDA!C2:C1958,"&lt;&gt;"&amp;"",IDA!I2:I1958,"Pass")</f>
        <v>1</v>
      </c>
      <c r="AM11" s="11">
        <f ca="1">COUNTIFS(IDA!A2:A1958,AJ11,IDA!C2:C1958,"&lt;&gt;"&amp;"",IDA!I2:I1958,"Fail")</f>
        <v>0</v>
      </c>
      <c r="AN11" s="12">
        <f t="shared" ca="1" si="5"/>
        <v>0</v>
      </c>
      <c r="AO11" s="19" t="str">
        <f ca="1">IFERROR(__xludf.DUMMYFUNCTION("""COMPUTED_VALUE"""),"MOSIP-19639")</f>
        <v>MOSIP-19639</v>
      </c>
      <c r="AP11" s="9">
        <f ca="1">COUNTIFS(PMS!A2:A763,AO11,PMS!C2:C763,"&lt;&gt;"&amp;"")</f>
        <v>1</v>
      </c>
      <c r="AQ11" s="10">
        <f ca="1">COUNTIFS(PMS!A2:A763,AO11,PMS!C2:C763,"&lt;&gt;"&amp;"",PMS!I2:I763,"Pass")</f>
        <v>1</v>
      </c>
      <c r="AR11" s="11">
        <f ca="1">COUNTIFS(PMS!A2:A763,AO11,PMS!C2:C763,"&lt;&gt;"&amp;"",PMS!I2:I763,"Fail")</f>
        <v>0</v>
      </c>
      <c r="AS11" s="12">
        <f t="shared" ca="1" si="6"/>
        <v>0</v>
      </c>
    </row>
    <row r="12" spans="2:45" ht="14.25" customHeight="1">
      <c r="C12" s="21">
        <f t="shared" ref="C12:I12" ca="1" si="10">SUM(C5:C11)</f>
        <v>219</v>
      </c>
      <c r="D12" s="21">
        <f t="shared" si="10"/>
        <v>690</v>
      </c>
      <c r="E12" s="21">
        <f t="shared" ca="1" si="10"/>
        <v>349</v>
      </c>
      <c r="F12" s="21">
        <f t="shared" ca="1" si="10"/>
        <v>341</v>
      </c>
      <c r="G12" s="22">
        <f t="shared" si="10"/>
        <v>632</v>
      </c>
      <c r="H12" s="23">
        <f t="shared" si="10"/>
        <v>50</v>
      </c>
      <c r="I12" s="24">
        <f t="shared" si="10"/>
        <v>8</v>
      </c>
      <c r="J12" s="1"/>
      <c r="K12" s="19" t="str">
        <f ca="1">IFERROR(__xludf.DUMMYFUNCTION("""COMPUTED_VALUE"""),"MOSIP-19387")</f>
        <v>MOSIP-19387</v>
      </c>
      <c r="L12" s="9">
        <f ca="1">COUNTIFS('Pre-reg'!A2:A71,K12,'Pre-reg'!C2:C71,"&lt;&gt;"&amp;"")</f>
        <v>1</v>
      </c>
      <c r="M12" s="10">
        <f ca="1">COUNTIFS('Pre-reg'!A2:A2541,K12,'Pre-reg'!C2:C2541,"&lt;&gt;"&amp;"",'Pre-reg'!H2:H2541,"Pass")</f>
        <v>1</v>
      </c>
      <c r="N12" s="11">
        <f ca="1">COUNTIFS('Pre-reg'!A2:A2541,K12,'Pre-reg'!C2:C2541,"&lt;&gt;"&amp;"",'Pre-reg'!H2:H2541,"Fail")</f>
        <v>0</v>
      </c>
      <c r="O12" s="12">
        <f t="shared" ca="1" si="0"/>
        <v>0</v>
      </c>
      <c r="P12" s="19" t="str">
        <f ca="1">IFERROR(__xludf.DUMMYFUNCTION("""COMPUTED_VALUE"""),"MOSIP-19431")</f>
        <v>MOSIP-19431</v>
      </c>
      <c r="Q12" s="9">
        <f ca="1">COUNTIFS(RegClient!A2:A1008,P12,RegClient!C2:C1008,"&lt;&gt;"&amp;"")</f>
        <v>1</v>
      </c>
      <c r="R12" s="10">
        <f ca="1">COUNTIFS(RegClient!A2:A1008,P12,RegClient!C2:C1008,"&lt;&gt;"&amp;"",RegClient!H2:H1008,"Pass")</f>
        <v>1</v>
      </c>
      <c r="S12" s="11">
        <f ca="1">COUNTIFS(RegClient!A2:A1008,P12,RegClient!C2:C1008,"&lt;&gt;"&amp;"",RegClient!H2:H1008,"Fail")</f>
        <v>0</v>
      </c>
      <c r="T12" s="12">
        <f t="shared" ca="1" si="1"/>
        <v>0</v>
      </c>
      <c r="U12" s="19" t="str">
        <f ca="1">IFERROR(__xludf.DUMMYFUNCTION("""COMPUTED_VALUE"""),"MOSIP-20469")</f>
        <v>MOSIP-20469</v>
      </c>
      <c r="V12" s="9">
        <f ca="1">COUNTIFS(RegProc!A2:A999,U12,RegProc!C2:C999,"&lt;&gt;"&amp;"")</f>
        <v>1</v>
      </c>
      <c r="W12" s="10">
        <f ca="1">COUNTIFS(RegProc!A2:A999,U12,RegProc!C2:C999,"&lt;&gt;"&amp;"",RegProc!I2:I999,"Pass")</f>
        <v>1</v>
      </c>
      <c r="X12" s="11">
        <f ca="1">COUNTIFS(RegProc!A2:A999,U12,RegProc!C2:C999,"&lt;&gt;"&amp;"",RegProc!I2:I999,"Fail")</f>
        <v>0</v>
      </c>
      <c r="Y12" s="12">
        <f t="shared" ca="1" si="2"/>
        <v>0</v>
      </c>
      <c r="Z12" s="19" t="str">
        <f ca="1">IFERROR(__xludf.DUMMYFUNCTION("""COMPUTED_VALUE"""),"Mosip-22255")</f>
        <v>Mosip-22255</v>
      </c>
      <c r="AA12" s="9">
        <v>1</v>
      </c>
      <c r="AB12" s="10">
        <v>1</v>
      </c>
      <c r="AC12" s="11"/>
      <c r="AD12" s="12"/>
      <c r="AE12" s="19" t="str">
        <f ca="1">IFERROR(__xludf.DUMMYFUNCTION("""COMPUTED_VALUE"""),"MOSIP-18930")</f>
        <v>MOSIP-18930</v>
      </c>
      <c r="AF12" s="9">
        <f ca="1">COUNTIFS(Admin!A2:A1084,AE12,Admin!C2:C1084,"&lt;&gt;"&amp;"")</f>
        <v>1</v>
      </c>
      <c r="AG12" s="10">
        <f ca="1">COUNTIFS(Admin!A2:A1084,AE12,Admin!C2:C1084,"&lt;&gt;"&amp;"",Admin!I2:I1084,"Pass")</f>
        <v>0</v>
      </c>
      <c r="AH12" s="11">
        <f ca="1">COUNTIFS(Admin!A2:A1084,AE12,Admin!C2:C1084,"&lt;&gt;"&amp;"",Admin!I2:I1084,"Fail")</f>
        <v>0</v>
      </c>
      <c r="AI12" s="12">
        <f t="shared" ca="1" si="4"/>
        <v>1</v>
      </c>
      <c r="AJ12" s="19" t="str">
        <f ca="1">IFERROR(__xludf.DUMMYFUNCTION("""COMPUTED_VALUE"""),"MOSIP-20751")</f>
        <v>MOSIP-20751</v>
      </c>
      <c r="AK12" s="9">
        <f ca="1">COUNTIFS(IDA!A2:A1958,AJ12,IDA!C2:C1958,"&lt;&gt;"&amp;"")</f>
        <v>1</v>
      </c>
      <c r="AL12" s="10">
        <f ca="1">COUNTIFS(IDA!A2:A1958,AJ12,IDA!C2:C1958,"&lt;&gt;"&amp;"",IDA!I2:I1958,"Pass")</f>
        <v>1</v>
      </c>
      <c r="AM12" s="11">
        <f ca="1">COUNTIFS(IDA!A2:A1958,AJ12,IDA!C2:C1958,"&lt;&gt;"&amp;"",IDA!I2:I1958,"Fail")</f>
        <v>0</v>
      </c>
      <c r="AN12" s="12">
        <f t="shared" ca="1" si="5"/>
        <v>0</v>
      </c>
      <c r="AO12" s="19" t="str">
        <f ca="1">IFERROR(__xludf.DUMMYFUNCTION("""COMPUTED_VALUE"""),"MOSIP-19707")</f>
        <v>MOSIP-19707</v>
      </c>
      <c r="AP12" s="9">
        <f ca="1">COUNTIFS(PMS!A2:A763,AO12,PMS!C2:C763,"&lt;&gt;"&amp;"")</f>
        <v>1</v>
      </c>
      <c r="AQ12" s="10">
        <f ca="1">COUNTIFS(PMS!A2:A763,AO12,PMS!C2:C763,"&lt;&gt;"&amp;"",PMS!I2:I763,"Pass")</f>
        <v>0</v>
      </c>
      <c r="AR12" s="11">
        <f ca="1">COUNTIFS(PMS!A2:A763,AO12,PMS!C2:C763,"&lt;&gt;"&amp;"",PMS!I2:I763,"Fail")</f>
        <v>1</v>
      </c>
      <c r="AS12" s="12">
        <f t="shared" ca="1" si="6"/>
        <v>0</v>
      </c>
    </row>
    <row r="13" spans="2:45" ht="14.25" customHeight="1">
      <c r="J13" s="1"/>
      <c r="K13" s="19" t="str">
        <f ca="1">IFERROR(__xludf.DUMMYFUNCTION("""COMPUTED_VALUE"""),"MOSIP-18985")</f>
        <v>MOSIP-18985</v>
      </c>
      <c r="L13" s="9">
        <f ca="1">COUNTIFS('Pre-reg'!A2:A71,K13,'Pre-reg'!C2:C71,"&lt;&gt;"&amp;"")</f>
        <v>1</v>
      </c>
      <c r="M13" s="10">
        <f ca="1">COUNTIFS('Pre-reg'!A2:A2541,K13,'Pre-reg'!C2:C2541,"&lt;&gt;"&amp;"",'Pre-reg'!H2:H2541,"Pass")</f>
        <v>1</v>
      </c>
      <c r="N13" s="11">
        <f ca="1">COUNTIFS('Pre-reg'!A2:A2541,K13,'Pre-reg'!C2:C2541,"&lt;&gt;"&amp;"",'Pre-reg'!H2:H2541,"Fail")</f>
        <v>0</v>
      </c>
      <c r="O13" s="12">
        <f t="shared" ca="1" si="0"/>
        <v>0</v>
      </c>
      <c r="P13" s="19" t="str">
        <f ca="1">IFERROR(__xludf.DUMMYFUNCTION("""COMPUTED_VALUE"""),"MOSIP-13227")</f>
        <v>MOSIP-13227</v>
      </c>
      <c r="Q13" s="9">
        <f ca="1">COUNTIFS(RegClient!A2:A1008,P13,RegClient!C2:C1008,"&lt;&gt;"&amp;"")</f>
        <v>1</v>
      </c>
      <c r="R13" s="10">
        <f ca="1">COUNTIFS(RegClient!A2:A1008,P13,RegClient!C2:C1008,"&lt;&gt;"&amp;"",RegClient!H2:H1008,"Pass")</f>
        <v>1</v>
      </c>
      <c r="S13" s="11">
        <f ca="1">COUNTIFS(RegClient!A2:A1008,P13,RegClient!C2:C1008,"&lt;&gt;"&amp;"",RegClient!H2:H1008,"Fail")</f>
        <v>0</v>
      </c>
      <c r="T13" s="12">
        <f t="shared" ca="1" si="1"/>
        <v>0</v>
      </c>
      <c r="U13" s="19" t="str">
        <f ca="1">IFERROR(__xludf.DUMMYFUNCTION("""COMPUTED_VALUE"""),"MOSIP-20472")</f>
        <v>MOSIP-20472</v>
      </c>
      <c r="V13" s="9">
        <f ca="1">COUNTIFS(RegProc!A2:A999,U13,RegProc!C2:C999,"&lt;&gt;"&amp;"")</f>
        <v>1</v>
      </c>
      <c r="W13" s="10">
        <f ca="1">COUNTIFS(RegProc!A2:A999,U13,RegProc!C2:C999,"&lt;&gt;"&amp;"",RegProc!I2:I999,"Pass")</f>
        <v>1</v>
      </c>
      <c r="X13" s="11">
        <f ca="1">COUNTIFS(RegProc!A2:A999,U13,RegProc!C2:C999,"&lt;&gt;"&amp;"",RegProc!I2:I999,"Fail")</f>
        <v>0</v>
      </c>
      <c r="Y13" s="12">
        <f t="shared" ca="1" si="2"/>
        <v>0</v>
      </c>
      <c r="Z13" s="19" t="str">
        <f ca="1">IFERROR(__xludf.DUMMYFUNCTION("""COMPUTED_VALUE"""),"Mosip-22147")</f>
        <v>Mosip-22147</v>
      </c>
      <c r="AA13" s="9">
        <v>1</v>
      </c>
      <c r="AB13" s="10">
        <v>1</v>
      </c>
      <c r="AC13" s="11"/>
      <c r="AD13" s="12"/>
      <c r="AE13" s="19" t="str">
        <f ca="1">IFERROR(__xludf.DUMMYFUNCTION("""COMPUTED_VALUE"""),"MOSIP-19841")</f>
        <v>MOSIP-19841</v>
      </c>
      <c r="AF13" s="9">
        <f ca="1">COUNTIFS(Admin!A2:A1084,AE13,Admin!C2:C1084,"&lt;&gt;"&amp;"")</f>
        <v>17</v>
      </c>
      <c r="AG13" s="10">
        <f ca="1">COUNTIFS(Admin!A2:A1084,AE13,Admin!C2:C1084,"&lt;&gt;"&amp;"",Admin!I2:I1084,"Pass")</f>
        <v>17</v>
      </c>
      <c r="AH13" s="11">
        <f ca="1">COUNTIFS(Admin!A2:A1084,AE13,Admin!C2:C1084,"&lt;&gt;"&amp;"",Admin!I2:I1084,"Fail")</f>
        <v>0</v>
      </c>
      <c r="AI13" s="12">
        <f t="shared" ca="1" si="4"/>
        <v>0</v>
      </c>
      <c r="AJ13" s="19" t="str">
        <f ca="1">IFERROR(__xludf.DUMMYFUNCTION("""COMPUTED_VALUE"""),"MOSIP-20984")</f>
        <v>MOSIP-20984</v>
      </c>
      <c r="AK13" s="9">
        <f ca="1">COUNTIFS(IDA!A2:A1958,AJ13,IDA!C2:C1958,"&lt;&gt;"&amp;"")</f>
        <v>3</v>
      </c>
      <c r="AL13" s="10">
        <f ca="1">COUNTIFS(IDA!A2:A1958,AJ13,IDA!C2:C1958,"&lt;&gt;"&amp;"",IDA!I2:I1958,"Pass")</f>
        <v>3</v>
      </c>
      <c r="AM13" s="11">
        <f ca="1">COUNTIFS(IDA!A2:A1958,AJ13,IDA!C2:C1958,"&lt;&gt;"&amp;"",IDA!I2:I1958,"Fail")</f>
        <v>0</v>
      </c>
      <c r="AN13" s="12">
        <f t="shared" ca="1" si="5"/>
        <v>0</v>
      </c>
      <c r="AO13" s="19" t="str">
        <f ca="1">IFERROR(__xludf.DUMMYFUNCTION("""COMPUTED_VALUE"""),"MOSIP-19309")</f>
        <v>MOSIP-19309</v>
      </c>
      <c r="AP13" s="9">
        <f ca="1">COUNTIFS(PMS!A2:A763,AO13,PMS!C2:C763,"&lt;&gt;"&amp;"")</f>
        <v>3</v>
      </c>
      <c r="AQ13" s="10">
        <f ca="1">COUNTIFS(PMS!A2:A763,AO13,PMS!C2:C763,"&lt;&gt;"&amp;"",PMS!I2:I763,"Pass")</f>
        <v>3</v>
      </c>
      <c r="AR13" s="11">
        <f ca="1">COUNTIFS(PMS!A2:A763,AO13,PMS!C2:C763,"&lt;&gt;"&amp;"",PMS!I2:I763,"Fail")</f>
        <v>0</v>
      </c>
      <c r="AS13" s="12">
        <f t="shared" ca="1" si="6"/>
        <v>0</v>
      </c>
    </row>
    <row r="14" spans="2:45" ht="14.25" customHeight="1">
      <c r="J14" s="1"/>
      <c r="K14" s="19" t="str">
        <f ca="1">IFERROR(__xludf.DUMMYFUNCTION("""COMPUTED_VALUE"""),"MOSIP-20826")</f>
        <v>MOSIP-20826</v>
      </c>
      <c r="L14" s="9">
        <f ca="1">COUNTIFS('Pre-reg'!A2:A71,K14,'Pre-reg'!C2:C71,"&lt;&gt;"&amp;"")</f>
        <v>1</v>
      </c>
      <c r="M14" s="25">
        <f ca="1">COUNTIFS('Pre-reg'!A2:A2541,K14,'Pre-reg'!C2:C2541,"&lt;&gt;"&amp;"",'Pre-reg'!H2:H2541,"Pass")</f>
        <v>0</v>
      </c>
      <c r="N14" s="11">
        <f ca="1">COUNTIFS('Pre-reg'!A2:A2541,K14,'Pre-reg'!C2:C2541,"&lt;&gt;"&amp;"",'Pre-reg'!H2:H2541,"Fail")</f>
        <v>1</v>
      </c>
      <c r="O14" s="12">
        <f t="shared" ca="1" si="0"/>
        <v>0</v>
      </c>
      <c r="P14" s="19" t="str">
        <f ca="1">IFERROR(__xludf.DUMMYFUNCTION("""COMPUTED_VALUE"""),"MOSIP-18077")</f>
        <v>MOSIP-18077</v>
      </c>
      <c r="Q14" s="9">
        <f ca="1">COUNTIFS(RegClient!A2:A1008,P14,RegClient!C2:C1008,"&lt;&gt;"&amp;"")</f>
        <v>1</v>
      </c>
      <c r="R14" s="10">
        <f ca="1">COUNTIFS(RegClient!A2:A1008,P14,RegClient!C2:C1008,"&lt;&gt;"&amp;"",RegClient!H2:H1008,"Pass")</f>
        <v>1</v>
      </c>
      <c r="S14" s="11">
        <f ca="1">COUNTIFS(RegClient!A2:A1008,P14,RegClient!C2:C1008,"&lt;&gt;"&amp;"",RegClient!H2:H1008,"Fail")</f>
        <v>0</v>
      </c>
      <c r="T14" s="12">
        <f t="shared" ca="1" si="1"/>
        <v>0</v>
      </c>
      <c r="U14" s="19" t="str">
        <f ca="1">IFERROR(__xludf.DUMMYFUNCTION("""COMPUTED_VALUE"""),"MOSIP-11872")</f>
        <v>MOSIP-11872</v>
      </c>
      <c r="V14" s="9">
        <f ca="1">COUNTIFS(RegProc!A2:A999,U14,RegProc!C2:C999,"&lt;&gt;"&amp;"")</f>
        <v>2</v>
      </c>
      <c r="W14" s="10">
        <f ca="1">COUNTIFS(RegProc!A2:A999,U14,RegProc!C2:C999,"&lt;&gt;"&amp;"",RegProc!I2:I999,"Pass")</f>
        <v>2</v>
      </c>
      <c r="X14" s="11">
        <f ca="1">COUNTIFS(RegProc!A2:A999,U14,RegProc!C2:C999,"&lt;&gt;"&amp;"",RegProc!I2:I999,"Fail")</f>
        <v>0</v>
      </c>
      <c r="Y14" s="12">
        <f t="shared" ca="1" si="2"/>
        <v>0</v>
      </c>
      <c r="Z14" s="19" t="str">
        <f ca="1">IFERROR(__xludf.DUMMYFUNCTION("""COMPUTED_VALUE"""),"Mosip-21130")</f>
        <v>Mosip-21130</v>
      </c>
      <c r="AA14" s="9">
        <v>1</v>
      </c>
      <c r="AB14" s="25">
        <v>1</v>
      </c>
      <c r="AC14" s="11"/>
      <c r="AD14" s="12"/>
      <c r="AE14" s="19" t="str">
        <f ca="1">IFERROR(__xludf.DUMMYFUNCTION("""COMPUTED_VALUE"""),"MOSIP-18658")</f>
        <v>MOSIP-18658</v>
      </c>
      <c r="AF14" s="9">
        <f ca="1">COUNTIFS(Admin!A2:A1084,AE14,Admin!C2:C1084,"&lt;&gt;"&amp;"")</f>
        <v>1</v>
      </c>
      <c r="AG14" s="25">
        <f ca="1">COUNTIFS(Admin!A2:A1084,AE14,Admin!C2:C1084,"&lt;&gt;"&amp;"",Admin!I2:I1084,"Pass")</f>
        <v>1</v>
      </c>
      <c r="AH14" s="11">
        <f ca="1">COUNTIFS(Admin!A2:A1084,AE14,Admin!C2:C1084,"&lt;&gt;"&amp;"",Admin!I2:I1084,"Fail")</f>
        <v>0</v>
      </c>
      <c r="AI14" s="12">
        <f t="shared" ca="1" si="4"/>
        <v>0</v>
      </c>
      <c r="AJ14" s="19" t="str">
        <f ca="1">IFERROR(__xludf.DUMMYFUNCTION("""COMPUTED_VALUE"""),"MOSIP-21043")</f>
        <v>MOSIP-21043</v>
      </c>
      <c r="AK14" s="9">
        <f ca="1">COUNTIFS(IDA!A2:A1958,AJ14,IDA!C2:C1958,"&lt;&gt;"&amp;"")</f>
        <v>3</v>
      </c>
      <c r="AL14" s="10">
        <f ca="1">COUNTIFS(IDA!A2:A1958,AJ14,IDA!C2:C1958,"&lt;&gt;"&amp;"",IDA!I2:I1958,"Pass")</f>
        <v>3</v>
      </c>
      <c r="AM14" s="11">
        <f ca="1">COUNTIFS(IDA!A2:A1958,AJ14,IDA!C2:C1958,"&lt;&gt;"&amp;"",IDA!I2:I1958,"Fail")</f>
        <v>0</v>
      </c>
      <c r="AN14" s="12">
        <f t="shared" ca="1" si="5"/>
        <v>0</v>
      </c>
      <c r="AO14" s="19" t="str">
        <f ca="1">IFERROR(__xludf.DUMMYFUNCTION("""COMPUTED_VALUE"""),"MOSIP-19307")</f>
        <v>MOSIP-19307</v>
      </c>
      <c r="AP14" s="9">
        <f ca="1">COUNTIFS(PMS!A2:A763,AO14,PMS!C2:C763,"&lt;&gt;"&amp;"")</f>
        <v>1</v>
      </c>
      <c r="AQ14" s="10">
        <f ca="1">COUNTIFS(PMS!A2:A763,AO14,PMS!C2:C763,"&lt;&gt;"&amp;"",PMS!I2:I763,"Pass")</f>
        <v>1</v>
      </c>
      <c r="AR14" s="11">
        <f ca="1">COUNTIFS(PMS!A2:A763,AO14,PMS!C2:C763,"&lt;&gt;"&amp;"",PMS!I2:I763,"Fail")</f>
        <v>0</v>
      </c>
      <c r="AS14" s="12">
        <f t="shared" ca="1" si="6"/>
        <v>0</v>
      </c>
    </row>
    <row r="15" spans="2:45" ht="14.25" customHeight="1">
      <c r="B15" s="218" t="s">
        <v>17</v>
      </c>
      <c r="C15" s="207"/>
      <c r="D15" s="207"/>
      <c r="E15" s="207"/>
      <c r="F15" s="207"/>
      <c r="G15" s="207"/>
      <c r="H15" s="207"/>
      <c r="I15" s="208"/>
      <c r="J15" s="1"/>
      <c r="K15" s="19" t="str">
        <f ca="1">IFERROR(__xludf.DUMMYFUNCTION("""COMPUTED_VALUE"""),"MOSIP-20359")</f>
        <v>MOSIP-20359</v>
      </c>
      <c r="L15" s="9">
        <f ca="1">COUNTIFS('Pre-reg'!A2:A71,K15,'Pre-reg'!C2:C71,"&lt;&gt;"&amp;"")</f>
        <v>1</v>
      </c>
      <c r="M15" s="10">
        <f ca="1">COUNTIFS('Pre-reg'!A2:A2541,K15,'Pre-reg'!C2:C2541,"&lt;&gt;"&amp;"",'Pre-reg'!H2:H2541,"Pass")</f>
        <v>1</v>
      </c>
      <c r="N15" s="11">
        <f ca="1">COUNTIFS('Pre-reg'!A2:A2541,K15,'Pre-reg'!C2:C2541,"&lt;&gt;"&amp;"",'Pre-reg'!H2:H2541,"Fail")</f>
        <v>0</v>
      </c>
      <c r="O15" s="12">
        <f t="shared" ca="1" si="0"/>
        <v>0</v>
      </c>
      <c r="P15" s="19" t="str">
        <f ca="1">IFERROR(__xludf.DUMMYFUNCTION("""COMPUTED_VALUE"""),"MOSIP-19893")</f>
        <v>MOSIP-19893</v>
      </c>
      <c r="Q15" s="9">
        <f ca="1">COUNTIFS(RegClient!A2:A1008,P15,RegClient!C2:C1008,"&lt;&gt;"&amp;"")</f>
        <v>1</v>
      </c>
      <c r="R15" s="10">
        <f ca="1">COUNTIFS(RegClient!A2:A1008,P15,RegClient!C2:C1008,"&lt;&gt;"&amp;"",RegClient!H2:H1008,"Pass")</f>
        <v>1</v>
      </c>
      <c r="S15" s="11">
        <f ca="1">COUNTIFS(RegClient!A2:A1008,P15,RegClient!C2:C1008,"&lt;&gt;"&amp;"",RegClient!H2:H1008,"Fail")</f>
        <v>0</v>
      </c>
      <c r="T15" s="12">
        <f t="shared" ca="1" si="1"/>
        <v>0</v>
      </c>
      <c r="U15" s="19" t="str">
        <f ca="1">IFERROR(__xludf.DUMMYFUNCTION("""COMPUTED_VALUE"""),"MOSIP-16576")</f>
        <v>MOSIP-16576</v>
      </c>
      <c r="V15" s="9">
        <f ca="1">COUNTIFS(RegProc!A2:A999,U15,RegProc!C2:C999,"&lt;&gt;"&amp;"")</f>
        <v>1</v>
      </c>
      <c r="W15" s="10">
        <f ca="1">COUNTIFS(RegProc!A2:A999,U15,RegProc!C2:C999,"&lt;&gt;"&amp;"",RegProc!I2:I999,"Pass")</f>
        <v>1</v>
      </c>
      <c r="X15" s="11">
        <f ca="1">COUNTIFS(RegProc!A2:A999,U15,RegProc!C2:C999,"&lt;&gt;"&amp;"",RegProc!I2:I999,"Fail")</f>
        <v>0</v>
      </c>
      <c r="Y15" s="12">
        <f t="shared" ca="1" si="2"/>
        <v>0</v>
      </c>
      <c r="Z15" s="19" t="str">
        <f ca="1">IFERROR(__xludf.DUMMYFUNCTION("""COMPUTED_VALUE"""),"Mosip-23923")</f>
        <v>Mosip-23923</v>
      </c>
      <c r="AA15" s="9">
        <v>1</v>
      </c>
      <c r="AB15" s="10">
        <v>1</v>
      </c>
      <c r="AC15" s="11"/>
      <c r="AD15" s="12"/>
      <c r="AE15" s="19" t="str">
        <f ca="1">IFERROR(__xludf.DUMMYFUNCTION("""COMPUTED_VALUE"""),"MOSIP-18818")</f>
        <v>MOSIP-18818</v>
      </c>
      <c r="AF15" s="9">
        <f ca="1">COUNTIFS(Admin!A2:A1084,AE15,Admin!C2:C1084,"&lt;&gt;"&amp;"")</f>
        <v>1</v>
      </c>
      <c r="AG15" s="10">
        <f ca="1">COUNTIFS(Admin!A2:A1084,AE15,Admin!C2:C1084,"&lt;&gt;"&amp;"",Admin!I2:I1084,"Pass")</f>
        <v>1</v>
      </c>
      <c r="AH15" s="11">
        <f ca="1">COUNTIFS(Admin!A2:A1084,AE15,Admin!C2:C1084,"&lt;&gt;"&amp;"",Admin!I2:I1084,"Fail")</f>
        <v>0</v>
      </c>
      <c r="AI15" s="12">
        <f t="shared" ca="1" si="4"/>
        <v>0</v>
      </c>
      <c r="AJ15" s="19" t="str">
        <f ca="1">IFERROR(__xludf.DUMMYFUNCTION("""COMPUTED_VALUE"""),"MOSIP-20982")</f>
        <v>MOSIP-20982</v>
      </c>
      <c r="AK15" s="9">
        <f ca="1">COUNTIFS(IDA!A2:A1958,AJ15,IDA!C2:C1958,"&lt;&gt;"&amp;"")</f>
        <v>4</v>
      </c>
      <c r="AL15" s="10">
        <f ca="1">COUNTIFS(IDA!A2:A1958,AJ15,IDA!C2:C1958,"&lt;&gt;"&amp;"",IDA!I2:I1958,"Pass")</f>
        <v>4</v>
      </c>
      <c r="AM15" s="11">
        <f ca="1">COUNTIFS(IDA!A2:A1958,AJ15,IDA!C2:C1958,"&lt;&gt;"&amp;"",IDA!I2:I1958,"Fail")</f>
        <v>0</v>
      </c>
      <c r="AN15" s="12">
        <f t="shared" ca="1" si="5"/>
        <v>0</v>
      </c>
      <c r="AO15" s="19" t="str">
        <f ca="1">IFERROR(__xludf.DUMMYFUNCTION("""COMPUTED_VALUE"""),"MOSIP-17562")</f>
        <v>MOSIP-17562</v>
      </c>
      <c r="AP15" s="9">
        <f ca="1">COUNTIFS(PMS!A2:A763,AO15,PMS!C2:C763,"&lt;&gt;"&amp;"")</f>
        <v>1</v>
      </c>
      <c r="AQ15" s="10">
        <f ca="1">COUNTIFS(PMS!A2:A763,AO15,PMS!C2:C763,"&lt;&gt;"&amp;"",PMS!I2:I763,"Pass")</f>
        <v>1</v>
      </c>
      <c r="AR15" s="11">
        <f ca="1">COUNTIFS(PMS!A2:A763,AO15,PMS!C2:C763,"&lt;&gt;"&amp;"",PMS!I2:I763,"Fail")</f>
        <v>0</v>
      </c>
      <c r="AS15" s="12">
        <f t="shared" ca="1" si="6"/>
        <v>0</v>
      </c>
    </row>
    <row r="16" spans="2:45" ht="14.25" customHeight="1">
      <c r="B16" s="26" t="s">
        <v>0</v>
      </c>
      <c r="C16" s="206" t="str">
        <f t="shared" ref="C16:C22" si="11">"Test Rate : " &amp; INT((((G5+H5)/D5)*100)) &amp; "%  With Pass Rate : " &amp; INT((G5/(G5+H5))*100)  &amp; "%"</f>
        <v>Test Rate : 98%  With Pass Rate : 91%</v>
      </c>
      <c r="D16" s="207"/>
      <c r="E16" s="207"/>
      <c r="F16" s="207"/>
      <c r="G16" s="207"/>
      <c r="H16" s="207"/>
      <c r="I16" s="208"/>
      <c r="J16" s="1"/>
      <c r="K16" s="19" t="str">
        <f ca="1">IFERROR(__xludf.DUMMYFUNCTION("""COMPUTED_VALUE"""),"MOSIP-20383")</f>
        <v>MOSIP-20383</v>
      </c>
      <c r="L16" s="9">
        <f ca="1">COUNTIFS('Pre-reg'!A2:A71,K16,'Pre-reg'!C2:C71,"&lt;&gt;"&amp;"")</f>
        <v>1</v>
      </c>
      <c r="M16" s="10">
        <f ca="1">COUNTIFS('Pre-reg'!A2:A2541,K16,'Pre-reg'!C2:C2541,"&lt;&gt;"&amp;"",'Pre-reg'!H2:H2541,"Pass")</f>
        <v>1</v>
      </c>
      <c r="N16" s="11">
        <f ca="1">COUNTIFS('Pre-reg'!A2:A2541,K16,'Pre-reg'!C2:C2541,"&lt;&gt;"&amp;"",'Pre-reg'!H2:H2541,"Fail")</f>
        <v>0</v>
      </c>
      <c r="O16" s="12">
        <f t="shared" ca="1" si="0"/>
        <v>0</v>
      </c>
      <c r="P16" s="19" t="str">
        <f ca="1">IFERROR(__xludf.DUMMYFUNCTION("""COMPUTED_VALUE"""),"MOSIP-19159")</f>
        <v>MOSIP-19159</v>
      </c>
      <c r="Q16" s="9">
        <f ca="1">COUNTIFS(RegClient!A2:A1008,P16,RegClient!C2:C1008,"&lt;&gt;"&amp;"")</f>
        <v>1</v>
      </c>
      <c r="R16" s="10">
        <f ca="1">COUNTIFS(RegClient!A2:A1008,P16,RegClient!C2:C1008,"&lt;&gt;"&amp;"",RegClient!H2:H1008,"Pass")</f>
        <v>1</v>
      </c>
      <c r="S16" s="11">
        <f ca="1">COUNTIFS(RegClient!A2:A1008,P16,RegClient!C2:C1008,"&lt;&gt;"&amp;"",RegClient!H2:H1008,"Fail")</f>
        <v>0</v>
      </c>
      <c r="T16" s="12">
        <f t="shared" ca="1" si="1"/>
        <v>0</v>
      </c>
      <c r="U16" s="19" t="str">
        <f ca="1">IFERROR(__xludf.DUMMYFUNCTION("""COMPUTED_VALUE"""),"MOSIP-19664")</f>
        <v>MOSIP-19664</v>
      </c>
      <c r="V16" s="9">
        <f ca="1">COUNTIFS(RegProc!A2:A999,U16,RegProc!C2:C999,"&lt;&gt;"&amp;"")</f>
        <v>2</v>
      </c>
      <c r="W16" s="10">
        <f ca="1">COUNTIFS(RegProc!A2:A999,U16,RegProc!C2:C999,"&lt;&gt;"&amp;"",RegProc!I2:I999,"Pass")</f>
        <v>2</v>
      </c>
      <c r="X16" s="11">
        <f ca="1">COUNTIFS(RegProc!A2:A999,U16,RegProc!C2:C999,"&lt;&gt;"&amp;"",RegProc!I2:I999,"Fail")</f>
        <v>0</v>
      </c>
      <c r="Y16" s="12">
        <f t="shared" ca="1" si="2"/>
        <v>0</v>
      </c>
      <c r="Z16" s="19" t="str">
        <f ca="1">IFERROR(__xludf.DUMMYFUNCTION("""COMPUTED_VALUE"""),"Mosip-22903")</f>
        <v>Mosip-22903</v>
      </c>
      <c r="AA16" s="9"/>
      <c r="AB16" s="10"/>
      <c r="AC16" s="11"/>
      <c r="AD16" s="12"/>
      <c r="AE16" s="19" t="str">
        <f ca="1">IFERROR(__xludf.DUMMYFUNCTION("""COMPUTED_VALUE"""),"MOSIP-18589")</f>
        <v>MOSIP-18589</v>
      </c>
      <c r="AF16" s="9">
        <f ca="1">COUNTIFS(Admin!A2:A1084,AE16,Admin!C2:C1084,"&lt;&gt;"&amp;"")</f>
        <v>1</v>
      </c>
      <c r="AG16" s="10">
        <f ca="1">COUNTIFS(Admin!A2:A1084,AE16,Admin!C2:C1084,"&lt;&gt;"&amp;"",Admin!I2:I1084,"Pass")</f>
        <v>1</v>
      </c>
      <c r="AH16" s="11">
        <f ca="1">COUNTIFS(Admin!A2:A1084,AE16,Admin!C2:C1084,"&lt;&gt;"&amp;"",Admin!I2:I1084,"Fail")</f>
        <v>0</v>
      </c>
      <c r="AI16" s="12">
        <f t="shared" ca="1" si="4"/>
        <v>0</v>
      </c>
      <c r="AJ16" s="19" t="str">
        <f ca="1">IFERROR(__xludf.DUMMYFUNCTION("""COMPUTED_VALUE"""),"MOSIP-20833")</f>
        <v>MOSIP-20833</v>
      </c>
      <c r="AK16" s="9">
        <f ca="1">COUNTIFS(IDA!A2:A1958,AJ16,IDA!C2:C1958,"&lt;&gt;"&amp;"")</f>
        <v>1</v>
      </c>
      <c r="AL16" s="10">
        <f ca="1">COUNTIFS(IDA!A2:A1958,AJ16,IDA!C2:C1958,"&lt;&gt;"&amp;"",IDA!I2:I1958,"Pass")</f>
        <v>1</v>
      </c>
      <c r="AM16" s="11">
        <f ca="1">COUNTIFS(IDA!A2:A1958,AJ16,IDA!C2:C1958,"&lt;&gt;"&amp;"",IDA!I2:I1958,"Fail")</f>
        <v>0</v>
      </c>
      <c r="AN16" s="12">
        <f t="shared" ca="1" si="5"/>
        <v>0</v>
      </c>
      <c r="AO16" s="19" t="str">
        <f ca="1">IFERROR(__xludf.DUMMYFUNCTION("""COMPUTED_VALUE"""),"MOSIP-19404")</f>
        <v>MOSIP-19404</v>
      </c>
      <c r="AP16" s="9">
        <f ca="1">COUNTIFS(PMS!A2:A763,AO16,PMS!C2:C763,"&lt;&gt;"&amp;"")</f>
        <v>1</v>
      </c>
      <c r="AQ16" s="10">
        <f ca="1">COUNTIFS(PMS!A2:A763,AO16,PMS!C2:C763,"&lt;&gt;"&amp;"",PMS!I2:I763,"Pass")</f>
        <v>1</v>
      </c>
      <c r="AR16" s="11">
        <f ca="1">COUNTIFS(PMS!A2:A763,AO16,PMS!C2:C763,"&lt;&gt;"&amp;"",PMS!I2:I763,"Fail")</f>
        <v>0</v>
      </c>
      <c r="AS16" s="12">
        <f t="shared" ca="1" si="6"/>
        <v>0</v>
      </c>
    </row>
    <row r="17" spans="2:45" ht="14.25" customHeight="1">
      <c r="B17" s="26" t="s">
        <v>15</v>
      </c>
      <c r="C17" s="206" t="str">
        <f t="shared" si="11"/>
        <v>Test Rate : 100%  With Pass Rate : 92%</v>
      </c>
      <c r="D17" s="207"/>
      <c r="E17" s="207"/>
      <c r="F17" s="207"/>
      <c r="G17" s="207"/>
      <c r="H17" s="207"/>
      <c r="I17" s="208"/>
      <c r="J17" s="1"/>
      <c r="K17" s="19" t="str">
        <f ca="1">IFERROR(__xludf.DUMMYFUNCTION("""COMPUTED_VALUE"""),"MOSIP-21001")</f>
        <v>MOSIP-21001</v>
      </c>
      <c r="L17" s="9">
        <f ca="1">COUNTIFS('Pre-reg'!A2:A71,K17,'Pre-reg'!C2:C71,"&lt;&gt;"&amp;"")</f>
        <v>1</v>
      </c>
      <c r="M17" s="10">
        <f ca="1">COUNTIFS('Pre-reg'!A2:A2541,K17,'Pre-reg'!C2:C2541,"&lt;&gt;"&amp;"",'Pre-reg'!H2:H2541,"Pass")</f>
        <v>1</v>
      </c>
      <c r="N17" s="11">
        <f ca="1">COUNTIFS('Pre-reg'!A2:A2541,K17,'Pre-reg'!C2:C2541,"&lt;&gt;"&amp;"",'Pre-reg'!H2:H2541,"Fail")</f>
        <v>0</v>
      </c>
      <c r="O17" s="12">
        <f t="shared" ca="1" si="0"/>
        <v>0</v>
      </c>
      <c r="P17" s="19" t="str">
        <f ca="1">IFERROR(__xludf.DUMMYFUNCTION("""COMPUTED_VALUE"""),"MOSIP-18649")</f>
        <v>MOSIP-18649</v>
      </c>
      <c r="Q17" s="9">
        <f ca="1">COUNTIFS(RegClient!A2:A1008,P17,RegClient!C2:C1008,"&lt;&gt;"&amp;"")</f>
        <v>1</v>
      </c>
      <c r="R17" s="10">
        <f ca="1">COUNTIFS(RegClient!A2:A1008,P17,RegClient!C2:C1008,"&lt;&gt;"&amp;"",RegClient!H2:H1008,"Pass")</f>
        <v>1</v>
      </c>
      <c r="S17" s="11">
        <f ca="1">COUNTIFS(RegClient!A2:A1008,P17,RegClient!C2:C1008,"&lt;&gt;"&amp;"",RegClient!H2:H1008,"Fail")</f>
        <v>0</v>
      </c>
      <c r="T17" s="12">
        <f t="shared" ca="1" si="1"/>
        <v>0</v>
      </c>
      <c r="U17" s="19" t="str">
        <f ca="1">IFERROR(__xludf.DUMMYFUNCTION("""COMPUTED_VALUE"""),"MOSIP-19871")</f>
        <v>MOSIP-19871</v>
      </c>
      <c r="V17" s="9">
        <f ca="1">COUNTIFS(RegProc!A2:A999,U17,RegProc!C2:C999,"&lt;&gt;"&amp;"")</f>
        <v>1</v>
      </c>
      <c r="W17" s="10">
        <f ca="1">COUNTIFS(RegProc!A2:A999,U17,RegProc!C2:C999,"&lt;&gt;"&amp;"",RegProc!I2:I999,"Pass")</f>
        <v>1</v>
      </c>
      <c r="X17" s="11">
        <f ca="1">COUNTIFS(RegProc!A2:A999,U17,RegProc!C2:C999,"&lt;&gt;"&amp;"",RegProc!I2:I999,"Fail")</f>
        <v>0</v>
      </c>
      <c r="Y17" s="12">
        <f t="shared" ca="1" si="2"/>
        <v>0</v>
      </c>
      <c r="Z17" s="19"/>
      <c r="AA17" s="9"/>
      <c r="AB17" s="10"/>
      <c r="AC17" s="11"/>
      <c r="AD17" s="12"/>
      <c r="AE17" s="19" t="str">
        <f ca="1">IFERROR(__xludf.DUMMYFUNCTION("""COMPUTED_VALUE"""),"MOSIP-16358")</f>
        <v>MOSIP-16358</v>
      </c>
      <c r="AF17" s="9">
        <f ca="1">COUNTIFS(Admin!A2:A1084,AE17,Admin!C2:C1084,"&lt;&gt;"&amp;"")</f>
        <v>1</v>
      </c>
      <c r="AG17" s="10">
        <f ca="1">COUNTIFS(Admin!A2:A1084,AE17,Admin!C2:C1084,"&lt;&gt;"&amp;"",Admin!I2:I1084,"Pass")</f>
        <v>1</v>
      </c>
      <c r="AH17" s="11">
        <f ca="1">COUNTIFS(Admin!A2:A1084,AE17,Admin!C2:C1084,"&lt;&gt;"&amp;"",Admin!I2:I1084,"Fail")</f>
        <v>0</v>
      </c>
      <c r="AI17" s="12">
        <f t="shared" ca="1" si="4"/>
        <v>0</v>
      </c>
      <c r="AJ17" s="19" t="str">
        <f ca="1">IFERROR(__xludf.DUMMYFUNCTION("""COMPUTED_VALUE"""),"MOSIP-24054")</f>
        <v>MOSIP-24054</v>
      </c>
      <c r="AK17" s="9">
        <f ca="1">COUNTIFS(IDA!A3:A1959,AJ17,IDA!C3:C1959,"&lt;&gt;"&amp;"")</f>
        <v>1</v>
      </c>
      <c r="AL17" s="10">
        <f ca="1">COUNTIFS(IDA!A3:A1959,AJ17,IDA!C3:C1959,"&lt;&gt;"&amp;"",IDA!I3:I1959,"Pass")</f>
        <v>0</v>
      </c>
      <c r="AM17" s="11">
        <f ca="1">COUNTIFS(IDA!A3:A1959,AJ17,IDA!C3:C1959,"&lt;&gt;"&amp;"",IDA!I3:I1959,"Fail")</f>
        <v>1</v>
      </c>
      <c r="AN17" s="12">
        <f t="shared" ca="1" si="5"/>
        <v>0</v>
      </c>
      <c r="AO17" s="19" t="str">
        <f ca="1">IFERROR(__xludf.DUMMYFUNCTION("""COMPUTED_VALUE"""),"MOSIP-19277")</f>
        <v>MOSIP-19277</v>
      </c>
      <c r="AP17" s="9">
        <f ca="1">COUNTIFS(PMS!A2:A763,AO17,PMS!C2:C763,"&lt;&gt;"&amp;"")</f>
        <v>1</v>
      </c>
      <c r="AQ17" s="10">
        <f ca="1">COUNTIFS(PMS!A2:A763,AO17,PMS!C2:C763,"&lt;&gt;"&amp;"",PMS!I2:I763,"Pass")</f>
        <v>1</v>
      </c>
      <c r="AR17" s="11">
        <f ca="1">COUNTIFS(PMS!A2:A763,AO17,PMS!C2:C763,"&lt;&gt;"&amp;"",PMS!I2:I763,"Fail")</f>
        <v>0</v>
      </c>
      <c r="AS17" s="12">
        <f t="shared" ca="1" si="6"/>
        <v>0</v>
      </c>
    </row>
    <row r="18" spans="2:45" ht="14.25" customHeight="1">
      <c r="B18" s="26" t="s">
        <v>16</v>
      </c>
      <c r="C18" s="206" t="str">
        <f t="shared" si="11"/>
        <v>Test Rate : 100%  With Pass Rate : 96%</v>
      </c>
      <c r="D18" s="207"/>
      <c r="E18" s="207"/>
      <c r="F18" s="207"/>
      <c r="G18" s="207"/>
      <c r="H18" s="207"/>
      <c r="I18" s="208"/>
      <c r="J18" s="1"/>
      <c r="K18" s="19" t="str">
        <f ca="1">IFERROR(__xludf.DUMMYFUNCTION("""COMPUTED_VALUE"""),"MOSIP-20958")</f>
        <v>MOSIP-20958</v>
      </c>
      <c r="L18" s="9">
        <f ca="1">COUNTIFS('Pre-reg'!A2:A71,K18,'Pre-reg'!C2:C71,"&lt;&gt;"&amp;"")</f>
        <v>1</v>
      </c>
      <c r="M18" s="10">
        <f ca="1">COUNTIFS('Pre-reg'!A2:A2541,K18,'Pre-reg'!C2:C2541,"&lt;&gt;"&amp;"",'Pre-reg'!H2:H2541,"Pass")</f>
        <v>0</v>
      </c>
      <c r="N18" s="11">
        <f ca="1">COUNTIFS('Pre-reg'!A2:A2541,K18,'Pre-reg'!C2:C2541,"&lt;&gt;"&amp;"",'Pre-reg'!H2:H2541,"Fail")</f>
        <v>1</v>
      </c>
      <c r="O18" s="12">
        <f t="shared" ca="1" si="0"/>
        <v>0</v>
      </c>
      <c r="P18" s="19" t="str">
        <f ca="1">IFERROR(__xludf.DUMMYFUNCTION("""COMPUTED_VALUE"""),"MOSIP-19825")</f>
        <v>MOSIP-19825</v>
      </c>
      <c r="Q18" s="9">
        <f ca="1">COUNTIFS(RegClient!A2:A1008,P18,RegClient!C2:C1008,"&lt;&gt;"&amp;"")</f>
        <v>1</v>
      </c>
      <c r="R18" s="10">
        <f ca="1">COUNTIFS(RegClient!A2:A1008,P18,RegClient!C2:C1008,"&lt;&gt;"&amp;"",RegClient!H2:H1008,"Pass")</f>
        <v>0</v>
      </c>
      <c r="S18" s="11">
        <f ca="1">COUNTIFS(RegClient!A2:A1008,P18,RegClient!C2:C1008,"&lt;&gt;"&amp;"",RegClient!H2:H1008,"Fail")</f>
        <v>1</v>
      </c>
      <c r="T18" s="12">
        <f t="shared" ca="1" si="1"/>
        <v>0</v>
      </c>
      <c r="U18" s="19" t="str">
        <f ca="1">IFERROR(__xludf.DUMMYFUNCTION("""COMPUTED_VALUE"""),"MOSIP-20470")</f>
        <v>MOSIP-20470</v>
      </c>
      <c r="V18" s="9">
        <f ca="1">COUNTIFS(RegProc!A2:A999,U18,RegProc!C2:C999,"&lt;&gt;"&amp;"")</f>
        <v>1</v>
      </c>
      <c r="W18" s="10">
        <f ca="1">COUNTIFS(RegProc!A2:A999,U18,RegProc!C2:C999,"&lt;&gt;"&amp;"",RegProc!I2:I999,"Pass")</f>
        <v>1</v>
      </c>
      <c r="X18" s="11">
        <f ca="1">COUNTIFS(RegProc!A2:A999,U18,RegProc!C2:C999,"&lt;&gt;"&amp;"",RegProc!I2:I999,"Fail")</f>
        <v>0</v>
      </c>
      <c r="Y18" s="12">
        <f t="shared" ca="1" si="2"/>
        <v>0</v>
      </c>
      <c r="Z18" s="19"/>
      <c r="AA18" s="9"/>
      <c r="AB18" s="10"/>
      <c r="AC18" s="11"/>
      <c r="AD18" s="12"/>
      <c r="AE18" s="19" t="str">
        <f ca="1">IFERROR(__xludf.DUMMYFUNCTION("""COMPUTED_VALUE"""),"MOSIP-16382")</f>
        <v>MOSIP-16382</v>
      </c>
      <c r="AF18" s="9">
        <f ca="1">COUNTIFS(Admin!A2:A1084,AE18,Admin!C2:C1084,"&lt;&gt;"&amp;"")</f>
        <v>1</v>
      </c>
      <c r="AG18" s="10">
        <f ca="1">COUNTIFS(Admin!A2:A1084,AE18,Admin!C2:C1084,"&lt;&gt;"&amp;"",Admin!I2:I1084,"Pass")</f>
        <v>1</v>
      </c>
      <c r="AH18" s="11">
        <f ca="1">COUNTIFS(Admin!A2:A1084,AE18,Admin!C2:C1084,"&lt;&gt;"&amp;"",Admin!I2:I1084,"Fail")</f>
        <v>0</v>
      </c>
      <c r="AI18" s="12">
        <f t="shared" ca="1" si="4"/>
        <v>0</v>
      </c>
      <c r="AJ18" s="19" t="str">
        <f ca="1">IFERROR(__xludf.DUMMYFUNCTION("""COMPUTED_VALUE"""),"MOSIP-24020, MOSIP-23546")</f>
        <v>MOSIP-24020, MOSIP-23546</v>
      </c>
      <c r="AK18" s="9">
        <f ca="1">COUNTIFS(IDA!A4:A1960,AJ18,IDA!C4:C1960,"&lt;&gt;"&amp;"")</f>
        <v>1</v>
      </c>
      <c r="AL18" s="10">
        <f ca="1">COUNTIFS(IDA!A4:A1960,AJ18,IDA!C4:C1960,"&lt;&gt;"&amp;"",IDA!I4:I1960,"Pass")</f>
        <v>1</v>
      </c>
      <c r="AM18" s="11">
        <f ca="1">COUNTIFS(IDA!A4:A1960,AJ18,IDA!C4:C1960,"&lt;&gt;"&amp;"",IDA!I4:I1960,"Fail")</f>
        <v>0</v>
      </c>
      <c r="AN18" s="12">
        <f t="shared" ca="1" si="5"/>
        <v>0</v>
      </c>
      <c r="AO18" s="19" t="str">
        <f ca="1">IFERROR(__xludf.DUMMYFUNCTION("""COMPUTED_VALUE"""),"Mosip-23100")</f>
        <v>Mosip-23100</v>
      </c>
      <c r="AP18" s="9">
        <f ca="1">COUNTIFS(PMS!A3:A764,AO18,PMS!C3:C764,"&lt;&gt;"&amp;"")</f>
        <v>2</v>
      </c>
      <c r="AQ18" s="10">
        <f ca="1">COUNTIFS(PMS!A3:A764,AO18,PMS!C3:C764,"&lt;&gt;"&amp;"",PMS!I3:I764,"Pass")</f>
        <v>2</v>
      </c>
      <c r="AR18" s="11">
        <f ca="1">COUNTIFS(PMS!A3:A764,AO18,PMS!C3:C764,"&lt;&gt;"&amp;"",PMS!I3:I764,"Fail")</f>
        <v>0</v>
      </c>
      <c r="AS18" s="12">
        <f t="shared" ca="1" si="6"/>
        <v>0</v>
      </c>
    </row>
    <row r="19" spans="2:45" ht="14.25" customHeight="1">
      <c r="B19" s="26" t="s">
        <v>3</v>
      </c>
      <c r="C19" s="206" t="str">
        <f t="shared" si="11"/>
        <v>Test Rate : 100%  With Pass Rate : 90%</v>
      </c>
      <c r="D19" s="207"/>
      <c r="E19" s="207"/>
      <c r="F19" s="207"/>
      <c r="G19" s="207"/>
      <c r="H19" s="207"/>
      <c r="I19" s="208"/>
      <c r="J19" s="1"/>
      <c r="K19" s="19" t="str">
        <f ca="1">IFERROR(__xludf.DUMMYFUNCTION("""COMPUTED_VALUE"""),"MOSIP-19036")</f>
        <v>MOSIP-19036</v>
      </c>
      <c r="L19" s="9">
        <f ca="1">COUNTIFS('Pre-reg'!A2:A71,K19,'Pre-reg'!C2:C71,"&lt;&gt;"&amp;"")</f>
        <v>1</v>
      </c>
      <c r="M19" s="10">
        <f ca="1">COUNTIFS('Pre-reg'!A2:A2541,K19,'Pre-reg'!C2:C2541,"&lt;&gt;"&amp;"",'Pre-reg'!H2:H2541,"Pass")</f>
        <v>1</v>
      </c>
      <c r="N19" s="11">
        <f ca="1">COUNTIFS('Pre-reg'!A2:A2541,K19,'Pre-reg'!C2:C2541,"&lt;&gt;"&amp;"",'Pre-reg'!H2:H2541,"Fail")</f>
        <v>0</v>
      </c>
      <c r="O19" s="12">
        <f t="shared" ca="1" si="0"/>
        <v>0</v>
      </c>
      <c r="P19" s="19" t="str">
        <f ca="1">IFERROR(__xludf.DUMMYFUNCTION("""COMPUTED_VALUE"""),"MOSIP-20961")</f>
        <v>MOSIP-20961</v>
      </c>
      <c r="Q19" s="9">
        <f ca="1">COUNTIFS(RegClient!A2:A1008,P19,RegClient!C2:C1008,"&lt;&gt;"&amp;"")</f>
        <v>1</v>
      </c>
      <c r="R19" s="10">
        <f ca="1">COUNTIFS(RegClient!A2:A1008,P19,RegClient!C2:C1008,"&lt;&gt;"&amp;"",RegClient!H2:H1008,"Pass")</f>
        <v>1</v>
      </c>
      <c r="S19" s="11">
        <f ca="1">COUNTIFS(RegClient!A2:A1008,P19,RegClient!C2:C1008,"&lt;&gt;"&amp;"",RegClient!H2:H1008,"Fail")</f>
        <v>0</v>
      </c>
      <c r="T19" s="12">
        <f t="shared" ca="1" si="1"/>
        <v>0</v>
      </c>
      <c r="U19" s="19" t="str">
        <f ca="1">IFERROR(__xludf.DUMMYFUNCTION("""COMPUTED_VALUE"""),"MOSIP-19765")</f>
        <v>MOSIP-19765</v>
      </c>
      <c r="V19" s="9">
        <f ca="1">COUNTIFS(RegProc!A2:A999,U19,RegProc!C2:C999,"&lt;&gt;"&amp;"")</f>
        <v>1</v>
      </c>
      <c r="W19" s="10">
        <f ca="1">COUNTIFS(RegProc!A2:A999,U19,RegProc!C2:C999,"&lt;&gt;"&amp;"",RegProc!I2:I999,"Pass")</f>
        <v>1</v>
      </c>
      <c r="X19" s="11">
        <f ca="1">COUNTIFS(RegProc!A2:A999,U19,RegProc!C2:C999,"&lt;&gt;"&amp;"",RegProc!I2:I999,"Fail")</f>
        <v>0</v>
      </c>
      <c r="Y19" s="12">
        <f t="shared" ca="1" si="2"/>
        <v>0</v>
      </c>
      <c r="Z19" s="19"/>
      <c r="AA19" s="9"/>
      <c r="AB19" s="10"/>
      <c r="AC19" s="11"/>
      <c r="AD19" s="12"/>
      <c r="AE19" s="19" t="str">
        <f ca="1">IFERROR(__xludf.DUMMYFUNCTION("""COMPUTED_VALUE"""),"MOSIP-18682")</f>
        <v>MOSIP-18682</v>
      </c>
      <c r="AF19" s="9">
        <f ca="1">COUNTIFS(Admin!A2:A1084,AE19,Admin!C2:C1084,"&lt;&gt;"&amp;"")</f>
        <v>1</v>
      </c>
      <c r="AG19" s="10">
        <f ca="1">COUNTIFS(Admin!A2:A1084,AE19,Admin!C2:C1084,"&lt;&gt;"&amp;"",Admin!I2:I1084,"Pass")</f>
        <v>1</v>
      </c>
      <c r="AH19" s="11">
        <f ca="1">COUNTIFS(Admin!A2:A1084,AE19,Admin!C2:C1084,"&lt;&gt;"&amp;"",Admin!I2:I1084,"Fail")</f>
        <v>0</v>
      </c>
      <c r="AI19" s="12">
        <f t="shared" ca="1" si="4"/>
        <v>0</v>
      </c>
      <c r="AJ19" s="19" t="str">
        <f ca="1">IFERROR(__xludf.DUMMYFUNCTION("""COMPUTED_VALUE"""),"MOSIP-23561")</f>
        <v>MOSIP-23561</v>
      </c>
      <c r="AK19" s="9">
        <f ca="1">COUNTIFS(IDA!A5:A1961,AJ19,IDA!C5:C1961,"&lt;&gt;"&amp;"")</f>
        <v>1</v>
      </c>
      <c r="AL19" s="10">
        <f ca="1">COUNTIFS(IDA!A5:A1961,AJ19,IDA!C5:C1961,"&lt;&gt;"&amp;"",IDA!I5:I1961,"Pass")</f>
        <v>0</v>
      </c>
      <c r="AM19" s="11">
        <f ca="1">COUNTIFS(IDA!A5:A1961,AJ19,IDA!C5:C1961,"&lt;&gt;"&amp;"",IDA!I5:I1961,"Fail")</f>
        <v>1</v>
      </c>
      <c r="AN19" s="12">
        <f t="shared" ca="1" si="5"/>
        <v>0</v>
      </c>
      <c r="AO19" s="19" t="str">
        <f ca="1">IFERROR(__xludf.DUMMYFUNCTION("""COMPUTED_VALUE"""),"Mosip-23730")</f>
        <v>Mosip-23730</v>
      </c>
      <c r="AP19" s="9">
        <f ca="1">COUNTIFS(PMS!A4:A765,AO19,PMS!C4:C765,"&lt;&gt;"&amp;"")</f>
        <v>1</v>
      </c>
      <c r="AQ19" s="10">
        <f ca="1">COUNTIFS(PMS!A4:A765,AO19,PMS!C4:C765,"&lt;&gt;"&amp;"",PMS!I4:I765,"Pass")</f>
        <v>1</v>
      </c>
      <c r="AR19" s="11">
        <f ca="1">COUNTIFS(PMS!A4:A765,AO19,PMS!C4:C765,"&lt;&gt;"&amp;"",PMS!I4:I765,"Fail")</f>
        <v>0</v>
      </c>
      <c r="AS19" s="12">
        <f t="shared" ca="1" si="6"/>
        <v>0</v>
      </c>
    </row>
    <row r="20" spans="2:45" ht="14.25" customHeight="1">
      <c r="B20" s="26" t="s">
        <v>4</v>
      </c>
      <c r="C20" s="206" t="str">
        <f t="shared" si="11"/>
        <v>Test Rate : 93%  With Pass Rate : 84%</v>
      </c>
      <c r="D20" s="207"/>
      <c r="E20" s="207"/>
      <c r="F20" s="207"/>
      <c r="G20" s="207"/>
      <c r="H20" s="207"/>
      <c r="I20" s="208"/>
      <c r="J20" s="1"/>
      <c r="K20" s="19" t="str">
        <f ca="1">IFERROR(__xludf.DUMMYFUNCTION("""COMPUTED_VALUE"""),"MOSIP-20940")</f>
        <v>MOSIP-20940</v>
      </c>
      <c r="L20" s="9">
        <f ca="1">COUNTIFS('Pre-reg'!A2:A71,K20,'Pre-reg'!C2:C71,"&lt;&gt;"&amp;"")</f>
        <v>1</v>
      </c>
      <c r="M20" s="10">
        <f ca="1">COUNTIFS('Pre-reg'!A2:A2541,K20,'Pre-reg'!C2:C2541,"&lt;&gt;"&amp;"",'Pre-reg'!H2:H2541,"Pass")</f>
        <v>1</v>
      </c>
      <c r="N20" s="11">
        <f ca="1">COUNTIFS('Pre-reg'!A2:A2541,K20,'Pre-reg'!C2:C2541,"&lt;&gt;"&amp;"",'Pre-reg'!H2:H2541,"Fail")</f>
        <v>0</v>
      </c>
      <c r="O20" s="12">
        <f t="shared" ca="1" si="0"/>
        <v>0</v>
      </c>
      <c r="P20" s="19" t="str">
        <f ca="1">IFERROR(__xludf.DUMMYFUNCTION("""COMPUTED_VALUE"""),"MOSIP-20962")</f>
        <v>MOSIP-20962</v>
      </c>
      <c r="Q20" s="9">
        <f ca="1">COUNTIFS(RegClient!A2:A1008,P20,RegClient!C2:C1008,"&lt;&gt;"&amp;"")</f>
        <v>1</v>
      </c>
      <c r="R20" s="10">
        <f ca="1">COUNTIFS(RegClient!A2:A1008,P20,RegClient!C2:C1008,"&lt;&gt;"&amp;"",RegClient!H2:H1008,"Pass")</f>
        <v>0</v>
      </c>
      <c r="S20" s="11">
        <f ca="1">COUNTIFS(RegClient!A2:A1008,P20,RegClient!C2:C1008,"&lt;&gt;"&amp;"",RegClient!H2:H1008,"Fail")</f>
        <v>1</v>
      </c>
      <c r="T20" s="12">
        <f t="shared" ca="1" si="1"/>
        <v>0</v>
      </c>
      <c r="U20" s="19" t="str">
        <f ca="1">IFERROR(__xludf.DUMMYFUNCTION("""COMPUTED_VALUE"""),"MOSIP-20676")</f>
        <v>MOSIP-20676</v>
      </c>
      <c r="V20" s="9">
        <f ca="1">COUNTIFS(RegProc!A2:A999,U20,RegProc!C2:C999,"&lt;&gt;"&amp;"")</f>
        <v>4</v>
      </c>
      <c r="W20" s="10">
        <f ca="1">COUNTIFS(RegProc!A2:A999,U20,RegProc!C2:C999,"&lt;&gt;"&amp;"",RegProc!I2:I999,"Pass")</f>
        <v>4</v>
      </c>
      <c r="X20" s="11">
        <f ca="1">COUNTIFS(RegProc!A2:A999,U20,RegProc!C2:C999,"&lt;&gt;"&amp;"",RegProc!I2:I999,"Fail")</f>
        <v>0</v>
      </c>
      <c r="Y20" s="12">
        <f t="shared" ca="1" si="2"/>
        <v>0</v>
      </c>
      <c r="Z20" s="19"/>
      <c r="AA20" s="9"/>
      <c r="AB20" s="10"/>
      <c r="AC20" s="11"/>
      <c r="AD20" s="12"/>
      <c r="AE20" s="19" t="str">
        <f ca="1">IFERROR(__xludf.DUMMYFUNCTION("""COMPUTED_VALUE"""),"MOSIP-19191")</f>
        <v>MOSIP-19191</v>
      </c>
      <c r="AF20" s="9">
        <f ca="1">COUNTIFS(Admin!A2:A1084,AE20,Admin!C2:C1084,"&lt;&gt;"&amp;"")</f>
        <v>2</v>
      </c>
      <c r="AG20" s="10">
        <f ca="1">COUNTIFS(Admin!A2:A1084,AE20,Admin!C2:C1084,"&lt;&gt;"&amp;"",Admin!I2:I1084,"Pass")</f>
        <v>2</v>
      </c>
      <c r="AH20" s="11">
        <f ca="1">COUNTIFS(Admin!A2:A1084,AE20,Admin!C2:C1084,"&lt;&gt;"&amp;"",Admin!I2:I1084,"Fail")</f>
        <v>0</v>
      </c>
      <c r="AI20" s="12">
        <f t="shared" ca="1" si="4"/>
        <v>0</v>
      </c>
      <c r="AJ20" s="19" t="str">
        <f ca="1">IFERROR(__xludf.DUMMYFUNCTION("""COMPUTED_VALUE"""),"MOSIP-22175")</f>
        <v>MOSIP-22175</v>
      </c>
      <c r="AK20" s="9">
        <f ca="1">COUNTIFS(IDA!A6:A1962,AJ20,IDA!C6:C1962,"&lt;&gt;"&amp;"")</f>
        <v>1</v>
      </c>
      <c r="AL20" s="10">
        <f ca="1">COUNTIFS(IDA!A6:A1962,AJ20,IDA!C6:C1962,"&lt;&gt;"&amp;"",IDA!I6:I1962,"Pass")</f>
        <v>1</v>
      </c>
      <c r="AM20" s="11">
        <f ca="1">COUNTIFS(IDA!A6:A1962,AJ20,IDA!C6:C1962,"&lt;&gt;"&amp;"",IDA!I6:I1962,"Fail")</f>
        <v>0</v>
      </c>
      <c r="AN20" s="12">
        <f t="shared" ca="1" si="5"/>
        <v>0</v>
      </c>
      <c r="AO20" s="19"/>
      <c r="AP20" s="9"/>
      <c r="AQ20" s="10"/>
      <c r="AR20" s="11"/>
      <c r="AS20" s="12"/>
    </row>
    <row r="21" spans="2:45" ht="14.25" customHeight="1">
      <c r="B21" s="26" t="s">
        <v>5</v>
      </c>
      <c r="C21" s="206" t="str">
        <f t="shared" si="11"/>
        <v>Test Rate : 100%  With Pass Rate : 95%</v>
      </c>
      <c r="D21" s="207"/>
      <c r="E21" s="207"/>
      <c r="F21" s="207"/>
      <c r="G21" s="207"/>
      <c r="H21" s="207"/>
      <c r="I21" s="208"/>
      <c r="J21" s="1"/>
      <c r="K21" s="19" t="str">
        <f ca="1">IFERROR(__xludf.DUMMYFUNCTION("""COMPUTED_VALUE"""),"MOSIP-21224")</f>
        <v>MOSIP-21224</v>
      </c>
      <c r="L21" s="9">
        <f ca="1">COUNTIFS('Pre-reg'!A2:A71,K21,'Pre-reg'!C2:C71,"&lt;&gt;"&amp;"")</f>
        <v>1</v>
      </c>
      <c r="M21" s="10">
        <f ca="1">COUNTIFS('Pre-reg'!A2:A2541,K21,'Pre-reg'!C2:C2541,"&lt;&gt;"&amp;"",'Pre-reg'!H2:H2541,"Pass")</f>
        <v>0</v>
      </c>
      <c r="N21" s="11">
        <f ca="1">COUNTIFS('Pre-reg'!A2:A2541,K21,'Pre-reg'!C2:C2541,"&lt;&gt;"&amp;"",'Pre-reg'!H2:H2541,"Fail")</f>
        <v>1</v>
      </c>
      <c r="O21" s="12">
        <f t="shared" ca="1" si="0"/>
        <v>0</v>
      </c>
      <c r="P21" s="19" t="str">
        <f ca="1">IFERROR(__xludf.DUMMYFUNCTION("""COMPUTED_VALUE"""),"MOSIP-20963")</f>
        <v>MOSIP-20963</v>
      </c>
      <c r="Q21" s="9">
        <f ca="1">COUNTIFS(RegClient!A2:A1008,P21,RegClient!C2:C1008,"&lt;&gt;"&amp;"")</f>
        <v>1</v>
      </c>
      <c r="R21" s="10">
        <f ca="1">COUNTIFS(RegClient!A2:A1008,P21,RegClient!C2:C1008,"&lt;&gt;"&amp;"",RegClient!H2:H1008,"Pass")</f>
        <v>1</v>
      </c>
      <c r="S21" s="11">
        <f ca="1">COUNTIFS(RegClient!A2:A1008,P21,RegClient!C2:C1008,"&lt;&gt;"&amp;"",RegClient!H2:H1008,"Fail")</f>
        <v>0</v>
      </c>
      <c r="T21" s="12">
        <f t="shared" ca="1" si="1"/>
        <v>0</v>
      </c>
      <c r="U21" s="19" t="str">
        <f ca="1">IFERROR(__xludf.DUMMYFUNCTION("""COMPUTED_VALUE"""),"MOSIP-14194")</f>
        <v>MOSIP-14194</v>
      </c>
      <c r="V21" s="9">
        <f ca="1">COUNTIFS(RegProc!A2:A999,U21,RegProc!C2:C999,"&lt;&gt;"&amp;"")</f>
        <v>1</v>
      </c>
      <c r="W21" s="10">
        <f ca="1">COUNTIFS(RegProc!A2:A999,U21,RegProc!C2:C999,"&lt;&gt;"&amp;"",RegProc!I2:I999,"Pass")</f>
        <v>1</v>
      </c>
      <c r="X21" s="11">
        <f ca="1">COUNTIFS(RegProc!A2:A999,U21,RegProc!C2:C999,"&lt;&gt;"&amp;"",RegProc!I2:I999,"Fail")</f>
        <v>0</v>
      </c>
      <c r="Y21" s="12">
        <f t="shared" ca="1" si="2"/>
        <v>0</v>
      </c>
      <c r="Z21" s="19"/>
      <c r="AA21" s="9"/>
      <c r="AB21" s="10"/>
      <c r="AC21" s="11"/>
      <c r="AD21" s="12"/>
      <c r="AE21" s="19" t="str">
        <f ca="1">IFERROR(__xludf.DUMMYFUNCTION("""COMPUTED_VALUE"""),"MOSIP-19934")</f>
        <v>MOSIP-19934</v>
      </c>
      <c r="AF21" s="9">
        <f ca="1">COUNTIFS(Admin!A2:A1084,AE21,Admin!C2:C1084,"&lt;&gt;"&amp;"")</f>
        <v>1</v>
      </c>
      <c r="AG21" s="10">
        <f ca="1">COUNTIFS(Admin!A2:A1084,AE21,Admin!C2:C1084,"&lt;&gt;"&amp;"",Admin!I2:I1084,"Pass")</f>
        <v>1</v>
      </c>
      <c r="AH21" s="11">
        <f ca="1">COUNTIFS(Admin!A2:A1084,AE21,Admin!C2:C1084,"&lt;&gt;"&amp;"",Admin!I2:I1084,"Fail")</f>
        <v>0</v>
      </c>
      <c r="AI21" s="12">
        <f t="shared" ca="1" si="4"/>
        <v>0</v>
      </c>
      <c r="AJ21" s="19" t="str">
        <f ca="1">IFERROR(__xludf.DUMMYFUNCTION("""COMPUTED_VALUE"""),"MOSIP-22047")</f>
        <v>MOSIP-22047</v>
      </c>
      <c r="AK21" s="9">
        <f ca="1">COUNTIFS(IDA!A7:A1963,AJ21,IDA!C7:C1963,"&lt;&gt;"&amp;"")</f>
        <v>1</v>
      </c>
      <c r="AL21" s="10">
        <f ca="1">COUNTIFS(IDA!A7:A1963,AJ21,IDA!C7:C1963,"&lt;&gt;"&amp;"",IDA!I7:I1963,"Pass")</f>
        <v>0</v>
      </c>
      <c r="AM21" s="11">
        <f ca="1">COUNTIFS(IDA!A7:A1963,AJ21,IDA!C7:C1963,"&lt;&gt;"&amp;"",IDA!I7:I1963,"Fail")</f>
        <v>1</v>
      </c>
      <c r="AN21" s="12">
        <f t="shared" ca="1" si="5"/>
        <v>0</v>
      </c>
      <c r="AO21" s="19"/>
      <c r="AP21" s="9"/>
      <c r="AQ21" s="10"/>
      <c r="AR21" s="11"/>
      <c r="AS21" s="12"/>
    </row>
    <row r="22" spans="2:45" ht="14.25" customHeight="1">
      <c r="B22" s="26" t="s">
        <v>6</v>
      </c>
      <c r="C22" s="206" t="str">
        <f t="shared" si="11"/>
        <v>Test Rate : 100%  With Pass Rate : 97%</v>
      </c>
      <c r="D22" s="207"/>
      <c r="E22" s="207"/>
      <c r="F22" s="207"/>
      <c r="G22" s="207"/>
      <c r="H22" s="207"/>
      <c r="I22" s="208"/>
      <c r="J22" s="1"/>
      <c r="K22" s="19" t="str">
        <f ca="1">IFERROR(__xludf.DUMMYFUNCTION("""COMPUTED_VALUE"""),"MOSIP-21324")</f>
        <v>MOSIP-21324</v>
      </c>
      <c r="L22" s="9">
        <f ca="1">COUNTIFS('Pre-reg'!A2:A71,K22,'Pre-reg'!C2:C71,"&lt;&gt;"&amp;"")</f>
        <v>1</v>
      </c>
      <c r="M22" s="10">
        <f ca="1">COUNTIFS('Pre-reg'!A2:A2541,K22,'Pre-reg'!C2:C2541,"&lt;&gt;"&amp;"",'Pre-reg'!H2:H2541,"Pass")</f>
        <v>0</v>
      </c>
      <c r="N22" s="11">
        <f ca="1">COUNTIFS('Pre-reg'!A2:A2541,K22,'Pre-reg'!C2:C2541,"&lt;&gt;"&amp;"",'Pre-reg'!H2:H2541,"Fail")</f>
        <v>1</v>
      </c>
      <c r="O22" s="12">
        <f t="shared" ca="1" si="0"/>
        <v>0</v>
      </c>
      <c r="P22" s="19" t="str">
        <f ca="1">IFERROR(__xludf.DUMMYFUNCTION("""COMPUTED_VALUE"""),"MOSIP-19766")</f>
        <v>MOSIP-19766</v>
      </c>
      <c r="Q22" s="9">
        <f ca="1">COUNTIFS(RegClient!A2:A1008,P22,RegClient!C2:C1008,"&lt;&gt;")</f>
        <v>2</v>
      </c>
      <c r="R22" s="10">
        <f ca="1">COUNTIFS(RegClient!A2:A1008,P22,RegClient!C2:C1008,"&lt;&gt;"&amp;"",RegClient!H2:H1008,"Pass")</f>
        <v>2</v>
      </c>
      <c r="S22" s="11">
        <f ca="1">COUNTIFS(RegClient!A2:A1008,P22,RegClient!C2:C1008,"&lt;&gt;"&amp;"",RegClient!H2:H1008,"Fail")</f>
        <v>0</v>
      </c>
      <c r="T22" s="12">
        <f t="shared" ca="1" si="1"/>
        <v>0</v>
      </c>
      <c r="U22" s="19" t="str">
        <f ca="1">IFERROR(__xludf.DUMMYFUNCTION("""COMPUTED_VALUE"""),"MOSIP-20180")</f>
        <v>MOSIP-20180</v>
      </c>
      <c r="V22" s="9">
        <f ca="1">COUNTIFS(RegProc!A2:A999,U22,RegProc!C2:C999,"&lt;&gt;"&amp;"")</f>
        <v>2</v>
      </c>
      <c r="W22" s="10">
        <f ca="1">COUNTIFS(RegProc!A2:A999,U22,RegProc!C2:C999,"&lt;&gt;"&amp;"",RegProc!I2:I999,"Pass")</f>
        <v>2</v>
      </c>
      <c r="X22" s="11">
        <f ca="1">COUNTIFS(RegProc!A2:A999,U22,RegProc!C2:C999,"&lt;&gt;"&amp;"",RegProc!I2:I999,"Fail")</f>
        <v>0</v>
      </c>
      <c r="Y22" s="12">
        <f t="shared" ca="1" si="2"/>
        <v>0</v>
      </c>
      <c r="Z22" s="19"/>
      <c r="AA22" s="9"/>
      <c r="AB22" s="10"/>
      <c r="AC22" s="11"/>
      <c r="AD22" s="12"/>
      <c r="AE22" s="19" t="str">
        <f ca="1">IFERROR(__xludf.DUMMYFUNCTION("""COMPUTED_VALUE"""),"MOSIP-19935")</f>
        <v>MOSIP-19935</v>
      </c>
      <c r="AF22" s="9">
        <f ca="1">COUNTIFS(Admin!A2:A1084,AE22,Admin!C2:C1084,"&lt;&gt;"&amp;"")</f>
        <v>1</v>
      </c>
      <c r="AG22" s="10">
        <f ca="1">COUNTIFS(Admin!A2:A1084,AE22,Admin!C2:C1084,"&lt;&gt;"&amp;"",Admin!I2:I1084,"Pass")</f>
        <v>1</v>
      </c>
      <c r="AH22" s="11">
        <f ca="1">COUNTIFS(Admin!A2:A1084,AE22,Admin!C2:C1084,"&lt;&gt;"&amp;"",Admin!I2:I1084,"Fail")</f>
        <v>0</v>
      </c>
      <c r="AI22" s="12">
        <f t="shared" ca="1" si="4"/>
        <v>0</v>
      </c>
      <c r="AJ22" s="19" t="str">
        <f ca="1">IFERROR(__xludf.DUMMYFUNCTION("""COMPUTED_VALUE"""),"MOSIP-21002")</f>
        <v>MOSIP-21002</v>
      </c>
      <c r="AK22" s="9">
        <f ca="1">COUNTIFS(IDA!A8:A1964,AJ22,IDA!C8:C1964,"&lt;&gt;"&amp;"")</f>
        <v>1</v>
      </c>
      <c r="AL22" s="10">
        <f ca="1">COUNTIFS(IDA!A8:A1964,AJ22,IDA!C8:C1964,"&lt;&gt;"&amp;"",IDA!I8:I1964,"Pass")</f>
        <v>1</v>
      </c>
      <c r="AM22" s="11">
        <f ca="1">COUNTIFS(IDA!A8:A1964,AJ22,IDA!C8:C1964,"&lt;&gt;"&amp;"",IDA!I8:I1964,"Fail")</f>
        <v>0</v>
      </c>
      <c r="AN22" s="12">
        <f t="shared" ca="1" si="5"/>
        <v>0</v>
      </c>
      <c r="AO22" s="19"/>
      <c r="AP22" s="9"/>
      <c r="AQ22" s="10"/>
      <c r="AR22" s="11"/>
      <c r="AS22" s="12"/>
    </row>
    <row r="23" spans="2:45" ht="14.25" customHeight="1">
      <c r="J23" s="1"/>
      <c r="K23" s="19" t="str">
        <f ca="1">IFERROR(__xludf.DUMMYFUNCTION("""COMPUTED_VALUE"""),"MOSIP-21373")</f>
        <v>MOSIP-21373</v>
      </c>
      <c r="L23" s="9">
        <f ca="1">COUNTIFS('Pre-reg'!A2:A71,K23,'Pre-reg'!C2:C71,"&lt;&gt;"&amp;"")</f>
        <v>1</v>
      </c>
      <c r="M23" s="10">
        <f ca="1">COUNTIFS('Pre-reg'!A2:A2541,K23,'Pre-reg'!C2:C2541,"&lt;&gt;"&amp;"",'Pre-reg'!H2:H2541,"Pass")</f>
        <v>0</v>
      </c>
      <c r="N23" s="11">
        <f ca="1">COUNTIFS('Pre-reg'!A2:A2541,K23,'Pre-reg'!C2:C2541,"&lt;&gt;"&amp;"",'Pre-reg'!H2:H2541,"Fail")</f>
        <v>1</v>
      </c>
      <c r="O23" s="12">
        <f t="shared" ca="1" si="0"/>
        <v>0</v>
      </c>
      <c r="P23" s="19" t="str">
        <f ca="1">IFERROR(__xludf.DUMMYFUNCTION("""COMPUTED_VALUE"""),"MOSIP-19711")</f>
        <v>MOSIP-19711</v>
      </c>
      <c r="Q23" s="9">
        <f ca="1">COUNTIFS(RegClient!A2:A1008,P23,RegClient!C2:C1008,"&lt;&gt;")</f>
        <v>2</v>
      </c>
      <c r="R23" s="10">
        <f ca="1">COUNTIFS(RegClient!A2:A1008,P23,RegClient!C2:C1008,"&lt;&gt;"&amp;"",RegClient!H2:H1008,"Pass")</f>
        <v>2</v>
      </c>
      <c r="S23" s="11">
        <f ca="1">COUNTIFS(RegClient!A2:A1008,P23,RegClient!C2:C1008,"&lt;&gt;"&amp;"",RegClient!H2:H1008,"Fail")</f>
        <v>0</v>
      </c>
      <c r="T23" s="12">
        <f t="shared" ca="1" si="1"/>
        <v>0</v>
      </c>
      <c r="U23" s="19" t="str">
        <f ca="1">IFERROR(__xludf.DUMMYFUNCTION("""COMPUTED_VALUE"""),"MOSIP-20302")</f>
        <v>MOSIP-20302</v>
      </c>
      <c r="V23" s="9">
        <f ca="1">COUNTIFS(RegProc!A2:A999,U23,RegProc!C2:C999,"&lt;&gt;"&amp;"")</f>
        <v>4</v>
      </c>
      <c r="W23" s="10">
        <f ca="1">COUNTIFS(RegProc!A2:A999,U23,RegProc!C2:C999,"&lt;&gt;"&amp;"",RegProc!I2:I999,"Pass")</f>
        <v>4</v>
      </c>
      <c r="X23" s="11">
        <f ca="1">COUNTIFS(RegProc!A2:A999,U23,RegProc!C2:C999,"&lt;&gt;"&amp;"",RegProc!I2:I999,"Fail")</f>
        <v>0</v>
      </c>
      <c r="Y23" s="12">
        <f t="shared" ca="1" si="2"/>
        <v>0</v>
      </c>
      <c r="Z23" s="19"/>
      <c r="AA23" s="9"/>
      <c r="AB23" s="10"/>
      <c r="AC23" s="11"/>
      <c r="AD23" s="12"/>
      <c r="AE23" s="19" t="str">
        <f ca="1">IFERROR(__xludf.DUMMYFUNCTION("""COMPUTED_VALUE"""),"MOSIP-20534")</f>
        <v>MOSIP-20534</v>
      </c>
      <c r="AF23" s="9">
        <f ca="1">COUNTIFS(Admin!A2:A1084,AE23,Admin!C2:C1084,"&lt;&gt;"&amp;"")</f>
        <v>1</v>
      </c>
      <c r="AG23" s="10">
        <f ca="1">COUNTIFS(Admin!A2:A1084,AE23,Admin!C2:C1084,"&lt;&gt;"&amp;"",Admin!I2:I1084,"Pass")</f>
        <v>0</v>
      </c>
      <c r="AH23" s="11">
        <f ca="1">COUNTIFS(Admin!A2:A1084,AE23,Admin!C2:C1084,"&lt;&gt;"&amp;"",Admin!I2:I1084,"Fail")</f>
        <v>1</v>
      </c>
      <c r="AI23" s="12">
        <f t="shared" ca="1" si="4"/>
        <v>0</v>
      </c>
      <c r="AJ23" s="19" t="str">
        <f ca="1">IFERROR(__xludf.DUMMYFUNCTION("""COMPUTED_VALUE"""),"MOSIP-23896")</f>
        <v>MOSIP-23896</v>
      </c>
      <c r="AK23" s="9">
        <f ca="1">COUNTIFS(IDA!A2:A1964,AJ22,IDA!C2:C1964,"&lt;&gt;"&amp;"")</f>
        <v>1</v>
      </c>
      <c r="AL23" s="10">
        <f ca="1">COUNTIFS(IDA!A2:A1964,AJ22,IDA!C2:C1964,"&lt;&gt;"&amp;"",IDA!I2:I1964,"Pass")</f>
        <v>1</v>
      </c>
      <c r="AM23" s="11">
        <f ca="1">COUNTIFS(IDA!A2:A1964,AJ22,IDA!C2:C1964,"&lt;&gt;"&amp;"",IDA!I2:I1964,"Fail")</f>
        <v>0</v>
      </c>
      <c r="AN23" s="12">
        <f t="shared" ca="1" si="5"/>
        <v>0</v>
      </c>
      <c r="AO23" s="19"/>
      <c r="AP23" s="9"/>
      <c r="AQ23" s="10"/>
      <c r="AR23" s="11"/>
      <c r="AS23" s="12"/>
    </row>
    <row r="24" spans="2:45" ht="14.25" customHeight="1">
      <c r="J24" s="1"/>
      <c r="K24" s="19" t="str">
        <f ca="1">IFERROR(__xludf.DUMMYFUNCTION("""COMPUTED_VALUE"""),"MOSIP-21375")</f>
        <v>MOSIP-21375</v>
      </c>
      <c r="L24" s="9">
        <f ca="1">COUNTIFS('Pre-reg'!A2:A71,K24,'Pre-reg'!C2:C71,"&lt;&gt;"&amp;"")</f>
        <v>1</v>
      </c>
      <c r="M24" s="10">
        <f ca="1">COUNTIFS('Pre-reg'!A2:A2541,K24,'Pre-reg'!C2:C2541,"&lt;&gt;"&amp;"",'Pre-reg'!H2:H2541,"Pass")</f>
        <v>0</v>
      </c>
      <c r="N24" s="11">
        <f ca="1">COUNTIFS('Pre-reg'!A2:A2541,K24,'Pre-reg'!C2:C2541,"&lt;&gt;"&amp;"",'Pre-reg'!H2:H2541,"Fail")</f>
        <v>1</v>
      </c>
      <c r="O24" s="12">
        <f t="shared" ca="1" si="0"/>
        <v>0</v>
      </c>
      <c r="P24" s="19" t="str">
        <f ca="1">IFERROR(__xludf.DUMMYFUNCTION("""COMPUTED_VALUE"""),"MOSIP-19745")</f>
        <v>MOSIP-19745</v>
      </c>
      <c r="Q24" s="9">
        <f ca="1">COUNTIFS(RegClient!A2:A1008,P24,RegClient!C2:C1008,"&lt;&gt;")</f>
        <v>2</v>
      </c>
      <c r="R24" s="10">
        <f ca="1">COUNTIFS(RegClient!A2:A1008,P24,RegClient!C2:C1008,"&lt;&gt;"&amp;"",RegClient!H2:H1008,"Pass")</f>
        <v>2</v>
      </c>
      <c r="S24" s="11">
        <f ca="1">COUNTIFS(RegClient!A2:A1008,P24,RegClient!C2:C1008,"&lt;&gt;"&amp;"",RegClient!H2:H1008,"Fail")</f>
        <v>0</v>
      </c>
      <c r="T24" s="12">
        <f t="shared" ca="1" si="1"/>
        <v>0</v>
      </c>
      <c r="U24" s="19" t="str">
        <f ca="1">IFERROR(__xludf.DUMMYFUNCTION("""COMPUTED_VALUE"""),"MOSIP-16577")</f>
        <v>MOSIP-16577</v>
      </c>
      <c r="V24" s="9">
        <f ca="1">COUNTIFS(RegProc!A2:A999,U24,RegProc!C2:C999,"&lt;&gt;"&amp;"")</f>
        <v>1</v>
      </c>
      <c r="W24" s="10">
        <f ca="1">COUNTIFS(RegProc!A2:A999,U24,RegProc!C2:C999,"&lt;&gt;"&amp;"",RegProc!I2:I999,"Pass")</f>
        <v>1</v>
      </c>
      <c r="X24" s="11">
        <f ca="1">COUNTIFS(RegProc!A2:A999,U24,RegProc!C2:C999,"&lt;&gt;"&amp;"",RegProc!I2:I999,"Fail")</f>
        <v>0</v>
      </c>
      <c r="Y24" s="12">
        <f t="shared" ca="1" si="2"/>
        <v>0</v>
      </c>
      <c r="Z24" s="19"/>
      <c r="AA24" s="9"/>
      <c r="AB24" s="10"/>
      <c r="AC24" s="11"/>
      <c r="AD24" s="12"/>
      <c r="AE24" s="19" t="str">
        <f ca="1">IFERROR(__xludf.DUMMYFUNCTION("""COMPUTED_VALUE"""),"MOSIP-19699")</f>
        <v>MOSIP-19699</v>
      </c>
      <c r="AF24" s="9">
        <f ca="1">COUNTIFS(Admin!A2:A1084,AE24,Admin!C2:C1084,"&lt;&gt;"&amp;"")</f>
        <v>1</v>
      </c>
      <c r="AG24" s="10">
        <f ca="1">COUNTIFS(Admin!A2:A1084,AE24,Admin!C2:C1084,"&lt;&gt;"&amp;"",Admin!I2:I1084,"Pass")</f>
        <v>1</v>
      </c>
      <c r="AH24" s="11">
        <f ca="1">COUNTIFS(Admin!A2:A1084,AE24,Admin!C2:C1084,"&lt;&gt;"&amp;"",Admin!I2:I1084,"Fail")</f>
        <v>0</v>
      </c>
      <c r="AI24" s="12">
        <f t="shared" ca="1" si="4"/>
        <v>0</v>
      </c>
      <c r="AJ24" s="19"/>
      <c r="AK24" s="9"/>
      <c r="AL24" s="10"/>
      <c r="AM24" s="11"/>
      <c r="AN24" s="12"/>
      <c r="AO24" s="19"/>
      <c r="AP24" s="9"/>
      <c r="AQ24" s="10"/>
      <c r="AR24" s="11"/>
      <c r="AS24" s="12"/>
    </row>
    <row r="25" spans="2:45" ht="14.25" customHeight="1">
      <c r="C25" s="27"/>
      <c r="D25" s="27"/>
      <c r="E25" s="27"/>
      <c r="F25" s="27">
        <f>COUNTA('E2E Scenarios'!B2:B100)</f>
        <v>82</v>
      </c>
      <c r="G25" s="27">
        <f>COUNTIF('E2E Scenarios'!C2:C100, "Pass")</f>
        <v>61</v>
      </c>
      <c r="H25" s="27">
        <f>COUNTIF('E2E Scenarios'!C2:C100, "Fail")</f>
        <v>21</v>
      </c>
      <c r="I25" s="27">
        <f>F25-G25-H25</f>
        <v>0</v>
      </c>
      <c r="J25" s="1"/>
      <c r="K25" s="19"/>
      <c r="L25" s="25"/>
      <c r="M25" s="25"/>
      <c r="N25" s="25"/>
      <c r="O25" s="28"/>
      <c r="P25" s="19" t="str">
        <f ca="1">IFERROR(__xludf.DUMMYFUNCTION("""COMPUTED_VALUE"""),"MOSIP-19875")</f>
        <v>MOSIP-19875</v>
      </c>
      <c r="Q25" s="9">
        <f ca="1">COUNTIFS(RegClient!A2:A1008,P25,RegClient!C2:C1008,"&lt;&gt;")</f>
        <v>1</v>
      </c>
      <c r="R25" s="10">
        <f ca="1">COUNTIFS(RegClient!A2:A1008,P25,RegClient!C2:C1008,"&lt;&gt;"&amp;"",RegClient!H2:H1008,"Pass")</f>
        <v>1</v>
      </c>
      <c r="S25" s="11">
        <f ca="1">COUNTIFS(RegClient!A2:A1008,P25,RegClient!C2:C1008,"&lt;&gt;"&amp;"",RegClient!H2:H1008,"Fail")</f>
        <v>0</v>
      </c>
      <c r="T25" s="28">
        <f t="shared" ca="1" si="1"/>
        <v>0</v>
      </c>
      <c r="U25" s="19" t="str">
        <f ca="1">IFERROR(__xludf.DUMMYFUNCTION("""COMPUTED_VALUE"""),"MOSIP-18910")</f>
        <v>MOSIP-18910</v>
      </c>
      <c r="V25" s="9">
        <f ca="1">COUNTIFS(RegProc!A2:A999,U25,RegProc!C2:C999,"&lt;&gt;"&amp;"")</f>
        <v>2</v>
      </c>
      <c r="W25" s="10">
        <f ca="1">COUNTIFS(RegProc!A2:A999,U25,RegProc!C2:C999,"&lt;&gt;"&amp;"",RegProc!I2:I999,"Pass")</f>
        <v>2</v>
      </c>
      <c r="X25" s="11">
        <f ca="1">COUNTIFS(RegProc!A2:A999,U25,RegProc!C2:C999,"&lt;&gt;"&amp;"",RegProc!I2:I999,"Fail")</f>
        <v>0</v>
      </c>
      <c r="Y25" s="28">
        <f t="shared" ca="1" si="2"/>
        <v>0</v>
      </c>
      <c r="Z25" s="19"/>
      <c r="AA25" s="25"/>
      <c r="AB25" s="25"/>
      <c r="AC25" s="25"/>
      <c r="AD25" s="28"/>
      <c r="AE25" s="19" t="str">
        <f ca="1">IFERROR(__xludf.DUMMYFUNCTION("""COMPUTED_VALUE"""),"MOSIP-19652")</f>
        <v>MOSIP-19652</v>
      </c>
      <c r="AF25" s="9">
        <f ca="1">COUNTIFS(Admin!A2:A1084,AE25,Admin!C2:C1084,"&lt;&gt;"&amp;"")</f>
        <v>1</v>
      </c>
      <c r="AG25" s="10">
        <f ca="1">COUNTIFS(Admin!A2:A1084,AE25,Admin!C2:C1084,"&lt;&gt;"&amp;"",Admin!I2:I1084,"Pass")</f>
        <v>1</v>
      </c>
      <c r="AH25" s="11">
        <f ca="1">COUNTIFS(Admin!A2:A1084,AE25,Admin!C2:C1084,"&lt;&gt;"&amp;"",Admin!I2:I1084,"Fail")</f>
        <v>0</v>
      </c>
      <c r="AI25" s="28">
        <f t="shared" ca="1" si="4"/>
        <v>0</v>
      </c>
      <c r="AJ25" s="19"/>
      <c r="AK25" s="25"/>
      <c r="AL25" s="25"/>
      <c r="AM25" s="25"/>
      <c r="AN25" s="28"/>
      <c r="AO25" s="19"/>
      <c r="AP25" s="25"/>
      <c r="AQ25" s="25"/>
      <c r="AR25" s="25"/>
      <c r="AS25" s="28"/>
    </row>
    <row r="26" spans="2:45" ht="14.25" customHeight="1">
      <c r="B26" s="215" t="str">
        <f>"End To End -  Scenarios : "  &amp;F25  &amp; "     Passed : " &amp; G25&amp; "     Failed : " &amp;  H25&amp; "     Skipped : " &amp; I25</f>
        <v>End To End -  Scenarios : 82     Passed : 61     Failed : 21     Skipped : 0</v>
      </c>
      <c r="C26" s="216"/>
      <c r="D26" s="216"/>
      <c r="E26" s="216"/>
      <c r="F26" s="216"/>
      <c r="G26" s="216"/>
      <c r="H26" s="216"/>
      <c r="I26" s="217"/>
      <c r="J26" s="1"/>
      <c r="K26" s="19"/>
      <c r="L26" s="25"/>
      <c r="M26" s="25"/>
      <c r="N26" s="25"/>
      <c r="O26" s="28"/>
      <c r="P26" s="19" t="str">
        <f ca="1">IFERROR(__xludf.DUMMYFUNCTION("""COMPUTED_VALUE"""),"MOSIP-19808")</f>
        <v>MOSIP-19808</v>
      </c>
      <c r="Q26" s="9">
        <f ca="1">COUNTIFS(RegClient!A2:A1008,P26,RegClient!C2:C1008,"&lt;&gt;")</f>
        <v>1</v>
      </c>
      <c r="R26" s="10">
        <f ca="1">COUNTIFS(RegClient!A2:A1008,P26,RegClient!C2:C1008,"&lt;&gt;"&amp;"",RegClient!H2:H1008,"Pass")</f>
        <v>1</v>
      </c>
      <c r="S26" s="11">
        <f ca="1">COUNTIFS(RegClient!A2:A1008,P26,RegClient!C2:C1008,"&lt;&gt;"&amp;"",RegClient!H2:H1008,"Fail")</f>
        <v>0</v>
      </c>
      <c r="T26" s="28">
        <f t="shared" ca="1" si="1"/>
        <v>0</v>
      </c>
      <c r="U26" s="19" t="str">
        <f ca="1">IFERROR(__xludf.DUMMYFUNCTION("""COMPUTED_VALUE"""),"MOSIP-19650")</f>
        <v>MOSIP-19650</v>
      </c>
      <c r="V26" s="9">
        <f ca="1">COUNTIFS(RegProc!A2:A999,U26,RegProc!C2:C999,"&lt;&gt;"&amp;"")</f>
        <v>1</v>
      </c>
      <c r="W26" s="10">
        <f ca="1">COUNTIFS(RegProc!A2:A999,U26,RegProc!C2:C999,"&lt;&gt;"&amp;"",RegProc!I2:I999,"Pass")</f>
        <v>1</v>
      </c>
      <c r="X26" s="11">
        <f ca="1">COUNTIFS(RegProc!A2:A999,U26,RegProc!C2:C999,"&lt;&gt;"&amp;"",RegProc!I2:I999,"Fail")</f>
        <v>0</v>
      </c>
      <c r="Y26" s="28">
        <f t="shared" ca="1" si="2"/>
        <v>0</v>
      </c>
      <c r="Z26" s="19"/>
      <c r="AA26" s="25"/>
      <c r="AB26" s="25"/>
      <c r="AC26" s="25"/>
      <c r="AD26" s="28"/>
      <c r="AE26" s="19" t="str">
        <f ca="1">IFERROR(__xludf.DUMMYFUNCTION("""COMPUTED_VALUE"""),"MOSIP-18584")</f>
        <v>MOSIP-18584</v>
      </c>
      <c r="AF26" s="9">
        <f ca="1">COUNTIFS(Admin!A2:A1084,AE26,Admin!C2:C1084,"&lt;&gt;"&amp;"")</f>
        <v>1</v>
      </c>
      <c r="AG26" s="10">
        <f ca="1">COUNTIFS(Admin!A2:A1084,AE26,Admin!C2:C1084,"&lt;&gt;"&amp;"",Admin!I2:I1084,"Pass")</f>
        <v>1</v>
      </c>
      <c r="AH26" s="11">
        <f ca="1">COUNTIFS(Admin!A2:A1084,AE26,Admin!C2:C1084,"&lt;&gt;"&amp;"",Admin!I2:I1084,"Fail")</f>
        <v>0</v>
      </c>
      <c r="AI26" s="28">
        <f t="shared" ca="1" si="4"/>
        <v>0</v>
      </c>
      <c r="AJ26" s="19"/>
      <c r="AK26" s="25"/>
      <c r="AL26" s="25"/>
      <c r="AM26" s="25"/>
      <c r="AN26" s="28"/>
      <c r="AO26" s="19"/>
      <c r="AP26" s="25"/>
      <c r="AQ26" s="25"/>
      <c r="AR26" s="25"/>
      <c r="AS26" s="28"/>
    </row>
    <row r="27" spans="2:45" ht="14.25" customHeight="1">
      <c r="B27" s="212" t="str">
        <f>"                                  Test Rate : " &amp; INT((((G25+H25)/F25)*100)) &amp; "%  With Pass Rate : " &amp; INT((G25/(G25+H25))*100)  &amp; "%"</f>
        <v xml:space="preserve">                                  Test Rate : 100%  With Pass Rate : 74%</v>
      </c>
      <c r="C27" s="213"/>
      <c r="D27" s="213"/>
      <c r="E27" s="213"/>
      <c r="F27" s="213"/>
      <c r="G27" s="213"/>
      <c r="H27" s="213"/>
      <c r="I27" s="214"/>
      <c r="J27" s="1"/>
      <c r="K27" s="19"/>
      <c r="L27" s="25"/>
      <c r="M27" s="25"/>
      <c r="N27" s="25"/>
      <c r="O27" s="28"/>
      <c r="P27" s="19" t="str">
        <f ca="1">IFERROR(__xludf.DUMMYFUNCTION("""COMPUTED_VALUE"""),"MOSIP-19896")</f>
        <v>MOSIP-19896</v>
      </c>
      <c r="Q27" s="9">
        <f ca="1">COUNTIFS(RegClient!A2:A1008,P27,RegClient!C2:C1008,"&lt;&gt;")</f>
        <v>1</v>
      </c>
      <c r="R27" s="10">
        <f ca="1">COUNTIFS(RegClient!A2:A1008,P27,RegClient!C2:C1008,"&lt;&gt;"&amp;"",RegClient!H2:H1008,"Pass")</f>
        <v>1</v>
      </c>
      <c r="S27" s="11">
        <f ca="1">COUNTIFS(RegClient!A2:A1008,P27,RegClient!C2:C1008,"&lt;&gt;"&amp;"",RegClient!H2:H1008,"Fail")</f>
        <v>0</v>
      </c>
      <c r="T27" s="28">
        <f t="shared" ca="1" si="1"/>
        <v>0</v>
      </c>
      <c r="U27" s="19" t="str">
        <f ca="1">IFERROR(__xludf.DUMMYFUNCTION("""COMPUTED_VALUE"""),"MOSIP-21292")</f>
        <v>MOSIP-21292</v>
      </c>
      <c r="V27" s="9">
        <f ca="1">COUNTIFS(RegProc!A2:A999,U27,RegProc!C2:C999,"&lt;&gt;"&amp;"")</f>
        <v>4</v>
      </c>
      <c r="W27" s="10">
        <f ca="1">COUNTIFS(RegProc!A2:A999,U27,RegProc!C2:C999,"&lt;&gt;"&amp;"",RegProc!I2:I999,"Pass")</f>
        <v>4</v>
      </c>
      <c r="X27" s="11">
        <f ca="1">COUNTIFS(RegProc!A2:A999,U27,RegProc!C2:C999,"&lt;&gt;"&amp;"",RegProc!I2:I999,"Fail")</f>
        <v>0</v>
      </c>
      <c r="Y27" s="28">
        <f t="shared" ca="1" si="2"/>
        <v>0</v>
      </c>
      <c r="Z27" s="19"/>
      <c r="AA27" s="25"/>
      <c r="AB27" s="25"/>
      <c r="AC27" s="25"/>
      <c r="AD27" s="28"/>
      <c r="AE27" s="19" t="str">
        <f ca="1">IFERROR(__xludf.DUMMYFUNCTION("""COMPUTED_VALUE"""),"MOSIP-19817")</f>
        <v>MOSIP-19817</v>
      </c>
      <c r="AF27" s="9">
        <f ca="1">COUNTIFS(Admin!A2:A1084,AE27,Admin!C2:C1084,"&lt;&gt;"&amp;"")</f>
        <v>1</v>
      </c>
      <c r="AG27" s="10">
        <f ca="1">COUNTIFS(Admin!A2:A1084,AE27,Admin!C2:C1084,"&lt;&gt;"&amp;"",Admin!I2:I1084,"Pass")</f>
        <v>1</v>
      </c>
      <c r="AH27" s="11">
        <f ca="1">COUNTIFS(Admin!A2:A1084,AE27,Admin!C2:C1084,"&lt;&gt;"&amp;"",Admin!I2:I1084,"Fail")</f>
        <v>0</v>
      </c>
      <c r="AI27" s="28">
        <f t="shared" ca="1" si="4"/>
        <v>0</v>
      </c>
      <c r="AJ27" s="19"/>
      <c r="AK27" s="25"/>
      <c r="AL27" s="25"/>
      <c r="AM27" s="25"/>
      <c r="AN27" s="28"/>
      <c r="AO27" s="19"/>
      <c r="AP27" s="25"/>
      <c r="AQ27" s="25"/>
      <c r="AR27" s="25"/>
      <c r="AS27" s="28"/>
    </row>
    <row r="28" spans="2:45" ht="14.25" customHeight="1">
      <c r="J28" s="1"/>
      <c r="K28" s="19"/>
      <c r="L28" s="25"/>
      <c r="M28" s="25"/>
      <c r="N28" s="25"/>
      <c r="O28" s="28"/>
      <c r="P28" s="19" t="str">
        <f ca="1">IFERROR(__xludf.DUMMYFUNCTION("""COMPUTED_VALUE"""),"MOSIP-19821")</f>
        <v>MOSIP-19821</v>
      </c>
      <c r="Q28" s="9">
        <f ca="1">COUNTIFS(RegClient!A2:A1008,P28,RegClient!C2:C1008,"&lt;&gt;")</f>
        <v>1</v>
      </c>
      <c r="R28" s="10">
        <f ca="1">COUNTIFS(RegClient!A2:A1008,P28,RegClient!C2:C1008,"&lt;&gt;"&amp;"",RegClient!H2:H1008,"Pass")</f>
        <v>1</v>
      </c>
      <c r="S28" s="11">
        <f ca="1">COUNTIFS(RegClient!A2:A1008,P28,RegClient!C2:C1008,"&lt;&gt;"&amp;"",RegClient!H2:H1008,"Fail")</f>
        <v>0</v>
      </c>
      <c r="T28" s="28">
        <f t="shared" ca="1" si="1"/>
        <v>0</v>
      </c>
      <c r="U28" s="19" t="str">
        <f ca="1">IFERROR(__xludf.DUMMYFUNCTION("""COMPUTED_VALUE"""),"MOSIP-19244")</f>
        <v>MOSIP-19244</v>
      </c>
      <c r="V28" s="9">
        <f ca="1">COUNTIFS(RegProc!A2:A999,U28,RegProc!C2:C999,"&lt;&gt;"&amp;"")</f>
        <v>1</v>
      </c>
      <c r="W28" s="10">
        <f ca="1">COUNTIFS(RegProc!A2:A999,U28,RegProc!C2:C999,"&lt;&gt;"&amp;"",RegProc!I2:I999,"Pass")</f>
        <v>1</v>
      </c>
      <c r="X28" s="11">
        <f ca="1">COUNTIFS(RegProc!A2:A999,U28,RegProc!C2:C999,"&lt;&gt;"&amp;"",RegProc!I2:I999,"Fail")</f>
        <v>0</v>
      </c>
      <c r="Y28" s="28">
        <f t="shared" ca="1" si="2"/>
        <v>0</v>
      </c>
      <c r="Z28" s="19"/>
      <c r="AA28" s="25"/>
      <c r="AB28" s="25"/>
      <c r="AC28" s="25"/>
      <c r="AD28" s="28"/>
      <c r="AE28" s="19" t="str">
        <f ca="1">IFERROR(__xludf.DUMMYFUNCTION("""COMPUTED_VALUE"""),"MOSIP-19965")</f>
        <v>MOSIP-19965</v>
      </c>
      <c r="AF28" s="9">
        <f ca="1">COUNTIFS(Admin!A2:A1084,AE28,Admin!C2:C1084,"&lt;&gt;"&amp;"")</f>
        <v>1</v>
      </c>
      <c r="AG28" s="10">
        <f ca="1">COUNTIFS(Admin!A2:A1084,AE28,Admin!C2:C1084,"&lt;&gt;"&amp;"",Admin!I2:I1084,"Pass")</f>
        <v>1</v>
      </c>
      <c r="AH28" s="11">
        <f ca="1">COUNTIFS(Admin!A2:A1084,AE28,Admin!C2:C1084,"&lt;&gt;"&amp;"",Admin!I2:I1084,"Fail")</f>
        <v>0</v>
      </c>
      <c r="AI28" s="28">
        <f t="shared" ca="1" si="4"/>
        <v>0</v>
      </c>
      <c r="AJ28" s="19"/>
      <c r="AK28" s="25"/>
      <c r="AL28" s="25"/>
      <c r="AM28" s="25"/>
      <c r="AN28" s="28"/>
      <c r="AO28" s="19"/>
      <c r="AP28" s="25"/>
      <c r="AQ28" s="25"/>
      <c r="AR28" s="25"/>
      <c r="AS28" s="28"/>
    </row>
    <row r="29" spans="2:45" ht="14.25" customHeight="1">
      <c r="J29" s="1"/>
      <c r="K29" s="19"/>
      <c r="L29" s="25"/>
      <c r="M29" s="25"/>
      <c r="N29" s="25"/>
      <c r="O29" s="28"/>
      <c r="P29" s="19" t="str">
        <f ca="1">IFERROR(__xludf.DUMMYFUNCTION("""COMPUTED_VALUE"""),"MOSIP-21054")</f>
        <v>MOSIP-21054</v>
      </c>
      <c r="Q29" s="9">
        <f ca="1">COUNTIFS(RegClient!A2:A1008,P29,RegClient!C2:C1008,"&lt;&gt;")</f>
        <v>1</v>
      </c>
      <c r="R29" s="10">
        <f ca="1">COUNTIFS(RegClient!A2:A1008,P29,RegClient!C2:C1008,"&lt;&gt;"&amp;"",RegClient!H2:H1008,"Pass")</f>
        <v>0</v>
      </c>
      <c r="S29" s="11">
        <f ca="1">COUNTIFS(RegClient!A2:A1008,P29,RegClient!C2:C1008,"&lt;&gt;"&amp;"",RegClient!H2:H1008,"Fail")</f>
        <v>1</v>
      </c>
      <c r="T29" s="28">
        <f t="shared" ca="1" si="1"/>
        <v>0</v>
      </c>
      <c r="U29" s="19" t="str">
        <f ca="1">IFERROR(__xludf.DUMMYFUNCTION("""COMPUTED_VALUE"""),"MOSIP-24015")</f>
        <v>MOSIP-24015</v>
      </c>
      <c r="V29" s="9">
        <f ca="1">COUNTIFS(RegProc!A2:A1000,U29,RegProc!C2:C1000,"&lt;&gt;"&amp;"")</f>
        <v>1</v>
      </c>
      <c r="W29" s="10">
        <f ca="1">COUNTIFS(RegProc!A3:A1000,U29,RegProc!C3:C1000,"&lt;&gt;"&amp;"",RegProc!I3:I1000,"Pass")</f>
        <v>0</v>
      </c>
      <c r="X29" s="11">
        <f ca="1">COUNTIFS(RegProc!A3:A1000,U29,RegProc!C3:C1000,"&lt;&gt;"&amp;"",RegProc!I3:I1000,"Fail")</f>
        <v>1</v>
      </c>
      <c r="Y29" s="28">
        <f t="shared" ca="1" si="2"/>
        <v>0</v>
      </c>
      <c r="Z29" s="19"/>
      <c r="AA29" s="25"/>
      <c r="AB29" s="25"/>
      <c r="AC29" s="25"/>
      <c r="AD29" s="28"/>
      <c r="AE29" s="19" t="str">
        <f ca="1">IFERROR(__xludf.DUMMYFUNCTION("""COMPUTED_VALUE"""),"MOSIP-19966")</f>
        <v>MOSIP-19966</v>
      </c>
      <c r="AF29" s="9">
        <f ca="1">COUNTIFS(Admin!A2:A1084,AE29,Admin!C2:C1084,"&lt;&gt;"&amp;"")</f>
        <v>1</v>
      </c>
      <c r="AG29" s="10">
        <f ca="1">COUNTIFS(Admin!A2:A1084,AE29,Admin!C2:C1084,"&lt;&gt;"&amp;"",Admin!I2:I1084,"Pass")</f>
        <v>1</v>
      </c>
      <c r="AH29" s="11">
        <f ca="1">COUNTIFS(Admin!A2:A1084,AE29,Admin!C2:C1084,"&lt;&gt;"&amp;"",Admin!I2:I1084,"Fail")</f>
        <v>0</v>
      </c>
      <c r="AI29" s="28">
        <f t="shared" ca="1" si="4"/>
        <v>0</v>
      </c>
      <c r="AJ29" s="19"/>
      <c r="AK29" s="25"/>
      <c r="AL29" s="25"/>
      <c r="AM29" s="25"/>
      <c r="AN29" s="28"/>
      <c r="AO29" s="19"/>
      <c r="AP29" s="25"/>
      <c r="AQ29" s="25"/>
      <c r="AR29" s="25"/>
      <c r="AS29" s="28"/>
    </row>
    <row r="30" spans="2:45" ht="14.25" customHeight="1">
      <c r="B30" s="215" t="str">
        <f ca="1">"Functional Testing -  Bugs Verified : " &amp; C12</f>
        <v>Functional Testing -  Bugs Verified : 219</v>
      </c>
      <c r="C30" s="216"/>
      <c r="D30" s="216"/>
      <c r="E30" s="216"/>
      <c r="F30" s="216"/>
      <c r="G30" s="216"/>
      <c r="H30" s="216"/>
      <c r="I30" s="217"/>
      <c r="J30" s="1"/>
      <c r="K30" s="19"/>
      <c r="L30" s="25"/>
      <c r="M30" s="25"/>
      <c r="N30" s="25"/>
      <c r="O30" s="28"/>
      <c r="P30" s="19" t="str">
        <f ca="1">IFERROR(__xludf.DUMMYFUNCTION("""COMPUTED_VALUE"""),"MOSIP-21039")</f>
        <v>MOSIP-21039</v>
      </c>
      <c r="Q30" s="9">
        <f ca="1">COUNTIFS(RegClient!A2:A1008,P30,RegClient!C2:C1008,"&lt;&gt;")</f>
        <v>1</v>
      </c>
      <c r="R30" s="10">
        <f ca="1">COUNTIFS(RegClient!A2:A1008,P30,RegClient!C2:C1008,"&lt;&gt;"&amp;"",RegClient!H2:H1008,"Pass")</f>
        <v>1</v>
      </c>
      <c r="S30" s="11">
        <f ca="1">COUNTIFS(RegClient!A2:A1008,P30,RegClient!C2:C1008,"&lt;&gt;"&amp;"",RegClient!H2:H1008,"Fail")</f>
        <v>0</v>
      </c>
      <c r="T30" s="28">
        <f t="shared" ca="1" si="1"/>
        <v>0</v>
      </c>
      <c r="U30" s="19" t="str">
        <f ca="1">IFERROR(__xludf.DUMMYFUNCTION("""COMPUTED_VALUE"""),"MOSIP-24004")</f>
        <v>MOSIP-24004</v>
      </c>
      <c r="V30" s="9">
        <f ca="1">COUNTIFS(RegProc!A2:A1001,U30,RegProc!C2:C1001,"&lt;&gt;"&amp;"")</f>
        <v>1</v>
      </c>
      <c r="W30" s="10">
        <f ca="1">COUNTIFS(RegProc!A4:A1001,U30,RegProc!C4:C1001,"&lt;&gt;"&amp;"",RegProc!I4:I1001,"Pass")</f>
        <v>0</v>
      </c>
      <c r="X30" s="11">
        <f ca="1">COUNTIFS(RegProc!A4:A1001,U30,RegProc!C4:C1001,"&lt;&gt;"&amp;"",RegProc!I4:I1001,"Fail")</f>
        <v>1</v>
      </c>
      <c r="Y30" s="28">
        <f t="shared" ca="1" si="2"/>
        <v>0</v>
      </c>
      <c r="Z30" s="19"/>
      <c r="AA30" s="25"/>
      <c r="AB30" s="25"/>
      <c r="AC30" s="25"/>
      <c r="AD30" s="28"/>
      <c r="AE30" s="19" t="str">
        <f ca="1">IFERROR(__xludf.DUMMYFUNCTION("""COMPUTED_VALUE"""),"MOSIP-18187")</f>
        <v>MOSIP-18187</v>
      </c>
      <c r="AF30" s="9">
        <f ca="1">COUNTIFS(Admin!A2:A1084,AE30,Admin!C2:C1084,"&lt;&gt;"&amp;"")</f>
        <v>1</v>
      </c>
      <c r="AG30" s="10">
        <f ca="1">COUNTIFS(Admin!A2:A1084,AE30,Admin!C2:C1084,"&lt;&gt;"&amp;"",Admin!I2:I1084,"Pass")</f>
        <v>1</v>
      </c>
      <c r="AH30" s="11">
        <f ca="1">COUNTIFS(Admin!A2:A1084,AE30,Admin!C2:C1084,"&lt;&gt;"&amp;"",Admin!I2:I1084,"Fail")</f>
        <v>0</v>
      </c>
      <c r="AI30" s="28">
        <f t="shared" ca="1" si="4"/>
        <v>0</v>
      </c>
      <c r="AJ30" s="19"/>
      <c r="AK30" s="25"/>
      <c r="AL30" s="25"/>
      <c r="AM30" s="25"/>
      <c r="AN30" s="28"/>
      <c r="AO30" s="19"/>
      <c r="AP30" s="25"/>
      <c r="AQ30" s="25"/>
      <c r="AR30" s="25"/>
      <c r="AS30" s="28"/>
    </row>
    <row r="31" spans="2:45" ht="14.25" customHeight="1">
      <c r="B31" s="209" t="str">
        <f>"               Test cases : " &amp; D12 &amp; "     Passed : " &amp; G12 &amp; "      Failed : " &amp; H12 &amp; "      Skipped : " &amp; I12</f>
        <v xml:space="preserve">               Test cases : 690     Passed : 632      Failed : 50      Skipped : 8</v>
      </c>
      <c r="C31" s="210"/>
      <c r="D31" s="210"/>
      <c r="E31" s="210"/>
      <c r="F31" s="210"/>
      <c r="G31" s="210"/>
      <c r="H31" s="210"/>
      <c r="I31" s="211"/>
      <c r="J31" s="1"/>
      <c r="K31" s="19"/>
      <c r="L31" s="25"/>
      <c r="M31" s="25"/>
      <c r="N31" s="25"/>
      <c r="O31" s="28"/>
      <c r="P31" s="19" t="str">
        <f ca="1">IFERROR(__xludf.DUMMYFUNCTION("""COMPUTED_VALUE"""),"MOSIP-21050")</f>
        <v>MOSIP-21050</v>
      </c>
      <c r="Q31" s="9">
        <f ca="1">COUNTIFS(RegClient!A2:A1008,P31,RegClient!C2:C1008,"&lt;&gt;")</f>
        <v>1</v>
      </c>
      <c r="R31" s="10">
        <f ca="1">COUNTIFS(RegClient!A2:A1008,P31,RegClient!C2:C1008,"&lt;&gt;"&amp;"",RegClient!H2:H1008,"Pass")</f>
        <v>1</v>
      </c>
      <c r="S31" s="11">
        <f ca="1">COUNTIFS(RegClient!A2:A1008,P31,RegClient!C2:C1008,"&lt;&gt;"&amp;"",RegClient!H2:H1008,"Fail")</f>
        <v>0</v>
      </c>
      <c r="T31" s="28">
        <f t="shared" ca="1" si="1"/>
        <v>0</v>
      </c>
      <c r="U31" s="19" t="str">
        <f ca="1">IFERROR(__xludf.DUMMYFUNCTION("""COMPUTED_VALUE"""),"MOSIP-23944")</f>
        <v>MOSIP-23944</v>
      </c>
      <c r="V31" s="9">
        <f ca="1">COUNTIFS(RegProc!A5:A1002,U31,RegProc!C5:C1002,"&lt;&gt;"&amp;"")</f>
        <v>1</v>
      </c>
      <c r="W31" s="10">
        <f ca="1">COUNTIFS(RegProc!A5:A1002,U31,RegProc!C5:C1002,"&lt;&gt;"&amp;"",RegProc!I5:I1002,"Pass")</f>
        <v>1</v>
      </c>
      <c r="X31" s="11">
        <f ca="1">COUNTIFS(RegProc!A5:A1002,U31,RegProc!C5:C1002,"&lt;&gt;"&amp;"",RegProc!I5:I1002,"Fail")</f>
        <v>0</v>
      </c>
      <c r="Y31" s="28">
        <f t="shared" ca="1" si="2"/>
        <v>0</v>
      </c>
      <c r="Z31" s="19"/>
      <c r="AA31" s="25"/>
      <c r="AB31" s="25"/>
      <c r="AC31" s="25"/>
      <c r="AD31" s="28"/>
      <c r="AE31" s="19" t="str">
        <f ca="1">IFERROR(__xludf.DUMMYFUNCTION("""COMPUTED_VALUE"""),"MOSIP-19815")</f>
        <v>MOSIP-19815</v>
      </c>
      <c r="AF31" s="9">
        <f ca="1">COUNTIFS(Admin!A2:A1084,AE31,Admin!C2:C1084,"&lt;&gt;"&amp;"")</f>
        <v>1</v>
      </c>
      <c r="AG31" s="10">
        <f ca="1">COUNTIFS(Admin!A2:A1084,AE31,Admin!C2:C1084,"&lt;&gt;"&amp;"",Admin!I2:I1084,"Pass")</f>
        <v>1</v>
      </c>
      <c r="AH31" s="11">
        <f ca="1">COUNTIFS(Admin!A2:A1084,AE31,Admin!C2:C1084,"&lt;&gt;"&amp;"",Admin!I2:I1084,"Fail")</f>
        <v>0</v>
      </c>
      <c r="AI31" s="28">
        <f t="shared" ca="1" si="4"/>
        <v>0</v>
      </c>
      <c r="AJ31" s="19"/>
      <c r="AK31" s="25"/>
      <c r="AL31" s="25"/>
      <c r="AM31" s="25"/>
      <c r="AN31" s="28"/>
      <c r="AO31" s="19"/>
      <c r="AP31" s="25"/>
      <c r="AQ31" s="25"/>
      <c r="AR31" s="25"/>
      <c r="AS31" s="28"/>
    </row>
    <row r="32" spans="2:45" ht="14.25" customHeight="1">
      <c r="B32" s="212" t="str">
        <f>"               Test Rate : " &amp; INT((((G12+H12)/D12)*100)) &amp; "%      With Pass Rate : " &amp; INT((G12/(G12+H12))*100)  &amp; "%"</f>
        <v xml:space="preserve">               Test Rate : 98%      With Pass Rate : 92%</v>
      </c>
      <c r="C32" s="213"/>
      <c r="D32" s="213"/>
      <c r="E32" s="213"/>
      <c r="F32" s="213"/>
      <c r="G32" s="213"/>
      <c r="H32" s="213"/>
      <c r="I32" s="214"/>
      <c r="J32" s="1"/>
      <c r="K32" s="19"/>
      <c r="L32" s="25"/>
      <c r="M32" s="25"/>
      <c r="N32" s="25"/>
      <c r="O32" s="28"/>
      <c r="P32" s="19" t="str">
        <f ca="1">IFERROR(__xludf.DUMMYFUNCTION("""COMPUTED_VALUE"""),"MOSIP-19182")</f>
        <v>MOSIP-19182</v>
      </c>
      <c r="Q32" s="9">
        <f ca="1">COUNTIFS(RegClient!A2:A1008,P32,RegClient!C2:C1008,"&lt;&gt;")</f>
        <v>1</v>
      </c>
      <c r="R32" s="10">
        <f ca="1">COUNTIFS(RegClient!A2:A1008,P32,RegClient!C2:C1008,"&lt;&gt;"&amp;"",RegClient!H2:H1008,"Pass")</f>
        <v>1</v>
      </c>
      <c r="S32" s="11">
        <f ca="1">COUNTIFS(RegClient!A2:A1008,P32,RegClient!C2:C1008,"&lt;&gt;"&amp;"",RegClient!H2:H1008,"Fail")</f>
        <v>0</v>
      </c>
      <c r="T32" s="28">
        <f t="shared" ca="1" si="1"/>
        <v>0</v>
      </c>
      <c r="U32" s="19" t="str">
        <f ca="1">IFERROR(__xludf.DUMMYFUNCTION("""COMPUTED_VALUE"""),"MOSIP-23943")</f>
        <v>MOSIP-23943</v>
      </c>
      <c r="V32" s="9">
        <f ca="1">COUNTIFS(RegProc!A2:A1003,U32,RegProc!C2:C1003,"&lt;&gt;"&amp;"")</f>
        <v>1</v>
      </c>
      <c r="W32" s="10">
        <f ca="1">COUNTIFS(RegProc!A6:A1003,U32,RegProc!C6:C1003,"&lt;&gt;"&amp;"",RegProc!I6:I1003,"Pass")</f>
        <v>1</v>
      </c>
      <c r="X32" s="11">
        <f ca="1">COUNTIFS(RegProc!A6:A1003,U32,RegProc!C6:C1003,"&lt;&gt;"&amp;"",RegProc!I6:I1003,"Fail")</f>
        <v>0</v>
      </c>
      <c r="Y32" s="28">
        <f t="shared" ca="1" si="2"/>
        <v>0</v>
      </c>
      <c r="Z32" s="19"/>
      <c r="AA32" s="25"/>
      <c r="AB32" s="25"/>
      <c r="AC32" s="25"/>
      <c r="AD32" s="28"/>
      <c r="AE32" s="19" t="str">
        <f ca="1">IFERROR(__xludf.DUMMYFUNCTION("""COMPUTED_VALUE"""),"MOSIP-19659")</f>
        <v>MOSIP-19659</v>
      </c>
      <c r="AF32" s="9">
        <f ca="1">COUNTIFS(Admin!A2:A1084,AE32,Admin!C2:C1084,"&lt;&gt;"&amp;"")</f>
        <v>1</v>
      </c>
      <c r="AG32" s="10">
        <f ca="1">COUNTIFS(Admin!A2:A1084,AE32,Admin!C2:C1084,"&lt;&gt;"&amp;"",Admin!I2:I1084,"Pass")</f>
        <v>1</v>
      </c>
      <c r="AH32" s="11">
        <f ca="1">COUNTIFS(Admin!A2:A1084,AE32,Admin!C2:C1084,"&lt;&gt;"&amp;"",Admin!I2:I1084,"Fail")</f>
        <v>0</v>
      </c>
      <c r="AI32" s="28">
        <f t="shared" ca="1" si="4"/>
        <v>0</v>
      </c>
      <c r="AJ32" s="19"/>
      <c r="AK32" s="25"/>
      <c r="AL32" s="25"/>
      <c r="AM32" s="25"/>
      <c r="AN32" s="28"/>
      <c r="AO32" s="19"/>
      <c r="AP32" s="25"/>
      <c r="AQ32" s="25"/>
      <c r="AR32" s="25"/>
      <c r="AS32" s="28"/>
    </row>
    <row r="33" spans="2:45" ht="14.25" customHeight="1">
      <c r="J33" s="1"/>
      <c r="K33" s="19"/>
      <c r="L33" s="25"/>
      <c r="M33" s="25"/>
      <c r="N33" s="25"/>
      <c r="O33" s="28"/>
      <c r="P33" s="19" t="str">
        <f ca="1">IFERROR(__xludf.DUMMYFUNCTION("""COMPUTED_VALUE"""),"MOSIP-18641")</f>
        <v>MOSIP-18641</v>
      </c>
      <c r="Q33" s="9">
        <f ca="1">COUNTIFS(RegClient!A2:A1008,P33,RegClient!C2:C1008,"&lt;&gt;")</f>
        <v>1</v>
      </c>
      <c r="R33" s="10">
        <f ca="1">COUNTIFS(RegClient!A2:A1008,P33,RegClient!C2:C1008,"&lt;&gt;"&amp;"",RegClient!H2:H1008,"Pass")</f>
        <v>1</v>
      </c>
      <c r="S33" s="11">
        <f ca="1">COUNTIFS(RegClient!A2:A1008,P33,RegClient!C2:C1008,"&lt;&gt;"&amp;"",RegClient!H2:H1008,"Fail")</f>
        <v>0</v>
      </c>
      <c r="T33" s="28">
        <f t="shared" ca="1" si="1"/>
        <v>0</v>
      </c>
      <c r="U33" s="19" t="str">
        <f ca="1">IFERROR(__xludf.DUMMYFUNCTION("""COMPUTED_VALUE"""),"MOSIP-23910")</f>
        <v>MOSIP-23910</v>
      </c>
      <c r="V33" s="9">
        <f ca="1">COUNTIFS(RegProc!A2:A1004,U33,RegProc!C2:C1004,"&lt;&gt;"&amp;"")</f>
        <v>1</v>
      </c>
      <c r="W33" s="10">
        <f ca="1">COUNTIFS(RegProc!A7:A1004,U33,RegProc!C7:C1004,"&lt;&gt;"&amp;"",RegProc!I7:I1004,"Pass")</f>
        <v>1</v>
      </c>
      <c r="X33" s="11">
        <f ca="1">COUNTIFS(RegProc!A7:A1004,U33,RegProc!C7:C1004,"&lt;&gt;"&amp;"",RegProc!I7:I1004,"Fail")</f>
        <v>0</v>
      </c>
      <c r="Y33" s="28">
        <f t="shared" ca="1" si="2"/>
        <v>0</v>
      </c>
      <c r="Z33" s="19"/>
      <c r="AA33" s="25"/>
      <c r="AB33" s="25"/>
      <c r="AC33" s="25"/>
      <c r="AD33" s="28"/>
      <c r="AE33" s="19" t="str">
        <f ca="1">IFERROR(__xludf.DUMMYFUNCTION("""COMPUTED_VALUE"""),"MOSIP-18843")</f>
        <v>MOSIP-18843</v>
      </c>
      <c r="AF33" s="9">
        <f ca="1">COUNTIFS(Admin!A2:A1084,AE33,Admin!C2:C1084,"&lt;&gt;"&amp;"")</f>
        <v>1</v>
      </c>
      <c r="AG33" s="10">
        <f ca="1">COUNTIFS(Admin!A2:A1084,AE33,Admin!C2:C1084,"&lt;&gt;"&amp;"",Admin!I2:I1084,"Pass")</f>
        <v>1</v>
      </c>
      <c r="AH33" s="11">
        <f ca="1">COUNTIFS(Admin!A2:A1084,AE33,Admin!C2:C1084,"&lt;&gt;"&amp;"",Admin!I2:I1084,"Fail")</f>
        <v>0</v>
      </c>
      <c r="AI33" s="28">
        <f t="shared" ca="1" si="4"/>
        <v>0</v>
      </c>
      <c r="AJ33" s="19"/>
      <c r="AK33" s="25"/>
      <c r="AL33" s="25"/>
      <c r="AM33" s="25"/>
      <c r="AN33" s="28"/>
      <c r="AO33" s="19"/>
      <c r="AP33" s="25"/>
      <c r="AQ33" s="25"/>
      <c r="AR33" s="25"/>
      <c r="AS33" s="28"/>
    </row>
    <row r="34" spans="2:45" ht="14.25" customHeight="1">
      <c r="J34" s="1"/>
      <c r="K34" s="19"/>
      <c r="L34" s="25"/>
      <c r="M34" s="25"/>
      <c r="N34" s="25"/>
      <c r="O34" s="28"/>
      <c r="P34" s="19" t="str">
        <f ca="1">IFERROR(__xludf.DUMMYFUNCTION("""COMPUTED_VALUE"""),"MOSIP-18741")</f>
        <v>MOSIP-18741</v>
      </c>
      <c r="Q34" s="9">
        <f ca="1">COUNTIFS(RegClient!A3:A1009,P34,RegClient!C3:C1009,"&lt;&gt;")</f>
        <v>1</v>
      </c>
      <c r="R34" s="10">
        <f ca="1">COUNTIFS(RegClient!A3:A1009,P34,RegClient!C3:C1009,"&lt;&gt;"&amp;"",RegClient!H3:H1009,"Pass")</f>
        <v>1</v>
      </c>
      <c r="S34" s="11">
        <f ca="1">COUNTIFS(RegClient!A3:A1009,P34,RegClient!C3:C1009,"&lt;&gt;"&amp;"",RegClient!H3:H1009,"Fail")</f>
        <v>0</v>
      </c>
      <c r="T34" s="28">
        <f t="shared" ca="1" si="1"/>
        <v>0</v>
      </c>
      <c r="U34" s="19" t="str">
        <f ca="1">IFERROR(__xludf.DUMMYFUNCTION("""COMPUTED_VALUE"""),"MOSIP-23905")</f>
        <v>MOSIP-23905</v>
      </c>
      <c r="V34" s="9">
        <f ca="1">COUNTIFS(RegProc!A2:A1005,U34,RegProc!C2:C1005,"&lt;&gt;"&amp;"")</f>
        <v>1</v>
      </c>
      <c r="W34" s="10">
        <f ca="1">COUNTIFS(RegProc!A8:A1005,U34,RegProc!C8:C1005,"&lt;&gt;"&amp;"",RegProc!I8:I1005,"Pass")</f>
        <v>1</v>
      </c>
      <c r="X34" s="11">
        <f ca="1">COUNTIFS(RegProc!A8:A1005,U34,RegProc!C8:C1005,"&lt;&gt;"&amp;"",RegProc!I8:I1005,"Fail")</f>
        <v>0</v>
      </c>
      <c r="Y34" s="28">
        <f t="shared" ca="1" si="2"/>
        <v>0</v>
      </c>
      <c r="Z34" s="19"/>
      <c r="AA34" s="25"/>
      <c r="AB34" s="25"/>
      <c r="AC34" s="25"/>
      <c r="AD34" s="28"/>
      <c r="AE34" s="19" t="str">
        <f ca="1">IFERROR(__xludf.DUMMYFUNCTION("""COMPUTED_VALUE"""),"MOSIP-18977")</f>
        <v>MOSIP-18977</v>
      </c>
      <c r="AF34" s="9">
        <f ca="1">COUNTIFS(Admin!A2:A1084,AE34,Admin!C2:C1084,"&lt;&gt;"&amp;"")</f>
        <v>1</v>
      </c>
      <c r="AG34" s="10">
        <f ca="1">COUNTIFS(Admin!A2:A1084,AE34,Admin!C2:C1084,"&lt;&gt;"&amp;"",Admin!I2:I1084,"Pass")</f>
        <v>1</v>
      </c>
      <c r="AH34" s="11">
        <f ca="1">COUNTIFS(Admin!A2:A1084,AE34,Admin!C2:C1084,"&lt;&gt;"&amp;"",Admin!I2:I1084,"Fail")</f>
        <v>0</v>
      </c>
      <c r="AI34" s="28">
        <f t="shared" ca="1" si="4"/>
        <v>0</v>
      </c>
      <c r="AJ34" s="19"/>
      <c r="AK34" s="25"/>
      <c r="AL34" s="25"/>
      <c r="AM34" s="25"/>
      <c r="AN34" s="28"/>
      <c r="AO34" s="19"/>
      <c r="AP34" s="25"/>
      <c r="AQ34" s="25"/>
      <c r="AR34" s="25"/>
      <c r="AS34" s="28"/>
    </row>
    <row r="35" spans="2:45" ht="14.25" customHeight="1">
      <c r="B35" s="215" t="str">
        <f>"API Testing -  "</f>
        <v xml:space="preserve">API Testing -  </v>
      </c>
      <c r="C35" s="216"/>
      <c r="D35" s="216"/>
      <c r="E35" s="216"/>
      <c r="F35" s="216"/>
      <c r="G35" s="216"/>
      <c r="H35" s="216"/>
      <c r="I35" s="217"/>
      <c r="J35" s="1"/>
      <c r="K35" s="19"/>
      <c r="L35" s="25"/>
      <c r="M35" s="25"/>
      <c r="N35" s="25"/>
      <c r="O35" s="28"/>
      <c r="P35" s="19" t="str">
        <f ca="1">IFERROR(__xludf.DUMMYFUNCTION("""COMPUTED_VALUE"""),"MOSIP-24048")</f>
        <v>MOSIP-24048</v>
      </c>
      <c r="Q35" s="9">
        <f ca="1">COUNTIFS(RegClient!A4:A1010,P35,RegClient!C4:C1010,"&lt;&gt;")</f>
        <v>1</v>
      </c>
      <c r="R35" s="10">
        <f ca="1">COUNTIFS(RegClient!A4:A1010,P35,RegClient!C4:C1010,"&lt;&gt;"&amp;"",RegClient!H4:H1010,"Pass")</f>
        <v>0</v>
      </c>
      <c r="S35" s="11">
        <f ca="1">COUNTIFS(RegClient!A4:A1010,P35,RegClient!C4:C1010,"&lt;&gt;"&amp;"",RegClient!H4:H1010,"Fail")</f>
        <v>1</v>
      </c>
      <c r="T35" s="28">
        <f t="shared" ca="1" si="1"/>
        <v>0</v>
      </c>
      <c r="U35" s="19" t="str">
        <f ca="1">IFERROR(__xludf.DUMMYFUNCTION("""COMPUTED_VALUE"""),"MOSIP-23684")</f>
        <v>MOSIP-23684</v>
      </c>
      <c r="V35" s="9">
        <f ca="1">COUNTIFS(RegProc!A2:A1006,U35,RegProc!C2:C1006,"&lt;&gt;"&amp;"")</f>
        <v>1</v>
      </c>
      <c r="W35" s="10">
        <f ca="1">COUNTIFS(RegProc!A9:A1006,U35,RegProc!C9:C1006,"&lt;&gt;"&amp;"",RegProc!I9:I1006,"Pass")</f>
        <v>1</v>
      </c>
      <c r="X35" s="11">
        <f ca="1">COUNTIFS(RegProc!A9:A1006,U35,RegProc!C9:C1006,"&lt;&gt;"&amp;"",RegProc!I9:I1006,"Fail")</f>
        <v>0</v>
      </c>
      <c r="Y35" s="28">
        <f t="shared" ca="1" si="2"/>
        <v>0</v>
      </c>
      <c r="Z35" s="19"/>
      <c r="AA35" s="25"/>
      <c r="AB35" s="25"/>
      <c r="AC35" s="25"/>
      <c r="AD35" s="28"/>
      <c r="AE35" s="19" t="str">
        <f ca="1">IFERROR(__xludf.DUMMYFUNCTION("""COMPUTED_VALUE"""),"MOSIP-19818")</f>
        <v>MOSIP-19818</v>
      </c>
      <c r="AF35" s="9">
        <f ca="1">COUNTIFS(Admin!A2:A1084,AE35,Admin!C2:C1084,"&lt;&gt;"&amp;"")</f>
        <v>1</v>
      </c>
      <c r="AG35" s="10">
        <f ca="1">COUNTIFS(Admin!A2:A1084,AE35,Admin!C2:C1084,"&lt;&gt;"&amp;"",Admin!I2:I1084,"Pass")</f>
        <v>1</v>
      </c>
      <c r="AH35" s="11">
        <f ca="1">COUNTIFS(Admin!A2:A1084,AE35,Admin!C2:C1084,"&lt;&gt;"&amp;"",Admin!I2:I1084,"Fail")</f>
        <v>0</v>
      </c>
      <c r="AI35" s="28">
        <f t="shared" ca="1" si="4"/>
        <v>0</v>
      </c>
      <c r="AJ35" s="19"/>
      <c r="AK35" s="25"/>
      <c r="AL35" s="25"/>
      <c r="AM35" s="25"/>
      <c r="AN35" s="28"/>
      <c r="AO35" s="19"/>
      <c r="AP35" s="25"/>
      <c r="AQ35" s="25"/>
      <c r="AR35" s="25"/>
      <c r="AS35" s="28"/>
    </row>
    <row r="36" spans="2:45" ht="14.25" customHeight="1">
      <c r="B36" s="209" t="str">
        <f>"             Test cases : " &amp;'API Testing'!C12  &amp; "      Passed : " &amp;'API Testing'!E12  &amp; "      Failed : " &amp;'API Testing'!D12</f>
        <v xml:space="preserve">             Test cases : 2374      Passed : 2323      Failed : 51</v>
      </c>
      <c r="C36" s="210"/>
      <c r="D36" s="210"/>
      <c r="E36" s="210"/>
      <c r="F36" s="210"/>
      <c r="G36" s="210"/>
      <c r="H36" s="210"/>
      <c r="I36" s="211"/>
      <c r="J36" s="1"/>
      <c r="K36" s="19"/>
      <c r="L36" s="25"/>
      <c r="M36" s="25"/>
      <c r="N36" s="25"/>
      <c r="O36" s="28"/>
      <c r="P36" s="19" t="str">
        <f ca="1">IFERROR(__xludf.DUMMYFUNCTION("""COMPUTED_VALUE"""),"MOSIP-21056")</f>
        <v>MOSIP-21056</v>
      </c>
      <c r="Q36" s="9">
        <f ca="1">COUNTIFS(RegClient!A5:A1011,P36,RegClient!C5:C1011,"&lt;&gt;")</f>
        <v>1</v>
      </c>
      <c r="R36" s="10">
        <f ca="1">COUNTIFS(RegClient!A5:A1011,P36,RegClient!C5:C1011,"&lt;&gt;"&amp;"",RegClient!H5:H1011,"Pass")</f>
        <v>0</v>
      </c>
      <c r="S36" s="11">
        <f ca="1">COUNTIFS(RegClient!A5:A1011,P36,RegClient!C5:C1011,"&lt;&gt;"&amp;"",RegClient!H5:H1011,"Fail")</f>
        <v>1</v>
      </c>
      <c r="T36" s="28">
        <f t="shared" ca="1" si="1"/>
        <v>0</v>
      </c>
      <c r="U36" s="19" t="str">
        <f ca="1">IFERROR(__xludf.DUMMYFUNCTION("""COMPUTED_VALUE"""),"MOSIP-23679")</f>
        <v>MOSIP-23679</v>
      </c>
      <c r="V36" s="9">
        <f ca="1">COUNTIFS(RegProc!A2:A1007,U36,RegProc!C2:C1007,"&lt;&gt;"&amp;"")</f>
        <v>1</v>
      </c>
      <c r="W36" s="10">
        <f ca="1">COUNTIFS(RegProc!A10:A1007,U36,RegProc!C10:C1007,"&lt;&gt;"&amp;"",RegProc!I10:I1007,"Pass")</f>
        <v>1</v>
      </c>
      <c r="X36" s="11">
        <f ca="1">COUNTIFS(RegProc!A10:A1007,U36,RegProc!C10:C1007,"&lt;&gt;"&amp;"",RegProc!I10:I1007,"Fail")</f>
        <v>0</v>
      </c>
      <c r="Y36" s="28">
        <f t="shared" ca="1" si="2"/>
        <v>0</v>
      </c>
      <c r="Z36" s="19"/>
      <c r="AA36" s="25"/>
      <c r="AB36" s="25"/>
      <c r="AC36" s="25"/>
      <c r="AD36" s="28"/>
      <c r="AE36" s="19" t="str">
        <f ca="1">IFERROR(__xludf.DUMMYFUNCTION("""COMPUTED_VALUE"""),"MOSIP-18973")</f>
        <v>MOSIP-18973</v>
      </c>
      <c r="AF36" s="9">
        <f ca="1">COUNTIFS(Admin!A2:A1084,AE36,Admin!C2:C1084,"&lt;&gt;"&amp;"")</f>
        <v>1</v>
      </c>
      <c r="AG36" s="10">
        <f ca="1">COUNTIFS(Admin!A2:A1084,AE36,Admin!C2:C1084,"&lt;&gt;"&amp;"",Admin!I2:I1084,"Pass")</f>
        <v>1</v>
      </c>
      <c r="AH36" s="11">
        <f ca="1">COUNTIFS(Admin!A2:A1084,AE36,Admin!C2:C1084,"&lt;&gt;"&amp;"",Admin!I2:I1084,"Fail")</f>
        <v>0</v>
      </c>
      <c r="AI36" s="28">
        <f t="shared" ca="1" si="4"/>
        <v>0</v>
      </c>
      <c r="AJ36" s="19"/>
      <c r="AK36" s="25"/>
      <c r="AL36" s="25"/>
      <c r="AM36" s="25"/>
      <c r="AN36" s="28"/>
      <c r="AO36" s="19"/>
      <c r="AP36" s="25"/>
      <c r="AQ36" s="25"/>
      <c r="AR36" s="25"/>
      <c r="AS36" s="28"/>
    </row>
    <row r="37" spans="2:45" ht="14.25" customHeight="1">
      <c r="B37" s="212" t="str">
        <f>"            Test Rate : " &amp;'API Testing'!C13 &amp; "%    With Pass Rate : " &amp; 'API Testing'!C14   &amp; "%"</f>
        <v xml:space="preserve">            Test Rate : 100%    With Pass Rate : 97%</v>
      </c>
      <c r="C37" s="213"/>
      <c r="D37" s="213"/>
      <c r="E37" s="213"/>
      <c r="F37" s="213"/>
      <c r="G37" s="213"/>
      <c r="H37" s="213"/>
      <c r="I37" s="214"/>
      <c r="J37" s="1"/>
      <c r="K37" s="19"/>
      <c r="L37" s="25"/>
      <c r="M37" s="25"/>
      <c r="N37" s="25"/>
      <c r="O37" s="28"/>
      <c r="P37" s="19" t="str">
        <f ca="1">IFERROR(__xludf.DUMMYFUNCTION("""COMPUTED_VALUE"""),"MOSIP-24062")</f>
        <v>MOSIP-24062</v>
      </c>
      <c r="Q37" s="9">
        <f ca="1">COUNTIFS(RegClient!A6:A1012,P37,RegClient!C6:C1012,"&lt;&gt;")</f>
        <v>1</v>
      </c>
      <c r="R37" s="10">
        <f ca="1">COUNTIFS(RegClient!A6:A1012,P37,RegClient!C6:C1012,"&lt;&gt;"&amp;"",RegClient!H6:H1012,"Pass")</f>
        <v>0</v>
      </c>
      <c r="S37" s="11">
        <f ca="1">COUNTIFS(RegClient!A6:A1012,P37,RegClient!C6:C1012,"&lt;&gt;"&amp;"",RegClient!H6:H1012,"Fail")</f>
        <v>1</v>
      </c>
      <c r="T37" s="28">
        <f t="shared" ca="1" si="1"/>
        <v>0</v>
      </c>
      <c r="U37" s="19" t="str">
        <f ca="1">IFERROR(__xludf.DUMMYFUNCTION("""COMPUTED_VALUE"""),"MOSIP-23469")</f>
        <v>MOSIP-23469</v>
      </c>
      <c r="V37" s="9">
        <f ca="1">COUNTIFS(RegProc!A2:A1008,U37,RegProc!C2:C1008,"&lt;&gt;"&amp;"")</f>
        <v>1</v>
      </c>
      <c r="W37" s="10">
        <f ca="1">COUNTIFS(RegProc!A11:A1008,U37,RegProc!C11:C1008,"&lt;&gt;"&amp;"",RegProc!I11:I1008,"Pass")</f>
        <v>1</v>
      </c>
      <c r="X37" s="11">
        <f ca="1">COUNTIFS(RegProc!A11:A1008,U37,RegProc!C11:C1008,"&lt;&gt;"&amp;"",RegProc!I11:I1008,"Fail")</f>
        <v>0</v>
      </c>
      <c r="Y37" s="28">
        <f t="shared" ca="1" si="2"/>
        <v>0</v>
      </c>
      <c r="Z37" s="19"/>
      <c r="AA37" s="25"/>
      <c r="AB37" s="25"/>
      <c r="AC37" s="25"/>
      <c r="AD37" s="28"/>
      <c r="AE37" s="19" t="str">
        <f ca="1">IFERROR(__xludf.DUMMYFUNCTION("""COMPUTED_VALUE"""),"MOSIP-20481")</f>
        <v>MOSIP-20481</v>
      </c>
      <c r="AF37" s="9">
        <f ca="1">COUNTIFS(Admin!A2:A1084,AE37,Admin!C2:C1084,"&lt;&gt;"&amp;"")</f>
        <v>1</v>
      </c>
      <c r="AG37" s="10">
        <f ca="1">COUNTIFS(Admin!A2:A1084,AE37,Admin!C2:C1084,"&lt;&gt;"&amp;"",Admin!I2:I1084,"Pass")</f>
        <v>1</v>
      </c>
      <c r="AH37" s="11">
        <f ca="1">COUNTIFS(Admin!A2:A1084,AE37,Admin!C2:C1084,"&lt;&gt;"&amp;"",Admin!I2:I1084,"Fail")</f>
        <v>0</v>
      </c>
      <c r="AI37" s="28">
        <f t="shared" ca="1" si="4"/>
        <v>0</v>
      </c>
      <c r="AJ37" s="19"/>
      <c r="AK37" s="25"/>
      <c r="AL37" s="25"/>
      <c r="AM37" s="25"/>
      <c r="AN37" s="28"/>
      <c r="AO37" s="19"/>
      <c r="AP37" s="25"/>
      <c r="AQ37" s="25"/>
      <c r="AR37" s="25"/>
      <c r="AS37" s="28"/>
    </row>
    <row r="38" spans="2:45" ht="14.25" customHeight="1">
      <c r="J38" s="1"/>
      <c r="K38" s="19"/>
      <c r="L38" s="25"/>
      <c r="M38" s="25"/>
      <c r="N38" s="25"/>
      <c r="O38" s="28"/>
      <c r="P38" s="19" t="str">
        <f ca="1">IFERROR(__xludf.DUMMYFUNCTION("""COMPUTED_VALUE"""),"MOSIP-22321")</f>
        <v>MOSIP-22321</v>
      </c>
      <c r="Q38" s="9">
        <f ca="1">COUNTIFS(RegClient!A7:A1013,P38,RegClient!C7:C1013,"&lt;&gt;")</f>
        <v>1</v>
      </c>
      <c r="R38" s="10">
        <f ca="1">COUNTIFS(RegClient!A7:A1013,P38,RegClient!C7:C1013,"&lt;&gt;"&amp;"",RegClient!H7:H1013,"Pass")</f>
        <v>1</v>
      </c>
      <c r="S38" s="11">
        <f ca="1">COUNTIFS(RegClient!A7:A1013,P38,RegClient!C7:C1013,"&lt;&gt;"&amp;"",RegClient!H7:H1013,"Fail")</f>
        <v>0</v>
      </c>
      <c r="T38" s="28">
        <f t="shared" ca="1" si="1"/>
        <v>0</v>
      </c>
      <c r="U38" s="19" t="str">
        <f ca="1">IFERROR(__xludf.DUMMYFUNCTION("""COMPUTED_VALUE"""),"MOSIP-23466")</f>
        <v>MOSIP-23466</v>
      </c>
      <c r="V38" s="9">
        <f ca="1">COUNTIFS(RegProc!A2:A1009,U38,RegProc!C2:C1009,"&lt;&gt;"&amp;"")</f>
        <v>1</v>
      </c>
      <c r="W38" s="10">
        <f ca="1">COUNTIFS(RegProc!A12:A1009,U38,RegProc!C12:C1009,"&lt;&gt;"&amp;"",RegProc!I12:I1009,"Pass")</f>
        <v>1</v>
      </c>
      <c r="X38" s="11">
        <f ca="1">COUNTIFS(RegProc!A12:A1009,U38,RegProc!C12:C1009,"&lt;&gt;"&amp;"",RegProc!I12:I1009,"Fail")</f>
        <v>0</v>
      </c>
      <c r="Y38" s="28">
        <f t="shared" ca="1" si="2"/>
        <v>0</v>
      </c>
      <c r="Z38" s="19"/>
      <c r="AA38" s="25"/>
      <c r="AB38" s="25"/>
      <c r="AC38" s="25"/>
      <c r="AD38" s="28"/>
      <c r="AE38" s="19" t="str">
        <f ca="1">IFERROR(__xludf.DUMMYFUNCTION("""COMPUTED_VALUE"""),"MOSIP-20696")</f>
        <v>MOSIP-20696</v>
      </c>
      <c r="AF38" s="9">
        <f ca="1">COUNTIFS(Admin!A2:A1084,AE38,Admin!C2:C1084,"&lt;&gt;"&amp;"")</f>
        <v>1</v>
      </c>
      <c r="AG38" s="10">
        <f ca="1">COUNTIFS(Admin!A2:A1084,AE38,Admin!C2:C1084,"&lt;&gt;"&amp;"",Admin!I2:I1084,"Pass")</f>
        <v>1</v>
      </c>
      <c r="AH38" s="11">
        <f ca="1">COUNTIFS(Admin!A2:A1084,AE38,Admin!C2:C1084,"&lt;&gt;"&amp;"",Admin!I2:I1084,"Fail")</f>
        <v>0</v>
      </c>
      <c r="AI38" s="28">
        <f t="shared" ca="1" si="4"/>
        <v>0</v>
      </c>
      <c r="AJ38" s="19"/>
      <c r="AK38" s="25"/>
      <c r="AL38" s="25"/>
      <c r="AM38" s="25"/>
      <c r="AN38" s="28"/>
      <c r="AO38" s="19"/>
      <c r="AP38" s="25"/>
      <c r="AQ38" s="25"/>
      <c r="AR38" s="25"/>
      <c r="AS38" s="28"/>
    </row>
    <row r="39" spans="2:45" ht="14.25" customHeight="1">
      <c r="J39" s="1"/>
      <c r="K39" s="19"/>
      <c r="L39" s="25"/>
      <c r="M39" s="25"/>
      <c r="N39" s="25"/>
      <c r="O39" s="28"/>
      <c r="P39" s="19" t="str">
        <f ca="1">IFERROR(__xludf.DUMMYFUNCTION("""COMPUTED_VALUE"""),"MOSIP-22787")</f>
        <v>MOSIP-22787</v>
      </c>
      <c r="Q39" s="9">
        <f ca="1">COUNTIFS(RegClient!A8:A1014,P39,RegClient!C8:C1014,"&lt;&gt;")</f>
        <v>1</v>
      </c>
      <c r="R39" s="10">
        <f ca="1">COUNTIFS(RegClient!A8:A1014,P39,RegClient!C8:C1014,"&lt;&gt;"&amp;"",RegClient!H8:H1014,"Pass")</f>
        <v>0</v>
      </c>
      <c r="S39" s="11">
        <f ca="1">COUNTIFS(RegClient!A8:A1014,P39,RegClient!C8:C1014,"&lt;&gt;"&amp;"",RegClient!H8:H1014,"Fail")</f>
        <v>1</v>
      </c>
      <c r="T39" s="28">
        <f t="shared" ca="1" si="1"/>
        <v>0</v>
      </c>
      <c r="U39" s="19" t="str">
        <f ca="1">IFERROR(__xludf.DUMMYFUNCTION("""COMPUTED_VALUE"""),"MOSIP-23101")</f>
        <v>MOSIP-23101</v>
      </c>
      <c r="V39" s="9">
        <f ca="1">COUNTIFS(RegProc!A2:A1010,U39,RegProc!C2:C1010,"&lt;&gt;"&amp;"")</f>
        <v>1</v>
      </c>
      <c r="W39" s="10">
        <f ca="1">COUNTIFS(RegProc!A13:A1010,U39,RegProc!C13:C1010,"&lt;&gt;"&amp;"",RegProc!I13:I1010,"Pass")</f>
        <v>1</v>
      </c>
      <c r="X39" s="11">
        <f ca="1">COUNTIFS(RegProc!A13:A1010,U39,RegProc!C13:C1010,"&lt;&gt;"&amp;"",RegProc!I13:I1010,"Fail")</f>
        <v>0</v>
      </c>
      <c r="Y39" s="28">
        <f t="shared" ca="1" si="2"/>
        <v>0</v>
      </c>
      <c r="Z39" s="19"/>
      <c r="AA39" s="25"/>
      <c r="AB39" s="25"/>
      <c r="AC39" s="25"/>
      <c r="AD39" s="28"/>
      <c r="AE39" s="19" t="str">
        <f ca="1">IFERROR(__xludf.DUMMYFUNCTION("""COMPUTED_VALUE"""),"MOSIP-18093")</f>
        <v>MOSIP-18093</v>
      </c>
      <c r="AF39" s="9">
        <f ca="1">COUNTIFS(Admin!A2:A1084,AE39,Admin!C2:C1084,"&lt;&gt;"&amp;"")</f>
        <v>1</v>
      </c>
      <c r="AG39" s="10">
        <f ca="1">COUNTIFS(Admin!A2:A1084,AE39,Admin!C2:C1084,"&lt;&gt;"&amp;"",Admin!I2:I1084,"Pass")</f>
        <v>1</v>
      </c>
      <c r="AH39" s="11">
        <f ca="1">COUNTIFS(Admin!A2:A1084,AE39,Admin!C2:C1084,"&lt;&gt;"&amp;"",Admin!I2:I1084,"Fail")</f>
        <v>0</v>
      </c>
      <c r="AI39" s="28">
        <f t="shared" ca="1" si="4"/>
        <v>0</v>
      </c>
      <c r="AJ39" s="19"/>
      <c r="AK39" s="25"/>
      <c r="AL39" s="25"/>
      <c r="AM39" s="25"/>
      <c r="AN39" s="28"/>
      <c r="AO39" s="19"/>
      <c r="AP39" s="25"/>
      <c r="AQ39" s="25"/>
      <c r="AR39" s="25"/>
      <c r="AS39" s="28"/>
    </row>
    <row r="40" spans="2:45" ht="14.25" customHeight="1">
      <c r="J40" s="1"/>
      <c r="K40" s="19"/>
      <c r="L40" s="25"/>
      <c r="M40" s="25"/>
      <c r="N40" s="25"/>
      <c r="O40" s="28"/>
      <c r="P40" s="19"/>
      <c r="Q40" s="25"/>
      <c r="R40" s="25">
        <f>COUNTIFS(RegClient!A9:A1015,P40,RegClient!C9:C1015,"&lt;&gt;"&amp;"",RegClient!H9:H1015,"Pass")</f>
        <v>0</v>
      </c>
      <c r="S40" s="25">
        <f>COUNTIFS(RegClient!A9:A1015,P40,RegClient!C9:C1015,"&lt;&gt;"&amp;"",RegClient!H9:H1015,"Fail")</f>
        <v>0</v>
      </c>
      <c r="T40" s="28">
        <f t="shared" si="1"/>
        <v>0</v>
      </c>
      <c r="U40" s="19" t="str">
        <f ca="1">IFERROR(__xludf.DUMMYFUNCTION("""COMPUTED_VALUE"""),"MOSIP-23025")</f>
        <v>MOSIP-23025</v>
      </c>
      <c r="V40" s="9">
        <f ca="1">COUNTIFS(RegProc!A2:A1011,U40,RegProc!C2:C1011,"&lt;&gt;"&amp;"")</f>
        <v>1</v>
      </c>
      <c r="W40" s="10">
        <f ca="1">COUNTIFS(RegProc!A14:A1011,U40,RegProc!C14:C1011,"&lt;&gt;"&amp;"",RegProc!I14:I1011,"Pass")</f>
        <v>0</v>
      </c>
      <c r="X40" s="11">
        <f ca="1">COUNTIFS(RegProc!A14:A1011,U40,RegProc!C14:C1011,"&lt;&gt;"&amp;"",RegProc!I14:I1011,"Fail")</f>
        <v>1</v>
      </c>
      <c r="Y40" s="28">
        <f t="shared" ca="1" si="2"/>
        <v>0</v>
      </c>
      <c r="Z40" s="19"/>
      <c r="AA40" s="25"/>
      <c r="AB40" s="25"/>
      <c r="AC40" s="25"/>
      <c r="AD40" s="28"/>
      <c r="AE40" s="19" t="str">
        <f ca="1">IFERROR(__xludf.DUMMYFUNCTION("""COMPUTED_VALUE"""),"MOSIP-19814")</f>
        <v>MOSIP-19814</v>
      </c>
      <c r="AF40" s="9">
        <f ca="1">COUNTIFS(Admin!A2:A1084,AE40,Admin!C2:C1084,"&lt;&gt;"&amp;"")</f>
        <v>1</v>
      </c>
      <c r="AG40" s="10">
        <f ca="1">COUNTIFS(Admin!A2:A1084,AE40,Admin!C2:C1084,"&lt;&gt;"&amp;"",Admin!I2:I1084,"Pass")</f>
        <v>0</v>
      </c>
      <c r="AH40" s="11">
        <f ca="1">COUNTIFS(Admin!A2:A1084,AE40,Admin!C2:C1084,"&lt;&gt;"&amp;"",Admin!I2:I1084,"Fail")</f>
        <v>1</v>
      </c>
      <c r="AI40" s="28">
        <f t="shared" ca="1" si="4"/>
        <v>0</v>
      </c>
      <c r="AJ40" s="19"/>
      <c r="AK40" s="25"/>
      <c r="AL40" s="25"/>
      <c r="AM40" s="25"/>
      <c r="AN40" s="28"/>
      <c r="AO40" s="19"/>
      <c r="AP40" s="25"/>
      <c r="AQ40" s="25"/>
      <c r="AR40" s="25"/>
      <c r="AS40" s="28"/>
    </row>
    <row r="41" spans="2:45" ht="14.25" customHeight="1">
      <c r="J41" s="1"/>
      <c r="K41" s="19"/>
      <c r="L41" s="25"/>
      <c r="M41" s="25"/>
      <c r="N41" s="25"/>
      <c r="O41" s="28"/>
      <c r="P41" s="19"/>
      <c r="Q41" s="25"/>
      <c r="R41" s="25"/>
      <c r="S41" s="25"/>
      <c r="T41" s="28"/>
      <c r="U41" s="19" t="str">
        <f ca="1">IFERROR(__xludf.DUMMYFUNCTION("""COMPUTED_VALUE"""),"MOSIP-22904")</f>
        <v>MOSIP-22904</v>
      </c>
      <c r="V41" s="9">
        <f ca="1">COUNTIFS(RegProc!A2:A1012,U41,RegProc!C2:C1012,"&lt;&gt;"&amp;"")</f>
        <v>1</v>
      </c>
      <c r="W41" s="10">
        <f ca="1">COUNTIFS(RegProc!A15:A1012,U41,RegProc!C15:C1012,"&lt;&gt;"&amp;"",RegProc!I15:I1012,"Pass")</f>
        <v>1</v>
      </c>
      <c r="X41" s="11">
        <f ca="1">COUNTIFS(RegProc!A15:A1012,U41,RegProc!C15:C1012,"&lt;&gt;"&amp;"",RegProc!I15:I1012,"Fail")</f>
        <v>0</v>
      </c>
      <c r="Y41" s="28">
        <f t="shared" ca="1" si="2"/>
        <v>0</v>
      </c>
      <c r="Z41" s="19"/>
      <c r="AA41" s="25"/>
      <c r="AB41" s="25"/>
      <c r="AC41" s="25"/>
      <c r="AD41" s="28"/>
      <c r="AE41" s="19" t="str">
        <f ca="1">IFERROR(__xludf.DUMMYFUNCTION("""COMPUTED_VALUE"""),"MOSIP-20795")</f>
        <v>MOSIP-20795</v>
      </c>
      <c r="AF41" s="9">
        <f ca="1">COUNTIFS(Admin!A2:A1084,AE41,Admin!C2:C1084,"&lt;&gt;"&amp;"")</f>
        <v>1</v>
      </c>
      <c r="AG41" s="10">
        <f ca="1">COUNTIFS(Admin!A2:A1084,AE41,Admin!C2:C1084,"&lt;&gt;"&amp;"",Admin!I2:I1084,"Pass")</f>
        <v>1</v>
      </c>
      <c r="AH41" s="11">
        <f ca="1">COUNTIFS(Admin!A2:A1084,AE41,Admin!C2:C1084,"&lt;&gt;"&amp;"",Admin!I2:I1084,"Fail")</f>
        <v>0</v>
      </c>
      <c r="AI41" s="28">
        <f t="shared" ca="1" si="4"/>
        <v>0</v>
      </c>
      <c r="AJ41" s="19"/>
      <c r="AK41" s="25"/>
      <c r="AL41" s="25"/>
      <c r="AM41" s="25"/>
      <c r="AN41" s="28"/>
      <c r="AO41" s="19"/>
      <c r="AP41" s="25"/>
      <c r="AQ41" s="25"/>
      <c r="AR41" s="25"/>
      <c r="AS41" s="28"/>
    </row>
    <row r="42" spans="2:45" ht="14.25" customHeight="1">
      <c r="J42" s="1"/>
      <c r="K42" s="19"/>
      <c r="L42" s="25"/>
      <c r="M42" s="25"/>
      <c r="N42" s="25"/>
      <c r="O42" s="28"/>
      <c r="P42" s="19"/>
      <c r="Q42" s="25"/>
      <c r="R42" s="25"/>
      <c r="S42" s="25"/>
      <c r="T42" s="28"/>
      <c r="U42" s="19" t="str">
        <f ca="1">IFERROR(__xludf.DUMMYFUNCTION("""COMPUTED_VALUE"""),"MOSIP-22587")</f>
        <v>MOSIP-22587</v>
      </c>
      <c r="V42" s="9">
        <f ca="1">COUNTIFS(RegProc!A2:A1013,U42,RegProc!C2:C1013,"&lt;&gt;"&amp;"")</f>
        <v>1</v>
      </c>
      <c r="W42" s="10">
        <f ca="1">COUNTIFS(RegProc!A16:A1013,U42,RegProc!C16:C1013,"&lt;&gt;"&amp;"",RegProc!I16:I1013,"Pass")</f>
        <v>1</v>
      </c>
      <c r="X42" s="11">
        <f ca="1">COUNTIFS(RegProc!A16:A1013,U42,RegProc!C16:C1013,"&lt;&gt;"&amp;"",RegProc!I16:I1013,"Fail")</f>
        <v>0</v>
      </c>
      <c r="Y42" s="28">
        <f t="shared" ca="1" si="2"/>
        <v>0</v>
      </c>
      <c r="Z42" s="19"/>
      <c r="AA42" s="25"/>
      <c r="AB42" s="25"/>
      <c r="AC42" s="25"/>
      <c r="AD42" s="28"/>
      <c r="AE42" s="19" t="str">
        <f ca="1">IFERROR(__xludf.DUMMYFUNCTION("""COMPUTED_VALUE"""),"MOSIP-20207")</f>
        <v>MOSIP-20207</v>
      </c>
      <c r="AF42" s="9">
        <f ca="1">COUNTIFS(Admin!A2:A1084,AE42,Admin!C2:C1084,"&lt;&gt;"&amp;"")</f>
        <v>14</v>
      </c>
      <c r="AG42" s="10">
        <f ca="1">COUNTIFS(Admin!A2:A1084,AE42,Admin!C2:C1084,"&lt;&gt;"&amp;"",Admin!I2:I1084,"Pass")</f>
        <v>9</v>
      </c>
      <c r="AH42" s="11">
        <f ca="1">COUNTIFS(Admin!A2:A1084,AE42,Admin!C2:C1084,"&lt;&gt;"&amp;"",Admin!I2:I1084,"Fail")</f>
        <v>5</v>
      </c>
      <c r="AI42" s="28">
        <f t="shared" ca="1" si="4"/>
        <v>0</v>
      </c>
      <c r="AJ42" s="19"/>
      <c r="AK42" s="25"/>
      <c r="AL42" s="25"/>
      <c r="AM42" s="25"/>
      <c r="AN42" s="28"/>
      <c r="AO42" s="19"/>
      <c r="AP42" s="25"/>
      <c r="AQ42" s="25"/>
      <c r="AR42" s="25"/>
      <c r="AS42" s="28"/>
    </row>
    <row r="43" spans="2:45" ht="14.25" customHeight="1">
      <c r="J43" s="1"/>
      <c r="K43" s="19"/>
      <c r="L43" s="25"/>
      <c r="M43" s="25"/>
      <c r="N43" s="25"/>
      <c r="O43" s="28"/>
      <c r="P43" s="19"/>
      <c r="Q43" s="25"/>
      <c r="R43" s="25"/>
      <c r="S43" s="25"/>
      <c r="T43" s="28"/>
      <c r="U43" s="19" t="str">
        <f ca="1">IFERROR(__xludf.DUMMYFUNCTION("""COMPUTED_VALUE"""),"MOSIP-22480")</f>
        <v>MOSIP-22480</v>
      </c>
      <c r="V43" s="9">
        <f ca="1">COUNTIFS(RegProc!A2:A1014,U43,RegProc!C2:C1014,"&lt;&gt;"&amp;"")</f>
        <v>1</v>
      </c>
      <c r="W43" s="10">
        <f ca="1">COUNTIFS(RegProc!A17:A1014,U43,RegProc!C17:C1014,"&lt;&gt;"&amp;"",RegProc!I17:I1014,"Pass")</f>
        <v>1</v>
      </c>
      <c r="X43" s="11">
        <f ca="1">COUNTIFS(RegProc!A17:A1014,U43,RegProc!C17:C1014,"&lt;&gt;"&amp;"",RegProc!I17:I1014,"Fail")</f>
        <v>0</v>
      </c>
      <c r="Y43" s="28">
        <f t="shared" ca="1" si="2"/>
        <v>0</v>
      </c>
      <c r="Z43" s="19"/>
      <c r="AA43" s="25"/>
      <c r="AB43" s="25"/>
      <c r="AC43" s="25"/>
      <c r="AD43" s="28"/>
      <c r="AE43" s="19" t="str">
        <f ca="1">IFERROR(__xludf.DUMMYFUNCTION("""COMPUTED_VALUE"""),"MOSIP-21014")</f>
        <v>MOSIP-21014</v>
      </c>
      <c r="AF43" s="9">
        <f ca="1">COUNTIFS(Admin!A2:A1084,AE43,Admin!C2:C1084,"&lt;&gt;"&amp;"")</f>
        <v>3</v>
      </c>
      <c r="AG43" s="10">
        <f ca="1">COUNTIFS(Admin!A2:A1084,AE43,Admin!C2:C1084,"&lt;&gt;"&amp;"",Admin!I2:I1084,"Pass")</f>
        <v>3</v>
      </c>
      <c r="AH43" s="11">
        <f ca="1">COUNTIFS(Admin!A3:A1085,AE43,Admin!C3:C1085,"&lt;&gt;"&amp;"",Admin!I3:I1085,"Fail")</f>
        <v>0</v>
      </c>
      <c r="AI43" s="28">
        <f t="shared" ca="1" si="4"/>
        <v>0</v>
      </c>
      <c r="AJ43" s="19"/>
      <c r="AK43" s="25"/>
      <c r="AL43" s="25"/>
      <c r="AM43" s="25"/>
      <c r="AN43" s="28"/>
      <c r="AO43" s="19"/>
      <c r="AP43" s="25"/>
      <c r="AQ43" s="25"/>
      <c r="AR43" s="25"/>
      <c r="AS43" s="28"/>
    </row>
    <row r="44" spans="2:45" ht="14.25" customHeight="1">
      <c r="J44" s="1"/>
      <c r="K44" s="19"/>
      <c r="L44" s="25"/>
      <c r="M44" s="25"/>
      <c r="N44" s="25"/>
      <c r="O44" s="28"/>
      <c r="P44" s="19"/>
      <c r="Q44" s="25"/>
      <c r="R44" s="25"/>
      <c r="S44" s="25"/>
      <c r="T44" s="28"/>
      <c r="U44" s="19" t="str">
        <f ca="1">IFERROR(__xludf.DUMMYFUNCTION("""COMPUTED_VALUE"""),"MOSIP-22432")</f>
        <v>MOSIP-22432</v>
      </c>
      <c r="V44" s="9">
        <f ca="1">COUNTIFS(RegProc!A2:A1015,U44,RegProc!C2:C1015,"&lt;&gt;"&amp;"")</f>
        <v>1</v>
      </c>
      <c r="W44" s="10">
        <f ca="1">COUNTIFS(RegProc!A18:A1015,U44,RegProc!C18:C1015,"&lt;&gt;"&amp;"",RegProc!I18:I1015,"Pass")</f>
        <v>1</v>
      </c>
      <c r="X44" s="11">
        <f ca="1">COUNTIFS(RegProc!A18:A1015,U44,RegProc!C18:C1015,"&lt;&gt;"&amp;"",RegProc!I18:I1015,"Fail")</f>
        <v>0</v>
      </c>
      <c r="Y44" s="28">
        <f t="shared" ca="1" si="2"/>
        <v>0</v>
      </c>
      <c r="Z44" s="19"/>
      <c r="AA44" s="25"/>
      <c r="AB44" s="25"/>
      <c r="AC44" s="25"/>
      <c r="AD44" s="28"/>
      <c r="AE44" s="19" t="str">
        <f ca="1">IFERROR(__xludf.DUMMYFUNCTION("""COMPUTED_VALUE"""),"MOSIP-19873")</f>
        <v>MOSIP-19873</v>
      </c>
      <c r="AF44" s="9">
        <f ca="1">COUNTIFS(Admin!A2:A1084,AE44,Admin!C2:C1084,"&lt;&gt;"&amp;"")</f>
        <v>3</v>
      </c>
      <c r="AG44" s="10">
        <f ca="1">COUNTIFS(Admin!A2:A1084,AE44,Admin!C2:C1084,"&lt;&gt;"&amp;"",Admin!I2:I1084,"Pass")</f>
        <v>3</v>
      </c>
      <c r="AH44" s="11">
        <f ca="1">COUNTIFS(Admin!A4:A1086,AE44,Admin!C4:C1086,"&lt;&gt;"&amp;"",Admin!I4:I1086,"Fail")</f>
        <v>0</v>
      </c>
      <c r="AI44" s="28">
        <f t="shared" ca="1" si="4"/>
        <v>0</v>
      </c>
      <c r="AJ44" s="19"/>
      <c r="AK44" s="25"/>
      <c r="AL44" s="25"/>
      <c r="AM44" s="25"/>
      <c r="AN44" s="28"/>
      <c r="AO44" s="19"/>
      <c r="AP44" s="25"/>
      <c r="AQ44" s="25"/>
      <c r="AR44" s="25"/>
      <c r="AS44" s="28"/>
    </row>
    <row r="45" spans="2:45" ht="14.25" customHeight="1">
      <c r="J45" s="1"/>
      <c r="K45" s="19"/>
      <c r="L45" s="25"/>
      <c r="M45" s="25"/>
      <c r="N45" s="25"/>
      <c r="O45" s="28"/>
      <c r="P45" s="19"/>
      <c r="Q45" s="25"/>
      <c r="R45" s="25"/>
      <c r="S45" s="25"/>
      <c r="T45" s="28"/>
      <c r="U45" s="19" t="str">
        <f ca="1">IFERROR(__xludf.DUMMYFUNCTION("""COMPUTED_VALUE"""),"MOSIP-22417")</f>
        <v>MOSIP-22417</v>
      </c>
      <c r="V45" s="9">
        <f ca="1">COUNTIFS(RegProc!A2:A1016,U45,RegProc!C2:C1016,"&lt;&gt;"&amp;"")</f>
        <v>1</v>
      </c>
      <c r="W45" s="10">
        <f ca="1">COUNTIFS(RegProc!A19:A1016,U45,RegProc!C19:C1016,"&lt;&gt;"&amp;"",RegProc!I19:I1016,"Pass")</f>
        <v>0</v>
      </c>
      <c r="X45" s="11">
        <f ca="1">COUNTIFS(RegProc!A19:A1016,U45,RegProc!C19:C1016,"&lt;&gt;"&amp;"",RegProc!I19:I1016,"Fail")</f>
        <v>1</v>
      </c>
      <c r="Y45" s="28">
        <f t="shared" ca="1" si="2"/>
        <v>0</v>
      </c>
      <c r="Z45" s="19"/>
      <c r="AA45" s="25"/>
      <c r="AB45" s="25"/>
      <c r="AC45" s="25"/>
      <c r="AD45" s="28"/>
      <c r="AE45" s="19" t="str">
        <f ca="1">IFERROR(__xludf.DUMMYFUNCTION("""COMPUTED_VALUE"""),"MOSIP-23873")</f>
        <v>MOSIP-23873</v>
      </c>
      <c r="AF45" s="9">
        <f ca="1">COUNTIFS(Admin!A2:A1085,AE45,Admin!C2:C1085,"&lt;&gt;"&amp;"")</f>
        <v>1</v>
      </c>
      <c r="AG45" s="10">
        <f ca="1">COUNTIFS(Admin!A3:A1085,AE45,Admin!C3:C1085,"&lt;&gt;"&amp;"",Admin!I3:I1085,"Pass")</f>
        <v>0</v>
      </c>
      <c r="AH45" s="11">
        <f ca="1">COUNTIFS(Admin!A5:A1087,AE45,Admin!C5:C1087,"&lt;&gt;"&amp;"",Admin!I5:I1087,"Fail")</f>
        <v>1</v>
      </c>
      <c r="AI45" s="28">
        <f t="shared" ca="1" si="4"/>
        <v>0</v>
      </c>
      <c r="AJ45" s="19"/>
      <c r="AK45" s="25"/>
      <c r="AL45" s="25"/>
      <c r="AM45" s="25"/>
      <c r="AN45" s="28"/>
      <c r="AO45" s="19"/>
      <c r="AP45" s="25"/>
      <c r="AQ45" s="25"/>
      <c r="AR45" s="25"/>
      <c r="AS45" s="28"/>
    </row>
    <row r="46" spans="2:45" ht="18" customHeight="1">
      <c r="J46" s="1"/>
      <c r="K46" s="19"/>
      <c r="L46" s="25"/>
      <c r="M46" s="25"/>
      <c r="N46" s="25"/>
      <c r="O46" s="28"/>
      <c r="P46" s="19"/>
      <c r="Q46" s="25"/>
      <c r="R46" s="25"/>
      <c r="S46" s="25"/>
      <c r="T46" s="28"/>
      <c r="U46" s="19" t="str">
        <f ca="1">IFERROR(__xludf.DUMMYFUNCTION("""COMPUTED_VALUE"""),"MOSIP-22371
MOSIP-20445")</f>
        <v>MOSIP-22371
MOSIP-20445</v>
      </c>
      <c r="V46" s="9">
        <f ca="1">COUNTIFS(RegProc!A2:A1017,U46,RegProc!C2:C1017,"&lt;&gt;"&amp;"")</f>
        <v>1</v>
      </c>
      <c r="W46" s="10">
        <f ca="1">COUNTIFS(RegProc!A20:A1017,U46,RegProc!C20:C1017,"&lt;&gt;"&amp;"",RegProc!I20:I1017,"Pass")</f>
        <v>1</v>
      </c>
      <c r="X46" s="11">
        <f ca="1">COUNTIFS(RegProc!A20:A1017,U46,RegProc!C20:C1017,"&lt;&gt;"&amp;"",RegProc!I20:I1017,"Fail")</f>
        <v>0</v>
      </c>
      <c r="Y46" s="28">
        <f t="shared" ca="1" si="2"/>
        <v>0</v>
      </c>
      <c r="Z46" s="19"/>
      <c r="AA46" s="25"/>
      <c r="AB46" s="25"/>
      <c r="AC46" s="25"/>
      <c r="AD46" s="28"/>
      <c r="AE46" s="19" t="str">
        <f ca="1">IFERROR(__xludf.DUMMYFUNCTION("""COMPUTED_VALUE"""),"MOSIP-23776")</f>
        <v>MOSIP-23776</v>
      </c>
      <c r="AF46" s="9">
        <f ca="1">COUNTIFS(Admin!A4:A1086,AE46,Admin!C4:C1086,"&lt;&gt;"&amp;"")</f>
        <v>1</v>
      </c>
      <c r="AG46" s="10">
        <f ca="1">COUNTIFS(Admin!A4:A1086,AE46,Admin!C4:C1086,"&lt;&gt;"&amp;"",Admin!I4:I1086,"Pass")</f>
        <v>0</v>
      </c>
      <c r="AH46" s="11">
        <f ca="1">COUNTIFS(Admin!A6:A1088,AE46,Admin!C6:C1088,"&lt;&gt;"&amp;"",Admin!I6:I1088,"Fail")</f>
        <v>1</v>
      </c>
      <c r="AI46" s="28">
        <f t="shared" ca="1" si="4"/>
        <v>0</v>
      </c>
      <c r="AJ46" s="19"/>
      <c r="AK46" s="25"/>
      <c r="AL46" s="25"/>
      <c r="AM46" s="25"/>
      <c r="AN46" s="28"/>
      <c r="AO46" s="19"/>
      <c r="AP46" s="25"/>
      <c r="AQ46" s="25"/>
      <c r="AR46" s="25"/>
      <c r="AS46" s="28"/>
    </row>
    <row r="47" spans="2:45" ht="14.25" customHeight="1">
      <c r="J47" s="1"/>
      <c r="K47" s="19"/>
      <c r="L47" s="25"/>
      <c r="M47" s="25"/>
      <c r="N47" s="25"/>
      <c r="O47" s="28"/>
      <c r="P47" s="19"/>
      <c r="Q47" s="25"/>
      <c r="R47" s="25"/>
      <c r="S47" s="25"/>
      <c r="T47" s="28"/>
      <c r="U47" s="19" t="str">
        <f ca="1">IFERROR(__xludf.DUMMYFUNCTION("""COMPUTED_VALUE"""),"MOSIP-22170")</f>
        <v>MOSIP-22170</v>
      </c>
      <c r="V47" s="9">
        <f ca="1">COUNTIFS(RegProc!A2:A1018,U47,RegProc!C2:C1018,"&lt;&gt;"&amp;"")</f>
        <v>1</v>
      </c>
      <c r="W47" s="10">
        <f ca="1">COUNTIFS(RegProc!A21:A1018,U47,RegProc!C21:C1018,"&lt;&gt;"&amp;"",RegProc!I21:I1018,"Pass")</f>
        <v>1</v>
      </c>
      <c r="X47" s="11">
        <f ca="1">COUNTIFS(RegProc!A21:A1018,U47,RegProc!C21:C1018,"&lt;&gt;"&amp;"",RegProc!I21:I1018,"Fail")</f>
        <v>0</v>
      </c>
      <c r="Y47" s="28">
        <f t="shared" ca="1" si="2"/>
        <v>0</v>
      </c>
      <c r="Z47" s="19"/>
      <c r="AA47" s="25"/>
      <c r="AB47" s="25"/>
      <c r="AC47" s="25"/>
      <c r="AD47" s="28"/>
      <c r="AE47" s="19" t="str">
        <f ca="1">IFERROR(__xludf.DUMMYFUNCTION("""COMPUTED_VALUE"""),"MOSIP-23754")</f>
        <v>MOSIP-23754</v>
      </c>
      <c r="AF47" s="9">
        <f ca="1">COUNTIFS(Admin!A5:A1087,AE47,Admin!C5:C1087,"&lt;&gt;"&amp;"")</f>
        <v>1</v>
      </c>
      <c r="AG47" s="10">
        <f ca="1">COUNTIFS(Admin!A5:A1087,AE47,Admin!C5:C1087,"&lt;&gt;"&amp;"",Admin!I5:I1087,"Pass")</f>
        <v>0</v>
      </c>
      <c r="AH47" s="11">
        <f ca="1">COUNTIFS(Admin!A7:A1089,AE47,Admin!C7:C1089,"&lt;&gt;"&amp;"",Admin!I7:I1089,"Fail")</f>
        <v>1</v>
      </c>
      <c r="AI47" s="28">
        <f t="shared" ca="1" si="4"/>
        <v>0</v>
      </c>
      <c r="AJ47" s="19"/>
      <c r="AK47" s="25"/>
      <c r="AL47" s="25"/>
      <c r="AM47" s="25"/>
      <c r="AN47" s="28"/>
      <c r="AO47" s="19"/>
      <c r="AP47" s="25"/>
      <c r="AQ47" s="25"/>
      <c r="AR47" s="25"/>
      <c r="AS47" s="28"/>
    </row>
    <row r="48" spans="2:45" ht="14.25" customHeight="1">
      <c r="J48" s="1"/>
      <c r="K48" s="19"/>
      <c r="L48" s="25"/>
      <c r="M48" s="25"/>
      <c r="N48" s="25"/>
      <c r="O48" s="28"/>
      <c r="P48" s="19"/>
      <c r="Q48" s="25"/>
      <c r="R48" s="25"/>
      <c r="S48" s="25"/>
      <c r="T48" s="28"/>
      <c r="U48" s="19" t="str">
        <f ca="1">IFERROR(__xludf.DUMMYFUNCTION("""COMPUTED_VALUE"""),"MOSIP-22166")</f>
        <v>MOSIP-22166</v>
      </c>
      <c r="V48" s="9">
        <f ca="1">COUNTIFS(RegProc!A2:A1019,U48,RegProc!C2:C1019,"&lt;&gt;"&amp;"")</f>
        <v>1</v>
      </c>
      <c r="W48" s="10">
        <f ca="1">COUNTIFS(RegProc!A22:A1019,U48,RegProc!C22:C1019,"&lt;&gt;"&amp;"",RegProc!I22:I1019,"Pass")</f>
        <v>1</v>
      </c>
      <c r="X48" s="11">
        <f ca="1">COUNTIFS(RegProc!A22:A1019,U48,RegProc!C22:C1019,"&lt;&gt;"&amp;"",RegProc!I22:I1019,"Fail")</f>
        <v>0</v>
      </c>
      <c r="Y48" s="28">
        <f t="shared" ca="1" si="2"/>
        <v>0</v>
      </c>
      <c r="Z48" s="19"/>
      <c r="AA48" s="25"/>
      <c r="AB48" s="25"/>
      <c r="AC48" s="25"/>
      <c r="AD48" s="28"/>
      <c r="AE48" s="19" t="str">
        <f ca="1">IFERROR(__xludf.DUMMYFUNCTION("""COMPUTED_VALUE"""),"MOSIP-23753")</f>
        <v>MOSIP-23753</v>
      </c>
      <c r="AF48" s="9">
        <f ca="1">COUNTIFS(Admin!A6:A1088,AE48,Admin!C6:C1088,"&lt;&gt;"&amp;"")</f>
        <v>1</v>
      </c>
      <c r="AG48" s="10">
        <f ca="1">COUNTIFS(Admin!A6:A1088,AE48,Admin!C6:C1088,"&lt;&gt;"&amp;"",Admin!I6:I1088,"Pass")</f>
        <v>0</v>
      </c>
      <c r="AH48" s="11">
        <f ca="1">COUNTIFS(Admin!A8:A1090,AE48,Admin!C8:C1090,"&lt;&gt;"&amp;"",Admin!I8:I1090,"Fail")</f>
        <v>1</v>
      </c>
      <c r="AI48" s="28">
        <f t="shared" ca="1" si="4"/>
        <v>0</v>
      </c>
      <c r="AJ48" s="19"/>
      <c r="AK48" s="25"/>
      <c r="AL48" s="25"/>
      <c r="AM48" s="25"/>
      <c r="AN48" s="28"/>
      <c r="AO48" s="19"/>
      <c r="AP48" s="25"/>
      <c r="AQ48" s="25"/>
      <c r="AR48" s="25"/>
      <c r="AS48" s="28"/>
    </row>
    <row r="49" spans="10:45" ht="14.25" customHeight="1">
      <c r="J49" s="1"/>
      <c r="K49" s="29"/>
      <c r="L49" s="25"/>
      <c r="M49" s="25"/>
      <c r="N49" s="25"/>
      <c r="O49" s="28"/>
      <c r="P49" s="29"/>
      <c r="Q49" s="25"/>
      <c r="R49" s="25"/>
      <c r="S49" s="25"/>
      <c r="T49" s="28"/>
      <c r="U49" s="19" t="str">
        <f ca="1">IFERROR(__xludf.DUMMYFUNCTION("""COMPUTED_VALUE"""),"MOSIP-21429")</f>
        <v>MOSIP-21429</v>
      </c>
      <c r="V49" s="9">
        <f ca="1">COUNTIFS(RegProc!A2:A1020,U49,RegProc!C2:C1020,"&lt;&gt;"&amp;"")</f>
        <v>1</v>
      </c>
      <c r="W49" s="10">
        <f ca="1">COUNTIFS(RegProc!A23:A1020,U49,RegProc!C23:C1020,"&lt;&gt;"&amp;"",RegProc!I23:I1020,"Pass")</f>
        <v>1</v>
      </c>
      <c r="X49" s="11">
        <f ca="1">COUNTIFS(RegProc!A23:A1020,U49,RegProc!C23:C1020,"&lt;&gt;"&amp;"",RegProc!I23:I1020,"Fail")</f>
        <v>0</v>
      </c>
      <c r="Y49" s="28">
        <f t="shared" ca="1" si="2"/>
        <v>0</v>
      </c>
      <c r="Z49" s="29"/>
      <c r="AA49" s="25"/>
      <c r="AB49" s="25"/>
      <c r="AC49" s="25"/>
      <c r="AD49" s="28"/>
      <c r="AE49" s="19" t="str">
        <f ca="1">IFERROR(__xludf.DUMMYFUNCTION("""COMPUTED_VALUE"""),"MOSIP-23752")</f>
        <v>MOSIP-23752</v>
      </c>
      <c r="AF49" s="9">
        <f ca="1">COUNTIFS(Admin!A7:A1089,AE49,Admin!C7:C1089,"&lt;&gt;"&amp;"")</f>
        <v>1</v>
      </c>
      <c r="AG49" s="10">
        <f ca="1">COUNTIFS(Admin!A7:A1089,AE49,Admin!C7:C1089,"&lt;&gt;"&amp;"",Admin!I7:I1089,"Pass")</f>
        <v>0</v>
      </c>
      <c r="AH49" s="11">
        <f ca="1">COUNTIFS(Admin!A9:A1091,AE49,Admin!C9:C1091,"&lt;&gt;"&amp;"",Admin!I9:I1091,"Fail")</f>
        <v>1</v>
      </c>
      <c r="AI49" s="28">
        <f t="shared" ca="1" si="4"/>
        <v>0</v>
      </c>
      <c r="AJ49" s="29"/>
      <c r="AK49" s="25"/>
      <c r="AL49" s="25"/>
      <c r="AM49" s="25"/>
      <c r="AN49" s="28"/>
      <c r="AO49" s="29"/>
      <c r="AP49" s="25"/>
      <c r="AQ49" s="25"/>
      <c r="AR49" s="25"/>
      <c r="AS49" s="28"/>
    </row>
    <row r="50" spans="10:45" ht="14.25" customHeight="1">
      <c r="J50" s="1"/>
      <c r="K50" s="29"/>
      <c r="L50" s="25"/>
      <c r="M50" s="25"/>
      <c r="N50" s="25"/>
      <c r="O50" s="28"/>
      <c r="P50" s="29"/>
      <c r="Q50" s="25"/>
      <c r="R50" s="25"/>
      <c r="S50" s="25"/>
      <c r="T50" s="28"/>
      <c r="U50" s="19" t="str">
        <f ca="1">IFERROR(__xludf.DUMMYFUNCTION("""COMPUTED_VALUE"""),"MOSIP-21238")</f>
        <v>MOSIP-21238</v>
      </c>
      <c r="V50" s="9">
        <f ca="1">COUNTIFS(RegProc!A2:A1021,U50,RegProc!C2:C1021,"&lt;&gt;"&amp;"")</f>
        <v>1</v>
      </c>
      <c r="W50" s="10">
        <f ca="1">COUNTIFS(RegProc!A24:A1021,U50,RegProc!C24:C1021,"&lt;&gt;"&amp;"",RegProc!I24:I1021,"Pass")</f>
        <v>1</v>
      </c>
      <c r="X50" s="11">
        <f ca="1">COUNTIFS(RegProc!A24:A1021,U50,RegProc!C24:C1021,"&lt;&gt;"&amp;"",RegProc!I24:I1021,"Fail")</f>
        <v>0</v>
      </c>
      <c r="Y50" s="28">
        <f t="shared" ca="1" si="2"/>
        <v>0</v>
      </c>
      <c r="Z50" s="29"/>
      <c r="AA50" s="25"/>
      <c r="AB50" s="25"/>
      <c r="AC50" s="25"/>
      <c r="AD50" s="28"/>
      <c r="AE50" s="19" t="str">
        <f ca="1">IFERROR(__xludf.DUMMYFUNCTION("""COMPUTED_VALUE"""),"MOSIP-23648")</f>
        <v>MOSIP-23648</v>
      </c>
      <c r="AF50" s="9">
        <f ca="1">COUNTIFS(Admin!A8:A1090,AE50,Admin!C8:C1090,"&lt;&gt;"&amp;"")</f>
        <v>1</v>
      </c>
      <c r="AG50" s="10">
        <f ca="1">COUNTIFS(Admin!A8:A1090,AE50,Admin!C8:C1090,"&lt;&gt;"&amp;"",Admin!I8:I1090,"Pass")</f>
        <v>0</v>
      </c>
      <c r="AH50" s="11">
        <f ca="1">COUNTIFS(Admin!A10:A1092,AE50,Admin!C10:C1092,"&lt;&gt;"&amp;"",Admin!I10:I1092,"Fail")</f>
        <v>1</v>
      </c>
      <c r="AI50" s="28">
        <f t="shared" ca="1" si="4"/>
        <v>0</v>
      </c>
      <c r="AJ50" s="29"/>
      <c r="AK50" s="25"/>
      <c r="AL50" s="25"/>
      <c r="AM50" s="25"/>
      <c r="AN50" s="28"/>
      <c r="AO50" s="29"/>
      <c r="AP50" s="25"/>
      <c r="AQ50" s="25"/>
      <c r="AR50" s="25"/>
      <c r="AS50" s="28"/>
    </row>
    <row r="51" spans="10:45" ht="14.25" customHeight="1">
      <c r="J51" s="1"/>
      <c r="K51" s="29"/>
      <c r="L51" s="25"/>
      <c r="M51" s="25"/>
      <c r="N51" s="25"/>
      <c r="O51" s="28"/>
      <c r="P51" s="29"/>
      <c r="Q51" s="25"/>
      <c r="R51" s="25"/>
      <c r="S51" s="25"/>
      <c r="T51" s="28"/>
      <c r="U51" s="19" t="str">
        <f ca="1">IFERROR(__xludf.DUMMYFUNCTION("""COMPUTED_VALUE"""),"MOSIP-21227
MOSIP-24019")</f>
        <v>MOSIP-21227
MOSIP-24019</v>
      </c>
      <c r="V51" s="9">
        <f ca="1">COUNTIFS(RegProc!A2:A1022,U51,RegProc!C2:C1022,"&lt;&gt;"&amp;"")</f>
        <v>1</v>
      </c>
      <c r="W51" s="10">
        <f ca="1">COUNTIFS(RegProc!A25:A1022,U51,RegProc!C25:C1022,"&lt;&gt;"&amp;"",RegProc!I25:I1022,"Pass")</f>
        <v>1</v>
      </c>
      <c r="X51" s="11">
        <f ca="1">COUNTIFS(RegProc!A25:A1022,U51,RegProc!C25:C1022,"&lt;&gt;"&amp;"",RegProc!I25:I1022,"Fail")</f>
        <v>0</v>
      </c>
      <c r="Y51" s="28">
        <f t="shared" ca="1" si="2"/>
        <v>0</v>
      </c>
      <c r="Z51" s="29"/>
      <c r="AA51" s="25"/>
      <c r="AB51" s="25"/>
      <c r="AC51" s="25"/>
      <c r="AD51" s="28"/>
      <c r="AE51" s="19" t="str">
        <f ca="1">IFERROR(__xludf.DUMMYFUNCTION("""COMPUTED_VALUE"""),"MOSIP-23551")</f>
        <v>MOSIP-23551</v>
      </c>
      <c r="AF51" s="9">
        <f ca="1">COUNTIFS(Admin!A9:A1091,AE51,Admin!C9:C1091,"&lt;&gt;"&amp;"")</f>
        <v>1</v>
      </c>
      <c r="AG51" s="10">
        <f ca="1">COUNTIFS(Admin!A9:A1091,AE51,Admin!C9:C1091,"&lt;&gt;"&amp;"",Admin!I9:I1091,"Pass")</f>
        <v>0</v>
      </c>
      <c r="AH51" s="11">
        <f ca="1">COUNTIFS(Admin!A11:A1093,AE51,Admin!C11:C1093,"&lt;&gt;"&amp;"",Admin!I11:I1093,"Fail")</f>
        <v>1</v>
      </c>
      <c r="AI51" s="28">
        <f t="shared" ca="1" si="4"/>
        <v>0</v>
      </c>
      <c r="AJ51" s="29"/>
      <c r="AK51" s="25"/>
      <c r="AL51" s="25"/>
      <c r="AM51" s="25"/>
      <c r="AN51" s="28"/>
      <c r="AO51" s="29"/>
      <c r="AP51" s="25"/>
      <c r="AQ51" s="25"/>
      <c r="AR51" s="25"/>
      <c r="AS51" s="28"/>
    </row>
    <row r="52" spans="10:45" ht="14.25" customHeight="1">
      <c r="J52" s="1"/>
      <c r="K52" s="29"/>
      <c r="L52" s="25"/>
      <c r="M52" s="25"/>
      <c r="N52" s="25"/>
      <c r="O52" s="28"/>
      <c r="P52" s="29"/>
      <c r="Q52" s="25"/>
      <c r="R52" s="25"/>
      <c r="S52" s="25"/>
      <c r="T52" s="28"/>
      <c r="U52" s="19" t="str">
        <f ca="1">IFERROR(__xludf.DUMMYFUNCTION("""COMPUTED_VALUE"""),"MOSIP-21224")</f>
        <v>MOSIP-21224</v>
      </c>
      <c r="V52" s="9">
        <f ca="1">COUNTIFS(RegProc!A2:A1023,U52,RegProc!C2:C1023,"&lt;&gt;"&amp;"")</f>
        <v>1</v>
      </c>
      <c r="W52" s="10">
        <f ca="1">COUNTIFS(RegProc!A26:A1023,U52,RegProc!C26:C1023,"&lt;&gt;"&amp;"",RegProc!I26:I1023,"Pass")</f>
        <v>1</v>
      </c>
      <c r="X52" s="11">
        <f ca="1">COUNTIFS(RegProc!A26:A1023,U52,RegProc!C26:C1023,"&lt;&gt;"&amp;"",RegProc!I26:I1023,"Fail")</f>
        <v>0</v>
      </c>
      <c r="Y52" s="28">
        <f t="shared" ca="1" si="2"/>
        <v>0</v>
      </c>
      <c r="Z52" s="29"/>
      <c r="AA52" s="25"/>
      <c r="AB52" s="25"/>
      <c r="AC52" s="25"/>
      <c r="AD52" s="28"/>
      <c r="AE52" s="19" t="str">
        <f ca="1">IFERROR(__xludf.DUMMYFUNCTION("""COMPUTED_VALUE"""),"MOSIP-23157")</f>
        <v>MOSIP-23157</v>
      </c>
      <c r="AF52" s="9">
        <f ca="1">COUNTIFS(Admin!A10:A1092,AE52,Admin!C10:C1092,"&lt;&gt;"&amp;"")</f>
        <v>1</v>
      </c>
      <c r="AG52" s="10">
        <f ca="1">COUNTIFS(Admin!A10:A1092,AE52,Admin!C10:C1092,"&lt;&gt;"&amp;"",Admin!I10:I1092,"Pass")</f>
        <v>0</v>
      </c>
      <c r="AH52" s="11">
        <f ca="1">COUNTIFS(Admin!A12:A1094,AE52,Admin!C12:C1094,"&lt;&gt;"&amp;"",Admin!I12:I1094,"Fail")</f>
        <v>1</v>
      </c>
      <c r="AI52" s="12">
        <f t="shared" ca="1" si="4"/>
        <v>0</v>
      </c>
      <c r="AJ52" s="29"/>
      <c r="AK52" s="25"/>
      <c r="AL52" s="25"/>
      <c r="AM52" s="25"/>
      <c r="AN52" s="28"/>
      <c r="AO52" s="29"/>
      <c r="AP52" s="25"/>
      <c r="AQ52" s="25"/>
      <c r="AR52" s="25"/>
      <c r="AS52" s="28"/>
    </row>
    <row r="53" spans="10:45" ht="14.25" customHeight="1">
      <c r="J53" s="1"/>
      <c r="K53" s="29"/>
      <c r="L53" s="25"/>
      <c r="M53" s="25"/>
      <c r="N53" s="25"/>
      <c r="O53" s="28"/>
      <c r="P53" s="29"/>
      <c r="Q53" s="25"/>
      <c r="R53" s="25"/>
      <c r="S53" s="25"/>
      <c r="T53" s="28"/>
      <c r="U53" s="19" t="str">
        <f ca="1">IFERROR(__xludf.DUMMYFUNCTION("""COMPUTED_VALUE"""),"MOSIP-21094")</f>
        <v>MOSIP-21094</v>
      </c>
      <c r="V53" s="9">
        <f ca="1">COUNTIFS(RegProc!A2:A1024,U53,RegProc!C2:C1024,"&lt;&gt;"&amp;"")</f>
        <v>1</v>
      </c>
      <c r="W53" s="10">
        <f ca="1">COUNTIFS(RegProc!A27:A1024,U53,RegProc!C27:C1024,"&lt;&gt;"&amp;"",RegProc!I27:I1024,"Pass")</f>
        <v>1</v>
      </c>
      <c r="X53" s="11">
        <f ca="1">COUNTIFS(RegProc!A27:A1024,U53,RegProc!C27:C1024,"&lt;&gt;"&amp;"",RegProc!I27:I1024,"Fail")</f>
        <v>0</v>
      </c>
      <c r="Y53" s="28">
        <f t="shared" ca="1" si="2"/>
        <v>0</v>
      </c>
      <c r="Z53" s="29"/>
      <c r="AA53" s="25"/>
      <c r="AB53" s="25"/>
      <c r="AC53" s="25"/>
      <c r="AD53" s="28"/>
      <c r="AE53" s="19" t="str">
        <f ca="1">IFERROR(__xludf.DUMMYFUNCTION("""COMPUTED_VALUE"""),"MOSIP-20992")</f>
        <v>MOSIP-20992</v>
      </c>
      <c r="AF53" s="9">
        <f ca="1">COUNTIFS(Admin!A11:A1093,AE53,Admin!C11:C1093,"&lt;&gt;"&amp;"")</f>
        <v>1</v>
      </c>
      <c r="AG53" s="10">
        <f ca="1">COUNTIFS(Admin!A11:A1093,AE53,Admin!C11:C1093,"&lt;&gt;"&amp;"",Admin!I11:I1093,"Pass")</f>
        <v>1</v>
      </c>
      <c r="AH53" s="11">
        <f ca="1">COUNTIFS(Admin!A13:A1095,AE53,Admin!C13:C1095,"&lt;&gt;"&amp;"",Admin!I13:I1095,"Fail")</f>
        <v>0</v>
      </c>
      <c r="AI53" s="28">
        <f t="shared" ca="1" si="4"/>
        <v>0</v>
      </c>
      <c r="AJ53" s="29"/>
      <c r="AK53" s="25"/>
      <c r="AL53" s="25"/>
      <c r="AM53" s="25"/>
      <c r="AN53" s="28"/>
      <c r="AO53" s="29"/>
      <c r="AP53" s="25"/>
      <c r="AQ53" s="25"/>
      <c r="AR53" s="25"/>
      <c r="AS53" s="28"/>
    </row>
    <row r="54" spans="10:45" ht="14.25" customHeight="1">
      <c r="J54" s="1"/>
      <c r="K54" s="29"/>
      <c r="L54" s="25"/>
      <c r="M54" s="25"/>
      <c r="N54" s="25"/>
      <c r="O54" s="28"/>
      <c r="P54" s="29"/>
      <c r="Q54" s="25"/>
      <c r="R54" s="25"/>
      <c r="S54" s="25"/>
      <c r="T54" s="28"/>
      <c r="U54" s="19" t="str">
        <f ca="1">IFERROR(__xludf.DUMMYFUNCTION("""COMPUTED_VALUE"""),"MOSIP-21056")</f>
        <v>MOSIP-21056</v>
      </c>
      <c r="V54" s="9">
        <f ca="1">COUNTIFS(RegProc!A2:A1025,U54,RegProc!C2:C1025,"&lt;&gt;"&amp;"")</f>
        <v>1</v>
      </c>
      <c r="W54" s="10">
        <f ca="1">COUNTIFS(RegProc!A28:A1025,U54,RegProc!C28:C1025,"&lt;&gt;"&amp;"",RegProc!I28:I1025,"Pass")</f>
        <v>1</v>
      </c>
      <c r="X54" s="11">
        <f ca="1">COUNTIFS(RegProc!A28:A1025,U54,RegProc!C28:C1025,"&lt;&gt;"&amp;"",RegProc!I28:I1025,"Fail")</f>
        <v>0</v>
      </c>
      <c r="Y54" s="28">
        <f t="shared" ca="1" si="2"/>
        <v>0</v>
      </c>
      <c r="Z54" s="29"/>
      <c r="AA54" s="25"/>
      <c r="AB54" s="25"/>
      <c r="AC54" s="25"/>
      <c r="AD54" s="28"/>
      <c r="AE54" s="19" t="str">
        <f ca="1">IFERROR(__xludf.DUMMYFUNCTION("""COMPUTED_VALUE"""),"MOSIP-23152")</f>
        <v>MOSIP-23152</v>
      </c>
      <c r="AF54" s="9">
        <f ca="1">COUNTIFS(Admin!A12:A1094,AE54,Admin!C12:C1094,"&lt;&gt;"&amp;"")</f>
        <v>1</v>
      </c>
      <c r="AG54" s="10">
        <f ca="1">COUNTIFS(Admin!A12:A1094,AE54,Admin!C12:C1094,"&lt;&gt;"&amp;"",Admin!I12:I1094,"Pass")</f>
        <v>0</v>
      </c>
      <c r="AH54" s="11">
        <f ca="1">COUNTIFS(Admin!A14:A1096,AE54,Admin!C14:C1096,"&lt;&gt;"&amp;"",Admin!I14:I1096,"Fail")</f>
        <v>1</v>
      </c>
      <c r="AI54" s="28">
        <f t="shared" ca="1" si="4"/>
        <v>0</v>
      </c>
      <c r="AJ54" s="29"/>
      <c r="AK54" s="25"/>
      <c r="AL54" s="25"/>
      <c r="AM54" s="25"/>
      <c r="AN54" s="28"/>
      <c r="AO54" s="29"/>
      <c r="AP54" s="25"/>
      <c r="AQ54" s="25"/>
      <c r="AR54" s="25"/>
      <c r="AS54" s="28"/>
    </row>
    <row r="55" spans="10:45" ht="14.25" customHeight="1">
      <c r="J55" s="1"/>
      <c r="K55" s="29"/>
      <c r="L55" s="25"/>
      <c r="M55" s="25"/>
      <c r="N55" s="25"/>
      <c r="O55" s="28"/>
      <c r="P55" s="29"/>
      <c r="Q55" s="25"/>
      <c r="R55" s="25"/>
      <c r="S55" s="25"/>
      <c r="T55" s="28"/>
      <c r="U55" s="19" t="str">
        <f ca="1">IFERROR(__xludf.DUMMYFUNCTION("""COMPUTED_VALUE"""),"MOSIP-21050")</f>
        <v>MOSIP-21050</v>
      </c>
      <c r="V55" s="9">
        <f ca="1">COUNTIFS(RegProc!A2:A1026,U55,RegProc!C2:C1026,"&lt;&gt;"&amp;"")</f>
        <v>1</v>
      </c>
      <c r="W55" s="10">
        <f ca="1">COUNTIFS(RegProc!A29:A1026,U55,RegProc!C29:C1026,"&lt;&gt;"&amp;"",RegProc!I29:I1026,"Pass")</f>
        <v>1</v>
      </c>
      <c r="X55" s="11">
        <f ca="1">COUNTIFS(RegProc!A29:A1026,U55,RegProc!C29:C1026,"&lt;&gt;"&amp;"",RegProc!I29:I1026,"Fail")</f>
        <v>0</v>
      </c>
      <c r="Y55" s="28">
        <f t="shared" ca="1" si="2"/>
        <v>0</v>
      </c>
      <c r="Z55" s="29"/>
      <c r="AA55" s="25"/>
      <c r="AB55" s="25"/>
      <c r="AC55" s="25"/>
      <c r="AD55" s="28"/>
      <c r="AE55" s="19" t="str">
        <f ca="1">IFERROR(__xludf.DUMMYFUNCTION("""COMPUTED_VALUE"""),"MOSIP-21303")</f>
        <v>MOSIP-21303</v>
      </c>
      <c r="AF55" s="9">
        <f ca="1">COUNTIFS(Admin!A13:A1095,AE55,Admin!C13:C1095,"&lt;&gt;"&amp;"")</f>
        <v>1</v>
      </c>
      <c r="AG55" s="10">
        <f ca="1">COUNTIFS(Admin!A13:A1095,AE55,Admin!C13:C1095,"&lt;&gt;"&amp;"",Admin!I13:I1095,"Pass")</f>
        <v>1</v>
      </c>
      <c r="AH55" s="11">
        <f ca="1">COUNTIFS(Admin!A15:A1097,AE55,Admin!C15:C1097,"&lt;&gt;"&amp;"",Admin!I15:I1097,"Fail")</f>
        <v>0</v>
      </c>
      <c r="AI55" s="28">
        <f t="shared" ca="1" si="4"/>
        <v>0</v>
      </c>
      <c r="AJ55" s="29"/>
      <c r="AK55" s="25"/>
      <c r="AL55" s="25"/>
      <c r="AM55" s="25"/>
      <c r="AN55" s="28"/>
      <c r="AO55" s="29"/>
      <c r="AP55" s="25"/>
      <c r="AQ55" s="25"/>
      <c r="AR55" s="25"/>
      <c r="AS55" s="28"/>
    </row>
    <row r="56" spans="10:45" ht="14.25" customHeight="1">
      <c r="J56" s="1"/>
      <c r="K56" s="29"/>
      <c r="L56" s="25"/>
      <c r="M56" s="25"/>
      <c r="N56" s="25"/>
      <c r="O56" s="28"/>
      <c r="P56" s="29"/>
      <c r="Q56" s="25"/>
      <c r="R56" s="25"/>
      <c r="S56" s="25"/>
      <c r="T56" s="28"/>
      <c r="U56" s="19" t="str">
        <f ca="1">IFERROR(__xludf.DUMMYFUNCTION("""COMPUTED_VALUE"""),"MOSIP-20900")</f>
        <v>MOSIP-20900</v>
      </c>
      <c r="V56" s="9">
        <f ca="1">COUNTIFS(RegProc!A2:A1027,U56,RegProc!C2:C1027,"&lt;&gt;"&amp;"")</f>
        <v>1</v>
      </c>
      <c r="W56" s="10">
        <f ca="1">COUNTIFS(RegProc!A30:A1027,U56,RegProc!C30:C1027,"&lt;&gt;"&amp;"",RegProc!I30:I1027,"Pass")</f>
        <v>1</v>
      </c>
      <c r="X56" s="11">
        <f ca="1">COUNTIFS(RegProc!A30:A1027,U56,RegProc!C30:C1027,"&lt;&gt;"&amp;"",RegProc!I30:I1027,"Fail")</f>
        <v>0</v>
      </c>
      <c r="Y56" s="28">
        <f t="shared" ca="1" si="2"/>
        <v>0</v>
      </c>
      <c r="Z56" s="29"/>
      <c r="AA56" s="25"/>
      <c r="AB56" s="25"/>
      <c r="AC56" s="25"/>
      <c r="AD56" s="28"/>
      <c r="AE56" s="19" t="str">
        <f ca="1">IFERROR(__xludf.DUMMYFUNCTION("""COMPUTED_VALUE"""),"MOSIP-21007")</f>
        <v>MOSIP-21007</v>
      </c>
      <c r="AF56" s="9">
        <f ca="1">COUNTIFS(Admin!A14:A1096,AE56,Admin!C14:C1096,"&lt;&gt;"&amp;"")</f>
        <v>1</v>
      </c>
      <c r="AG56" s="10">
        <f ca="1">COUNTIFS(Admin!A14:A1096,AE56,Admin!C14:C1096,"&lt;&gt;"&amp;"",Admin!I14:I1096,"Pass")</f>
        <v>1</v>
      </c>
      <c r="AH56" s="11">
        <f ca="1">COUNTIFS(Admin!A16:A1098,AE56,Admin!C16:C1098,"&lt;&gt;"&amp;"",Admin!I16:I1098,"Fail")</f>
        <v>0</v>
      </c>
      <c r="AI56" s="28">
        <f t="shared" ca="1" si="4"/>
        <v>0</v>
      </c>
      <c r="AJ56" s="29"/>
      <c r="AK56" s="25"/>
      <c r="AL56" s="25"/>
      <c r="AM56" s="25"/>
      <c r="AN56" s="28"/>
      <c r="AO56" s="29"/>
      <c r="AP56" s="25"/>
      <c r="AQ56" s="25"/>
      <c r="AR56" s="25"/>
      <c r="AS56" s="28"/>
    </row>
    <row r="57" spans="10:45" ht="14.25" customHeight="1">
      <c r="J57" s="1"/>
      <c r="K57" s="29"/>
      <c r="L57" s="25"/>
      <c r="M57" s="25"/>
      <c r="N57" s="25"/>
      <c r="O57" s="28"/>
      <c r="P57" s="29"/>
      <c r="Q57" s="25"/>
      <c r="R57" s="25"/>
      <c r="S57" s="25"/>
      <c r="T57" s="28"/>
      <c r="U57" s="19" t="str">
        <f ca="1">IFERROR(__xludf.DUMMYFUNCTION("""COMPUTED_VALUE"""),"MOSIP-20837")</f>
        <v>MOSIP-20837</v>
      </c>
      <c r="V57" s="9">
        <f ca="1">COUNTIFS(RegProc!A2:A1028,U57,RegProc!C2:C1028,"&lt;&gt;"&amp;"")</f>
        <v>1</v>
      </c>
      <c r="W57" s="10">
        <f ca="1">COUNTIFS(RegProc!A31:A1028,U57,RegProc!C31:C1028,"&lt;&gt;"&amp;"",RegProc!I31:I1028,"Pass")</f>
        <v>1</v>
      </c>
      <c r="X57" s="11">
        <f ca="1">COUNTIFS(RegProc!A31:A1028,U57,RegProc!C31:C1028,"&lt;&gt;"&amp;"",RegProc!I31:I1028,"Fail")</f>
        <v>0</v>
      </c>
      <c r="Y57" s="28">
        <f t="shared" ca="1" si="2"/>
        <v>0</v>
      </c>
      <c r="Z57" s="29"/>
      <c r="AA57" s="25"/>
      <c r="AB57" s="25"/>
      <c r="AC57" s="25"/>
      <c r="AD57" s="28"/>
      <c r="AE57" s="19" t="str">
        <f ca="1">IFERROR(__xludf.DUMMYFUNCTION("""COMPUTED_VALUE"""),"MOSIP-20828")</f>
        <v>MOSIP-20828</v>
      </c>
      <c r="AF57" s="9">
        <f ca="1">COUNTIFS(Admin!A15:A1097,AE57,Admin!C15:C1097,"&lt;&gt;"&amp;"")</f>
        <v>1</v>
      </c>
      <c r="AG57" s="10">
        <f ca="1">COUNTIFS(Admin!A15:A1097,AE57,Admin!C15:C1097,"&lt;&gt;"&amp;"",Admin!I15:I1097,"Pass")</f>
        <v>1</v>
      </c>
      <c r="AH57" s="11">
        <f ca="1">COUNTIFS(Admin!A17:A1099,AE57,Admin!C17:C1099,"&lt;&gt;"&amp;"",Admin!I17:I1099,"Fail")</f>
        <v>0</v>
      </c>
      <c r="AI57" s="28">
        <f t="shared" ca="1" si="4"/>
        <v>0</v>
      </c>
      <c r="AJ57" s="29"/>
      <c r="AK57" s="25"/>
      <c r="AL57" s="25"/>
      <c r="AM57" s="25"/>
      <c r="AN57" s="28"/>
      <c r="AO57" s="29"/>
      <c r="AP57" s="25"/>
      <c r="AQ57" s="25"/>
      <c r="AR57" s="25"/>
      <c r="AS57" s="28"/>
    </row>
    <row r="58" spans="10:45" ht="14.25" customHeight="1">
      <c r="J58" s="1"/>
      <c r="K58" s="29"/>
      <c r="L58" s="25"/>
      <c r="M58" s="25"/>
      <c r="N58" s="25"/>
      <c r="O58" s="28"/>
      <c r="P58" s="29"/>
      <c r="Q58" s="25"/>
      <c r="R58" s="25"/>
      <c r="S58" s="25"/>
      <c r="T58" s="28"/>
      <c r="U58" s="19" t="str">
        <f ca="1">IFERROR(__xludf.DUMMYFUNCTION("""COMPUTED_VALUE"""),"MOSIP-20798")</f>
        <v>MOSIP-20798</v>
      </c>
      <c r="V58" s="9">
        <f ca="1">COUNTIFS(RegProc!A2:A1029,U58,RegProc!C2:C1029,"&lt;&gt;"&amp;"")</f>
        <v>1</v>
      </c>
      <c r="W58" s="10">
        <f ca="1">COUNTIFS(RegProc!A32:A1029,U58,RegProc!C32:C1029,"&lt;&gt;"&amp;"",RegProc!I32:I1029,"Pass")</f>
        <v>1</v>
      </c>
      <c r="X58" s="11">
        <f ca="1">COUNTIFS(RegProc!A32:A1029,U58,RegProc!C32:C1029,"&lt;&gt;"&amp;"",RegProc!I32:I1029,"Fail")</f>
        <v>0</v>
      </c>
      <c r="Y58" s="28">
        <f t="shared" ca="1" si="2"/>
        <v>0</v>
      </c>
      <c r="Z58" s="29"/>
      <c r="AA58" s="25"/>
      <c r="AB58" s="25"/>
      <c r="AC58" s="25"/>
      <c r="AD58" s="28"/>
      <c r="AE58" s="19" t="str">
        <f ca="1">IFERROR(__xludf.DUMMYFUNCTION("""COMPUTED_VALUE"""),"MOSIP-20975")</f>
        <v>MOSIP-20975</v>
      </c>
      <c r="AF58" s="9">
        <f ca="1">COUNTIFS(Admin!A16:A1098,AE58,Admin!C16:C1098,"&lt;&gt;"&amp;"")</f>
        <v>1</v>
      </c>
      <c r="AG58" s="10">
        <f ca="1">COUNTIFS(Admin!A16:A1098,AE58,Admin!C16:C1098,"&lt;&gt;"&amp;"",Admin!I16:I1098,"Pass")</f>
        <v>1</v>
      </c>
      <c r="AH58" s="11">
        <f ca="1">COUNTIFS(Admin!A18:A1100,AE58,Admin!C18:C1100,"&lt;&gt;"&amp;"",Admin!I18:I1100,"Fail")</f>
        <v>0</v>
      </c>
      <c r="AI58" s="28">
        <f t="shared" ca="1" si="4"/>
        <v>0</v>
      </c>
      <c r="AJ58" s="29"/>
      <c r="AK58" s="25"/>
      <c r="AL58" s="25"/>
      <c r="AM58" s="25"/>
      <c r="AN58" s="28"/>
      <c r="AO58" s="29"/>
      <c r="AP58" s="25"/>
      <c r="AQ58" s="25"/>
      <c r="AR58" s="25"/>
      <c r="AS58" s="28"/>
    </row>
    <row r="59" spans="10:45" ht="17.25" customHeight="1">
      <c r="J59" s="1"/>
      <c r="K59" s="29"/>
      <c r="L59" s="25"/>
      <c r="M59" s="25"/>
      <c r="N59" s="25"/>
      <c r="O59" s="28"/>
      <c r="P59" s="29"/>
      <c r="Q59" s="25"/>
      <c r="R59" s="25"/>
      <c r="S59" s="25"/>
      <c r="T59" s="28"/>
      <c r="U59" s="29" t="str">
        <f ca="1">IFERROR(__xludf.DUMMYFUNCTION("""COMPUTED_VALUE"""),"
")</f>
        <v xml:space="preserve">
</v>
      </c>
      <c r="V59" s="25"/>
      <c r="W59" s="25"/>
      <c r="X59" s="25"/>
      <c r="Y59" s="28"/>
      <c r="Z59" s="29"/>
      <c r="AA59" s="25"/>
      <c r="AB59" s="25"/>
      <c r="AC59" s="25"/>
      <c r="AD59" s="28"/>
      <c r="AE59" s="19" t="str">
        <f ca="1">IFERROR(__xludf.DUMMYFUNCTION("""COMPUTED_VALUE"""),"MOSIP-20533")</f>
        <v>MOSIP-20533</v>
      </c>
      <c r="AF59" s="9">
        <f ca="1">COUNTIFS(Admin!A17:A1099,AE59,Admin!C17:C1099,"&lt;&gt;"&amp;"")</f>
        <v>1</v>
      </c>
      <c r="AG59" s="10">
        <f ca="1">COUNTIFS(Admin!A17:A1099,AE59,Admin!C17:C1099,"&lt;&gt;"&amp;"",Admin!I17:I1099,"Pass")</f>
        <v>1</v>
      </c>
      <c r="AH59" s="11">
        <f ca="1">COUNTIFS(Admin!A19:A1101,AE59,Admin!C19:C1101,"&lt;&gt;"&amp;"",Admin!I19:I1101,"Fail")</f>
        <v>0</v>
      </c>
      <c r="AI59" s="28">
        <f t="shared" ca="1" si="4"/>
        <v>0</v>
      </c>
      <c r="AJ59" s="29"/>
      <c r="AK59" s="25"/>
      <c r="AL59" s="25"/>
      <c r="AM59" s="25"/>
      <c r="AN59" s="28"/>
      <c r="AO59" s="29"/>
      <c r="AP59" s="25"/>
      <c r="AQ59" s="25"/>
      <c r="AR59" s="25"/>
      <c r="AS59" s="28"/>
    </row>
    <row r="60" spans="10:45" ht="14.25" customHeight="1">
      <c r="J60" s="1"/>
      <c r="K60" s="30"/>
      <c r="L60" s="31"/>
      <c r="M60" s="31"/>
      <c r="N60" s="31"/>
      <c r="O60" s="32"/>
      <c r="P60" s="30"/>
      <c r="Q60" s="31"/>
      <c r="R60" s="31"/>
      <c r="S60" s="31"/>
      <c r="T60" s="32"/>
      <c r="U60" s="30"/>
      <c r="V60" s="31"/>
      <c r="W60" s="31"/>
      <c r="X60" s="31"/>
      <c r="Y60" s="32"/>
      <c r="Z60" s="30"/>
      <c r="AA60" s="31"/>
      <c r="AB60" s="31"/>
      <c r="AC60" s="31"/>
      <c r="AD60" s="32"/>
      <c r="AE60" s="19" t="str">
        <f ca="1">IFERROR(__xludf.DUMMYFUNCTION("""COMPUTED_VALUE"""),"MOSIP-20467")</f>
        <v>MOSIP-20467</v>
      </c>
      <c r="AF60" s="33">
        <f ca="1">COUNTIFS(Admin!A18:A1100,AE60,Admin!C18:C1100,"&lt;&gt;"&amp;"")</f>
        <v>1</v>
      </c>
      <c r="AG60" s="34">
        <f ca="1">COUNTIFS(Admin!A18:A1100,AE60,Admin!C18:C1100,"&lt;&gt;"&amp;"",Admin!I18:I1100,"Pass")</f>
        <v>1</v>
      </c>
      <c r="AH60" s="31">
        <f ca="1">COUNTIFS(Admin!A20:A1102,AE60,Admin!C20:C1102,"&lt;&gt;"&amp;"",Admin!I20:I1102,"Fail")</f>
        <v>0</v>
      </c>
      <c r="AI60" s="32">
        <f t="shared" ca="1" si="4"/>
        <v>0</v>
      </c>
      <c r="AJ60" s="30"/>
      <c r="AK60" s="31"/>
      <c r="AL60" s="31"/>
      <c r="AM60" s="31"/>
      <c r="AN60" s="32"/>
      <c r="AO60" s="30"/>
      <c r="AP60" s="31"/>
      <c r="AQ60" s="31"/>
      <c r="AR60" s="31"/>
      <c r="AS60" s="32"/>
    </row>
    <row r="61" spans="10:45" ht="14.25" customHeight="1">
      <c r="J61" s="1"/>
    </row>
    <row r="62" spans="10:45" ht="14.25" customHeight="1">
      <c r="J62" s="1"/>
    </row>
    <row r="63" spans="10:45" ht="14.25" customHeight="1">
      <c r="J63" s="1"/>
    </row>
    <row r="64" spans="10:45" ht="14.25" customHeight="1">
      <c r="J64" s="1"/>
    </row>
    <row r="65" spans="10:10" ht="14.25" customHeight="1">
      <c r="J65" s="1"/>
    </row>
    <row r="66" spans="10:10" ht="14.25" customHeight="1">
      <c r="J66" s="1"/>
    </row>
    <row r="67" spans="10:10" ht="14.25" customHeight="1">
      <c r="J67" s="1"/>
    </row>
    <row r="68" spans="10:10" ht="14.25" customHeight="1">
      <c r="J68" s="1"/>
    </row>
    <row r="69" spans="10:10" ht="14.25" customHeight="1">
      <c r="J69" s="1"/>
    </row>
    <row r="70" spans="10:10" ht="14.25" customHeight="1">
      <c r="J70" s="1"/>
    </row>
    <row r="71" spans="10:10" ht="14.25" customHeight="1">
      <c r="J71" s="1"/>
    </row>
    <row r="72" spans="10:10" ht="14.25" customHeight="1">
      <c r="J72" s="1"/>
    </row>
    <row r="73" spans="10:10" ht="14.25" customHeight="1">
      <c r="J73" s="1"/>
    </row>
    <row r="74" spans="10:10" ht="14.25" customHeight="1">
      <c r="J74" s="1"/>
    </row>
    <row r="75" spans="10:10" ht="14.25" customHeight="1">
      <c r="J75" s="1"/>
    </row>
    <row r="76" spans="10:10" ht="14.25" customHeight="1">
      <c r="J76" s="1"/>
    </row>
    <row r="77" spans="10:10" ht="14.25" customHeight="1">
      <c r="J77" s="1"/>
    </row>
    <row r="78" spans="10:10" ht="14.25" customHeight="1">
      <c r="J78" s="1"/>
    </row>
    <row r="79" spans="10:10" ht="14.25" customHeight="1">
      <c r="J79" s="1"/>
    </row>
    <row r="80" spans="10:10" ht="14.25" customHeight="1">
      <c r="J80" s="1"/>
    </row>
    <row r="81" spans="10:10" ht="14.25" customHeight="1">
      <c r="J81" s="1"/>
    </row>
    <row r="82" spans="10:10" ht="14.25" customHeight="1">
      <c r="J82" s="1"/>
    </row>
    <row r="83" spans="10:10" ht="14.25" customHeight="1">
      <c r="J83" s="1"/>
    </row>
    <row r="84" spans="10:10" ht="14.25" customHeight="1">
      <c r="J84" s="1"/>
    </row>
    <row r="85" spans="10:10" ht="14.25" customHeight="1">
      <c r="J85" s="1"/>
    </row>
    <row r="86" spans="10:10" ht="14.25" customHeight="1">
      <c r="J86" s="1"/>
    </row>
    <row r="87" spans="10:10" ht="14.25" customHeight="1">
      <c r="J87" s="1"/>
    </row>
    <row r="88" spans="10:10" ht="14.25" customHeight="1">
      <c r="J88" s="1"/>
    </row>
    <row r="89" spans="10:10" ht="14.25" customHeight="1">
      <c r="J89" s="1"/>
    </row>
    <row r="90" spans="10:10" ht="14.25" customHeight="1">
      <c r="J90" s="1"/>
    </row>
    <row r="91" spans="10:10" ht="14.25" customHeight="1">
      <c r="J91" s="1"/>
    </row>
    <row r="92" spans="10:10" ht="14.25" customHeight="1">
      <c r="J92" s="1"/>
    </row>
    <row r="93" spans="10:10" ht="14.25" customHeight="1">
      <c r="J93" s="1"/>
    </row>
    <row r="94" spans="10:10" ht="14.25" customHeight="1">
      <c r="J94" s="1"/>
    </row>
    <row r="95" spans="10:10" ht="14.25" customHeight="1">
      <c r="J95" s="1"/>
    </row>
    <row r="96" spans="10:10" ht="14.25" customHeight="1">
      <c r="J96" s="1"/>
    </row>
    <row r="97" spans="10:10" ht="14.25" customHeight="1">
      <c r="J97" s="1"/>
    </row>
    <row r="98" spans="10:10" ht="14.25" customHeight="1">
      <c r="J98" s="1"/>
    </row>
    <row r="99" spans="10:10" ht="14.25" customHeight="1">
      <c r="J99" s="1"/>
    </row>
    <row r="100" spans="10:10" ht="14.25" customHeight="1">
      <c r="J100" s="1"/>
    </row>
    <row r="101" spans="10:10" ht="14.25" customHeight="1">
      <c r="J101" s="1"/>
    </row>
    <row r="102" spans="10:10" ht="14.25" customHeight="1">
      <c r="J102" s="1"/>
    </row>
    <row r="103" spans="10:10" ht="14.25" customHeight="1">
      <c r="J103" s="1"/>
    </row>
    <row r="104" spans="10:10" ht="14.25" customHeight="1">
      <c r="J104" s="1"/>
    </row>
    <row r="105" spans="10:10" ht="14.25" customHeight="1">
      <c r="J105" s="1"/>
    </row>
    <row r="106" spans="10:10" ht="14.25" customHeight="1">
      <c r="J106" s="1"/>
    </row>
    <row r="107" spans="10:10" ht="14.25" customHeight="1">
      <c r="J107" s="1"/>
    </row>
    <row r="108" spans="10:10" ht="14.25" customHeight="1">
      <c r="J108" s="1"/>
    </row>
    <row r="109" spans="10:10" ht="14.25" customHeight="1">
      <c r="J109" s="1"/>
    </row>
    <row r="110" spans="10:10" ht="14.25" customHeight="1">
      <c r="J110" s="1"/>
    </row>
    <row r="111" spans="10:10" ht="14.25" customHeight="1">
      <c r="J111" s="1"/>
    </row>
    <row r="112" spans="10:10" ht="14.25" customHeight="1">
      <c r="J112" s="1"/>
    </row>
    <row r="113" spans="10:10" ht="14.25" customHeight="1">
      <c r="J113" s="1"/>
    </row>
    <row r="114" spans="10:10" ht="14.25" customHeight="1">
      <c r="J114" s="1"/>
    </row>
    <row r="115" spans="10:10" ht="14.25" customHeight="1">
      <c r="J115" s="1"/>
    </row>
    <row r="116" spans="10:10" ht="14.25" customHeight="1">
      <c r="J116" s="1"/>
    </row>
    <row r="117" spans="10:10" ht="14.25" customHeight="1">
      <c r="J117" s="1"/>
    </row>
    <row r="118" spans="10:10" ht="14.25" customHeight="1">
      <c r="J118" s="1"/>
    </row>
    <row r="119" spans="10:10" ht="14.25" customHeight="1">
      <c r="J119" s="1"/>
    </row>
    <row r="120" spans="10:10" ht="14.25" customHeight="1">
      <c r="J120" s="1"/>
    </row>
    <row r="121" spans="10:10" ht="14.25" customHeight="1">
      <c r="J121" s="1"/>
    </row>
    <row r="122" spans="10:10" ht="14.25" customHeight="1">
      <c r="J122" s="1"/>
    </row>
    <row r="123" spans="10:10" ht="14.25" customHeight="1">
      <c r="J123" s="1"/>
    </row>
    <row r="124" spans="10:10" ht="14.25" customHeight="1">
      <c r="J124" s="1"/>
    </row>
    <row r="125" spans="10:10" ht="14.25" customHeight="1">
      <c r="J125" s="1"/>
    </row>
    <row r="126" spans="10:10" ht="14.25" customHeight="1">
      <c r="J126" s="1"/>
    </row>
    <row r="127" spans="10:10" ht="14.25" customHeight="1">
      <c r="J127" s="1"/>
    </row>
    <row r="128" spans="10:10" ht="14.25" customHeight="1">
      <c r="J128" s="1"/>
    </row>
    <row r="129" spans="10:10" ht="14.25" customHeight="1">
      <c r="J129" s="1"/>
    </row>
    <row r="130" spans="10:10" ht="14.25" customHeight="1">
      <c r="J130" s="1"/>
    </row>
    <row r="131" spans="10:10" ht="14.25" customHeight="1">
      <c r="J131" s="1"/>
    </row>
    <row r="132" spans="10:10" ht="14.25" customHeight="1">
      <c r="J132" s="1"/>
    </row>
    <row r="133" spans="10:10" ht="14.25" customHeight="1">
      <c r="J133" s="1"/>
    </row>
    <row r="134" spans="10:10" ht="14.25" customHeight="1">
      <c r="J134" s="1"/>
    </row>
    <row r="135" spans="10:10" ht="14.25" customHeight="1">
      <c r="J135" s="1"/>
    </row>
    <row r="136" spans="10:10" ht="14.25" customHeight="1">
      <c r="J136" s="1"/>
    </row>
    <row r="137" spans="10:10" ht="14.25" customHeight="1">
      <c r="J137" s="1"/>
    </row>
    <row r="138" spans="10:10" ht="14.25" customHeight="1">
      <c r="J138" s="1"/>
    </row>
    <row r="139" spans="10:10" ht="14.25" customHeight="1">
      <c r="J139" s="1"/>
    </row>
    <row r="140" spans="10:10" ht="14.25" customHeight="1">
      <c r="J140" s="1"/>
    </row>
    <row r="141" spans="10:10" ht="14.25" customHeight="1">
      <c r="J141" s="1"/>
    </row>
    <row r="142" spans="10:10" ht="14.25" customHeight="1">
      <c r="J142" s="1"/>
    </row>
    <row r="143" spans="10:10" ht="14.25" customHeight="1">
      <c r="J143" s="1"/>
    </row>
    <row r="144" spans="10:10" ht="14.25" customHeight="1">
      <c r="J144" s="1"/>
    </row>
    <row r="145" spans="10:10" ht="14.25" customHeight="1">
      <c r="J145" s="1"/>
    </row>
    <row r="146" spans="10:10" ht="14.25" customHeight="1">
      <c r="J146" s="1"/>
    </row>
    <row r="147" spans="10:10" ht="14.25" customHeight="1">
      <c r="J147" s="1"/>
    </row>
    <row r="148" spans="10:10" ht="14.25" customHeight="1">
      <c r="J148" s="1"/>
    </row>
    <row r="149" spans="10:10" ht="14.25" customHeight="1">
      <c r="J149" s="1"/>
    </row>
    <row r="150" spans="10:10" ht="14.25" customHeight="1">
      <c r="J150" s="1"/>
    </row>
    <row r="151" spans="10:10" ht="14.25" customHeight="1">
      <c r="J151" s="1"/>
    </row>
    <row r="152" spans="10:10" ht="14.25" customHeight="1">
      <c r="J152" s="1"/>
    </row>
    <row r="153" spans="10:10" ht="14.25" customHeight="1">
      <c r="J153" s="1"/>
    </row>
    <row r="154" spans="10:10" ht="14.25" customHeight="1">
      <c r="J154" s="1"/>
    </row>
    <row r="155" spans="10:10" ht="14.25" customHeight="1">
      <c r="J155" s="1"/>
    </row>
    <row r="156" spans="10:10" ht="14.25" customHeight="1">
      <c r="J156" s="1"/>
    </row>
    <row r="157" spans="10:10" ht="14.25" customHeight="1">
      <c r="J157" s="1"/>
    </row>
    <row r="158" spans="10:10" ht="14.25" customHeight="1">
      <c r="J158" s="1"/>
    </row>
    <row r="159" spans="10:10" ht="14.25" customHeight="1">
      <c r="J159" s="1"/>
    </row>
    <row r="160" spans="10:10" ht="14.25" customHeight="1">
      <c r="J160" s="1"/>
    </row>
    <row r="161" spans="10:10" ht="14.25" customHeight="1">
      <c r="J161" s="1"/>
    </row>
    <row r="162" spans="10:10" ht="14.25" customHeight="1">
      <c r="J162" s="1"/>
    </row>
    <row r="163" spans="10:10" ht="14.25" customHeight="1">
      <c r="J163" s="1"/>
    </row>
    <row r="164" spans="10:10" ht="14.25" customHeight="1">
      <c r="J164" s="1"/>
    </row>
    <row r="165" spans="10:10" ht="14.25" customHeight="1">
      <c r="J165" s="1"/>
    </row>
    <row r="166" spans="10:10" ht="14.25" customHeight="1">
      <c r="J166" s="1"/>
    </row>
    <row r="167" spans="10:10" ht="14.25" customHeight="1">
      <c r="J167" s="1"/>
    </row>
    <row r="168" spans="10:10" ht="14.25" customHeight="1">
      <c r="J168" s="1"/>
    </row>
    <row r="169" spans="10:10" ht="14.25" customHeight="1">
      <c r="J169" s="1"/>
    </row>
    <row r="170" spans="10:10" ht="14.25" customHeight="1">
      <c r="J170" s="1"/>
    </row>
    <row r="171" spans="10:10" ht="14.25" customHeight="1">
      <c r="J171" s="1"/>
    </row>
    <row r="172" spans="10:10" ht="14.25" customHeight="1">
      <c r="J172" s="1"/>
    </row>
    <row r="173" spans="10:10" ht="14.25" customHeight="1">
      <c r="J173" s="1"/>
    </row>
    <row r="174" spans="10:10" ht="14.25" customHeight="1">
      <c r="J174" s="1"/>
    </row>
    <row r="175" spans="10:10" ht="14.25" customHeight="1">
      <c r="J175" s="1"/>
    </row>
    <row r="176" spans="10:10" ht="14.25" customHeight="1">
      <c r="J176" s="1"/>
    </row>
    <row r="177" spans="10:10" ht="14.25" customHeight="1">
      <c r="J177" s="1"/>
    </row>
    <row r="178" spans="10:10" ht="14.25" customHeight="1">
      <c r="J178" s="1"/>
    </row>
    <row r="179" spans="10:10" ht="14.25" customHeight="1">
      <c r="J179" s="1"/>
    </row>
    <row r="180" spans="10:10" ht="14.25" customHeight="1">
      <c r="J180" s="1"/>
    </row>
    <row r="181" spans="10:10" ht="14.25" customHeight="1">
      <c r="J181" s="1"/>
    </row>
    <row r="182" spans="10:10" ht="14.25" customHeight="1">
      <c r="J182" s="1"/>
    </row>
    <row r="183" spans="10:10" ht="14.25" customHeight="1">
      <c r="J183" s="1"/>
    </row>
    <row r="184" spans="10:10" ht="14.25" customHeight="1">
      <c r="J184" s="1"/>
    </row>
    <row r="185" spans="10:10" ht="14.25" customHeight="1">
      <c r="J185" s="1"/>
    </row>
    <row r="186" spans="10:10" ht="14.25" customHeight="1">
      <c r="J186" s="1"/>
    </row>
    <row r="187" spans="10:10" ht="14.25" customHeight="1">
      <c r="J187" s="1"/>
    </row>
    <row r="188" spans="10:10" ht="14.25" customHeight="1">
      <c r="J188" s="1"/>
    </row>
    <row r="189" spans="10:10" ht="14.25" customHeight="1">
      <c r="J189" s="1"/>
    </row>
    <row r="190" spans="10:10" ht="14.25" customHeight="1">
      <c r="J190" s="1"/>
    </row>
    <row r="191" spans="10:10" ht="14.25" customHeight="1">
      <c r="J191" s="1"/>
    </row>
    <row r="192" spans="10:10" ht="14.25" customHeight="1">
      <c r="J192" s="1"/>
    </row>
    <row r="193" spans="10:10" ht="14.25" customHeight="1">
      <c r="J193" s="1"/>
    </row>
    <row r="194" spans="10:10" ht="14.25" customHeight="1">
      <c r="J194" s="1"/>
    </row>
    <row r="195" spans="10:10" ht="14.25" customHeight="1">
      <c r="J195" s="1"/>
    </row>
    <row r="196" spans="10:10" ht="14.25" customHeight="1">
      <c r="J196" s="1"/>
    </row>
    <row r="197" spans="10:10" ht="14.25" customHeight="1">
      <c r="J197" s="1"/>
    </row>
    <row r="198" spans="10:10" ht="14.25" customHeight="1">
      <c r="J198" s="1"/>
    </row>
    <row r="199" spans="10:10" ht="14.25" customHeight="1">
      <c r="J199" s="1"/>
    </row>
    <row r="200" spans="10:10" ht="14.25" customHeight="1">
      <c r="J200" s="1"/>
    </row>
    <row r="201" spans="10:10" ht="14.25" customHeight="1">
      <c r="J201" s="1"/>
    </row>
    <row r="202" spans="10:10" ht="14.25" customHeight="1">
      <c r="J202" s="1"/>
    </row>
    <row r="203" spans="10:10" ht="14.25" customHeight="1">
      <c r="J203" s="1"/>
    </row>
    <row r="204" spans="10:10" ht="14.25" customHeight="1">
      <c r="J204" s="1"/>
    </row>
    <row r="205" spans="10:10" ht="14.25" customHeight="1">
      <c r="J205" s="1"/>
    </row>
    <row r="206" spans="10:10" ht="14.25" customHeight="1">
      <c r="J206" s="1"/>
    </row>
    <row r="207" spans="10:10" ht="14.25" customHeight="1">
      <c r="J207" s="1"/>
    </row>
    <row r="208" spans="10:10" ht="14.25" customHeight="1">
      <c r="J208" s="1"/>
    </row>
    <row r="209" spans="10:10" ht="14.25" customHeight="1">
      <c r="J209" s="1"/>
    </row>
    <row r="210" spans="10:10" ht="14.25" customHeight="1">
      <c r="J210" s="1"/>
    </row>
    <row r="211" spans="10:10" ht="14.25" customHeight="1">
      <c r="J211" s="1"/>
    </row>
    <row r="212" spans="10:10" ht="14.25" customHeight="1">
      <c r="J212" s="1"/>
    </row>
    <row r="213" spans="10:10" ht="14.25" customHeight="1">
      <c r="J213" s="1"/>
    </row>
    <row r="214" spans="10:10" ht="14.25" customHeight="1">
      <c r="J214" s="1"/>
    </row>
    <row r="215" spans="10:10" ht="14.25" customHeight="1">
      <c r="J215" s="1"/>
    </row>
    <row r="216" spans="10:10" ht="14.25" customHeight="1">
      <c r="J216" s="1"/>
    </row>
    <row r="217" spans="10:10" ht="14.25" customHeight="1">
      <c r="J217" s="1"/>
    </row>
    <row r="218" spans="10:10" ht="14.25" customHeight="1">
      <c r="J218" s="1"/>
    </row>
    <row r="219" spans="10:10" ht="14.25" customHeight="1">
      <c r="J219" s="1"/>
    </row>
    <row r="220" spans="10:10" ht="14.25" customHeight="1">
      <c r="J220" s="1"/>
    </row>
    <row r="221" spans="10:10" ht="14.25" customHeight="1">
      <c r="J221" s="1"/>
    </row>
    <row r="222" spans="10:10" ht="14.25" customHeight="1">
      <c r="J222" s="1"/>
    </row>
    <row r="223" spans="10:10" ht="14.25" customHeight="1">
      <c r="J223" s="1"/>
    </row>
    <row r="224" spans="10:10" ht="14.25" customHeight="1">
      <c r="J224" s="1"/>
    </row>
    <row r="225" spans="10:10" ht="14.25" customHeight="1">
      <c r="J225" s="1"/>
    </row>
    <row r="226" spans="10:10" ht="14.25" customHeight="1">
      <c r="J226" s="1"/>
    </row>
    <row r="227" spans="10:10" ht="14.25" customHeight="1">
      <c r="J227" s="1"/>
    </row>
    <row r="228" spans="10:10" ht="14.25" customHeight="1">
      <c r="J228" s="1"/>
    </row>
    <row r="229" spans="10:10" ht="14.25" customHeight="1">
      <c r="J229" s="1"/>
    </row>
    <row r="230" spans="10:10" ht="14.25" customHeight="1">
      <c r="J230" s="1"/>
    </row>
    <row r="231" spans="10:10" ht="14.25" customHeight="1">
      <c r="J231" s="1"/>
    </row>
    <row r="232" spans="10:10" ht="14.25" customHeight="1">
      <c r="J232" s="1"/>
    </row>
    <row r="233" spans="10:10" ht="14.25" customHeight="1">
      <c r="J233" s="1"/>
    </row>
    <row r="234" spans="10:10" ht="14.25" customHeight="1">
      <c r="J234" s="1"/>
    </row>
    <row r="235" spans="10:10" ht="14.25" customHeight="1">
      <c r="J235" s="1"/>
    </row>
    <row r="236" spans="10:10" ht="14.25" customHeight="1">
      <c r="J236" s="1"/>
    </row>
    <row r="237" spans="10:10" ht="14.25" customHeight="1">
      <c r="J237" s="1"/>
    </row>
    <row r="238" spans="10:10" ht="14.25" customHeight="1">
      <c r="J238" s="1"/>
    </row>
    <row r="239" spans="10:10" ht="14.25" customHeight="1">
      <c r="J239" s="1"/>
    </row>
    <row r="240" spans="10:10" ht="14.25" customHeight="1">
      <c r="J240" s="1"/>
    </row>
    <row r="241" spans="10:10" ht="14.25" customHeight="1">
      <c r="J241" s="1"/>
    </row>
    <row r="242" spans="10:10" ht="14.25" customHeight="1">
      <c r="J242" s="1"/>
    </row>
    <row r="243" spans="10:10" ht="14.25" customHeight="1">
      <c r="J243" s="1"/>
    </row>
    <row r="244" spans="10:10" ht="14.25" customHeight="1">
      <c r="J244" s="1"/>
    </row>
    <row r="245" spans="10:10" ht="14.25" customHeight="1">
      <c r="J245" s="1"/>
    </row>
    <row r="246" spans="10:10" ht="14.25" customHeight="1">
      <c r="J246" s="1"/>
    </row>
    <row r="247" spans="10:10" ht="14.25" customHeight="1">
      <c r="J247" s="1"/>
    </row>
    <row r="248" spans="10:10" ht="14.25" customHeight="1">
      <c r="J248" s="1"/>
    </row>
    <row r="249" spans="10:10" ht="14.25" customHeight="1">
      <c r="J249" s="1"/>
    </row>
    <row r="250" spans="10:10" ht="14.25" customHeight="1">
      <c r="J250" s="1"/>
    </row>
    <row r="251" spans="10:10" ht="14.25" customHeight="1">
      <c r="J251" s="1"/>
    </row>
    <row r="252" spans="10:10" ht="14.25" customHeight="1">
      <c r="J252" s="1"/>
    </row>
    <row r="253" spans="10:10" ht="14.25" customHeight="1">
      <c r="J253" s="1"/>
    </row>
    <row r="254" spans="10:10" ht="14.25" customHeight="1">
      <c r="J254" s="1"/>
    </row>
    <row r="255" spans="10:10" ht="14.25" customHeight="1">
      <c r="J255" s="1"/>
    </row>
    <row r="256" spans="10:10" ht="14.25" customHeight="1">
      <c r="J256" s="1"/>
    </row>
    <row r="257" spans="10:10" ht="14.25" customHeight="1">
      <c r="J257" s="1"/>
    </row>
    <row r="258" spans="10:10" ht="14.25" customHeight="1">
      <c r="J258" s="1"/>
    </row>
    <row r="259" spans="10:10" ht="14.25" customHeight="1">
      <c r="J259" s="1"/>
    </row>
    <row r="260" spans="10:10" ht="14.25" customHeight="1">
      <c r="J260" s="1"/>
    </row>
    <row r="261" spans="10:10" ht="14.25" customHeight="1">
      <c r="J261" s="1"/>
    </row>
    <row r="262" spans="10:10" ht="14.25" customHeight="1">
      <c r="J262" s="1"/>
    </row>
    <row r="263" spans="10:10" ht="14.25" customHeight="1">
      <c r="J263" s="1"/>
    </row>
    <row r="264" spans="10:10" ht="14.25" customHeight="1">
      <c r="J264" s="1"/>
    </row>
    <row r="265" spans="10:10" ht="14.25" customHeight="1">
      <c r="J265" s="1"/>
    </row>
    <row r="266" spans="10:10" ht="14.25" customHeight="1">
      <c r="J266" s="1"/>
    </row>
    <row r="267" spans="10:10" ht="14.25" customHeight="1">
      <c r="J267" s="1"/>
    </row>
    <row r="268" spans="10:10" ht="14.25" customHeight="1">
      <c r="J268" s="1"/>
    </row>
    <row r="269" spans="10:10" ht="14.25" customHeight="1">
      <c r="J269" s="1"/>
    </row>
    <row r="270" spans="10:10" ht="14.25" customHeight="1">
      <c r="J270" s="1"/>
    </row>
    <row r="271" spans="10:10" ht="14.25" customHeight="1">
      <c r="J271" s="1"/>
    </row>
    <row r="272" spans="10:10" ht="14.25" customHeight="1">
      <c r="J272" s="1"/>
    </row>
    <row r="273" spans="10:10" ht="14.25" customHeight="1">
      <c r="J273" s="1"/>
    </row>
    <row r="274" spans="10:10" ht="14.25" customHeight="1">
      <c r="J274" s="1"/>
    </row>
    <row r="275" spans="10:10" ht="14.25" customHeight="1">
      <c r="J275" s="1"/>
    </row>
    <row r="276" spans="10:10" ht="14.25" customHeight="1">
      <c r="J276" s="1"/>
    </row>
    <row r="277" spans="10:10" ht="14.25" customHeight="1">
      <c r="J277" s="1"/>
    </row>
    <row r="278" spans="10:10" ht="14.25" customHeight="1">
      <c r="J278" s="1"/>
    </row>
    <row r="279" spans="10:10" ht="14.25" customHeight="1">
      <c r="J279" s="1"/>
    </row>
    <row r="280" spans="10:10" ht="14.25" customHeight="1">
      <c r="J280" s="1"/>
    </row>
    <row r="281" spans="10:10" ht="14.25" customHeight="1">
      <c r="J281" s="1"/>
    </row>
    <row r="282" spans="10:10" ht="14.25" customHeight="1">
      <c r="J282" s="1"/>
    </row>
    <row r="283" spans="10:10" ht="14.25" customHeight="1">
      <c r="J283" s="1"/>
    </row>
    <row r="284" spans="10:10" ht="14.25" customHeight="1">
      <c r="J284" s="1"/>
    </row>
    <row r="285" spans="10:10" ht="14.25" customHeight="1">
      <c r="J285" s="1"/>
    </row>
    <row r="286" spans="10:10" ht="14.25" customHeight="1">
      <c r="J286" s="1"/>
    </row>
    <row r="287" spans="10:10" ht="14.25" customHeight="1">
      <c r="J287" s="1"/>
    </row>
    <row r="288" spans="10:10" ht="14.25" customHeight="1">
      <c r="J288" s="1"/>
    </row>
    <row r="289" spans="10:10" ht="14.25" customHeight="1">
      <c r="J289" s="1"/>
    </row>
    <row r="290" spans="10:10" ht="14.25" customHeight="1">
      <c r="J290" s="1"/>
    </row>
    <row r="291" spans="10:10" ht="14.25" customHeight="1">
      <c r="J291" s="1"/>
    </row>
    <row r="292" spans="10:10" ht="14.25" customHeight="1">
      <c r="J292" s="1"/>
    </row>
    <row r="293" spans="10:10" ht="14.25" customHeight="1">
      <c r="J293" s="1"/>
    </row>
    <row r="294" spans="10:10" ht="14.25" customHeight="1">
      <c r="J294" s="1"/>
    </row>
    <row r="295" spans="10:10" ht="14.25" customHeight="1">
      <c r="J295" s="1"/>
    </row>
    <row r="296" spans="10:10" ht="14.25" customHeight="1">
      <c r="J296" s="1"/>
    </row>
    <row r="297" spans="10:10" ht="14.25" customHeight="1">
      <c r="J297" s="1"/>
    </row>
    <row r="298" spans="10:10" ht="14.25" customHeight="1">
      <c r="J298" s="1"/>
    </row>
    <row r="299" spans="10:10" ht="14.25" customHeight="1">
      <c r="J299" s="1"/>
    </row>
    <row r="300" spans="10:10" ht="14.25" customHeight="1">
      <c r="J300" s="1"/>
    </row>
    <row r="301" spans="10:10" ht="14.25" customHeight="1">
      <c r="J301" s="1"/>
    </row>
    <row r="302" spans="10:10" ht="14.25" customHeight="1">
      <c r="J302" s="1"/>
    </row>
    <row r="303" spans="10:10" ht="14.25" customHeight="1">
      <c r="J303" s="1"/>
    </row>
    <row r="304" spans="10:10" ht="14.25" customHeight="1">
      <c r="J304" s="1"/>
    </row>
    <row r="305" spans="10:10" ht="14.25" customHeight="1">
      <c r="J305" s="1"/>
    </row>
    <row r="306" spans="10:10" ht="14.25" customHeight="1">
      <c r="J306" s="1"/>
    </row>
    <row r="307" spans="10:10" ht="14.25" customHeight="1">
      <c r="J307" s="1"/>
    </row>
    <row r="308" spans="10:10" ht="14.25" customHeight="1">
      <c r="J308" s="1"/>
    </row>
    <row r="309" spans="10:10" ht="14.25" customHeight="1">
      <c r="J309" s="1"/>
    </row>
    <row r="310" spans="10:10" ht="14.25" customHeight="1">
      <c r="J310" s="1"/>
    </row>
    <row r="311" spans="10:10" ht="14.25" customHeight="1">
      <c r="J311" s="1"/>
    </row>
    <row r="312" spans="10:10" ht="14.25" customHeight="1">
      <c r="J312" s="1"/>
    </row>
    <row r="313" spans="10:10" ht="14.25" customHeight="1">
      <c r="J313" s="1"/>
    </row>
    <row r="314" spans="10:10" ht="14.25" customHeight="1">
      <c r="J314" s="1"/>
    </row>
    <row r="315" spans="10:10" ht="14.25" customHeight="1">
      <c r="J315" s="1"/>
    </row>
    <row r="316" spans="10:10" ht="14.25" customHeight="1">
      <c r="J316" s="1"/>
    </row>
    <row r="317" spans="10:10" ht="14.25" customHeight="1">
      <c r="J317" s="1"/>
    </row>
    <row r="318" spans="10:10" ht="14.25" customHeight="1">
      <c r="J318" s="1"/>
    </row>
    <row r="319" spans="10:10" ht="14.25" customHeight="1">
      <c r="J319" s="1"/>
    </row>
    <row r="320" spans="10:10" ht="14.25" customHeight="1">
      <c r="J320" s="1"/>
    </row>
    <row r="321" spans="10:10" ht="14.25" customHeight="1">
      <c r="J321" s="1"/>
    </row>
    <row r="322" spans="10:10" ht="14.25" customHeight="1">
      <c r="J322" s="1"/>
    </row>
    <row r="323" spans="10:10" ht="14.25" customHeight="1">
      <c r="J323" s="1"/>
    </row>
    <row r="324" spans="10:10" ht="14.25" customHeight="1">
      <c r="J324" s="1"/>
    </row>
    <row r="325" spans="10:10" ht="14.25" customHeight="1">
      <c r="J325" s="1"/>
    </row>
    <row r="326" spans="10:10" ht="14.25" customHeight="1">
      <c r="J326" s="1"/>
    </row>
    <row r="327" spans="10:10" ht="14.25" customHeight="1">
      <c r="J327" s="1"/>
    </row>
    <row r="328" spans="10:10" ht="14.25" customHeight="1">
      <c r="J328" s="1"/>
    </row>
    <row r="329" spans="10:10" ht="14.25" customHeight="1">
      <c r="J329" s="1"/>
    </row>
    <row r="330" spans="10:10" ht="14.25" customHeight="1">
      <c r="J330" s="1"/>
    </row>
    <row r="331" spans="10:10" ht="14.25" customHeight="1">
      <c r="J331" s="1"/>
    </row>
    <row r="332" spans="10:10" ht="14.25" customHeight="1">
      <c r="J332" s="1"/>
    </row>
    <row r="333" spans="10:10" ht="14.25" customHeight="1">
      <c r="J333" s="1"/>
    </row>
    <row r="334" spans="10:10" ht="14.25" customHeight="1">
      <c r="J334" s="1"/>
    </row>
    <row r="335" spans="10:10" ht="14.25" customHeight="1">
      <c r="J335" s="1"/>
    </row>
    <row r="336" spans="10:10" ht="14.25" customHeight="1">
      <c r="J336" s="1"/>
    </row>
    <row r="337" spans="10:10" ht="14.25" customHeight="1">
      <c r="J337" s="1"/>
    </row>
    <row r="338" spans="10:10" ht="14.25" customHeight="1">
      <c r="J338" s="1"/>
    </row>
    <row r="339" spans="10:10" ht="14.25" customHeight="1">
      <c r="J339" s="1"/>
    </row>
    <row r="340" spans="10:10" ht="14.25" customHeight="1">
      <c r="J340" s="1"/>
    </row>
    <row r="341" spans="10:10" ht="14.25" customHeight="1">
      <c r="J341" s="1"/>
    </row>
    <row r="342" spans="10:10" ht="14.25" customHeight="1">
      <c r="J342" s="1"/>
    </row>
    <row r="343" spans="10:10" ht="14.25" customHeight="1">
      <c r="J343" s="1"/>
    </row>
    <row r="344" spans="10:10" ht="14.25" customHeight="1">
      <c r="J344" s="1"/>
    </row>
    <row r="345" spans="10:10" ht="14.25" customHeight="1">
      <c r="J345" s="1"/>
    </row>
    <row r="346" spans="10:10" ht="14.25" customHeight="1">
      <c r="J346" s="1"/>
    </row>
    <row r="347" spans="10:10" ht="14.25" customHeight="1">
      <c r="J347" s="1"/>
    </row>
    <row r="348" spans="10:10" ht="14.25" customHeight="1">
      <c r="J348" s="1"/>
    </row>
    <row r="349" spans="10:10" ht="14.25" customHeight="1">
      <c r="J349" s="1"/>
    </row>
    <row r="350" spans="10:10" ht="14.25" customHeight="1">
      <c r="J350" s="1"/>
    </row>
    <row r="351" spans="10:10" ht="14.25" customHeight="1">
      <c r="J351" s="1"/>
    </row>
    <row r="352" spans="10:10" ht="14.25" customHeight="1">
      <c r="J352" s="1"/>
    </row>
    <row r="353" spans="10:10" ht="14.25" customHeight="1">
      <c r="J353" s="1"/>
    </row>
    <row r="354" spans="10:10" ht="14.25" customHeight="1">
      <c r="J354" s="1"/>
    </row>
    <row r="355" spans="10:10" ht="14.25" customHeight="1">
      <c r="J355" s="1"/>
    </row>
    <row r="356" spans="10:10" ht="14.25" customHeight="1">
      <c r="J356" s="1"/>
    </row>
    <row r="357" spans="10:10" ht="14.25" customHeight="1">
      <c r="J357" s="1"/>
    </row>
    <row r="358" spans="10:10" ht="14.25" customHeight="1">
      <c r="J358" s="1"/>
    </row>
    <row r="359" spans="10:10" ht="14.25" customHeight="1">
      <c r="J359" s="1"/>
    </row>
    <row r="360" spans="10:10" ht="14.25" customHeight="1">
      <c r="J360" s="1"/>
    </row>
    <row r="361" spans="10:10" ht="14.25" customHeight="1">
      <c r="J361" s="1"/>
    </row>
    <row r="362" spans="10:10" ht="14.25" customHeight="1">
      <c r="J362" s="1"/>
    </row>
    <row r="363" spans="10:10" ht="14.25" customHeight="1">
      <c r="J363" s="1"/>
    </row>
    <row r="364" spans="10:10" ht="14.25" customHeight="1">
      <c r="J364" s="1"/>
    </row>
    <row r="365" spans="10:10" ht="14.25" customHeight="1">
      <c r="J365" s="1"/>
    </row>
    <row r="366" spans="10:10" ht="14.25" customHeight="1">
      <c r="J366" s="1"/>
    </row>
    <row r="367" spans="10:10" ht="14.25" customHeight="1">
      <c r="J367" s="1"/>
    </row>
    <row r="368" spans="10:10" ht="14.25" customHeight="1">
      <c r="J368" s="1"/>
    </row>
    <row r="369" spans="10:10" ht="14.25" customHeight="1">
      <c r="J369" s="1"/>
    </row>
    <row r="370" spans="10:10" ht="14.25" customHeight="1">
      <c r="J370" s="1"/>
    </row>
    <row r="371" spans="10:10" ht="14.25" customHeight="1">
      <c r="J371" s="1"/>
    </row>
    <row r="372" spans="10:10" ht="14.25" customHeight="1">
      <c r="J372" s="1"/>
    </row>
    <row r="373" spans="10:10" ht="14.25" customHeight="1">
      <c r="J373" s="1"/>
    </row>
    <row r="374" spans="10:10" ht="14.25" customHeight="1">
      <c r="J374" s="1"/>
    </row>
    <row r="375" spans="10:10" ht="14.25" customHeight="1">
      <c r="J375" s="1"/>
    </row>
    <row r="376" spans="10:10" ht="14.25" customHeight="1">
      <c r="J376" s="1"/>
    </row>
    <row r="377" spans="10:10" ht="14.25" customHeight="1">
      <c r="J377" s="1"/>
    </row>
    <row r="378" spans="10:10" ht="14.25" customHeight="1">
      <c r="J378" s="1"/>
    </row>
    <row r="379" spans="10:10" ht="14.25" customHeight="1">
      <c r="J379" s="1"/>
    </row>
    <row r="380" spans="10:10" ht="14.25" customHeight="1">
      <c r="J380" s="1"/>
    </row>
    <row r="381" spans="10:10" ht="14.25" customHeight="1">
      <c r="J381" s="1"/>
    </row>
    <row r="382" spans="10:10" ht="14.25" customHeight="1">
      <c r="J382" s="1"/>
    </row>
    <row r="383" spans="10:10" ht="14.25" customHeight="1">
      <c r="J383" s="1"/>
    </row>
    <row r="384" spans="10:10" ht="14.25" customHeight="1">
      <c r="J384" s="1"/>
    </row>
    <row r="385" spans="10:10" ht="14.25" customHeight="1">
      <c r="J385" s="1"/>
    </row>
    <row r="386" spans="10:10" ht="14.25" customHeight="1">
      <c r="J386" s="1"/>
    </row>
    <row r="387" spans="10:10" ht="14.25" customHeight="1">
      <c r="J387" s="1"/>
    </row>
    <row r="388" spans="10:10" ht="14.25" customHeight="1">
      <c r="J388" s="1"/>
    </row>
    <row r="389" spans="10:10" ht="14.25" customHeight="1">
      <c r="J389" s="1"/>
    </row>
    <row r="390" spans="10:10" ht="14.25" customHeight="1">
      <c r="J390" s="1"/>
    </row>
    <row r="391" spans="10:10" ht="14.25" customHeight="1">
      <c r="J391" s="1"/>
    </row>
    <row r="392" spans="10:10" ht="14.25" customHeight="1">
      <c r="J392" s="1"/>
    </row>
    <row r="393" spans="10:10" ht="14.25" customHeight="1">
      <c r="J393" s="1"/>
    </row>
    <row r="394" spans="10:10" ht="14.25" customHeight="1">
      <c r="J394" s="1"/>
    </row>
    <row r="395" spans="10:10" ht="14.25" customHeight="1">
      <c r="J395" s="1"/>
    </row>
    <row r="396" spans="10:10" ht="14.25" customHeight="1">
      <c r="J396" s="1"/>
    </row>
    <row r="397" spans="10:10" ht="14.25" customHeight="1">
      <c r="J397" s="1"/>
    </row>
    <row r="398" spans="10:10" ht="14.25" customHeight="1">
      <c r="J398" s="1"/>
    </row>
    <row r="399" spans="10:10" ht="14.25" customHeight="1">
      <c r="J399" s="1"/>
    </row>
    <row r="400" spans="10:10" ht="14.25" customHeight="1">
      <c r="J400" s="1"/>
    </row>
    <row r="401" spans="10:10" ht="14.25" customHeight="1">
      <c r="J401" s="1"/>
    </row>
    <row r="402" spans="10:10" ht="14.25" customHeight="1">
      <c r="J402" s="1"/>
    </row>
    <row r="403" spans="10:10" ht="14.25" customHeight="1">
      <c r="J403" s="1"/>
    </row>
    <row r="404" spans="10:10" ht="14.25" customHeight="1">
      <c r="J404" s="1"/>
    </row>
    <row r="405" spans="10:10" ht="14.25" customHeight="1">
      <c r="J405" s="1"/>
    </row>
    <row r="406" spans="10:10" ht="14.25" customHeight="1">
      <c r="J406" s="1"/>
    </row>
    <row r="407" spans="10:10" ht="14.25" customHeight="1">
      <c r="J407" s="1"/>
    </row>
    <row r="408" spans="10:10" ht="14.25" customHeight="1">
      <c r="J408" s="1"/>
    </row>
    <row r="409" spans="10:10" ht="14.25" customHeight="1">
      <c r="J409" s="1"/>
    </row>
    <row r="410" spans="10:10" ht="14.25" customHeight="1">
      <c r="J410" s="1"/>
    </row>
    <row r="411" spans="10:10" ht="14.25" customHeight="1">
      <c r="J411" s="1"/>
    </row>
    <row r="412" spans="10:10" ht="14.25" customHeight="1">
      <c r="J412" s="1"/>
    </row>
    <row r="413" spans="10:10" ht="14.25" customHeight="1">
      <c r="J413" s="1"/>
    </row>
    <row r="414" spans="10:10" ht="14.25" customHeight="1">
      <c r="J414" s="1"/>
    </row>
    <row r="415" spans="10:10" ht="14.25" customHeight="1">
      <c r="J415" s="1"/>
    </row>
    <row r="416" spans="10:10" ht="14.25" customHeight="1">
      <c r="J416" s="1"/>
    </row>
    <row r="417" spans="10:10" ht="14.25" customHeight="1">
      <c r="J417" s="1"/>
    </row>
    <row r="418" spans="10:10" ht="14.25" customHeight="1">
      <c r="J418" s="1"/>
    </row>
    <row r="419" spans="10:10" ht="14.25" customHeight="1">
      <c r="J419" s="1"/>
    </row>
    <row r="420" spans="10:10" ht="14.25" customHeight="1">
      <c r="J420" s="1"/>
    </row>
    <row r="421" spans="10:10" ht="14.25" customHeight="1">
      <c r="J421" s="1"/>
    </row>
    <row r="422" spans="10:10" ht="14.25" customHeight="1">
      <c r="J422" s="1"/>
    </row>
    <row r="423" spans="10:10" ht="14.25" customHeight="1">
      <c r="J423" s="1"/>
    </row>
    <row r="424" spans="10:10" ht="14.25" customHeight="1">
      <c r="J424" s="1"/>
    </row>
    <row r="425" spans="10:10" ht="14.25" customHeight="1">
      <c r="J425" s="1"/>
    </row>
    <row r="426" spans="10:10" ht="14.25" customHeight="1">
      <c r="J426" s="1"/>
    </row>
    <row r="427" spans="10:10" ht="14.25" customHeight="1">
      <c r="J427" s="1"/>
    </row>
    <row r="428" spans="10:10" ht="14.25" customHeight="1">
      <c r="J428" s="1"/>
    </row>
    <row r="429" spans="10:10" ht="14.25" customHeight="1">
      <c r="J429" s="1"/>
    </row>
    <row r="430" spans="10:10" ht="14.25" customHeight="1">
      <c r="J430" s="1"/>
    </row>
    <row r="431" spans="10:10" ht="14.25" customHeight="1">
      <c r="J431" s="1"/>
    </row>
    <row r="432" spans="10:10" ht="14.25" customHeight="1">
      <c r="J432" s="1"/>
    </row>
    <row r="433" spans="10:10" ht="14.25" customHeight="1">
      <c r="J433" s="1"/>
    </row>
    <row r="434" spans="10:10" ht="14.25" customHeight="1">
      <c r="J434" s="1"/>
    </row>
    <row r="435" spans="10:10" ht="14.25" customHeight="1">
      <c r="J435" s="1"/>
    </row>
    <row r="436" spans="10:10" ht="14.25" customHeight="1">
      <c r="J436" s="1"/>
    </row>
    <row r="437" spans="10:10" ht="14.25" customHeight="1">
      <c r="J437" s="1"/>
    </row>
    <row r="438" spans="10:10" ht="14.25" customHeight="1">
      <c r="J438" s="1"/>
    </row>
    <row r="439" spans="10:10" ht="14.25" customHeight="1">
      <c r="J439" s="1"/>
    </row>
    <row r="440" spans="10:10" ht="14.25" customHeight="1">
      <c r="J440" s="1"/>
    </row>
    <row r="441" spans="10:10" ht="14.25" customHeight="1">
      <c r="J441" s="1"/>
    </row>
    <row r="442" spans="10:10" ht="14.25" customHeight="1">
      <c r="J442" s="1"/>
    </row>
    <row r="443" spans="10:10" ht="14.25" customHeight="1">
      <c r="J443" s="1"/>
    </row>
    <row r="444" spans="10:10" ht="14.25" customHeight="1">
      <c r="J444" s="1"/>
    </row>
    <row r="445" spans="10:10" ht="14.25" customHeight="1">
      <c r="J445" s="1"/>
    </row>
    <row r="446" spans="10:10" ht="14.25" customHeight="1">
      <c r="J446" s="1"/>
    </row>
    <row r="447" spans="10:10" ht="14.25" customHeight="1">
      <c r="J447" s="1"/>
    </row>
    <row r="448" spans="10:10" ht="14.25" customHeight="1">
      <c r="J448" s="1"/>
    </row>
    <row r="449" spans="10:10" ht="14.25" customHeight="1">
      <c r="J449" s="1"/>
    </row>
    <row r="450" spans="10:10" ht="14.25" customHeight="1">
      <c r="J450" s="1"/>
    </row>
    <row r="451" spans="10:10" ht="14.25" customHeight="1">
      <c r="J451" s="1"/>
    </row>
    <row r="452" spans="10:10" ht="14.25" customHeight="1">
      <c r="J452" s="1"/>
    </row>
    <row r="453" spans="10:10" ht="14.25" customHeight="1">
      <c r="J453" s="1"/>
    </row>
    <row r="454" spans="10:10" ht="14.25" customHeight="1">
      <c r="J454" s="1"/>
    </row>
    <row r="455" spans="10:10" ht="14.25" customHeight="1">
      <c r="J455" s="1"/>
    </row>
    <row r="456" spans="10:10" ht="14.25" customHeight="1">
      <c r="J456" s="1"/>
    </row>
    <row r="457" spans="10:10" ht="14.25" customHeight="1">
      <c r="J457" s="1"/>
    </row>
    <row r="458" spans="10:10" ht="14.25" customHeight="1">
      <c r="J458" s="1"/>
    </row>
    <row r="459" spans="10:10" ht="14.25" customHeight="1">
      <c r="J459" s="1"/>
    </row>
    <row r="460" spans="10:10" ht="14.25" customHeight="1">
      <c r="J460" s="1"/>
    </row>
    <row r="461" spans="10:10" ht="14.25" customHeight="1">
      <c r="J461" s="1"/>
    </row>
    <row r="462" spans="10:10" ht="14.25" customHeight="1">
      <c r="J462" s="1"/>
    </row>
    <row r="463" spans="10:10" ht="14.25" customHeight="1">
      <c r="J463" s="1"/>
    </row>
    <row r="464" spans="10:10" ht="14.25" customHeight="1">
      <c r="J464" s="1"/>
    </row>
    <row r="465" spans="10:10" ht="14.25" customHeight="1">
      <c r="J465" s="1"/>
    </row>
    <row r="466" spans="10:10" ht="14.25" customHeight="1">
      <c r="J466" s="1"/>
    </row>
    <row r="467" spans="10:10" ht="14.25" customHeight="1">
      <c r="J467" s="1"/>
    </row>
    <row r="468" spans="10:10" ht="14.25" customHeight="1">
      <c r="J468" s="1"/>
    </row>
    <row r="469" spans="10:10" ht="14.25" customHeight="1">
      <c r="J469" s="1"/>
    </row>
    <row r="470" spans="10:10" ht="14.25" customHeight="1">
      <c r="J470" s="1"/>
    </row>
    <row r="471" spans="10:10" ht="14.25" customHeight="1">
      <c r="J471" s="1"/>
    </row>
    <row r="472" spans="10:10" ht="14.25" customHeight="1">
      <c r="J472" s="1"/>
    </row>
    <row r="473" spans="10:10" ht="14.25" customHeight="1">
      <c r="J473" s="1"/>
    </row>
    <row r="474" spans="10:10" ht="14.25" customHeight="1">
      <c r="J474" s="1"/>
    </row>
    <row r="475" spans="10:10" ht="14.25" customHeight="1">
      <c r="J475" s="1"/>
    </row>
    <row r="476" spans="10:10" ht="14.25" customHeight="1">
      <c r="J476" s="1"/>
    </row>
    <row r="477" spans="10:10" ht="14.25" customHeight="1">
      <c r="J477" s="1"/>
    </row>
    <row r="478" spans="10:10" ht="14.25" customHeight="1">
      <c r="J478" s="1"/>
    </row>
    <row r="479" spans="10:10" ht="14.25" customHeight="1">
      <c r="J479" s="1"/>
    </row>
    <row r="480" spans="10:10" ht="14.25" customHeight="1">
      <c r="J480" s="1"/>
    </row>
    <row r="481" spans="10:10" ht="14.25" customHeight="1">
      <c r="J481" s="1"/>
    </row>
    <row r="482" spans="10:10" ht="14.25" customHeight="1">
      <c r="J482" s="1"/>
    </row>
    <row r="483" spans="10:10" ht="14.25" customHeight="1">
      <c r="J483" s="1"/>
    </row>
    <row r="484" spans="10:10" ht="14.25" customHeight="1">
      <c r="J484" s="1"/>
    </row>
    <row r="485" spans="10:10" ht="14.25" customHeight="1">
      <c r="J485" s="1"/>
    </row>
    <row r="486" spans="10:10" ht="14.25" customHeight="1">
      <c r="J486" s="1"/>
    </row>
    <row r="487" spans="10:10" ht="14.25" customHeight="1">
      <c r="J487" s="1"/>
    </row>
    <row r="488" spans="10:10" ht="14.25" customHeight="1">
      <c r="J488" s="1"/>
    </row>
    <row r="489" spans="10:10" ht="14.25" customHeight="1">
      <c r="J489" s="1"/>
    </row>
    <row r="490" spans="10:10" ht="14.25" customHeight="1">
      <c r="J490" s="1"/>
    </row>
    <row r="491" spans="10:10" ht="14.25" customHeight="1">
      <c r="J491" s="1"/>
    </row>
    <row r="492" spans="10:10" ht="14.25" customHeight="1">
      <c r="J492" s="1"/>
    </row>
    <row r="493" spans="10:10" ht="14.25" customHeight="1">
      <c r="J493" s="1"/>
    </row>
    <row r="494" spans="10:10" ht="14.25" customHeight="1">
      <c r="J494" s="1"/>
    </row>
    <row r="495" spans="10:10" ht="14.25" customHeight="1">
      <c r="J495" s="1"/>
    </row>
    <row r="496" spans="10:10" ht="14.25" customHeight="1">
      <c r="J496" s="1"/>
    </row>
    <row r="497" spans="10:10" ht="14.25" customHeight="1">
      <c r="J497" s="1"/>
    </row>
    <row r="498" spans="10:10" ht="14.25" customHeight="1">
      <c r="J498" s="1"/>
    </row>
    <row r="499" spans="10:10" ht="14.25" customHeight="1">
      <c r="J499" s="1"/>
    </row>
    <row r="500" spans="10:10" ht="14.25" customHeight="1">
      <c r="J500" s="1"/>
    </row>
    <row r="501" spans="10:10" ht="14.25" customHeight="1">
      <c r="J501" s="1"/>
    </row>
    <row r="502" spans="10:10" ht="14.25" customHeight="1">
      <c r="J502" s="1"/>
    </row>
    <row r="503" spans="10:10" ht="14.25" customHeight="1">
      <c r="J503" s="1"/>
    </row>
    <row r="504" spans="10:10" ht="14.25" customHeight="1">
      <c r="J504" s="1"/>
    </row>
    <row r="505" spans="10:10" ht="14.25" customHeight="1">
      <c r="J505" s="1"/>
    </row>
    <row r="506" spans="10:10" ht="14.25" customHeight="1">
      <c r="J506" s="1"/>
    </row>
    <row r="507" spans="10:10" ht="14.25" customHeight="1">
      <c r="J507" s="1"/>
    </row>
    <row r="508" spans="10:10" ht="14.25" customHeight="1">
      <c r="J508" s="1"/>
    </row>
    <row r="509" spans="10:10" ht="14.25" customHeight="1">
      <c r="J509" s="1"/>
    </row>
    <row r="510" spans="10:10" ht="14.25" customHeight="1">
      <c r="J510" s="1"/>
    </row>
    <row r="511" spans="10:10" ht="14.25" customHeight="1">
      <c r="J511" s="1"/>
    </row>
    <row r="512" spans="10:10" ht="14.25" customHeight="1">
      <c r="J512" s="1"/>
    </row>
    <row r="513" spans="10:10" ht="14.25" customHeight="1">
      <c r="J513" s="1"/>
    </row>
    <row r="514" spans="10:10" ht="14.25" customHeight="1">
      <c r="J514" s="1"/>
    </row>
    <row r="515" spans="10:10" ht="14.25" customHeight="1">
      <c r="J515" s="1"/>
    </row>
    <row r="516" spans="10:10" ht="14.25" customHeight="1">
      <c r="J516" s="1"/>
    </row>
    <row r="517" spans="10:10" ht="14.25" customHeight="1">
      <c r="J517" s="1"/>
    </row>
    <row r="518" spans="10:10" ht="14.25" customHeight="1">
      <c r="J518" s="1"/>
    </row>
    <row r="519" spans="10:10" ht="14.25" customHeight="1">
      <c r="J519" s="1"/>
    </row>
    <row r="520" spans="10:10" ht="14.25" customHeight="1">
      <c r="J520" s="1"/>
    </row>
    <row r="521" spans="10:10" ht="14.25" customHeight="1">
      <c r="J521" s="1"/>
    </row>
    <row r="522" spans="10:10" ht="14.25" customHeight="1">
      <c r="J522" s="1"/>
    </row>
    <row r="523" spans="10:10" ht="14.25" customHeight="1">
      <c r="J523" s="1"/>
    </row>
    <row r="524" spans="10:10" ht="14.25" customHeight="1">
      <c r="J524" s="1"/>
    </row>
    <row r="525" spans="10:10" ht="14.25" customHeight="1">
      <c r="J525" s="1"/>
    </row>
    <row r="526" spans="10:10" ht="14.25" customHeight="1">
      <c r="J526" s="1"/>
    </row>
    <row r="527" spans="10:10" ht="14.25" customHeight="1">
      <c r="J527" s="1"/>
    </row>
    <row r="528" spans="10:10" ht="14.25" customHeight="1">
      <c r="J528" s="1"/>
    </row>
    <row r="529" spans="10:10" ht="14.25" customHeight="1">
      <c r="J529" s="1"/>
    </row>
    <row r="530" spans="10:10" ht="14.25" customHeight="1">
      <c r="J530" s="1"/>
    </row>
    <row r="531" spans="10:10" ht="14.25" customHeight="1">
      <c r="J531" s="1"/>
    </row>
    <row r="532" spans="10:10" ht="14.25" customHeight="1">
      <c r="J532" s="1"/>
    </row>
    <row r="533" spans="10:10" ht="14.25" customHeight="1">
      <c r="J533" s="1"/>
    </row>
    <row r="534" spans="10:10" ht="14.25" customHeight="1">
      <c r="J534" s="1"/>
    </row>
    <row r="535" spans="10:10" ht="14.25" customHeight="1">
      <c r="J535" s="1"/>
    </row>
    <row r="536" spans="10:10" ht="14.25" customHeight="1">
      <c r="J536" s="1"/>
    </row>
    <row r="537" spans="10:10" ht="14.25" customHeight="1">
      <c r="J537" s="1"/>
    </row>
    <row r="538" spans="10:10" ht="14.25" customHeight="1">
      <c r="J538" s="1"/>
    </row>
    <row r="539" spans="10:10" ht="14.25" customHeight="1">
      <c r="J539" s="1"/>
    </row>
    <row r="540" spans="10:10" ht="14.25" customHeight="1">
      <c r="J540" s="1"/>
    </row>
    <row r="541" spans="10:10" ht="14.25" customHeight="1">
      <c r="J541" s="1"/>
    </row>
    <row r="542" spans="10:10" ht="14.25" customHeight="1">
      <c r="J542" s="1"/>
    </row>
    <row r="543" spans="10:10" ht="14.25" customHeight="1">
      <c r="J543" s="1"/>
    </row>
    <row r="544" spans="10:10" ht="14.25" customHeight="1">
      <c r="J544" s="1"/>
    </row>
    <row r="545" spans="10:10" ht="14.25" customHeight="1">
      <c r="J545" s="1"/>
    </row>
    <row r="546" spans="10:10" ht="14.25" customHeight="1">
      <c r="J546" s="1"/>
    </row>
    <row r="547" spans="10:10" ht="14.25" customHeight="1">
      <c r="J547" s="1"/>
    </row>
    <row r="548" spans="10:10" ht="14.25" customHeight="1">
      <c r="J548" s="1"/>
    </row>
    <row r="549" spans="10:10" ht="14.25" customHeight="1">
      <c r="J549" s="1"/>
    </row>
    <row r="550" spans="10:10" ht="14.25" customHeight="1">
      <c r="J550" s="1"/>
    </row>
    <row r="551" spans="10:10" ht="14.25" customHeight="1">
      <c r="J551" s="1"/>
    </row>
    <row r="552" spans="10:10" ht="14.25" customHeight="1">
      <c r="J552" s="1"/>
    </row>
    <row r="553" spans="10:10" ht="14.25" customHeight="1">
      <c r="J553" s="1"/>
    </row>
    <row r="554" spans="10:10" ht="14.25" customHeight="1">
      <c r="J554" s="1"/>
    </row>
    <row r="555" spans="10:10" ht="14.25" customHeight="1">
      <c r="J555" s="1"/>
    </row>
    <row r="556" spans="10:10" ht="14.25" customHeight="1">
      <c r="J556" s="1"/>
    </row>
    <row r="557" spans="10:10" ht="14.25" customHeight="1">
      <c r="J557" s="1"/>
    </row>
    <row r="558" spans="10:10" ht="14.25" customHeight="1">
      <c r="J558" s="1"/>
    </row>
    <row r="559" spans="10:10" ht="14.25" customHeight="1">
      <c r="J559" s="1"/>
    </row>
    <row r="560" spans="10:10" ht="14.25" customHeight="1">
      <c r="J560" s="1"/>
    </row>
    <row r="561" spans="10:10" ht="14.25" customHeight="1">
      <c r="J561" s="1"/>
    </row>
    <row r="562" spans="10:10" ht="14.25" customHeight="1">
      <c r="J562" s="1"/>
    </row>
    <row r="563" spans="10:10" ht="14.25" customHeight="1">
      <c r="J563" s="1"/>
    </row>
    <row r="564" spans="10:10" ht="14.25" customHeight="1">
      <c r="J564" s="1"/>
    </row>
    <row r="565" spans="10:10" ht="14.25" customHeight="1">
      <c r="J565" s="1"/>
    </row>
    <row r="566" spans="10:10" ht="14.25" customHeight="1">
      <c r="J566" s="1"/>
    </row>
    <row r="567" spans="10:10" ht="14.25" customHeight="1">
      <c r="J567" s="1"/>
    </row>
    <row r="568" spans="10:10" ht="14.25" customHeight="1">
      <c r="J568" s="1"/>
    </row>
    <row r="569" spans="10:10" ht="14.25" customHeight="1">
      <c r="J569" s="1"/>
    </row>
    <row r="570" spans="10:10" ht="14.25" customHeight="1">
      <c r="J570" s="1"/>
    </row>
    <row r="571" spans="10:10" ht="14.25" customHeight="1">
      <c r="J571" s="1"/>
    </row>
    <row r="572" spans="10:10" ht="14.25" customHeight="1">
      <c r="J572" s="1"/>
    </row>
    <row r="573" spans="10:10" ht="14.25" customHeight="1">
      <c r="J573" s="1"/>
    </row>
    <row r="574" spans="10:10" ht="14.25" customHeight="1">
      <c r="J574" s="1"/>
    </row>
    <row r="575" spans="10:10" ht="14.25" customHeight="1">
      <c r="J575" s="1"/>
    </row>
    <row r="576" spans="10:10" ht="14.25" customHeight="1">
      <c r="J576" s="1"/>
    </row>
    <row r="577" spans="10:10" ht="14.25" customHeight="1">
      <c r="J577" s="1"/>
    </row>
    <row r="578" spans="10:10" ht="14.25" customHeight="1">
      <c r="J578" s="1"/>
    </row>
    <row r="579" spans="10:10" ht="14.25" customHeight="1">
      <c r="J579" s="1"/>
    </row>
    <row r="580" spans="10:10" ht="14.25" customHeight="1">
      <c r="J580" s="1"/>
    </row>
    <row r="581" spans="10:10" ht="14.25" customHeight="1">
      <c r="J581" s="1"/>
    </row>
    <row r="582" spans="10:10" ht="14.25" customHeight="1">
      <c r="J582" s="1"/>
    </row>
    <row r="583" spans="10:10" ht="14.25" customHeight="1">
      <c r="J583" s="1"/>
    </row>
    <row r="584" spans="10:10" ht="14.25" customHeight="1">
      <c r="J584" s="1"/>
    </row>
    <row r="585" spans="10:10" ht="14.25" customHeight="1">
      <c r="J585" s="1"/>
    </row>
    <row r="586" spans="10:10" ht="14.25" customHeight="1">
      <c r="J586" s="1"/>
    </row>
    <row r="587" spans="10:10" ht="14.25" customHeight="1">
      <c r="J587" s="1"/>
    </row>
    <row r="588" spans="10:10" ht="14.25" customHeight="1">
      <c r="J588" s="1"/>
    </row>
    <row r="589" spans="10:10" ht="14.25" customHeight="1">
      <c r="J589" s="1"/>
    </row>
    <row r="590" spans="10:10" ht="14.25" customHeight="1">
      <c r="J590" s="1"/>
    </row>
    <row r="591" spans="10:10" ht="14.25" customHeight="1">
      <c r="J591" s="1"/>
    </row>
    <row r="592" spans="10:10" ht="14.25" customHeight="1">
      <c r="J592" s="1"/>
    </row>
    <row r="593" spans="10:10" ht="14.25" customHeight="1">
      <c r="J593" s="1"/>
    </row>
    <row r="594" spans="10:10" ht="14.25" customHeight="1">
      <c r="J594" s="1"/>
    </row>
    <row r="595" spans="10:10" ht="14.25" customHeight="1">
      <c r="J595" s="1"/>
    </row>
    <row r="596" spans="10:10" ht="14.25" customHeight="1">
      <c r="J596" s="1"/>
    </row>
    <row r="597" spans="10:10" ht="14.25" customHeight="1">
      <c r="J597" s="1"/>
    </row>
    <row r="598" spans="10:10" ht="14.25" customHeight="1">
      <c r="J598" s="1"/>
    </row>
    <row r="599" spans="10:10" ht="14.25" customHeight="1">
      <c r="J599" s="1"/>
    </row>
    <row r="600" spans="10:10" ht="14.25" customHeight="1">
      <c r="J600" s="1"/>
    </row>
    <row r="601" spans="10:10" ht="14.25" customHeight="1">
      <c r="J601" s="1"/>
    </row>
    <row r="602" spans="10:10" ht="14.25" customHeight="1">
      <c r="J602" s="1"/>
    </row>
    <row r="603" spans="10:10" ht="14.25" customHeight="1">
      <c r="J603" s="1"/>
    </row>
    <row r="604" spans="10:10" ht="14.25" customHeight="1">
      <c r="J604" s="1"/>
    </row>
    <row r="605" spans="10:10" ht="14.25" customHeight="1">
      <c r="J605" s="1"/>
    </row>
    <row r="606" spans="10:10" ht="14.25" customHeight="1">
      <c r="J606" s="1"/>
    </row>
    <row r="607" spans="10:10" ht="14.25" customHeight="1">
      <c r="J607" s="1"/>
    </row>
    <row r="608" spans="10:10" ht="14.25" customHeight="1">
      <c r="J608" s="1"/>
    </row>
    <row r="609" spans="10:10" ht="14.25" customHeight="1">
      <c r="J609" s="1"/>
    </row>
    <row r="610" spans="10:10" ht="14.25" customHeight="1">
      <c r="J610" s="1"/>
    </row>
    <row r="611" spans="10:10" ht="14.25" customHeight="1">
      <c r="J611" s="1"/>
    </row>
    <row r="612" spans="10:10" ht="14.25" customHeight="1">
      <c r="J612" s="1"/>
    </row>
    <row r="613" spans="10:10" ht="14.25" customHeight="1">
      <c r="J613" s="1"/>
    </row>
    <row r="614" spans="10:10" ht="14.25" customHeight="1">
      <c r="J614" s="1"/>
    </row>
    <row r="615" spans="10:10" ht="14.25" customHeight="1">
      <c r="J615" s="1"/>
    </row>
    <row r="616" spans="10:10" ht="14.25" customHeight="1">
      <c r="J616" s="1"/>
    </row>
    <row r="617" spans="10:10" ht="14.25" customHeight="1">
      <c r="J617" s="1"/>
    </row>
    <row r="618" spans="10:10" ht="14.25" customHeight="1">
      <c r="J618" s="1"/>
    </row>
    <row r="619" spans="10:10" ht="14.25" customHeight="1">
      <c r="J619" s="1"/>
    </row>
    <row r="620" spans="10:10" ht="14.25" customHeight="1">
      <c r="J620" s="1"/>
    </row>
    <row r="621" spans="10:10" ht="14.25" customHeight="1">
      <c r="J621" s="1"/>
    </row>
    <row r="622" spans="10:10" ht="14.25" customHeight="1">
      <c r="J622" s="1"/>
    </row>
    <row r="623" spans="10:10" ht="14.25" customHeight="1">
      <c r="J623" s="1"/>
    </row>
    <row r="624" spans="10:10" ht="14.25" customHeight="1">
      <c r="J624" s="1"/>
    </row>
    <row r="625" spans="10:10" ht="14.25" customHeight="1">
      <c r="J625" s="1"/>
    </row>
    <row r="626" spans="10:10" ht="14.25" customHeight="1">
      <c r="J626" s="1"/>
    </row>
    <row r="627" spans="10:10" ht="14.25" customHeight="1">
      <c r="J627" s="1"/>
    </row>
    <row r="628" spans="10:10" ht="14.25" customHeight="1">
      <c r="J628" s="1"/>
    </row>
    <row r="629" spans="10:10" ht="14.25" customHeight="1">
      <c r="J629" s="1"/>
    </row>
    <row r="630" spans="10:10" ht="14.25" customHeight="1">
      <c r="J630" s="1"/>
    </row>
    <row r="631" spans="10:10" ht="14.25" customHeight="1">
      <c r="J631" s="1"/>
    </row>
    <row r="632" spans="10:10" ht="14.25" customHeight="1">
      <c r="J632" s="1"/>
    </row>
    <row r="633" spans="10:10" ht="14.25" customHeight="1">
      <c r="J633" s="1"/>
    </row>
    <row r="634" spans="10:10" ht="14.25" customHeight="1">
      <c r="J634" s="1"/>
    </row>
    <row r="635" spans="10:10" ht="14.25" customHeight="1">
      <c r="J635" s="1"/>
    </row>
    <row r="636" spans="10:10" ht="14.25" customHeight="1">
      <c r="J636" s="1"/>
    </row>
    <row r="637" spans="10:10" ht="14.25" customHeight="1">
      <c r="J637" s="1"/>
    </row>
    <row r="638" spans="10:10" ht="14.25" customHeight="1">
      <c r="J638" s="1"/>
    </row>
    <row r="639" spans="10:10" ht="14.25" customHeight="1">
      <c r="J639" s="1"/>
    </row>
    <row r="640" spans="10:10" ht="14.25" customHeight="1">
      <c r="J640" s="1"/>
    </row>
    <row r="641" spans="10:10" ht="14.25" customHeight="1">
      <c r="J641" s="1"/>
    </row>
    <row r="642" spans="10:10" ht="14.25" customHeight="1">
      <c r="J642" s="1"/>
    </row>
    <row r="643" spans="10:10" ht="14.25" customHeight="1">
      <c r="J643" s="1"/>
    </row>
    <row r="644" spans="10:10" ht="14.25" customHeight="1">
      <c r="J644" s="1"/>
    </row>
    <row r="645" spans="10:10" ht="14.25" customHeight="1">
      <c r="J645" s="1"/>
    </row>
    <row r="646" spans="10:10" ht="14.25" customHeight="1">
      <c r="J646" s="1"/>
    </row>
    <row r="647" spans="10:10" ht="14.25" customHeight="1">
      <c r="J647" s="1"/>
    </row>
    <row r="648" spans="10:10" ht="14.25" customHeight="1">
      <c r="J648" s="1"/>
    </row>
    <row r="649" spans="10:10" ht="14.25" customHeight="1">
      <c r="J649" s="1"/>
    </row>
    <row r="650" spans="10:10" ht="14.25" customHeight="1">
      <c r="J650" s="1"/>
    </row>
    <row r="651" spans="10:10" ht="14.25" customHeight="1">
      <c r="J651" s="1"/>
    </row>
    <row r="652" spans="10:10" ht="14.25" customHeight="1">
      <c r="J652" s="1"/>
    </row>
    <row r="653" spans="10:10" ht="14.25" customHeight="1">
      <c r="J653" s="1"/>
    </row>
    <row r="654" spans="10:10" ht="14.25" customHeight="1">
      <c r="J654" s="1"/>
    </row>
    <row r="655" spans="10:10" ht="14.25" customHeight="1">
      <c r="J655" s="1"/>
    </row>
    <row r="656" spans="10:10" ht="14.25" customHeight="1">
      <c r="J656" s="1"/>
    </row>
    <row r="657" spans="10:10" ht="14.25" customHeight="1">
      <c r="J657" s="1"/>
    </row>
    <row r="658" spans="10:10" ht="14.25" customHeight="1">
      <c r="J658" s="1"/>
    </row>
    <row r="659" spans="10:10" ht="14.25" customHeight="1">
      <c r="J659" s="1"/>
    </row>
    <row r="660" spans="10:10" ht="14.25" customHeight="1">
      <c r="J660" s="1"/>
    </row>
    <row r="661" spans="10:10" ht="14.25" customHeight="1">
      <c r="J661" s="1"/>
    </row>
    <row r="662" spans="10:10" ht="14.25" customHeight="1">
      <c r="J662" s="1"/>
    </row>
    <row r="663" spans="10:10" ht="14.25" customHeight="1">
      <c r="J663" s="1"/>
    </row>
    <row r="664" spans="10:10" ht="14.25" customHeight="1">
      <c r="J664" s="1"/>
    </row>
    <row r="665" spans="10:10" ht="14.25" customHeight="1">
      <c r="J665" s="1"/>
    </row>
    <row r="666" spans="10:10" ht="14.25" customHeight="1">
      <c r="J666" s="1"/>
    </row>
    <row r="667" spans="10:10" ht="14.25" customHeight="1">
      <c r="J667" s="1"/>
    </row>
    <row r="668" spans="10:10" ht="14.25" customHeight="1">
      <c r="J668" s="1"/>
    </row>
    <row r="669" spans="10:10" ht="14.25" customHeight="1">
      <c r="J669" s="1"/>
    </row>
    <row r="670" spans="10:10" ht="14.25" customHeight="1">
      <c r="J670" s="1"/>
    </row>
    <row r="671" spans="10:10" ht="14.25" customHeight="1">
      <c r="J671" s="1"/>
    </row>
    <row r="672" spans="10:10" ht="14.25" customHeight="1">
      <c r="J672" s="1"/>
    </row>
    <row r="673" spans="10:10" ht="14.25" customHeight="1">
      <c r="J673" s="1"/>
    </row>
    <row r="674" spans="10:10" ht="14.25" customHeight="1">
      <c r="J674" s="1"/>
    </row>
    <row r="675" spans="10:10" ht="14.25" customHeight="1">
      <c r="J675" s="1"/>
    </row>
    <row r="676" spans="10:10" ht="14.25" customHeight="1">
      <c r="J676" s="1"/>
    </row>
    <row r="677" spans="10:10" ht="14.25" customHeight="1">
      <c r="J677" s="1"/>
    </row>
    <row r="678" spans="10:10" ht="14.25" customHeight="1">
      <c r="J678" s="1"/>
    </row>
    <row r="679" spans="10:10" ht="14.25" customHeight="1">
      <c r="J679" s="1"/>
    </row>
    <row r="680" spans="10:10" ht="14.25" customHeight="1">
      <c r="J680" s="1"/>
    </row>
    <row r="681" spans="10:10" ht="14.25" customHeight="1">
      <c r="J681" s="1"/>
    </row>
    <row r="682" spans="10:10" ht="14.25" customHeight="1">
      <c r="J682" s="1"/>
    </row>
    <row r="683" spans="10:10" ht="14.25" customHeight="1">
      <c r="J683" s="1"/>
    </row>
    <row r="684" spans="10:10" ht="14.25" customHeight="1">
      <c r="J684" s="1"/>
    </row>
    <row r="685" spans="10:10" ht="14.25" customHeight="1">
      <c r="J685" s="1"/>
    </row>
    <row r="686" spans="10:10" ht="14.25" customHeight="1">
      <c r="J686" s="1"/>
    </row>
    <row r="687" spans="10:10" ht="14.25" customHeight="1">
      <c r="J687" s="1"/>
    </row>
    <row r="688" spans="10:10" ht="14.25" customHeight="1">
      <c r="J688" s="1"/>
    </row>
    <row r="689" spans="10:10" ht="14.25" customHeight="1">
      <c r="J689" s="1"/>
    </row>
    <row r="690" spans="10:10" ht="14.25" customHeight="1">
      <c r="J690" s="1"/>
    </row>
    <row r="691" spans="10:10" ht="14.25" customHeight="1">
      <c r="J691" s="1"/>
    </row>
    <row r="692" spans="10:10" ht="14.25" customHeight="1">
      <c r="J692" s="1"/>
    </row>
    <row r="693" spans="10:10" ht="14.25" customHeight="1">
      <c r="J693" s="1"/>
    </row>
    <row r="694" spans="10:10" ht="14.25" customHeight="1">
      <c r="J694" s="1"/>
    </row>
    <row r="695" spans="10:10" ht="14.25" customHeight="1">
      <c r="J695" s="1"/>
    </row>
    <row r="696" spans="10:10" ht="14.25" customHeight="1">
      <c r="J696" s="1"/>
    </row>
    <row r="697" spans="10:10" ht="14.25" customHeight="1">
      <c r="J697" s="1"/>
    </row>
    <row r="698" spans="10:10" ht="14.25" customHeight="1">
      <c r="J698" s="1"/>
    </row>
    <row r="699" spans="10:10" ht="14.25" customHeight="1">
      <c r="J699" s="1"/>
    </row>
    <row r="700" spans="10:10" ht="14.25" customHeight="1">
      <c r="J700" s="1"/>
    </row>
    <row r="701" spans="10:10" ht="14.25" customHeight="1">
      <c r="J701" s="1"/>
    </row>
    <row r="702" spans="10:10" ht="14.25" customHeight="1">
      <c r="J702" s="1"/>
    </row>
    <row r="703" spans="10:10" ht="14.25" customHeight="1">
      <c r="J703" s="1"/>
    </row>
    <row r="704" spans="10:10" ht="14.25" customHeight="1">
      <c r="J704" s="1"/>
    </row>
    <row r="705" spans="10:10" ht="14.25" customHeight="1">
      <c r="J705" s="1"/>
    </row>
    <row r="706" spans="10:10" ht="14.25" customHeight="1">
      <c r="J706" s="1"/>
    </row>
    <row r="707" spans="10:10" ht="14.25" customHeight="1">
      <c r="J707" s="1"/>
    </row>
    <row r="708" spans="10:10" ht="14.25" customHeight="1">
      <c r="J708" s="1"/>
    </row>
    <row r="709" spans="10:10" ht="14.25" customHeight="1">
      <c r="J709" s="1"/>
    </row>
    <row r="710" spans="10:10" ht="14.25" customHeight="1">
      <c r="J710" s="1"/>
    </row>
    <row r="711" spans="10:10" ht="14.25" customHeight="1">
      <c r="J711" s="1"/>
    </row>
    <row r="712" spans="10:10" ht="14.25" customHeight="1">
      <c r="J712" s="1"/>
    </row>
    <row r="713" spans="10:10" ht="14.25" customHeight="1">
      <c r="J713" s="1"/>
    </row>
    <row r="714" spans="10:10" ht="14.25" customHeight="1">
      <c r="J714" s="1"/>
    </row>
    <row r="715" spans="10:10" ht="14.25" customHeight="1">
      <c r="J715" s="1"/>
    </row>
    <row r="716" spans="10:10" ht="14.25" customHeight="1">
      <c r="J716" s="1"/>
    </row>
    <row r="717" spans="10:10" ht="14.25" customHeight="1">
      <c r="J717" s="1"/>
    </row>
    <row r="718" spans="10:10" ht="14.25" customHeight="1">
      <c r="J718" s="1"/>
    </row>
    <row r="719" spans="10:10" ht="14.25" customHeight="1">
      <c r="J719" s="1"/>
    </row>
    <row r="720" spans="10:10" ht="14.25" customHeight="1">
      <c r="J720" s="1"/>
    </row>
    <row r="721" spans="10:10" ht="14.25" customHeight="1">
      <c r="J721" s="1"/>
    </row>
    <row r="722" spans="10:10" ht="14.25" customHeight="1">
      <c r="J722" s="1"/>
    </row>
    <row r="723" spans="10:10" ht="14.25" customHeight="1">
      <c r="J723" s="1"/>
    </row>
    <row r="724" spans="10:10" ht="14.25" customHeight="1">
      <c r="J724" s="1"/>
    </row>
    <row r="725" spans="10:10" ht="14.25" customHeight="1">
      <c r="J725" s="1"/>
    </row>
    <row r="726" spans="10:10" ht="14.25" customHeight="1">
      <c r="J726" s="1"/>
    </row>
    <row r="727" spans="10:10" ht="14.25" customHeight="1">
      <c r="J727" s="1"/>
    </row>
    <row r="728" spans="10:10" ht="14.25" customHeight="1">
      <c r="J728" s="1"/>
    </row>
    <row r="729" spans="10:10" ht="14.25" customHeight="1">
      <c r="J729" s="1"/>
    </row>
    <row r="730" spans="10:10" ht="14.25" customHeight="1">
      <c r="J730" s="1"/>
    </row>
    <row r="731" spans="10:10" ht="14.25" customHeight="1">
      <c r="J731" s="1"/>
    </row>
    <row r="732" spans="10:10" ht="14.25" customHeight="1">
      <c r="J732" s="1"/>
    </row>
    <row r="733" spans="10:10" ht="14.25" customHeight="1">
      <c r="J733" s="1"/>
    </row>
    <row r="734" spans="10:10" ht="14.25" customHeight="1">
      <c r="J734" s="1"/>
    </row>
    <row r="735" spans="10:10" ht="14.25" customHeight="1">
      <c r="J735" s="1"/>
    </row>
    <row r="736" spans="10:10" ht="14.25" customHeight="1">
      <c r="J736" s="1"/>
    </row>
    <row r="737" spans="10:10" ht="14.25" customHeight="1">
      <c r="J737" s="1"/>
    </row>
    <row r="738" spans="10:10" ht="14.25" customHeight="1">
      <c r="J738" s="1"/>
    </row>
    <row r="739" spans="10:10" ht="14.25" customHeight="1">
      <c r="J739" s="1"/>
    </row>
    <row r="740" spans="10:10" ht="14.25" customHeight="1">
      <c r="J740" s="1"/>
    </row>
    <row r="741" spans="10:10" ht="14.25" customHeight="1">
      <c r="J741" s="1"/>
    </row>
    <row r="742" spans="10:10" ht="14.25" customHeight="1">
      <c r="J742" s="1"/>
    </row>
    <row r="743" spans="10:10" ht="14.25" customHeight="1">
      <c r="J743" s="1"/>
    </row>
    <row r="744" spans="10:10" ht="14.25" customHeight="1">
      <c r="J744" s="1"/>
    </row>
    <row r="745" spans="10:10" ht="14.25" customHeight="1">
      <c r="J745" s="1"/>
    </row>
    <row r="746" spans="10:10" ht="14.25" customHeight="1">
      <c r="J746" s="1"/>
    </row>
    <row r="747" spans="10:10" ht="14.25" customHeight="1">
      <c r="J747" s="1"/>
    </row>
    <row r="748" spans="10:10" ht="14.25" customHeight="1">
      <c r="J748" s="1"/>
    </row>
    <row r="749" spans="10:10" ht="14.25" customHeight="1">
      <c r="J749" s="1"/>
    </row>
    <row r="750" spans="10:10" ht="14.25" customHeight="1">
      <c r="J750" s="1"/>
    </row>
    <row r="751" spans="10:10" ht="14.25" customHeight="1">
      <c r="J751" s="1"/>
    </row>
    <row r="752" spans="10:10" ht="14.25" customHeight="1">
      <c r="J752" s="1"/>
    </row>
    <row r="753" spans="10:10" ht="14.25" customHeight="1">
      <c r="J753" s="1"/>
    </row>
    <row r="754" spans="10:10" ht="14.25" customHeight="1">
      <c r="J754" s="1"/>
    </row>
    <row r="755" spans="10:10" ht="14.25" customHeight="1">
      <c r="J755" s="1"/>
    </row>
    <row r="756" spans="10:10" ht="14.25" customHeight="1">
      <c r="J756" s="1"/>
    </row>
    <row r="757" spans="10:10" ht="14.25" customHeight="1">
      <c r="J757" s="1"/>
    </row>
    <row r="758" spans="10:10" ht="14.25" customHeight="1">
      <c r="J758" s="1"/>
    </row>
    <row r="759" spans="10:10" ht="14.25" customHeight="1">
      <c r="J759" s="1"/>
    </row>
    <row r="760" spans="10:10" ht="14.25" customHeight="1">
      <c r="J760" s="1"/>
    </row>
    <row r="761" spans="10:10" ht="14.25" customHeight="1">
      <c r="J761" s="1"/>
    </row>
    <row r="762" spans="10:10" ht="14.25" customHeight="1">
      <c r="J762" s="1"/>
    </row>
    <row r="763" spans="10:10" ht="14.25" customHeight="1">
      <c r="J763" s="1"/>
    </row>
    <row r="764" spans="10:10" ht="14.25" customHeight="1">
      <c r="J764" s="1"/>
    </row>
    <row r="765" spans="10:10" ht="14.25" customHeight="1">
      <c r="J765" s="1"/>
    </row>
    <row r="766" spans="10:10" ht="14.25" customHeight="1">
      <c r="J766" s="1"/>
    </row>
    <row r="767" spans="10:10" ht="14.25" customHeight="1">
      <c r="J767" s="1"/>
    </row>
    <row r="768" spans="10:10" ht="14.25" customHeight="1">
      <c r="J768" s="1"/>
    </row>
    <row r="769" spans="10:10" ht="14.25" customHeight="1">
      <c r="J769" s="1"/>
    </row>
    <row r="770" spans="10:10" ht="14.25" customHeight="1">
      <c r="J770" s="1"/>
    </row>
    <row r="771" spans="10:10" ht="14.25" customHeight="1">
      <c r="J771" s="1"/>
    </row>
    <row r="772" spans="10:10" ht="14.25" customHeight="1">
      <c r="J772" s="1"/>
    </row>
    <row r="773" spans="10:10" ht="14.25" customHeight="1">
      <c r="J773" s="1"/>
    </row>
    <row r="774" spans="10:10" ht="14.25" customHeight="1">
      <c r="J774" s="1"/>
    </row>
    <row r="775" spans="10:10" ht="14.25" customHeight="1">
      <c r="J775" s="1"/>
    </row>
    <row r="776" spans="10:10" ht="14.25" customHeight="1">
      <c r="J776" s="1"/>
    </row>
    <row r="777" spans="10:10" ht="14.25" customHeight="1">
      <c r="J777" s="1"/>
    </row>
    <row r="778" spans="10:10" ht="14.25" customHeight="1">
      <c r="J778" s="1"/>
    </row>
    <row r="779" spans="10:10" ht="14.25" customHeight="1">
      <c r="J779" s="1"/>
    </row>
    <row r="780" spans="10:10" ht="14.25" customHeight="1">
      <c r="J780" s="1"/>
    </row>
    <row r="781" spans="10:10" ht="14.25" customHeight="1">
      <c r="J781" s="1"/>
    </row>
    <row r="782" spans="10:10" ht="14.25" customHeight="1">
      <c r="J782" s="1"/>
    </row>
    <row r="783" spans="10:10" ht="14.25" customHeight="1">
      <c r="J783" s="1"/>
    </row>
    <row r="784" spans="10:10" ht="14.25" customHeight="1">
      <c r="J784" s="1"/>
    </row>
    <row r="785" spans="10:10" ht="14.25" customHeight="1">
      <c r="J785" s="1"/>
    </row>
    <row r="786" spans="10:10" ht="14.25" customHeight="1">
      <c r="J786" s="1"/>
    </row>
    <row r="787" spans="10:10" ht="14.25" customHeight="1">
      <c r="J787" s="1"/>
    </row>
    <row r="788" spans="10:10" ht="14.25" customHeight="1">
      <c r="J788" s="1"/>
    </row>
    <row r="789" spans="10:10" ht="14.25" customHeight="1">
      <c r="J789" s="1"/>
    </row>
    <row r="790" spans="10:10" ht="14.25" customHeight="1">
      <c r="J790" s="1"/>
    </row>
    <row r="791" spans="10:10" ht="14.25" customHeight="1">
      <c r="J791" s="1"/>
    </row>
    <row r="792" spans="10:10" ht="14.25" customHeight="1">
      <c r="J792" s="1"/>
    </row>
    <row r="793" spans="10:10" ht="14.25" customHeight="1">
      <c r="J793" s="1"/>
    </row>
    <row r="794" spans="10:10" ht="14.25" customHeight="1">
      <c r="J794" s="1"/>
    </row>
    <row r="795" spans="10:10" ht="14.25" customHeight="1">
      <c r="J795" s="1"/>
    </row>
    <row r="796" spans="10:10" ht="14.25" customHeight="1">
      <c r="J796" s="1"/>
    </row>
    <row r="797" spans="10:10" ht="14.25" customHeight="1">
      <c r="J797" s="1"/>
    </row>
    <row r="798" spans="10:10" ht="14.25" customHeight="1">
      <c r="J798" s="1"/>
    </row>
    <row r="799" spans="10:10" ht="14.25" customHeight="1">
      <c r="J799" s="1"/>
    </row>
    <row r="800" spans="10:10" ht="14.25" customHeight="1">
      <c r="J800" s="1"/>
    </row>
    <row r="801" spans="10:10" ht="14.25" customHeight="1">
      <c r="J801" s="1"/>
    </row>
    <row r="802" spans="10:10" ht="14.25" customHeight="1">
      <c r="J802" s="1"/>
    </row>
    <row r="803" spans="10:10" ht="14.25" customHeight="1">
      <c r="J803" s="1"/>
    </row>
    <row r="804" spans="10:10" ht="14.25" customHeight="1">
      <c r="J804" s="1"/>
    </row>
    <row r="805" spans="10:10" ht="14.25" customHeight="1">
      <c r="J805" s="1"/>
    </row>
    <row r="806" spans="10:10" ht="14.25" customHeight="1">
      <c r="J806" s="1"/>
    </row>
    <row r="807" spans="10:10" ht="14.25" customHeight="1">
      <c r="J807" s="1"/>
    </row>
    <row r="808" spans="10:10" ht="14.25" customHeight="1">
      <c r="J808" s="1"/>
    </row>
    <row r="809" spans="10:10" ht="14.25" customHeight="1">
      <c r="J809" s="1"/>
    </row>
    <row r="810" spans="10:10" ht="14.25" customHeight="1">
      <c r="J810" s="1"/>
    </row>
    <row r="811" spans="10:10" ht="14.25" customHeight="1">
      <c r="J811" s="1"/>
    </row>
    <row r="812" spans="10:10" ht="14.25" customHeight="1">
      <c r="J812" s="1"/>
    </row>
    <row r="813" spans="10:10" ht="14.25" customHeight="1">
      <c r="J813" s="1"/>
    </row>
    <row r="814" spans="10:10" ht="14.25" customHeight="1">
      <c r="J814" s="1"/>
    </row>
    <row r="815" spans="10:10" ht="14.25" customHeight="1">
      <c r="J815" s="1"/>
    </row>
    <row r="816" spans="10:10" ht="14.25" customHeight="1">
      <c r="J816" s="1"/>
    </row>
    <row r="817" spans="10:10" ht="14.25" customHeight="1">
      <c r="J817" s="1"/>
    </row>
    <row r="818" spans="10:10" ht="14.25" customHeight="1">
      <c r="J818" s="1"/>
    </row>
    <row r="819" spans="10:10" ht="14.25" customHeight="1">
      <c r="J819" s="1"/>
    </row>
    <row r="820" spans="10:10" ht="14.25" customHeight="1">
      <c r="J820" s="1"/>
    </row>
    <row r="821" spans="10:10" ht="14.25" customHeight="1">
      <c r="J821" s="1"/>
    </row>
    <row r="822" spans="10:10" ht="14.25" customHeight="1">
      <c r="J822" s="1"/>
    </row>
    <row r="823" spans="10:10" ht="14.25" customHeight="1">
      <c r="J823" s="1"/>
    </row>
    <row r="824" spans="10:10" ht="14.25" customHeight="1">
      <c r="J824" s="1"/>
    </row>
    <row r="825" spans="10:10" ht="14.25" customHeight="1">
      <c r="J825" s="1"/>
    </row>
    <row r="826" spans="10:10" ht="14.25" customHeight="1">
      <c r="J826" s="1"/>
    </row>
    <row r="827" spans="10:10" ht="14.25" customHeight="1">
      <c r="J827" s="1"/>
    </row>
    <row r="828" spans="10:10" ht="14.25" customHeight="1">
      <c r="J828" s="1"/>
    </row>
    <row r="829" spans="10:10" ht="14.25" customHeight="1">
      <c r="J829" s="1"/>
    </row>
    <row r="830" spans="10:10" ht="14.25" customHeight="1">
      <c r="J830" s="1"/>
    </row>
    <row r="831" spans="10:10" ht="14.25" customHeight="1">
      <c r="J831" s="1"/>
    </row>
    <row r="832" spans="10:10" ht="14.25" customHeight="1">
      <c r="J832" s="1"/>
    </row>
    <row r="833" spans="10:10" ht="14.25" customHeight="1">
      <c r="J833" s="1"/>
    </row>
    <row r="834" spans="10:10" ht="14.25" customHeight="1">
      <c r="J834" s="1"/>
    </row>
    <row r="835" spans="10:10" ht="14.25" customHeight="1">
      <c r="J835" s="1"/>
    </row>
    <row r="836" spans="10:10" ht="14.25" customHeight="1">
      <c r="J836" s="1"/>
    </row>
    <row r="837" spans="10:10" ht="14.25" customHeight="1">
      <c r="J837" s="1"/>
    </row>
    <row r="838" spans="10:10" ht="14.25" customHeight="1">
      <c r="J838" s="1"/>
    </row>
    <row r="839" spans="10:10" ht="14.25" customHeight="1">
      <c r="J839" s="1"/>
    </row>
    <row r="840" spans="10:10" ht="14.25" customHeight="1">
      <c r="J840" s="1"/>
    </row>
    <row r="841" spans="10:10" ht="14.25" customHeight="1">
      <c r="J841" s="1"/>
    </row>
    <row r="842" spans="10:10" ht="14.25" customHeight="1">
      <c r="J842" s="1"/>
    </row>
    <row r="843" spans="10:10" ht="14.25" customHeight="1">
      <c r="J843" s="1"/>
    </row>
    <row r="844" spans="10:10" ht="14.25" customHeight="1">
      <c r="J844" s="1"/>
    </row>
    <row r="845" spans="10:10" ht="14.25" customHeight="1">
      <c r="J845" s="1"/>
    </row>
    <row r="846" spans="10:10" ht="14.25" customHeight="1">
      <c r="J846" s="1"/>
    </row>
    <row r="847" spans="10:10" ht="14.25" customHeight="1">
      <c r="J847" s="1"/>
    </row>
    <row r="848" spans="10:10" ht="14.25" customHeight="1">
      <c r="J848" s="1"/>
    </row>
    <row r="849" spans="10:10" ht="14.25" customHeight="1">
      <c r="J849" s="1"/>
    </row>
    <row r="850" spans="10:10" ht="14.25" customHeight="1">
      <c r="J850" s="1"/>
    </row>
    <row r="851" spans="10:10" ht="14.25" customHeight="1">
      <c r="J851" s="1"/>
    </row>
    <row r="852" spans="10:10" ht="14.25" customHeight="1">
      <c r="J852" s="1"/>
    </row>
    <row r="853" spans="10:10" ht="14.25" customHeight="1">
      <c r="J853" s="1"/>
    </row>
    <row r="854" spans="10:10" ht="14.25" customHeight="1">
      <c r="J854" s="1"/>
    </row>
    <row r="855" spans="10:10" ht="14.25" customHeight="1">
      <c r="J855" s="1"/>
    </row>
    <row r="856" spans="10:10" ht="14.25" customHeight="1">
      <c r="J856" s="1"/>
    </row>
    <row r="857" spans="10:10" ht="14.25" customHeight="1">
      <c r="J857" s="1"/>
    </row>
    <row r="858" spans="10:10" ht="14.25" customHeight="1">
      <c r="J858" s="1"/>
    </row>
    <row r="859" spans="10:10" ht="14.25" customHeight="1">
      <c r="J859" s="1"/>
    </row>
    <row r="860" spans="10:10" ht="14.25" customHeight="1">
      <c r="J860" s="1"/>
    </row>
    <row r="861" spans="10:10" ht="14.25" customHeight="1">
      <c r="J861" s="1"/>
    </row>
    <row r="862" spans="10:10" ht="14.25" customHeight="1">
      <c r="J862" s="1"/>
    </row>
    <row r="863" spans="10:10" ht="14.25" customHeight="1">
      <c r="J863" s="1"/>
    </row>
    <row r="864" spans="10:10" ht="14.25" customHeight="1">
      <c r="J864" s="1"/>
    </row>
    <row r="865" spans="10:10" ht="14.25" customHeight="1">
      <c r="J865" s="1"/>
    </row>
    <row r="866" spans="10:10" ht="14.25" customHeight="1">
      <c r="J866" s="1"/>
    </row>
    <row r="867" spans="10:10" ht="14.25" customHeight="1">
      <c r="J867" s="1"/>
    </row>
    <row r="868" spans="10:10" ht="14.25" customHeight="1">
      <c r="J868" s="1"/>
    </row>
    <row r="869" spans="10:10" ht="14.25" customHeight="1">
      <c r="J869" s="1"/>
    </row>
    <row r="870" spans="10:10" ht="14.25" customHeight="1">
      <c r="J870" s="1"/>
    </row>
    <row r="871" spans="10:10" ht="14.25" customHeight="1">
      <c r="J871" s="1"/>
    </row>
    <row r="872" spans="10:10" ht="14.25" customHeight="1">
      <c r="J872" s="1"/>
    </row>
    <row r="873" spans="10:10" ht="14.25" customHeight="1">
      <c r="J873" s="1"/>
    </row>
    <row r="874" spans="10:10" ht="14.25" customHeight="1">
      <c r="J874" s="1"/>
    </row>
    <row r="875" spans="10:10" ht="14.25" customHeight="1">
      <c r="J875" s="1"/>
    </row>
    <row r="876" spans="10:10" ht="14.25" customHeight="1">
      <c r="J876" s="1"/>
    </row>
    <row r="877" spans="10:10" ht="14.25" customHeight="1">
      <c r="J877" s="1"/>
    </row>
    <row r="878" spans="10:10" ht="14.25" customHeight="1">
      <c r="J878" s="1"/>
    </row>
    <row r="879" spans="10:10" ht="14.25" customHeight="1">
      <c r="J879" s="1"/>
    </row>
    <row r="880" spans="10:10" ht="14.25" customHeight="1">
      <c r="J880" s="1"/>
    </row>
    <row r="881" spans="10:10" ht="14.25" customHeight="1">
      <c r="J881" s="1"/>
    </row>
    <row r="882" spans="10:10" ht="14.25" customHeight="1">
      <c r="J882" s="1"/>
    </row>
    <row r="883" spans="10:10" ht="14.25" customHeight="1">
      <c r="J883" s="1"/>
    </row>
    <row r="884" spans="10:10" ht="14.25" customHeight="1">
      <c r="J884" s="1"/>
    </row>
    <row r="885" spans="10:10" ht="14.25" customHeight="1">
      <c r="J885" s="1"/>
    </row>
    <row r="886" spans="10:10" ht="14.25" customHeight="1">
      <c r="J886" s="1"/>
    </row>
    <row r="887" spans="10:10" ht="14.25" customHeight="1">
      <c r="J887" s="1"/>
    </row>
    <row r="888" spans="10:10" ht="14.25" customHeight="1">
      <c r="J888" s="1"/>
    </row>
    <row r="889" spans="10:10" ht="14.25" customHeight="1">
      <c r="J889" s="1"/>
    </row>
    <row r="890" spans="10:10" ht="14.25" customHeight="1">
      <c r="J890" s="1"/>
    </row>
    <row r="891" spans="10:10" ht="14.25" customHeight="1">
      <c r="J891" s="1"/>
    </row>
    <row r="892" spans="10:10" ht="14.25" customHeight="1">
      <c r="J892" s="1"/>
    </row>
    <row r="893" spans="10:10" ht="14.25" customHeight="1">
      <c r="J893" s="1"/>
    </row>
    <row r="894" spans="10:10" ht="14.25" customHeight="1">
      <c r="J894" s="1"/>
    </row>
    <row r="895" spans="10:10" ht="14.25" customHeight="1">
      <c r="J895" s="1"/>
    </row>
    <row r="896" spans="10:10" ht="14.25" customHeight="1">
      <c r="J896" s="1"/>
    </row>
    <row r="897" spans="10:10" ht="14.25" customHeight="1">
      <c r="J897" s="1"/>
    </row>
    <row r="898" spans="10:10" ht="14.25" customHeight="1">
      <c r="J898" s="1"/>
    </row>
    <row r="899" spans="10:10" ht="14.25" customHeight="1">
      <c r="J899" s="1"/>
    </row>
    <row r="900" spans="10:10" ht="14.25" customHeight="1">
      <c r="J900" s="1"/>
    </row>
    <row r="901" spans="10:10" ht="14.25" customHeight="1">
      <c r="J901" s="1"/>
    </row>
    <row r="902" spans="10:10" ht="14.25" customHeight="1">
      <c r="J902" s="1"/>
    </row>
    <row r="903" spans="10:10" ht="14.25" customHeight="1">
      <c r="J903" s="1"/>
    </row>
    <row r="904" spans="10:10" ht="14.25" customHeight="1">
      <c r="J904" s="1"/>
    </row>
    <row r="905" spans="10:10" ht="14.25" customHeight="1">
      <c r="J905" s="1"/>
    </row>
    <row r="906" spans="10:10" ht="14.25" customHeight="1">
      <c r="J906" s="1"/>
    </row>
    <row r="907" spans="10:10" ht="14.25" customHeight="1">
      <c r="J907" s="1"/>
    </row>
    <row r="908" spans="10:10" ht="14.25" customHeight="1">
      <c r="J908" s="1"/>
    </row>
    <row r="909" spans="10:10" ht="14.25" customHeight="1">
      <c r="J909" s="1"/>
    </row>
    <row r="910" spans="10:10" ht="14.25" customHeight="1">
      <c r="J910" s="1"/>
    </row>
    <row r="911" spans="10:10" ht="14.25" customHeight="1">
      <c r="J911" s="1"/>
    </row>
    <row r="912" spans="10:10" ht="14.25" customHeight="1">
      <c r="J912" s="1"/>
    </row>
    <row r="913" spans="10:10" ht="14.25" customHeight="1">
      <c r="J913" s="1"/>
    </row>
    <row r="914" spans="10:10" ht="14.25" customHeight="1">
      <c r="J914" s="1"/>
    </row>
    <row r="915" spans="10:10" ht="14.25" customHeight="1">
      <c r="J915" s="1"/>
    </row>
    <row r="916" spans="10:10" ht="14.25" customHeight="1">
      <c r="J916" s="1"/>
    </row>
    <row r="917" spans="10:10" ht="14.25" customHeight="1">
      <c r="J917" s="1"/>
    </row>
    <row r="918" spans="10:10" ht="14.25" customHeight="1">
      <c r="J918" s="1"/>
    </row>
    <row r="919" spans="10:10" ht="14.25" customHeight="1">
      <c r="J919" s="1"/>
    </row>
    <row r="920" spans="10:10" ht="14.25" customHeight="1">
      <c r="J920" s="1"/>
    </row>
    <row r="921" spans="10:10" ht="14.25" customHeight="1">
      <c r="J921" s="1"/>
    </row>
    <row r="922" spans="10:10" ht="14.25" customHeight="1">
      <c r="J922" s="1"/>
    </row>
    <row r="923" spans="10:10" ht="14.25" customHeight="1">
      <c r="J923" s="1"/>
    </row>
    <row r="924" spans="10:10" ht="14.25" customHeight="1">
      <c r="J924" s="1"/>
    </row>
    <row r="925" spans="10:10" ht="14.25" customHeight="1">
      <c r="J925" s="1"/>
    </row>
    <row r="926" spans="10:10" ht="14.25" customHeight="1">
      <c r="J926" s="1"/>
    </row>
    <row r="927" spans="10:10" ht="14.25" customHeight="1">
      <c r="J927" s="1"/>
    </row>
    <row r="928" spans="10:10" ht="14.25" customHeight="1">
      <c r="J928" s="1"/>
    </row>
    <row r="929" spans="10:10" ht="14.25" customHeight="1">
      <c r="J929" s="1"/>
    </row>
    <row r="930" spans="10:10" ht="14.25" customHeight="1">
      <c r="J930" s="1"/>
    </row>
    <row r="931" spans="10:10" ht="14.25" customHeight="1">
      <c r="J931" s="1"/>
    </row>
    <row r="932" spans="10:10" ht="14.25" customHeight="1">
      <c r="J932" s="1"/>
    </row>
    <row r="933" spans="10:10" ht="14.25" customHeight="1">
      <c r="J933" s="1"/>
    </row>
    <row r="934" spans="10:10" ht="14.25" customHeight="1">
      <c r="J934" s="1"/>
    </row>
    <row r="935" spans="10:10" ht="14.25" customHeight="1">
      <c r="J935" s="1"/>
    </row>
    <row r="936" spans="10:10" ht="14.25" customHeight="1">
      <c r="J936" s="1"/>
    </row>
    <row r="937" spans="10:10" ht="14.25" customHeight="1">
      <c r="J937" s="1"/>
    </row>
    <row r="938" spans="10:10" ht="14.25" customHeight="1">
      <c r="J938" s="1"/>
    </row>
    <row r="939" spans="10:10" ht="14.25" customHeight="1">
      <c r="J939" s="1"/>
    </row>
    <row r="940" spans="10:10" ht="14.25" customHeight="1">
      <c r="J940" s="1"/>
    </row>
    <row r="941" spans="10:10" ht="14.25" customHeight="1">
      <c r="J941" s="1"/>
    </row>
    <row r="942" spans="10:10" ht="14.25" customHeight="1">
      <c r="J942" s="1"/>
    </row>
    <row r="943" spans="10:10" ht="14.25" customHeight="1">
      <c r="J943" s="1"/>
    </row>
    <row r="944" spans="10:10" ht="14.25" customHeight="1">
      <c r="J944" s="1"/>
    </row>
    <row r="945" spans="10:10" ht="14.25" customHeight="1">
      <c r="J945" s="1"/>
    </row>
    <row r="946" spans="10:10" ht="14.25" customHeight="1">
      <c r="J946" s="1"/>
    </row>
    <row r="947" spans="10:10" ht="14.25" customHeight="1">
      <c r="J947" s="1"/>
    </row>
    <row r="948" spans="10:10" ht="14.25" customHeight="1">
      <c r="J948" s="1"/>
    </row>
    <row r="949" spans="10:10" ht="14.25" customHeight="1">
      <c r="J949" s="1"/>
    </row>
    <row r="950" spans="10:10" ht="14.25" customHeight="1">
      <c r="J950" s="1"/>
    </row>
    <row r="951" spans="10:10" ht="14.25" customHeight="1">
      <c r="J951" s="1"/>
    </row>
    <row r="952" spans="10:10" ht="14.25" customHeight="1">
      <c r="J952" s="1"/>
    </row>
    <row r="953" spans="10:10" ht="14.25" customHeight="1">
      <c r="J953" s="1"/>
    </row>
    <row r="954" spans="10:10" ht="14.25" customHeight="1">
      <c r="J954" s="1"/>
    </row>
    <row r="955" spans="10:10" ht="14.25" customHeight="1">
      <c r="J955" s="1"/>
    </row>
    <row r="956" spans="10:10" ht="14.25" customHeight="1">
      <c r="J956" s="1"/>
    </row>
    <row r="957" spans="10:10" ht="14.25" customHeight="1">
      <c r="J957" s="1"/>
    </row>
    <row r="958" spans="10:10" ht="14.25" customHeight="1">
      <c r="J958" s="1"/>
    </row>
    <row r="959" spans="10:10" ht="14.25" customHeight="1">
      <c r="J959" s="1"/>
    </row>
    <row r="960" spans="10:10" ht="14.25" customHeight="1">
      <c r="J960" s="1"/>
    </row>
    <row r="961" spans="10:10" ht="14.25" customHeight="1">
      <c r="J961" s="1"/>
    </row>
    <row r="962" spans="10:10" ht="14.25" customHeight="1">
      <c r="J962" s="1"/>
    </row>
    <row r="963" spans="10:10" ht="14.25" customHeight="1">
      <c r="J963" s="1"/>
    </row>
    <row r="964" spans="10:10" ht="14.25" customHeight="1">
      <c r="J964" s="1"/>
    </row>
    <row r="965" spans="10:10" ht="14.25" customHeight="1">
      <c r="J965" s="1"/>
    </row>
    <row r="966" spans="10:10" ht="14.25" customHeight="1">
      <c r="J966" s="1"/>
    </row>
    <row r="967" spans="10:10" ht="14.25" customHeight="1">
      <c r="J967" s="1"/>
    </row>
    <row r="968" spans="10:10" ht="14.25" customHeight="1">
      <c r="J968" s="1"/>
    </row>
    <row r="969" spans="10:10" ht="14.25" customHeight="1">
      <c r="J969" s="1"/>
    </row>
    <row r="970" spans="10:10" ht="14.25" customHeight="1">
      <c r="J970" s="1"/>
    </row>
    <row r="971" spans="10:10" ht="14.25" customHeight="1">
      <c r="J971" s="1"/>
    </row>
    <row r="972" spans="10:10" ht="14.25" customHeight="1">
      <c r="J972" s="1"/>
    </row>
    <row r="973" spans="10:10" ht="14.25" customHeight="1">
      <c r="J973" s="1"/>
    </row>
    <row r="974" spans="10:10" ht="14.25" customHeight="1">
      <c r="J974" s="1"/>
    </row>
    <row r="975" spans="10:10" ht="14.25" customHeight="1">
      <c r="J975" s="1"/>
    </row>
    <row r="976" spans="10:10" ht="14.25" customHeight="1">
      <c r="J976" s="1"/>
    </row>
    <row r="977" spans="10:10" ht="14.25" customHeight="1">
      <c r="J977" s="1"/>
    </row>
    <row r="978" spans="10:10" ht="14.25" customHeight="1">
      <c r="J978" s="1"/>
    </row>
    <row r="979" spans="10:10" ht="14.25" customHeight="1">
      <c r="J979" s="1"/>
    </row>
    <row r="980" spans="10:10" ht="14.25" customHeight="1">
      <c r="J980" s="1"/>
    </row>
    <row r="981" spans="10:10" ht="14.25" customHeight="1">
      <c r="J981" s="1"/>
    </row>
    <row r="982" spans="10:10" ht="14.25" customHeight="1">
      <c r="J982" s="1"/>
    </row>
    <row r="983" spans="10:10" ht="14.25" customHeight="1">
      <c r="J983" s="1"/>
    </row>
    <row r="984" spans="10:10" ht="14.25" customHeight="1">
      <c r="J984" s="1"/>
    </row>
    <row r="985" spans="10:10" ht="14.25" customHeight="1">
      <c r="J985" s="1"/>
    </row>
    <row r="986" spans="10:10" ht="14.25" customHeight="1">
      <c r="J986" s="1"/>
    </row>
    <row r="987" spans="10:10" ht="14.25" customHeight="1">
      <c r="J987" s="1"/>
    </row>
    <row r="988" spans="10:10" ht="14.25" customHeight="1">
      <c r="J988" s="1"/>
    </row>
    <row r="989" spans="10:10" ht="14.25" customHeight="1">
      <c r="J989" s="1"/>
    </row>
    <row r="990" spans="10:10" ht="14.25" customHeight="1">
      <c r="J990" s="1"/>
    </row>
    <row r="991" spans="10:10" ht="14.25" customHeight="1">
      <c r="J991" s="1"/>
    </row>
    <row r="992" spans="10:10" ht="14.25" customHeight="1">
      <c r="J992" s="1"/>
    </row>
    <row r="993" spans="10:10" ht="14.25" customHeight="1">
      <c r="J993" s="1"/>
    </row>
    <row r="994" spans="10:10" ht="14.25" customHeight="1">
      <c r="J994" s="1"/>
    </row>
    <row r="995" spans="10:10" ht="14.25" customHeight="1">
      <c r="J995" s="1"/>
    </row>
    <row r="996" spans="10:10" ht="14.25" customHeight="1">
      <c r="J996" s="1"/>
    </row>
    <row r="997" spans="10:10" ht="14.25" customHeight="1">
      <c r="J997" s="1"/>
    </row>
    <row r="998" spans="10:10" ht="14.25" customHeight="1">
      <c r="J998" s="1"/>
    </row>
    <row r="999" spans="10:10" ht="14.25" customHeight="1">
      <c r="J999" s="1"/>
    </row>
    <row r="1000" spans="10:10" ht="14.25" customHeight="1">
      <c r="J1000" s="1"/>
    </row>
  </sheetData>
  <mergeCells count="32">
    <mergeCell ref="AJ2:AN2"/>
    <mergeCell ref="AO2:AS2"/>
    <mergeCell ref="AK3:AN3"/>
    <mergeCell ref="AP3:AS3"/>
    <mergeCell ref="B3:B4"/>
    <mergeCell ref="D3:F3"/>
    <mergeCell ref="L3:O3"/>
    <mergeCell ref="Q3:T3"/>
    <mergeCell ref="V3:Y3"/>
    <mergeCell ref="AA3:AD3"/>
    <mergeCell ref="AF3:AI3"/>
    <mergeCell ref="K2:O2"/>
    <mergeCell ref="P2:T2"/>
    <mergeCell ref="U2:Y2"/>
    <mergeCell ref="Z2:AD2"/>
    <mergeCell ref="AE2:AI2"/>
    <mergeCell ref="B15:I15"/>
    <mergeCell ref="C16:I16"/>
    <mergeCell ref="C17:I17"/>
    <mergeCell ref="C18:I18"/>
    <mergeCell ref="C19:I19"/>
    <mergeCell ref="C20:I20"/>
    <mergeCell ref="C21:I21"/>
    <mergeCell ref="B36:I36"/>
    <mergeCell ref="B37:I37"/>
    <mergeCell ref="C22:I22"/>
    <mergeCell ref="B26:I26"/>
    <mergeCell ref="B27:I27"/>
    <mergeCell ref="B30:I30"/>
    <mergeCell ref="B31:I31"/>
    <mergeCell ref="B32:I32"/>
    <mergeCell ref="B35:I35"/>
  </mergeCells>
  <conditionalFormatting sqref="M4:O60 R4:T60 W4:Y60 AB4:AD60 AG4:AI60 AL4:AN60 AQ4:AS60 G5:I12">
    <cfRule type="cellIs" dxfId="0" priority="1" operator="equal">
      <formula>0</formula>
    </cfRule>
  </conditionalFormatting>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H112"/>
  <sheetViews>
    <sheetView workbookViewId="0"/>
  </sheetViews>
  <sheetFormatPr defaultColWidth="14.42578125" defaultRowHeight="15" customHeight="1"/>
  <cols>
    <col min="1" max="1" width="54.28515625" customWidth="1"/>
    <col min="2" max="2" width="11" customWidth="1"/>
    <col min="3" max="3" width="8.140625" customWidth="1"/>
    <col min="4" max="4" width="58.85546875" customWidth="1"/>
    <col min="5" max="6" width="8.140625" customWidth="1"/>
    <col min="7" max="7" width="85.140625" customWidth="1"/>
  </cols>
  <sheetData>
    <row r="1" spans="1:8" ht="18.75">
      <c r="A1" s="35" t="s">
        <v>18</v>
      </c>
    </row>
    <row r="3" spans="1:8">
      <c r="A3" s="231" t="s">
        <v>19</v>
      </c>
      <c r="B3" s="228"/>
      <c r="D3" s="231" t="s">
        <v>20</v>
      </c>
      <c r="E3" s="228"/>
      <c r="G3" s="231" t="s">
        <v>21</v>
      </c>
      <c r="H3" s="228"/>
    </row>
    <row r="4" spans="1:8">
      <c r="A4" s="229"/>
      <c r="B4" s="230"/>
      <c r="D4" s="229"/>
      <c r="E4" s="230"/>
      <c r="G4" s="229"/>
      <c r="H4" s="230"/>
    </row>
    <row r="5" spans="1:8" ht="18.75">
      <c r="A5" s="36" t="s">
        <v>22</v>
      </c>
      <c r="B5" s="37"/>
      <c r="D5" s="36" t="s">
        <v>23</v>
      </c>
      <c r="E5" s="37"/>
      <c r="G5" s="38" t="s">
        <v>24</v>
      </c>
      <c r="H5" s="37"/>
    </row>
    <row r="6" spans="1:8" ht="18.75">
      <c r="A6" s="36" t="s">
        <v>25</v>
      </c>
      <c r="B6" s="37"/>
      <c r="D6" s="36" t="s">
        <v>26</v>
      </c>
      <c r="E6" s="37"/>
      <c r="G6" s="38" t="s">
        <v>27</v>
      </c>
      <c r="H6" s="37"/>
    </row>
    <row r="7" spans="1:8" ht="18.75">
      <c r="A7" s="36" t="s">
        <v>28</v>
      </c>
      <c r="B7" s="37"/>
      <c r="D7" s="36" t="s">
        <v>29</v>
      </c>
      <c r="E7" s="37"/>
      <c r="G7" s="38" t="s">
        <v>30</v>
      </c>
      <c r="H7" s="37"/>
    </row>
    <row r="8" spans="1:8" ht="18.75">
      <c r="A8" s="36" t="s">
        <v>31</v>
      </c>
      <c r="B8" s="37"/>
      <c r="D8" s="36" t="s">
        <v>32</v>
      </c>
      <c r="E8" s="37"/>
      <c r="G8" s="38" t="s">
        <v>33</v>
      </c>
      <c r="H8" s="37"/>
    </row>
    <row r="9" spans="1:8" ht="18.75">
      <c r="A9" s="36" t="s">
        <v>34</v>
      </c>
      <c r="B9" s="37"/>
      <c r="D9" s="36" t="s">
        <v>35</v>
      </c>
      <c r="E9" s="37"/>
      <c r="G9" s="38" t="s">
        <v>36</v>
      </c>
      <c r="H9" s="37"/>
    </row>
    <row r="10" spans="1:8" ht="18.75">
      <c r="A10" s="36" t="s">
        <v>37</v>
      </c>
      <c r="B10" s="37"/>
      <c r="D10" s="36" t="s">
        <v>38</v>
      </c>
      <c r="E10" s="37"/>
      <c r="G10" s="38" t="s">
        <v>39</v>
      </c>
      <c r="H10" s="37"/>
    </row>
    <row r="11" spans="1:8" ht="18.75">
      <c r="A11" s="36" t="s">
        <v>40</v>
      </c>
      <c r="B11" s="37"/>
      <c r="D11" s="36" t="s">
        <v>41</v>
      </c>
      <c r="E11" s="37"/>
      <c r="G11" s="38" t="s">
        <v>42</v>
      </c>
      <c r="H11" s="37"/>
    </row>
    <row r="12" spans="1:8" ht="18.75">
      <c r="A12" s="36" t="s">
        <v>43</v>
      </c>
      <c r="B12" s="37"/>
      <c r="D12" s="36" t="s">
        <v>44</v>
      </c>
      <c r="E12" s="37"/>
      <c r="G12" s="38" t="s">
        <v>45</v>
      </c>
      <c r="H12" s="37"/>
    </row>
    <row r="13" spans="1:8" ht="18.75">
      <c r="A13" s="36" t="s">
        <v>46</v>
      </c>
      <c r="B13" s="37"/>
      <c r="D13" s="36" t="s">
        <v>47</v>
      </c>
      <c r="E13" s="37"/>
      <c r="G13" s="36" t="s">
        <v>48</v>
      </c>
      <c r="H13" s="37"/>
    </row>
    <row r="14" spans="1:8" ht="18.75">
      <c r="A14" s="36" t="s">
        <v>49</v>
      </c>
      <c r="B14" s="37"/>
      <c r="D14" s="36" t="s">
        <v>50</v>
      </c>
      <c r="E14" s="37"/>
      <c r="G14" s="36" t="s">
        <v>51</v>
      </c>
      <c r="H14" s="37"/>
    </row>
    <row r="15" spans="1:8" ht="18.75">
      <c r="A15" s="36" t="s">
        <v>52</v>
      </c>
      <c r="B15" s="37"/>
      <c r="D15" s="36" t="s">
        <v>53</v>
      </c>
      <c r="E15" s="37"/>
      <c r="G15" s="36" t="s">
        <v>54</v>
      </c>
      <c r="H15" s="37"/>
    </row>
    <row r="16" spans="1:8" ht="18.75">
      <c r="A16" s="36" t="s">
        <v>55</v>
      </c>
      <c r="B16" s="37"/>
      <c r="D16" s="36" t="s">
        <v>56</v>
      </c>
      <c r="E16" s="37"/>
      <c r="G16" s="36" t="s">
        <v>57</v>
      </c>
      <c r="H16" s="37"/>
    </row>
    <row r="17" spans="1:8" ht="18.75">
      <c r="A17" s="36" t="s">
        <v>58</v>
      </c>
      <c r="B17" s="37"/>
      <c r="D17" s="36" t="s">
        <v>59</v>
      </c>
      <c r="E17" s="37"/>
      <c r="G17" s="36" t="s">
        <v>60</v>
      </c>
      <c r="H17" s="37"/>
    </row>
    <row r="18" spans="1:8" ht="18.75">
      <c r="A18" s="36" t="s">
        <v>61</v>
      </c>
      <c r="B18" s="37"/>
      <c r="D18" s="36" t="s">
        <v>62</v>
      </c>
      <c r="E18" s="37"/>
      <c r="G18" s="36" t="s">
        <v>63</v>
      </c>
      <c r="H18" s="37"/>
    </row>
    <row r="19" spans="1:8" ht="18.75">
      <c r="A19" s="36" t="s">
        <v>42</v>
      </c>
      <c r="B19" s="37"/>
      <c r="D19" s="36" t="s">
        <v>64</v>
      </c>
      <c r="E19" s="37"/>
      <c r="G19" s="38" t="s">
        <v>65</v>
      </c>
      <c r="H19" s="37"/>
    </row>
    <row r="20" spans="1:8" ht="18.75">
      <c r="A20" s="36" t="s">
        <v>66</v>
      </c>
      <c r="B20" s="37"/>
      <c r="D20" s="36" t="s">
        <v>67</v>
      </c>
      <c r="E20" s="37"/>
      <c r="G20" s="38" t="s">
        <v>68</v>
      </c>
      <c r="H20" s="37"/>
    </row>
    <row r="21" spans="1:8" ht="18.75">
      <c r="A21" s="36" t="s">
        <v>69</v>
      </c>
      <c r="B21" s="37"/>
      <c r="D21" s="36" t="s">
        <v>70</v>
      </c>
      <c r="E21" s="37"/>
      <c r="G21" s="38" t="s">
        <v>71</v>
      </c>
      <c r="H21" s="37"/>
    </row>
    <row r="22" spans="1:8" ht="18.75">
      <c r="D22" s="36" t="s">
        <v>72</v>
      </c>
      <c r="E22" s="37"/>
      <c r="G22" s="38" t="s">
        <v>73</v>
      </c>
      <c r="H22" s="39" t="s">
        <v>74</v>
      </c>
    </row>
    <row r="23" spans="1:8" ht="18.75">
      <c r="D23" s="36" t="s">
        <v>75</v>
      </c>
      <c r="E23" s="37"/>
      <c r="G23" s="38" t="s">
        <v>76</v>
      </c>
      <c r="H23" s="37"/>
    </row>
    <row r="24" spans="1:8" ht="18.75">
      <c r="D24" s="36" t="s">
        <v>77</v>
      </c>
      <c r="E24" s="37"/>
    </row>
    <row r="25" spans="1:8" ht="18.75">
      <c r="D25" s="36" t="s">
        <v>78</v>
      </c>
      <c r="E25" s="37"/>
      <c r="G25" s="231" t="s">
        <v>79</v>
      </c>
      <c r="H25" s="228"/>
    </row>
    <row r="26" spans="1:8" ht="18.75">
      <c r="D26" s="36" t="s">
        <v>80</v>
      </c>
      <c r="E26" s="37"/>
      <c r="G26" s="229"/>
      <c r="H26" s="230"/>
    </row>
    <row r="27" spans="1:8" ht="18.75">
      <c r="D27" s="36" t="s">
        <v>81</v>
      </c>
      <c r="E27" s="37"/>
      <c r="G27" s="40" t="s">
        <v>82</v>
      </c>
      <c r="H27" s="37"/>
    </row>
    <row r="28" spans="1:8" ht="18.75">
      <c r="D28" s="36" t="s">
        <v>83</v>
      </c>
      <c r="E28" s="37"/>
      <c r="G28" s="40" t="s">
        <v>84</v>
      </c>
      <c r="H28" s="37"/>
    </row>
    <row r="29" spans="1:8" ht="18.75">
      <c r="D29" s="36" t="s">
        <v>85</v>
      </c>
      <c r="E29" s="37"/>
      <c r="G29" s="40" t="s">
        <v>86</v>
      </c>
      <c r="H29" s="37"/>
    </row>
    <row r="30" spans="1:8" ht="18.75">
      <c r="D30" s="36" t="s">
        <v>87</v>
      </c>
      <c r="E30" s="37"/>
      <c r="G30" s="40" t="s">
        <v>88</v>
      </c>
      <c r="H30" s="37"/>
    </row>
    <row r="31" spans="1:8" ht="18.75">
      <c r="D31" s="36" t="s">
        <v>89</v>
      </c>
      <c r="E31" s="37"/>
      <c r="G31" s="40" t="s">
        <v>90</v>
      </c>
      <c r="H31" s="37"/>
    </row>
    <row r="32" spans="1:8" ht="18.75">
      <c r="D32" s="36" t="s">
        <v>91</v>
      </c>
      <c r="E32" s="37"/>
      <c r="G32" s="40" t="s">
        <v>92</v>
      </c>
      <c r="H32" s="37"/>
    </row>
    <row r="33" spans="4:8" ht="18.75">
      <c r="D33" s="36" t="s">
        <v>93</v>
      </c>
      <c r="E33" s="37"/>
      <c r="G33" s="40" t="s">
        <v>94</v>
      </c>
      <c r="H33" s="37"/>
    </row>
    <row r="34" spans="4:8" ht="18.75">
      <c r="D34" s="36" t="s">
        <v>95</v>
      </c>
      <c r="E34" s="37"/>
      <c r="G34" s="40" t="s">
        <v>96</v>
      </c>
      <c r="H34" s="37"/>
    </row>
    <row r="35" spans="4:8" ht="18.75">
      <c r="D35" s="36" t="s">
        <v>97</v>
      </c>
      <c r="E35" s="37"/>
      <c r="G35" s="40" t="s">
        <v>98</v>
      </c>
      <c r="H35" s="37"/>
    </row>
    <row r="36" spans="4:8" ht="18.75">
      <c r="D36" s="36" t="s">
        <v>99</v>
      </c>
      <c r="E36" s="37"/>
      <c r="G36" s="40" t="s">
        <v>66</v>
      </c>
      <c r="H36" s="37"/>
    </row>
    <row r="37" spans="4:8" ht="18.75">
      <c r="G37" s="40" t="s">
        <v>100</v>
      </c>
      <c r="H37" s="37"/>
    </row>
    <row r="38" spans="4:8" ht="18.75">
      <c r="G38" s="40" t="s">
        <v>101</v>
      </c>
      <c r="H38" s="37"/>
    </row>
    <row r="39" spans="4:8" ht="18.75">
      <c r="G39" s="40" t="s">
        <v>102</v>
      </c>
      <c r="H39" s="37"/>
    </row>
    <row r="40" spans="4:8" ht="18.75">
      <c r="G40" s="40" t="s">
        <v>103</v>
      </c>
      <c r="H40" s="37"/>
    </row>
    <row r="41" spans="4:8" ht="18.75">
      <c r="G41" s="40" t="s">
        <v>104</v>
      </c>
      <c r="H41" s="37"/>
    </row>
    <row r="42" spans="4:8" ht="18.75">
      <c r="G42" s="40" t="s">
        <v>105</v>
      </c>
      <c r="H42" s="37"/>
    </row>
    <row r="43" spans="4:8">
      <c r="G43" s="40" t="s">
        <v>106</v>
      </c>
      <c r="H43" s="41" t="s">
        <v>107</v>
      </c>
    </row>
    <row r="44" spans="4:8" ht="18.75">
      <c r="G44" s="40" t="s">
        <v>108</v>
      </c>
      <c r="H44" s="37"/>
    </row>
    <row r="45" spans="4:8" ht="18.75">
      <c r="G45" s="40" t="s">
        <v>109</v>
      </c>
      <c r="H45" s="37"/>
    </row>
    <row r="46" spans="4:8" ht="18.75">
      <c r="G46" s="40" t="s">
        <v>110</v>
      </c>
      <c r="H46" s="37"/>
    </row>
    <row r="47" spans="4:8" ht="18.75">
      <c r="G47" s="40" t="s">
        <v>111</v>
      </c>
      <c r="H47" s="37"/>
    </row>
    <row r="48" spans="4:8" ht="18.75">
      <c r="G48" s="40" t="s">
        <v>112</v>
      </c>
      <c r="H48" s="37"/>
    </row>
    <row r="49" spans="1:8" ht="18.75">
      <c r="G49" s="40" t="s">
        <v>113</v>
      </c>
      <c r="H49" s="37"/>
    </row>
    <row r="50" spans="1:8" ht="18.75">
      <c r="G50" s="40" t="s">
        <v>42</v>
      </c>
      <c r="H50" s="37"/>
    </row>
    <row r="51" spans="1:8" ht="18.75">
      <c r="G51" s="40" t="s">
        <v>114</v>
      </c>
      <c r="H51" s="37"/>
    </row>
    <row r="52" spans="1:8" ht="18.75">
      <c r="G52" s="40" t="s">
        <v>115</v>
      </c>
      <c r="H52" s="37"/>
    </row>
    <row r="53" spans="1:8" ht="18.75">
      <c r="G53" s="40" t="s">
        <v>116</v>
      </c>
      <c r="H53" s="37"/>
    </row>
    <row r="54" spans="1:8" ht="18.75">
      <c r="G54" s="40" t="s">
        <v>117</v>
      </c>
      <c r="H54" s="37"/>
    </row>
    <row r="55" spans="1:8" ht="18.75">
      <c r="G55" s="40" t="s">
        <v>118</v>
      </c>
      <c r="H55" s="37"/>
    </row>
    <row r="56" spans="1:8" ht="18.75">
      <c r="G56" s="40" t="s">
        <v>119</v>
      </c>
      <c r="H56" s="37"/>
    </row>
    <row r="59" spans="1:8">
      <c r="A59" s="232" t="s">
        <v>120</v>
      </c>
      <c r="B59" s="228"/>
      <c r="D59" s="233" t="s">
        <v>121</v>
      </c>
      <c r="E59" s="228"/>
      <c r="G59" s="234" t="s">
        <v>122</v>
      </c>
      <c r="H59" s="228"/>
    </row>
    <row r="60" spans="1:8">
      <c r="A60" s="229"/>
      <c r="B60" s="230"/>
      <c r="D60" s="229"/>
      <c r="E60" s="230"/>
      <c r="G60" s="229"/>
      <c r="H60" s="230"/>
    </row>
    <row r="61" spans="1:8" ht="18.75">
      <c r="A61" s="42" t="s">
        <v>123</v>
      </c>
      <c r="B61" s="37"/>
      <c r="D61" s="42" t="s">
        <v>124</v>
      </c>
      <c r="E61" s="37"/>
      <c r="G61" s="42" t="s">
        <v>125</v>
      </c>
      <c r="H61" s="37"/>
    </row>
    <row r="62" spans="1:8" ht="18.75">
      <c r="A62" s="42" t="s">
        <v>126</v>
      </c>
      <c r="B62" s="37"/>
      <c r="D62" s="42" t="s">
        <v>127</v>
      </c>
      <c r="E62" s="37"/>
      <c r="G62" s="42" t="s">
        <v>128</v>
      </c>
      <c r="H62" s="37"/>
    </row>
    <row r="63" spans="1:8" ht="18.75">
      <c r="A63" s="42" t="s">
        <v>129</v>
      </c>
      <c r="B63" s="37"/>
      <c r="D63" s="42" t="s">
        <v>130</v>
      </c>
      <c r="E63" s="37"/>
      <c r="G63" s="42" t="s">
        <v>131</v>
      </c>
      <c r="H63" s="37"/>
    </row>
    <row r="64" spans="1:8" ht="18.75">
      <c r="A64" s="42" t="s">
        <v>132</v>
      </c>
      <c r="B64" s="37"/>
      <c r="D64" s="42" t="s">
        <v>133</v>
      </c>
      <c r="E64" s="43" t="s">
        <v>74</v>
      </c>
      <c r="G64" s="42" t="s">
        <v>134</v>
      </c>
      <c r="H64" s="37"/>
    </row>
    <row r="65" spans="1:8" ht="18.75">
      <c r="A65" s="42" t="s">
        <v>42</v>
      </c>
      <c r="B65" s="37"/>
      <c r="D65" s="42" t="s">
        <v>135</v>
      </c>
      <c r="E65" s="37"/>
      <c r="G65" s="42" t="s">
        <v>136</v>
      </c>
      <c r="H65" s="37"/>
    </row>
    <row r="66" spans="1:8" ht="18.75">
      <c r="A66" s="42" t="s">
        <v>137</v>
      </c>
      <c r="B66" s="37"/>
      <c r="D66" s="42" t="s">
        <v>138</v>
      </c>
      <c r="E66" s="37"/>
      <c r="G66" s="42" t="s">
        <v>139</v>
      </c>
      <c r="H66" s="37"/>
    </row>
    <row r="67" spans="1:8" ht="18.75">
      <c r="A67" s="42" t="s">
        <v>140</v>
      </c>
      <c r="B67" s="37"/>
      <c r="D67" s="42" t="s">
        <v>141</v>
      </c>
      <c r="E67" s="37"/>
      <c r="G67" s="42" t="s">
        <v>142</v>
      </c>
      <c r="H67" s="37"/>
    </row>
    <row r="68" spans="1:8" ht="18.75">
      <c r="A68" s="44"/>
      <c r="B68" s="44"/>
      <c r="C68" s="44"/>
      <c r="D68" s="42" t="s">
        <v>42</v>
      </c>
      <c r="E68" s="37"/>
      <c r="G68" s="42" t="s">
        <v>143</v>
      </c>
      <c r="H68" s="37"/>
    </row>
    <row r="69" spans="1:8" ht="18.75">
      <c r="A69" s="227" t="s">
        <v>144</v>
      </c>
      <c r="B69" s="228"/>
      <c r="D69" s="42" t="s">
        <v>145</v>
      </c>
      <c r="E69" s="37"/>
      <c r="G69" s="42" t="s">
        <v>146</v>
      </c>
      <c r="H69" s="37"/>
    </row>
    <row r="70" spans="1:8" ht="12.75" customHeight="1">
      <c r="A70" s="229"/>
      <c r="B70" s="230"/>
      <c r="D70" s="42" t="s">
        <v>147</v>
      </c>
      <c r="E70" s="37"/>
      <c r="G70" s="42" t="s">
        <v>148</v>
      </c>
      <c r="H70" s="37"/>
    </row>
    <row r="71" spans="1:8" ht="18.75">
      <c r="A71" s="42" t="s">
        <v>149</v>
      </c>
      <c r="B71" s="37"/>
      <c r="G71" s="42" t="s">
        <v>150</v>
      </c>
      <c r="H71" s="37"/>
    </row>
    <row r="72" spans="1:8" ht="18.75">
      <c r="A72" s="42" t="s">
        <v>151</v>
      </c>
      <c r="B72" s="37"/>
      <c r="G72" s="42" t="s">
        <v>152</v>
      </c>
      <c r="H72" s="37"/>
    </row>
    <row r="73" spans="1:8" ht="18.75">
      <c r="A73" s="42" t="s">
        <v>153</v>
      </c>
      <c r="B73" s="37"/>
      <c r="G73" s="42" t="s">
        <v>42</v>
      </c>
      <c r="H73" s="37"/>
    </row>
    <row r="74" spans="1:8" ht="13.5" customHeight="1">
      <c r="A74" s="42" t="s">
        <v>154</v>
      </c>
      <c r="B74" s="37"/>
      <c r="G74" s="42" t="s">
        <v>155</v>
      </c>
      <c r="H74" s="37"/>
    </row>
    <row r="75" spans="1:8" ht="13.5" customHeight="1">
      <c r="A75" s="42" t="s">
        <v>156</v>
      </c>
      <c r="B75" s="37"/>
      <c r="G75" s="42" t="s">
        <v>157</v>
      </c>
      <c r="H75" s="37"/>
    </row>
    <row r="76" spans="1:8" ht="14.25" customHeight="1">
      <c r="A76" s="42" t="s">
        <v>158</v>
      </c>
      <c r="B76" s="37"/>
      <c r="G76" s="42" t="s">
        <v>159</v>
      </c>
      <c r="H76" s="37"/>
    </row>
    <row r="77" spans="1:8" ht="15" customHeight="1">
      <c r="A77" s="42" t="s">
        <v>160</v>
      </c>
      <c r="B77" s="37"/>
      <c r="G77" s="42" t="s">
        <v>161</v>
      </c>
      <c r="H77" s="37"/>
    </row>
    <row r="78" spans="1:8" ht="15.75" customHeight="1">
      <c r="A78" s="42" t="s">
        <v>162</v>
      </c>
      <c r="B78" s="37"/>
      <c r="G78" s="42" t="s">
        <v>163</v>
      </c>
      <c r="H78" s="37"/>
    </row>
    <row r="109" ht="15.75" customHeight="1"/>
    <row r="110" ht="15.75" customHeight="1"/>
    <row r="111" ht="16.5" customHeight="1"/>
    <row r="112" ht="18.75" customHeight="1"/>
  </sheetData>
  <mergeCells count="8">
    <mergeCell ref="A69:B70"/>
    <mergeCell ref="A3:B4"/>
    <mergeCell ref="D3:E4"/>
    <mergeCell ref="G3:H4"/>
    <mergeCell ref="G25:H26"/>
    <mergeCell ref="A59:B60"/>
    <mergeCell ref="D59:E60"/>
    <mergeCell ref="G59:H60"/>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S999"/>
  <sheetViews>
    <sheetView workbookViewId="0"/>
  </sheetViews>
  <sheetFormatPr defaultColWidth="14.42578125" defaultRowHeight="15" customHeight="1"/>
  <cols>
    <col min="2" max="2" width="16.42578125" customWidth="1"/>
    <col min="3" max="3" width="9.7109375" customWidth="1"/>
    <col min="4" max="4" width="7" customWidth="1"/>
    <col min="5" max="5" width="9.28515625" customWidth="1"/>
  </cols>
  <sheetData>
    <row r="1" spans="1:19">
      <c r="A1" s="44"/>
      <c r="B1" s="44"/>
      <c r="C1" s="44"/>
      <c r="D1" s="44"/>
      <c r="E1" s="44"/>
      <c r="F1" s="44"/>
      <c r="G1" s="44"/>
      <c r="H1" s="44"/>
      <c r="I1" s="44"/>
      <c r="J1" s="44"/>
      <c r="K1" s="44"/>
      <c r="L1" s="44"/>
      <c r="M1" s="44"/>
      <c r="N1" s="44"/>
      <c r="O1" s="44"/>
      <c r="P1" s="44"/>
      <c r="Q1" s="44"/>
      <c r="R1" s="44"/>
      <c r="S1" s="44"/>
    </row>
    <row r="2" spans="1:19">
      <c r="A2" s="44"/>
      <c r="B2" s="44"/>
      <c r="C2" s="44"/>
      <c r="D2" s="44"/>
      <c r="E2" s="44"/>
      <c r="F2" s="44"/>
      <c r="G2" s="44"/>
      <c r="H2" s="44"/>
      <c r="I2" s="44"/>
      <c r="J2" s="44"/>
      <c r="K2" s="44"/>
      <c r="L2" s="44"/>
      <c r="M2" s="44"/>
      <c r="N2" s="44"/>
      <c r="O2" s="44"/>
      <c r="P2" s="44"/>
      <c r="Q2" s="44"/>
      <c r="R2" s="44"/>
      <c r="S2" s="44"/>
    </row>
    <row r="3" spans="1:19">
      <c r="A3" s="44"/>
      <c r="B3" s="235" t="s">
        <v>7</v>
      </c>
      <c r="C3" s="236" t="s">
        <v>164</v>
      </c>
      <c r="D3" s="207"/>
      <c r="E3" s="208"/>
      <c r="F3" s="44"/>
      <c r="G3" s="44"/>
      <c r="H3" s="44"/>
      <c r="I3" s="44"/>
      <c r="J3" s="44"/>
      <c r="K3" s="44"/>
      <c r="L3" s="44"/>
      <c r="M3" s="44"/>
      <c r="N3" s="44"/>
      <c r="O3" s="44"/>
      <c r="P3" s="44"/>
      <c r="Q3" s="44"/>
      <c r="R3" s="44"/>
      <c r="S3" s="44"/>
    </row>
    <row r="4" spans="1:19">
      <c r="A4" s="44"/>
      <c r="B4" s="225"/>
      <c r="C4" s="45" t="s">
        <v>12</v>
      </c>
      <c r="D4" s="45" t="s">
        <v>165</v>
      </c>
      <c r="E4" s="45" t="s">
        <v>166</v>
      </c>
      <c r="F4" s="44"/>
      <c r="G4" s="44"/>
      <c r="H4" s="44"/>
      <c r="I4" s="44"/>
      <c r="J4" s="44"/>
      <c r="K4" s="44"/>
      <c r="L4" s="44"/>
      <c r="M4" s="44"/>
      <c r="N4" s="44"/>
      <c r="O4" s="44"/>
      <c r="P4" s="44"/>
      <c r="Q4" s="44"/>
      <c r="R4" s="44"/>
      <c r="S4" s="44"/>
    </row>
    <row r="5" spans="1:19">
      <c r="A5" s="44"/>
      <c r="B5" s="46" t="s">
        <v>167</v>
      </c>
      <c r="C5" s="47">
        <v>138</v>
      </c>
      <c r="D5" s="48">
        <v>6</v>
      </c>
      <c r="E5" s="49">
        <f t="shared" ref="E5:E10" si="0">C5-D5</f>
        <v>132</v>
      </c>
      <c r="F5" s="44"/>
      <c r="G5" s="44"/>
      <c r="H5" s="44"/>
      <c r="I5" s="44"/>
      <c r="J5" s="44"/>
      <c r="K5" s="44"/>
      <c r="L5" s="44"/>
      <c r="M5" s="44"/>
      <c r="N5" s="44"/>
      <c r="O5" s="44"/>
      <c r="P5" s="44"/>
      <c r="Q5" s="44"/>
      <c r="R5" s="44"/>
      <c r="S5" s="44"/>
    </row>
    <row r="6" spans="1:19">
      <c r="A6" s="44"/>
      <c r="B6" s="46" t="s">
        <v>0</v>
      </c>
      <c r="C6" s="47">
        <v>212</v>
      </c>
      <c r="D6" s="48">
        <v>7</v>
      </c>
      <c r="E6" s="49">
        <f t="shared" si="0"/>
        <v>205</v>
      </c>
      <c r="F6" s="44"/>
      <c r="G6" s="44"/>
      <c r="H6" s="44"/>
      <c r="I6" s="44"/>
      <c r="J6" s="44"/>
      <c r="K6" s="44"/>
      <c r="L6" s="44"/>
      <c r="M6" s="44"/>
      <c r="N6" s="44"/>
      <c r="O6" s="44"/>
      <c r="P6" s="44"/>
      <c r="Q6" s="44"/>
      <c r="R6" s="44"/>
      <c r="S6" s="44"/>
    </row>
    <row r="7" spans="1:19">
      <c r="A7" s="44"/>
      <c r="B7" s="46" t="s">
        <v>3</v>
      </c>
      <c r="C7" s="47">
        <v>306</v>
      </c>
      <c r="D7" s="48">
        <v>27</v>
      </c>
      <c r="E7" s="49">
        <f t="shared" si="0"/>
        <v>279</v>
      </c>
      <c r="F7" s="44"/>
      <c r="G7" s="44"/>
      <c r="H7" s="44"/>
      <c r="I7" s="44"/>
      <c r="J7" s="44"/>
      <c r="K7" s="44"/>
      <c r="L7" s="44"/>
      <c r="M7" s="44"/>
      <c r="N7" s="44"/>
      <c r="O7" s="44"/>
      <c r="P7" s="44"/>
      <c r="Q7" s="44"/>
      <c r="R7" s="44"/>
      <c r="S7" s="44"/>
    </row>
    <row r="8" spans="1:19">
      <c r="A8" s="44"/>
      <c r="B8" s="46" t="s">
        <v>168</v>
      </c>
      <c r="C8" s="47">
        <v>903</v>
      </c>
      <c r="D8" s="48">
        <v>6</v>
      </c>
      <c r="E8" s="49">
        <f t="shared" si="0"/>
        <v>897</v>
      </c>
      <c r="F8" s="44"/>
      <c r="G8" s="44"/>
      <c r="H8" s="44"/>
      <c r="I8" s="44"/>
      <c r="J8" s="44"/>
      <c r="K8" s="44"/>
      <c r="L8" s="44"/>
      <c r="M8" s="44"/>
      <c r="N8" s="44"/>
      <c r="O8" s="44"/>
      <c r="P8" s="44"/>
      <c r="Q8" s="44"/>
      <c r="R8" s="44"/>
      <c r="S8" s="44"/>
    </row>
    <row r="9" spans="1:19">
      <c r="A9" s="44"/>
      <c r="B9" s="46" t="s">
        <v>5</v>
      </c>
      <c r="C9" s="47">
        <v>358</v>
      </c>
      <c r="D9" s="48">
        <v>4</v>
      </c>
      <c r="E9" s="49">
        <f t="shared" si="0"/>
        <v>354</v>
      </c>
      <c r="F9" s="44"/>
      <c r="G9" s="44"/>
      <c r="H9" s="44"/>
      <c r="I9" s="44"/>
      <c r="J9" s="44"/>
      <c r="K9" s="44"/>
      <c r="L9" s="44"/>
      <c r="M9" s="44"/>
      <c r="N9" s="44"/>
      <c r="O9" s="44"/>
      <c r="P9" s="44"/>
      <c r="Q9" s="44"/>
      <c r="R9" s="44"/>
      <c r="S9" s="44"/>
    </row>
    <row r="10" spans="1:19">
      <c r="A10" s="44"/>
      <c r="B10" s="46" t="s">
        <v>6</v>
      </c>
      <c r="C10" s="47">
        <v>457</v>
      </c>
      <c r="D10" s="48">
        <v>1</v>
      </c>
      <c r="E10" s="49">
        <f t="shared" si="0"/>
        <v>456</v>
      </c>
      <c r="F10" s="44"/>
      <c r="G10" s="44"/>
      <c r="H10" s="44"/>
      <c r="I10" s="44"/>
      <c r="J10" s="44"/>
      <c r="K10" s="44"/>
      <c r="L10" s="44"/>
      <c r="M10" s="44"/>
      <c r="N10" s="44"/>
      <c r="O10" s="44"/>
      <c r="P10" s="44"/>
      <c r="Q10" s="44"/>
      <c r="R10" s="44"/>
      <c r="S10" s="44"/>
    </row>
    <row r="11" spans="1:19">
      <c r="A11" s="44"/>
      <c r="B11" s="44"/>
      <c r="C11" s="44"/>
      <c r="D11" s="50"/>
      <c r="E11" s="51"/>
      <c r="F11" s="44"/>
      <c r="G11" s="44"/>
      <c r="H11" s="44"/>
      <c r="I11" s="44"/>
      <c r="J11" s="44"/>
      <c r="K11" s="44"/>
      <c r="L11" s="44"/>
      <c r="M11" s="44"/>
      <c r="N11" s="44"/>
      <c r="O11" s="44"/>
      <c r="P11" s="44"/>
      <c r="Q11" s="44"/>
      <c r="R11" s="44"/>
      <c r="S11" s="44"/>
    </row>
    <row r="12" spans="1:19">
      <c r="A12" s="44"/>
      <c r="B12" s="44"/>
      <c r="C12" s="52">
        <f t="shared" ref="C12:E12" si="1">SUM(C5:C10)</f>
        <v>2374</v>
      </c>
      <c r="D12" s="53">
        <f t="shared" si="1"/>
        <v>51</v>
      </c>
      <c r="E12" s="54">
        <f t="shared" si="1"/>
        <v>2323</v>
      </c>
      <c r="F12" s="44"/>
      <c r="G12" s="44"/>
      <c r="H12" s="44"/>
      <c r="I12" s="44"/>
      <c r="J12" s="44"/>
      <c r="K12" s="44"/>
      <c r="L12" s="44"/>
      <c r="M12" s="44"/>
      <c r="N12" s="44"/>
      <c r="O12" s="44"/>
      <c r="P12" s="44"/>
      <c r="Q12" s="44"/>
      <c r="R12" s="44"/>
      <c r="S12" s="44"/>
    </row>
    <row r="13" spans="1:19">
      <c r="A13" s="44"/>
      <c r="B13" s="55" t="s">
        <v>169</v>
      </c>
      <c r="C13" s="52">
        <v>100</v>
      </c>
      <c r="D13" s="44"/>
      <c r="E13" s="44"/>
      <c r="F13" s="44"/>
      <c r="G13" s="44"/>
      <c r="H13" s="44"/>
      <c r="I13" s="44"/>
      <c r="J13" s="44"/>
      <c r="K13" s="44"/>
      <c r="L13" s="44"/>
      <c r="M13" s="44"/>
      <c r="N13" s="44"/>
      <c r="O13" s="44"/>
      <c r="P13" s="44"/>
      <c r="Q13" s="44"/>
      <c r="R13" s="44"/>
      <c r="S13" s="44"/>
    </row>
    <row r="14" spans="1:19">
      <c r="A14" s="44"/>
      <c r="B14" s="56" t="s">
        <v>170</v>
      </c>
      <c r="C14" s="52">
        <f>INT((E12/C12)*100)</f>
        <v>97</v>
      </c>
      <c r="D14" s="44"/>
      <c r="E14" s="44"/>
      <c r="F14" s="44"/>
      <c r="G14" s="44"/>
      <c r="H14" s="44"/>
      <c r="I14" s="44"/>
      <c r="J14" s="44"/>
      <c r="K14" s="44"/>
      <c r="L14" s="44"/>
      <c r="M14" s="44"/>
      <c r="N14" s="44"/>
      <c r="O14" s="44"/>
      <c r="P14" s="44"/>
      <c r="Q14" s="44"/>
      <c r="R14" s="44"/>
      <c r="S14" s="44"/>
    </row>
    <row r="15" spans="1:19">
      <c r="A15" s="44"/>
      <c r="B15" s="44"/>
      <c r="C15" s="44"/>
      <c r="D15" s="44"/>
      <c r="E15" s="44"/>
      <c r="F15" s="44"/>
      <c r="G15" s="44"/>
      <c r="H15" s="44"/>
      <c r="I15" s="44"/>
      <c r="J15" s="44"/>
      <c r="K15" s="44"/>
      <c r="L15" s="44"/>
      <c r="M15" s="44"/>
      <c r="N15" s="44"/>
      <c r="O15" s="44"/>
      <c r="P15" s="44"/>
      <c r="Q15" s="44"/>
      <c r="R15" s="44"/>
      <c r="S15" s="44"/>
    </row>
    <row r="16" spans="1:19">
      <c r="A16" s="44"/>
      <c r="B16" s="44"/>
      <c r="C16" s="44"/>
      <c r="D16" s="44"/>
      <c r="E16" s="44"/>
      <c r="F16" s="44"/>
      <c r="G16" s="44"/>
      <c r="H16" s="44"/>
      <c r="I16" s="44"/>
      <c r="J16" s="44"/>
      <c r="K16" s="44"/>
      <c r="L16" s="44"/>
      <c r="M16" s="44"/>
      <c r="N16" s="44"/>
      <c r="O16" s="44"/>
      <c r="P16" s="44"/>
      <c r="Q16" s="44"/>
      <c r="R16" s="44"/>
      <c r="S16" s="44"/>
    </row>
    <row r="17" spans="1:19">
      <c r="A17" s="44"/>
      <c r="B17" s="44"/>
      <c r="C17" s="44"/>
      <c r="D17" s="44"/>
      <c r="E17" s="44"/>
      <c r="F17" s="44"/>
      <c r="G17" s="44"/>
      <c r="H17" s="44"/>
      <c r="I17" s="44"/>
      <c r="J17" s="44"/>
      <c r="K17" s="44"/>
      <c r="L17" s="44"/>
      <c r="M17" s="44"/>
      <c r="N17" s="44"/>
      <c r="O17" s="44"/>
      <c r="P17" s="44"/>
      <c r="Q17" s="44"/>
      <c r="R17" s="44"/>
      <c r="S17" s="44"/>
    </row>
    <row r="18" spans="1:19">
      <c r="A18" s="44"/>
      <c r="B18" s="44"/>
      <c r="C18" s="44"/>
      <c r="D18" s="44"/>
      <c r="E18" s="44"/>
      <c r="F18" s="44"/>
      <c r="G18" s="44"/>
      <c r="H18" s="44"/>
      <c r="I18" s="44"/>
      <c r="J18" s="44"/>
      <c r="K18" s="44"/>
      <c r="L18" s="44"/>
      <c r="M18" s="44"/>
      <c r="N18" s="44"/>
      <c r="O18" s="44"/>
      <c r="P18" s="44"/>
      <c r="Q18" s="44"/>
      <c r="R18" s="44"/>
      <c r="S18" s="44"/>
    </row>
    <row r="19" spans="1:19">
      <c r="A19" s="44"/>
      <c r="B19" s="44"/>
      <c r="C19" s="44"/>
      <c r="D19" s="44"/>
      <c r="E19" s="44"/>
      <c r="F19" s="44"/>
      <c r="G19" s="44"/>
      <c r="H19" s="44"/>
      <c r="I19" s="44"/>
      <c r="J19" s="44"/>
      <c r="K19" s="44"/>
      <c r="L19" s="44"/>
      <c r="M19" s="44"/>
      <c r="N19" s="44"/>
      <c r="O19" s="44"/>
      <c r="P19" s="44"/>
      <c r="Q19" s="44"/>
      <c r="R19" s="44"/>
      <c r="S19" s="44"/>
    </row>
    <row r="20" spans="1:19">
      <c r="A20" s="44"/>
      <c r="B20" s="44"/>
      <c r="C20" s="44"/>
      <c r="D20" s="44"/>
      <c r="E20" s="44"/>
      <c r="F20" s="44"/>
      <c r="G20" s="44"/>
      <c r="H20" s="44"/>
      <c r="I20" s="44"/>
      <c r="J20" s="44"/>
      <c r="K20" s="44"/>
      <c r="L20" s="44"/>
      <c r="M20" s="44"/>
      <c r="N20" s="44"/>
      <c r="O20" s="44"/>
      <c r="P20" s="44"/>
      <c r="Q20" s="44"/>
      <c r="R20" s="44"/>
      <c r="S20" s="44"/>
    </row>
    <row r="21" spans="1:19">
      <c r="A21" s="44"/>
      <c r="B21" s="44"/>
      <c r="C21" s="44"/>
      <c r="D21" s="44"/>
      <c r="E21" s="44"/>
      <c r="F21" s="44"/>
      <c r="G21" s="44"/>
      <c r="H21" s="44"/>
      <c r="I21" s="44"/>
      <c r="J21" s="44"/>
      <c r="K21" s="44"/>
      <c r="L21" s="44"/>
      <c r="M21" s="44"/>
      <c r="N21" s="44"/>
      <c r="O21" s="44"/>
      <c r="P21" s="44"/>
      <c r="Q21" s="44"/>
      <c r="R21" s="44"/>
      <c r="S21" s="44"/>
    </row>
    <row r="22" spans="1:19">
      <c r="A22" s="44"/>
      <c r="B22" s="44"/>
      <c r="C22" s="44"/>
      <c r="D22" s="44"/>
      <c r="E22" s="44"/>
      <c r="F22" s="44"/>
      <c r="G22" s="44"/>
      <c r="H22" s="44"/>
      <c r="I22" s="44"/>
      <c r="J22" s="44"/>
      <c r="K22" s="44"/>
      <c r="L22" s="44"/>
      <c r="M22" s="44"/>
      <c r="N22" s="44"/>
      <c r="O22" s="44"/>
      <c r="P22" s="44"/>
      <c r="Q22" s="44"/>
      <c r="R22" s="44"/>
      <c r="S22" s="44"/>
    </row>
    <row r="23" spans="1:19">
      <c r="A23" s="44"/>
      <c r="B23" s="44"/>
      <c r="C23" s="44"/>
      <c r="D23" s="44"/>
      <c r="E23" s="44"/>
      <c r="F23" s="44"/>
      <c r="G23" s="44"/>
      <c r="H23" s="44"/>
      <c r="I23" s="44"/>
      <c r="J23" s="44"/>
      <c r="K23" s="44"/>
      <c r="L23" s="44"/>
      <c r="M23" s="44"/>
      <c r="N23" s="44"/>
      <c r="O23" s="44"/>
      <c r="P23" s="44"/>
      <c r="Q23" s="44"/>
      <c r="R23" s="44"/>
      <c r="S23" s="44"/>
    </row>
    <row r="24" spans="1:19">
      <c r="A24" s="44"/>
      <c r="B24" s="44"/>
      <c r="C24" s="44"/>
      <c r="D24" s="44"/>
      <c r="E24" s="44"/>
      <c r="F24" s="44"/>
      <c r="G24" s="44"/>
      <c r="H24" s="44"/>
      <c r="I24" s="44"/>
      <c r="J24" s="44"/>
      <c r="K24" s="44"/>
      <c r="L24" s="44"/>
      <c r="M24" s="44"/>
      <c r="N24" s="44"/>
      <c r="O24" s="44"/>
      <c r="P24" s="44"/>
      <c r="Q24" s="44"/>
      <c r="R24" s="44"/>
      <c r="S24" s="44"/>
    </row>
    <row r="25" spans="1:19">
      <c r="A25" s="44"/>
      <c r="B25" s="44"/>
      <c r="C25" s="44"/>
      <c r="D25" s="44"/>
      <c r="E25" s="44"/>
      <c r="F25" s="44"/>
      <c r="G25" s="44"/>
      <c r="H25" s="44"/>
      <c r="I25" s="44"/>
      <c r="J25" s="44"/>
      <c r="K25" s="44"/>
      <c r="L25" s="44"/>
      <c r="M25" s="44"/>
      <c r="N25" s="44"/>
      <c r="O25" s="44"/>
      <c r="P25" s="44"/>
      <c r="Q25" s="44"/>
      <c r="R25" s="44"/>
      <c r="S25" s="44"/>
    </row>
    <row r="26" spans="1:19">
      <c r="A26" s="44"/>
      <c r="B26" s="44"/>
      <c r="C26" s="44"/>
      <c r="D26" s="44"/>
      <c r="E26" s="44"/>
      <c r="F26" s="44"/>
      <c r="G26" s="44"/>
      <c r="H26" s="44"/>
      <c r="I26" s="44"/>
      <c r="J26" s="44"/>
      <c r="K26" s="44"/>
      <c r="L26" s="44"/>
      <c r="M26" s="44"/>
      <c r="N26" s="44"/>
      <c r="O26" s="44"/>
      <c r="P26" s="44"/>
      <c r="Q26" s="44"/>
      <c r="R26" s="44"/>
      <c r="S26" s="44"/>
    </row>
    <row r="27" spans="1:19">
      <c r="A27" s="44"/>
      <c r="B27" s="44"/>
      <c r="C27" s="44"/>
      <c r="D27" s="44"/>
      <c r="E27" s="44"/>
      <c r="F27" s="44"/>
      <c r="G27" s="44"/>
      <c r="H27" s="44"/>
      <c r="I27" s="44"/>
      <c r="J27" s="44"/>
      <c r="K27" s="44"/>
      <c r="L27" s="44"/>
      <c r="M27" s="44"/>
      <c r="N27" s="44"/>
      <c r="O27" s="44"/>
      <c r="P27" s="44"/>
      <c r="Q27" s="44"/>
      <c r="R27" s="44"/>
      <c r="S27" s="44"/>
    </row>
    <row r="28" spans="1:19">
      <c r="A28" s="44"/>
      <c r="B28" s="44"/>
      <c r="C28" s="44"/>
      <c r="D28" s="44"/>
      <c r="E28" s="44"/>
      <c r="F28" s="44"/>
      <c r="G28" s="44"/>
      <c r="H28" s="44"/>
      <c r="I28" s="44"/>
      <c r="J28" s="44"/>
      <c r="K28" s="44"/>
      <c r="L28" s="44"/>
      <c r="M28" s="44"/>
      <c r="N28" s="44"/>
      <c r="O28" s="44"/>
      <c r="P28" s="44"/>
      <c r="Q28" s="44"/>
      <c r="R28" s="44"/>
      <c r="S28" s="44"/>
    </row>
    <row r="29" spans="1:19">
      <c r="A29" s="44"/>
      <c r="B29" s="44"/>
      <c r="C29" s="44"/>
      <c r="D29" s="44"/>
      <c r="E29" s="44"/>
      <c r="F29" s="44"/>
      <c r="G29" s="44"/>
      <c r="H29" s="44"/>
      <c r="I29" s="44"/>
      <c r="J29" s="44"/>
      <c r="K29" s="44"/>
      <c r="L29" s="44"/>
      <c r="M29" s="44"/>
      <c r="N29" s="44"/>
      <c r="O29" s="44"/>
      <c r="P29" s="44"/>
      <c r="Q29" s="44"/>
      <c r="R29" s="44"/>
      <c r="S29" s="44"/>
    </row>
    <row r="30" spans="1:19">
      <c r="A30" s="44"/>
      <c r="B30" s="44"/>
      <c r="C30" s="44"/>
      <c r="D30" s="44"/>
      <c r="E30" s="44"/>
      <c r="F30" s="44"/>
      <c r="G30" s="44"/>
      <c r="H30" s="44"/>
      <c r="I30" s="44"/>
      <c r="J30" s="44"/>
      <c r="K30" s="44"/>
      <c r="L30" s="44"/>
      <c r="M30" s="44"/>
      <c r="N30" s="44"/>
      <c r="O30" s="44"/>
      <c r="P30" s="44"/>
      <c r="Q30" s="44"/>
      <c r="R30" s="44"/>
      <c r="S30" s="44"/>
    </row>
    <row r="31" spans="1:19">
      <c r="A31" s="44"/>
      <c r="B31" s="44"/>
      <c r="C31" s="44"/>
      <c r="D31" s="44"/>
      <c r="E31" s="44"/>
      <c r="F31" s="44"/>
      <c r="G31" s="44"/>
      <c r="H31" s="44"/>
      <c r="I31" s="44"/>
      <c r="J31" s="44"/>
      <c r="K31" s="44"/>
      <c r="L31" s="44"/>
      <c r="M31" s="44"/>
      <c r="N31" s="44"/>
      <c r="O31" s="44"/>
      <c r="P31" s="44"/>
      <c r="Q31" s="44"/>
      <c r="R31" s="44"/>
      <c r="S31" s="44"/>
    </row>
    <row r="32" spans="1:19">
      <c r="A32" s="44"/>
      <c r="B32" s="44"/>
      <c r="C32" s="44"/>
      <c r="D32" s="44"/>
      <c r="E32" s="44"/>
      <c r="F32" s="44"/>
      <c r="G32" s="44"/>
      <c r="H32" s="44"/>
      <c r="I32" s="44"/>
      <c r="J32" s="44"/>
      <c r="K32" s="44"/>
      <c r="L32" s="44"/>
      <c r="M32" s="44"/>
      <c r="N32" s="44"/>
      <c r="O32" s="44"/>
      <c r="P32" s="44"/>
      <c r="Q32" s="44"/>
      <c r="R32" s="44"/>
      <c r="S32" s="44"/>
    </row>
    <row r="33" spans="1:19">
      <c r="A33" s="44"/>
      <c r="B33" s="44"/>
      <c r="C33" s="44"/>
      <c r="D33" s="44"/>
      <c r="E33" s="44"/>
      <c r="F33" s="44"/>
      <c r="G33" s="44"/>
      <c r="H33" s="44"/>
      <c r="I33" s="44"/>
      <c r="J33" s="44"/>
      <c r="K33" s="44"/>
      <c r="L33" s="44"/>
      <c r="M33" s="44"/>
      <c r="N33" s="44"/>
      <c r="O33" s="44"/>
      <c r="P33" s="44"/>
      <c r="Q33" s="44"/>
      <c r="R33" s="44"/>
      <c r="S33" s="44"/>
    </row>
    <row r="34" spans="1:19">
      <c r="A34" s="44"/>
      <c r="B34" s="44"/>
      <c r="C34" s="44"/>
      <c r="D34" s="44"/>
      <c r="E34" s="44"/>
      <c r="F34" s="44"/>
      <c r="G34" s="44"/>
      <c r="H34" s="44"/>
      <c r="I34" s="44"/>
      <c r="J34" s="44"/>
      <c r="K34" s="44"/>
      <c r="L34" s="44"/>
      <c r="M34" s="44"/>
      <c r="N34" s="44"/>
      <c r="O34" s="44"/>
      <c r="P34" s="44"/>
      <c r="Q34" s="44"/>
      <c r="R34" s="44"/>
      <c r="S34" s="44"/>
    </row>
    <row r="35" spans="1:19">
      <c r="A35" s="44"/>
      <c r="B35" s="44"/>
      <c r="C35" s="44"/>
      <c r="D35" s="44"/>
      <c r="E35" s="44"/>
      <c r="F35" s="44"/>
      <c r="G35" s="44"/>
      <c r="H35" s="44"/>
      <c r="I35" s="44"/>
      <c r="J35" s="44"/>
      <c r="K35" s="44"/>
      <c r="L35" s="44"/>
      <c r="M35" s="44"/>
      <c r="N35" s="44"/>
      <c r="O35" s="44"/>
      <c r="P35" s="44"/>
      <c r="Q35" s="44"/>
      <c r="R35" s="44"/>
      <c r="S35" s="44"/>
    </row>
    <row r="36" spans="1:19">
      <c r="A36" s="44"/>
      <c r="B36" s="44"/>
      <c r="C36" s="44"/>
      <c r="D36" s="44"/>
      <c r="E36" s="44"/>
      <c r="F36" s="44"/>
      <c r="G36" s="44"/>
      <c r="H36" s="44"/>
      <c r="I36" s="44"/>
      <c r="J36" s="44"/>
      <c r="K36" s="44"/>
      <c r="L36" s="44"/>
      <c r="M36" s="44"/>
      <c r="N36" s="44"/>
      <c r="O36" s="44"/>
      <c r="P36" s="44"/>
      <c r="Q36" s="44"/>
      <c r="R36" s="44"/>
      <c r="S36" s="44"/>
    </row>
    <row r="37" spans="1:19">
      <c r="A37" s="44"/>
      <c r="B37" s="44"/>
      <c r="C37" s="44"/>
      <c r="D37" s="44"/>
      <c r="E37" s="44"/>
      <c r="F37" s="44"/>
      <c r="G37" s="44"/>
      <c r="H37" s="44"/>
      <c r="I37" s="44"/>
      <c r="J37" s="44"/>
      <c r="K37" s="44"/>
      <c r="L37" s="44"/>
      <c r="M37" s="44"/>
      <c r="N37" s="44"/>
      <c r="O37" s="44"/>
      <c r="P37" s="44"/>
      <c r="Q37" s="44"/>
      <c r="R37" s="44"/>
      <c r="S37" s="44"/>
    </row>
    <row r="38" spans="1:19">
      <c r="A38" s="44"/>
      <c r="B38" s="44"/>
      <c r="C38" s="44"/>
      <c r="D38" s="44"/>
      <c r="E38" s="44"/>
      <c r="F38" s="44"/>
      <c r="G38" s="44"/>
      <c r="H38" s="44"/>
      <c r="I38" s="44"/>
      <c r="J38" s="44"/>
      <c r="K38" s="44"/>
      <c r="L38" s="44"/>
      <c r="M38" s="44"/>
      <c r="N38" s="44"/>
      <c r="O38" s="44"/>
      <c r="P38" s="44"/>
      <c r="Q38" s="44"/>
      <c r="R38" s="44"/>
      <c r="S38" s="44"/>
    </row>
    <row r="39" spans="1:19">
      <c r="A39" s="44"/>
      <c r="B39" s="44"/>
      <c r="C39" s="44"/>
      <c r="D39" s="44"/>
      <c r="E39" s="44"/>
      <c r="F39" s="44"/>
      <c r="G39" s="44"/>
      <c r="H39" s="44"/>
      <c r="I39" s="44"/>
      <c r="J39" s="44"/>
      <c r="K39" s="44"/>
      <c r="L39" s="44"/>
      <c r="M39" s="44"/>
      <c r="N39" s="44"/>
      <c r="O39" s="44"/>
      <c r="P39" s="44"/>
      <c r="Q39" s="44"/>
      <c r="R39" s="44"/>
      <c r="S39" s="44"/>
    </row>
    <row r="40" spans="1:19">
      <c r="A40" s="44"/>
      <c r="B40" s="44"/>
      <c r="C40" s="44"/>
      <c r="D40" s="44"/>
      <c r="E40" s="44"/>
      <c r="F40" s="44"/>
      <c r="G40" s="44"/>
      <c r="H40" s="44"/>
      <c r="I40" s="44"/>
      <c r="J40" s="44"/>
      <c r="K40" s="44"/>
      <c r="L40" s="44"/>
      <c r="M40" s="44"/>
      <c r="N40" s="44"/>
      <c r="O40" s="44"/>
      <c r="P40" s="44"/>
      <c r="Q40" s="44"/>
      <c r="R40" s="44"/>
      <c r="S40" s="44"/>
    </row>
    <row r="41" spans="1:19">
      <c r="A41" s="44"/>
      <c r="B41" s="44"/>
      <c r="C41" s="44"/>
      <c r="D41" s="44"/>
      <c r="E41" s="44"/>
      <c r="F41" s="44"/>
      <c r="G41" s="44"/>
      <c r="H41" s="44"/>
      <c r="I41" s="44"/>
      <c r="J41" s="44"/>
      <c r="K41" s="44"/>
      <c r="L41" s="44"/>
      <c r="M41" s="44"/>
      <c r="N41" s="44"/>
      <c r="O41" s="44"/>
      <c r="P41" s="44"/>
      <c r="Q41" s="44"/>
      <c r="R41" s="44"/>
      <c r="S41" s="44"/>
    </row>
    <row r="42" spans="1:19">
      <c r="A42" s="44"/>
      <c r="B42" s="44"/>
      <c r="C42" s="44"/>
      <c r="D42" s="44"/>
      <c r="E42" s="44"/>
      <c r="F42" s="44"/>
      <c r="G42" s="44"/>
      <c r="H42" s="44"/>
      <c r="I42" s="44"/>
      <c r="J42" s="44"/>
      <c r="K42" s="44"/>
      <c r="L42" s="44"/>
      <c r="M42" s="44"/>
      <c r="N42" s="44"/>
      <c r="O42" s="44"/>
      <c r="P42" s="44"/>
      <c r="Q42" s="44"/>
      <c r="R42" s="44"/>
      <c r="S42" s="44"/>
    </row>
    <row r="43" spans="1:19">
      <c r="A43" s="44"/>
      <c r="B43" s="44"/>
      <c r="C43" s="44"/>
      <c r="D43" s="44"/>
      <c r="E43" s="44"/>
      <c r="F43" s="44"/>
      <c r="G43" s="44"/>
      <c r="H43" s="44"/>
      <c r="I43" s="44"/>
      <c r="J43" s="44"/>
      <c r="K43" s="44"/>
      <c r="L43" s="44"/>
      <c r="M43" s="44"/>
      <c r="N43" s="44"/>
      <c r="O43" s="44"/>
      <c r="P43" s="44"/>
      <c r="Q43" s="44"/>
      <c r="R43" s="44"/>
      <c r="S43" s="44"/>
    </row>
    <row r="44" spans="1:19">
      <c r="A44" s="44"/>
      <c r="B44" s="44"/>
      <c r="C44" s="44"/>
      <c r="D44" s="44"/>
      <c r="E44" s="44"/>
      <c r="F44" s="44"/>
      <c r="G44" s="44"/>
      <c r="H44" s="44"/>
      <c r="I44" s="44"/>
      <c r="J44" s="44"/>
      <c r="K44" s="44"/>
      <c r="L44" s="44"/>
      <c r="M44" s="44"/>
      <c r="N44" s="44"/>
      <c r="O44" s="44"/>
      <c r="P44" s="44"/>
      <c r="Q44" s="44"/>
      <c r="R44" s="44"/>
      <c r="S44" s="44"/>
    </row>
    <row r="45" spans="1:19">
      <c r="A45" s="44"/>
      <c r="B45" s="44"/>
      <c r="C45" s="44"/>
      <c r="D45" s="44"/>
      <c r="E45" s="44"/>
      <c r="F45" s="44"/>
      <c r="G45" s="44"/>
      <c r="H45" s="44"/>
      <c r="I45" s="44"/>
      <c r="J45" s="44"/>
      <c r="K45" s="44"/>
      <c r="L45" s="44"/>
      <c r="M45" s="44"/>
      <c r="N45" s="44"/>
      <c r="O45" s="44"/>
      <c r="P45" s="44"/>
      <c r="Q45" s="44"/>
      <c r="R45" s="44"/>
      <c r="S45" s="44"/>
    </row>
    <row r="46" spans="1:19">
      <c r="A46" s="44"/>
      <c r="B46" s="44"/>
      <c r="C46" s="44"/>
      <c r="D46" s="44"/>
      <c r="E46" s="44"/>
      <c r="F46" s="44"/>
      <c r="G46" s="44"/>
      <c r="H46" s="44"/>
      <c r="I46" s="44"/>
      <c r="J46" s="44"/>
      <c r="K46" s="44"/>
      <c r="L46" s="44"/>
      <c r="M46" s="44"/>
      <c r="N46" s="44"/>
      <c r="O46" s="44"/>
      <c r="P46" s="44"/>
      <c r="Q46" s="44"/>
      <c r="R46" s="44"/>
      <c r="S46" s="44"/>
    </row>
    <row r="47" spans="1:19">
      <c r="A47" s="44"/>
      <c r="B47" s="44"/>
      <c r="C47" s="44"/>
      <c r="D47" s="44"/>
      <c r="E47" s="44"/>
      <c r="F47" s="44"/>
      <c r="G47" s="44"/>
      <c r="H47" s="44"/>
      <c r="I47" s="44"/>
      <c r="J47" s="44"/>
      <c r="K47" s="44"/>
      <c r="L47" s="44"/>
      <c r="M47" s="44"/>
      <c r="N47" s="44"/>
      <c r="O47" s="44"/>
      <c r="P47" s="44"/>
      <c r="Q47" s="44"/>
      <c r="R47" s="44"/>
      <c r="S47" s="44"/>
    </row>
    <row r="48" spans="1:19">
      <c r="A48" s="44"/>
      <c r="B48" s="44"/>
      <c r="C48" s="44"/>
      <c r="D48" s="44"/>
      <c r="E48" s="44"/>
      <c r="F48" s="44"/>
      <c r="G48" s="44"/>
      <c r="H48" s="44"/>
      <c r="I48" s="44"/>
      <c r="J48" s="44"/>
      <c r="K48" s="44"/>
      <c r="L48" s="44"/>
      <c r="M48" s="44"/>
      <c r="N48" s="44"/>
      <c r="O48" s="44"/>
      <c r="P48" s="44"/>
      <c r="Q48" s="44"/>
      <c r="R48" s="44"/>
      <c r="S48" s="44"/>
    </row>
    <row r="49" spans="1:19">
      <c r="A49" s="44"/>
      <c r="B49" s="44"/>
      <c r="C49" s="44"/>
      <c r="D49" s="44"/>
      <c r="E49" s="44"/>
      <c r="F49" s="44"/>
      <c r="G49" s="44"/>
      <c r="H49" s="44"/>
      <c r="I49" s="44"/>
      <c r="J49" s="44"/>
      <c r="K49" s="44"/>
      <c r="L49" s="44"/>
      <c r="M49" s="44"/>
      <c r="N49" s="44"/>
      <c r="O49" s="44"/>
      <c r="P49" s="44"/>
      <c r="Q49" s="44"/>
      <c r="R49" s="44"/>
      <c r="S49" s="44"/>
    </row>
    <row r="50" spans="1:19">
      <c r="A50" s="44"/>
      <c r="B50" s="44"/>
      <c r="C50" s="44"/>
      <c r="D50" s="44"/>
      <c r="E50" s="44"/>
      <c r="F50" s="44"/>
      <c r="G50" s="44"/>
      <c r="H50" s="44"/>
      <c r="I50" s="44"/>
      <c r="J50" s="44"/>
      <c r="K50" s="44"/>
      <c r="L50" s="44"/>
      <c r="M50" s="44"/>
      <c r="N50" s="44"/>
      <c r="O50" s="44"/>
      <c r="P50" s="44"/>
      <c r="Q50" s="44"/>
      <c r="R50" s="44"/>
      <c r="S50" s="44"/>
    </row>
    <row r="51" spans="1:19">
      <c r="A51" s="44"/>
      <c r="B51" s="44"/>
      <c r="C51" s="44"/>
      <c r="D51" s="44"/>
      <c r="E51" s="44"/>
      <c r="F51" s="44"/>
      <c r="G51" s="44"/>
      <c r="H51" s="44"/>
      <c r="I51" s="44"/>
      <c r="J51" s="44"/>
      <c r="K51" s="44"/>
      <c r="L51" s="44"/>
      <c r="M51" s="44"/>
      <c r="N51" s="44"/>
      <c r="O51" s="44"/>
      <c r="P51" s="44"/>
      <c r="Q51" s="44"/>
      <c r="R51" s="44"/>
      <c r="S51" s="44"/>
    </row>
    <row r="52" spans="1:19">
      <c r="A52" s="44"/>
      <c r="B52" s="44"/>
      <c r="C52" s="44"/>
      <c r="D52" s="44"/>
      <c r="E52" s="44"/>
      <c r="F52" s="44"/>
      <c r="G52" s="44"/>
      <c r="H52" s="44"/>
      <c r="I52" s="44"/>
      <c r="J52" s="44"/>
      <c r="K52" s="44"/>
      <c r="L52" s="44"/>
      <c r="M52" s="44"/>
      <c r="N52" s="44"/>
      <c r="O52" s="44"/>
      <c r="P52" s="44"/>
      <c r="Q52" s="44"/>
      <c r="R52" s="44"/>
      <c r="S52" s="44"/>
    </row>
    <row r="53" spans="1:19">
      <c r="A53" s="44"/>
      <c r="B53" s="44"/>
      <c r="C53" s="44"/>
      <c r="D53" s="44"/>
      <c r="E53" s="44"/>
      <c r="F53" s="44"/>
      <c r="G53" s="44"/>
      <c r="H53" s="44"/>
      <c r="I53" s="44"/>
      <c r="J53" s="44"/>
      <c r="K53" s="44"/>
      <c r="L53" s="44"/>
      <c r="M53" s="44"/>
      <c r="N53" s="44"/>
      <c r="O53" s="44"/>
      <c r="P53" s="44"/>
      <c r="Q53" s="44"/>
      <c r="R53" s="44"/>
      <c r="S53" s="44"/>
    </row>
    <row r="54" spans="1:19">
      <c r="A54" s="44"/>
      <c r="B54" s="44"/>
      <c r="C54" s="44"/>
      <c r="D54" s="44"/>
      <c r="E54" s="44"/>
      <c r="F54" s="44"/>
      <c r="G54" s="44"/>
      <c r="H54" s="44"/>
      <c r="I54" s="44"/>
      <c r="J54" s="44"/>
      <c r="K54" s="44"/>
      <c r="L54" s="44"/>
      <c r="M54" s="44"/>
      <c r="N54" s="44"/>
      <c r="O54" s="44"/>
      <c r="P54" s="44"/>
      <c r="Q54" s="44"/>
      <c r="R54" s="44"/>
      <c r="S54" s="44"/>
    </row>
    <row r="55" spans="1:19">
      <c r="A55" s="44"/>
      <c r="B55" s="44"/>
      <c r="C55" s="44"/>
      <c r="D55" s="44"/>
      <c r="E55" s="44"/>
      <c r="F55" s="44"/>
      <c r="G55" s="44"/>
      <c r="H55" s="44"/>
      <c r="I55" s="44"/>
      <c r="J55" s="44"/>
      <c r="K55" s="44"/>
      <c r="L55" s="44"/>
      <c r="M55" s="44"/>
      <c r="N55" s="44"/>
      <c r="O55" s="44"/>
      <c r="P55" s="44"/>
      <c r="Q55" s="44"/>
      <c r="R55" s="44"/>
      <c r="S55" s="44"/>
    </row>
    <row r="56" spans="1:19">
      <c r="A56" s="44"/>
      <c r="B56" s="44"/>
      <c r="C56" s="44"/>
      <c r="D56" s="44"/>
      <c r="E56" s="44"/>
      <c r="F56" s="44"/>
      <c r="G56" s="44"/>
      <c r="H56" s="44"/>
      <c r="I56" s="44"/>
      <c r="J56" s="44"/>
      <c r="K56" s="44"/>
      <c r="L56" s="44"/>
      <c r="M56" s="44"/>
      <c r="N56" s="44"/>
      <c r="O56" s="44"/>
      <c r="P56" s="44"/>
      <c r="Q56" s="44"/>
      <c r="R56" s="44"/>
      <c r="S56" s="44"/>
    </row>
    <row r="57" spans="1:19">
      <c r="A57" s="44"/>
      <c r="B57" s="44"/>
      <c r="C57" s="44"/>
      <c r="D57" s="44"/>
      <c r="E57" s="44"/>
      <c r="F57" s="44"/>
      <c r="G57" s="44"/>
      <c r="H57" s="44"/>
      <c r="I57" s="44"/>
      <c r="J57" s="44"/>
      <c r="K57" s="44"/>
      <c r="L57" s="44"/>
      <c r="M57" s="44"/>
      <c r="N57" s="44"/>
      <c r="O57" s="44"/>
      <c r="P57" s="44"/>
      <c r="Q57" s="44"/>
      <c r="R57" s="44"/>
      <c r="S57" s="44"/>
    </row>
    <row r="58" spans="1:19">
      <c r="A58" s="44"/>
      <c r="B58" s="44"/>
      <c r="C58" s="44"/>
      <c r="D58" s="44"/>
      <c r="E58" s="44"/>
      <c r="F58" s="44"/>
      <c r="G58" s="44"/>
      <c r="H58" s="44"/>
      <c r="I58" s="44"/>
      <c r="J58" s="44"/>
      <c r="K58" s="44"/>
      <c r="L58" s="44"/>
      <c r="M58" s="44"/>
      <c r="N58" s="44"/>
      <c r="O58" s="44"/>
      <c r="P58" s="44"/>
      <c r="Q58" s="44"/>
      <c r="R58" s="44"/>
      <c r="S58" s="44"/>
    </row>
    <row r="59" spans="1:19">
      <c r="A59" s="44"/>
      <c r="B59" s="44"/>
      <c r="C59" s="44"/>
      <c r="D59" s="44"/>
      <c r="E59" s="44"/>
      <c r="F59" s="44"/>
      <c r="G59" s="44"/>
      <c r="H59" s="44"/>
      <c r="I59" s="44"/>
      <c r="J59" s="44"/>
      <c r="K59" s="44"/>
      <c r="L59" s="44"/>
      <c r="M59" s="44"/>
      <c r="N59" s="44"/>
      <c r="O59" s="44"/>
      <c r="P59" s="44"/>
      <c r="Q59" s="44"/>
      <c r="R59" s="44"/>
      <c r="S59" s="44"/>
    </row>
    <row r="60" spans="1:19">
      <c r="A60" s="44"/>
      <c r="B60" s="44"/>
      <c r="C60" s="44"/>
      <c r="D60" s="44"/>
      <c r="E60" s="44"/>
      <c r="F60" s="44"/>
      <c r="G60" s="44"/>
      <c r="H60" s="44"/>
      <c r="I60" s="44"/>
      <c r="J60" s="44"/>
      <c r="K60" s="44"/>
      <c r="L60" s="44"/>
      <c r="M60" s="44"/>
      <c r="N60" s="44"/>
      <c r="O60" s="44"/>
      <c r="P60" s="44"/>
      <c r="Q60" s="44"/>
      <c r="R60" s="44"/>
      <c r="S60" s="44"/>
    </row>
    <row r="61" spans="1:19">
      <c r="A61" s="44"/>
      <c r="B61" s="44"/>
      <c r="C61" s="44"/>
      <c r="D61" s="44"/>
      <c r="E61" s="44"/>
      <c r="F61" s="44"/>
      <c r="G61" s="44"/>
      <c r="H61" s="44"/>
      <c r="I61" s="44"/>
      <c r="J61" s="44"/>
      <c r="K61" s="44"/>
      <c r="L61" s="44"/>
      <c r="M61" s="44"/>
      <c r="N61" s="44"/>
      <c r="O61" s="44"/>
      <c r="P61" s="44"/>
      <c r="Q61" s="44"/>
      <c r="R61" s="44"/>
      <c r="S61" s="44"/>
    </row>
    <row r="62" spans="1:19">
      <c r="A62" s="44"/>
      <c r="B62" s="44"/>
      <c r="C62" s="44"/>
      <c r="D62" s="44"/>
      <c r="E62" s="44"/>
      <c r="F62" s="44"/>
      <c r="G62" s="44"/>
      <c r="H62" s="44"/>
      <c r="I62" s="44"/>
      <c r="J62" s="44"/>
      <c r="K62" s="44"/>
      <c r="L62" s="44"/>
      <c r="M62" s="44"/>
      <c r="N62" s="44"/>
      <c r="O62" s="44"/>
      <c r="P62" s="44"/>
      <c r="Q62" s="44"/>
      <c r="R62" s="44"/>
      <c r="S62" s="44"/>
    </row>
    <row r="63" spans="1:19">
      <c r="A63" s="44"/>
      <c r="B63" s="44"/>
      <c r="C63" s="44"/>
      <c r="D63" s="44"/>
      <c r="E63" s="44"/>
      <c r="F63" s="44"/>
      <c r="G63" s="44"/>
      <c r="H63" s="44"/>
      <c r="I63" s="44"/>
      <c r="J63" s="44"/>
      <c r="K63" s="44"/>
      <c r="L63" s="44"/>
      <c r="M63" s="44"/>
      <c r="N63" s="44"/>
      <c r="O63" s="44"/>
      <c r="P63" s="44"/>
      <c r="Q63" s="44"/>
      <c r="R63" s="44"/>
      <c r="S63" s="44"/>
    </row>
    <row r="64" spans="1:19">
      <c r="A64" s="44"/>
      <c r="B64" s="44"/>
      <c r="C64" s="44"/>
      <c r="D64" s="44"/>
      <c r="E64" s="44"/>
      <c r="F64" s="44"/>
      <c r="G64" s="44"/>
      <c r="H64" s="44"/>
      <c r="I64" s="44"/>
      <c r="J64" s="44"/>
      <c r="K64" s="44"/>
      <c r="L64" s="44"/>
      <c r="M64" s="44"/>
      <c r="N64" s="44"/>
      <c r="O64" s="44"/>
      <c r="P64" s="44"/>
      <c r="Q64" s="44"/>
      <c r="R64" s="44"/>
      <c r="S64" s="44"/>
    </row>
    <row r="65" spans="1:19">
      <c r="A65" s="44"/>
      <c r="B65" s="44"/>
      <c r="C65" s="44"/>
      <c r="D65" s="44"/>
      <c r="E65" s="44"/>
      <c r="F65" s="44"/>
      <c r="G65" s="44"/>
      <c r="H65" s="44"/>
      <c r="I65" s="44"/>
      <c r="J65" s="44"/>
      <c r="K65" s="44"/>
      <c r="L65" s="44"/>
      <c r="M65" s="44"/>
      <c r="N65" s="44"/>
      <c r="O65" s="44"/>
      <c r="P65" s="44"/>
      <c r="Q65" s="44"/>
      <c r="R65" s="44"/>
      <c r="S65" s="44"/>
    </row>
    <row r="66" spans="1:19">
      <c r="A66" s="44"/>
      <c r="B66" s="44"/>
      <c r="C66" s="44"/>
      <c r="D66" s="44"/>
      <c r="E66" s="44"/>
      <c r="F66" s="44"/>
      <c r="G66" s="44"/>
      <c r="H66" s="44"/>
      <c r="I66" s="44"/>
      <c r="J66" s="44"/>
      <c r="K66" s="44"/>
      <c r="L66" s="44"/>
      <c r="M66" s="44"/>
      <c r="N66" s="44"/>
      <c r="O66" s="44"/>
      <c r="P66" s="44"/>
      <c r="Q66" s="44"/>
      <c r="R66" s="44"/>
      <c r="S66" s="44"/>
    </row>
    <row r="67" spans="1:19">
      <c r="A67" s="44"/>
      <c r="B67" s="44"/>
      <c r="C67" s="44"/>
      <c r="D67" s="44"/>
      <c r="E67" s="44"/>
      <c r="F67" s="44"/>
      <c r="G67" s="44"/>
      <c r="H67" s="44"/>
      <c r="I67" s="44"/>
      <c r="J67" s="44"/>
      <c r="K67" s="44"/>
      <c r="L67" s="44"/>
      <c r="M67" s="44"/>
      <c r="N67" s="44"/>
      <c r="O67" s="44"/>
      <c r="P67" s="44"/>
      <c r="Q67" s="44"/>
      <c r="R67" s="44"/>
      <c r="S67" s="44"/>
    </row>
    <row r="68" spans="1:19">
      <c r="A68" s="44"/>
      <c r="B68" s="44"/>
      <c r="C68" s="44"/>
      <c r="D68" s="44"/>
      <c r="E68" s="44"/>
      <c r="F68" s="44"/>
      <c r="G68" s="44"/>
      <c r="H68" s="44"/>
      <c r="I68" s="44"/>
      <c r="J68" s="44"/>
      <c r="K68" s="44"/>
      <c r="L68" s="44"/>
      <c r="M68" s="44"/>
      <c r="N68" s="44"/>
      <c r="O68" s="44"/>
      <c r="P68" s="44"/>
      <c r="Q68" s="44"/>
      <c r="R68" s="44"/>
      <c r="S68" s="44"/>
    </row>
    <row r="69" spans="1:19">
      <c r="A69" s="44"/>
      <c r="B69" s="44"/>
      <c r="C69" s="44"/>
      <c r="D69" s="44"/>
      <c r="E69" s="44"/>
      <c r="F69" s="44"/>
      <c r="G69" s="44"/>
      <c r="H69" s="44"/>
      <c r="I69" s="44"/>
      <c r="J69" s="44"/>
      <c r="K69" s="44"/>
      <c r="L69" s="44"/>
      <c r="M69" s="44"/>
      <c r="N69" s="44"/>
      <c r="O69" s="44"/>
      <c r="P69" s="44"/>
      <c r="Q69" s="44"/>
      <c r="R69" s="44"/>
      <c r="S69" s="44"/>
    </row>
    <row r="70" spans="1:19">
      <c r="A70" s="44"/>
      <c r="B70" s="44"/>
      <c r="C70" s="44"/>
      <c r="D70" s="44"/>
      <c r="E70" s="44"/>
      <c r="F70" s="44"/>
      <c r="G70" s="44"/>
      <c r="H70" s="44"/>
      <c r="I70" s="44"/>
      <c r="J70" s="44"/>
      <c r="K70" s="44"/>
      <c r="L70" s="44"/>
      <c r="M70" s="44"/>
      <c r="N70" s="44"/>
      <c r="O70" s="44"/>
      <c r="P70" s="44"/>
      <c r="Q70" s="44"/>
      <c r="R70" s="44"/>
      <c r="S70" s="44"/>
    </row>
    <row r="71" spans="1:19">
      <c r="A71" s="44"/>
      <c r="B71" s="44"/>
      <c r="C71" s="44"/>
      <c r="D71" s="44"/>
      <c r="E71" s="44"/>
      <c r="F71" s="44"/>
      <c r="G71" s="44"/>
      <c r="H71" s="44"/>
      <c r="I71" s="44"/>
      <c r="J71" s="44"/>
      <c r="K71" s="44"/>
      <c r="L71" s="44"/>
      <c r="M71" s="44"/>
      <c r="N71" s="44"/>
      <c r="O71" s="44"/>
      <c r="P71" s="44"/>
      <c r="Q71" s="44"/>
      <c r="R71" s="44"/>
      <c r="S71" s="44"/>
    </row>
    <row r="72" spans="1:19">
      <c r="A72" s="44"/>
      <c r="B72" s="44"/>
      <c r="C72" s="44"/>
      <c r="D72" s="44"/>
      <c r="E72" s="44"/>
      <c r="F72" s="44"/>
      <c r="G72" s="44"/>
      <c r="H72" s="44"/>
      <c r="I72" s="44"/>
      <c r="J72" s="44"/>
      <c r="K72" s="44"/>
      <c r="L72" s="44"/>
      <c r="M72" s="44"/>
      <c r="N72" s="44"/>
      <c r="O72" s="44"/>
      <c r="P72" s="44"/>
      <c r="Q72" s="44"/>
      <c r="R72" s="44"/>
      <c r="S72" s="44"/>
    </row>
    <row r="73" spans="1:19">
      <c r="A73" s="44"/>
      <c r="B73" s="44"/>
      <c r="C73" s="44"/>
      <c r="D73" s="44"/>
      <c r="E73" s="44"/>
      <c r="F73" s="44"/>
      <c r="G73" s="44"/>
      <c r="H73" s="44"/>
      <c r="I73" s="44"/>
      <c r="J73" s="44"/>
      <c r="K73" s="44"/>
      <c r="L73" s="44"/>
      <c r="M73" s="44"/>
      <c r="N73" s="44"/>
      <c r="O73" s="44"/>
      <c r="P73" s="44"/>
      <c r="Q73" s="44"/>
      <c r="R73" s="44"/>
      <c r="S73" s="44"/>
    </row>
    <row r="74" spans="1:19">
      <c r="A74" s="44"/>
      <c r="B74" s="44"/>
      <c r="C74" s="44"/>
      <c r="D74" s="44"/>
      <c r="E74" s="44"/>
      <c r="F74" s="44"/>
      <c r="G74" s="44"/>
      <c r="H74" s="44"/>
      <c r="I74" s="44"/>
      <c r="J74" s="44"/>
      <c r="K74" s="44"/>
      <c r="L74" s="44"/>
      <c r="M74" s="44"/>
      <c r="N74" s="44"/>
      <c r="O74" s="44"/>
      <c r="P74" s="44"/>
      <c r="Q74" s="44"/>
      <c r="R74" s="44"/>
      <c r="S74" s="44"/>
    </row>
    <row r="75" spans="1:19">
      <c r="A75" s="44"/>
      <c r="B75" s="44"/>
      <c r="C75" s="44"/>
      <c r="D75" s="44"/>
      <c r="E75" s="44"/>
      <c r="F75" s="44"/>
      <c r="G75" s="44"/>
      <c r="H75" s="44"/>
      <c r="I75" s="44"/>
      <c r="J75" s="44"/>
      <c r="K75" s="44"/>
      <c r="L75" s="44"/>
      <c r="M75" s="44"/>
      <c r="N75" s="44"/>
      <c r="O75" s="44"/>
      <c r="P75" s="44"/>
      <c r="Q75" s="44"/>
      <c r="R75" s="44"/>
      <c r="S75" s="44"/>
    </row>
    <row r="76" spans="1:19">
      <c r="A76" s="44"/>
      <c r="B76" s="44"/>
      <c r="C76" s="44"/>
      <c r="D76" s="44"/>
      <c r="E76" s="44"/>
      <c r="F76" s="44"/>
      <c r="G76" s="44"/>
      <c r="H76" s="44"/>
      <c r="I76" s="44"/>
      <c r="J76" s="44"/>
      <c r="K76" s="44"/>
      <c r="L76" s="44"/>
      <c r="M76" s="44"/>
      <c r="N76" s="44"/>
      <c r="O76" s="44"/>
      <c r="P76" s="44"/>
      <c r="Q76" s="44"/>
      <c r="R76" s="44"/>
      <c r="S76" s="44"/>
    </row>
    <row r="77" spans="1:19">
      <c r="A77" s="44"/>
      <c r="B77" s="44"/>
      <c r="C77" s="44"/>
      <c r="D77" s="44"/>
      <c r="E77" s="44"/>
      <c r="F77" s="44"/>
      <c r="G77" s="44"/>
      <c r="H77" s="44"/>
      <c r="I77" s="44"/>
      <c r="J77" s="44"/>
      <c r="K77" s="44"/>
      <c r="L77" s="44"/>
      <c r="M77" s="44"/>
      <c r="N77" s="44"/>
      <c r="O77" s="44"/>
      <c r="P77" s="44"/>
      <c r="Q77" s="44"/>
      <c r="R77" s="44"/>
      <c r="S77" s="44"/>
    </row>
    <row r="78" spans="1:19">
      <c r="A78" s="44"/>
      <c r="B78" s="44"/>
      <c r="C78" s="44"/>
      <c r="D78" s="44"/>
      <c r="E78" s="44"/>
      <c r="F78" s="44"/>
      <c r="G78" s="44"/>
      <c r="H78" s="44"/>
      <c r="I78" s="44"/>
      <c r="J78" s="44"/>
      <c r="K78" s="44"/>
      <c r="L78" s="44"/>
      <c r="M78" s="44"/>
      <c r="N78" s="44"/>
      <c r="O78" s="44"/>
      <c r="P78" s="44"/>
      <c r="Q78" s="44"/>
      <c r="R78" s="44"/>
      <c r="S78" s="44"/>
    </row>
    <row r="79" spans="1:19">
      <c r="A79" s="44"/>
      <c r="B79" s="44"/>
      <c r="C79" s="44"/>
      <c r="D79" s="44"/>
      <c r="E79" s="44"/>
      <c r="F79" s="44"/>
      <c r="G79" s="44"/>
      <c r="H79" s="44"/>
      <c r="I79" s="44"/>
      <c r="J79" s="44"/>
      <c r="K79" s="44"/>
      <c r="L79" s="44"/>
      <c r="M79" s="44"/>
      <c r="N79" s="44"/>
      <c r="O79" s="44"/>
      <c r="P79" s="44"/>
      <c r="Q79" s="44"/>
      <c r="R79" s="44"/>
      <c r="S79" s="44"/>
    </row>
    <row r="80" spans="1:19">
      <c r="A80" s="44"/>
      <c r="B80" s="44"/>
      <c r="C80" s="44"/>
      <c r="D80" s="44"/>
      <c r="E80" s="44"/>
      <c r="F80" s="44"/>
      <c r="G80" s="44"/>
      <c r="H80" s="44"/>
      <c r="I80" s="44"/>
      <c r="J80" s="44"/>
      <c r="K80" s="44"/>
      <c r="L80" s="44"/>
      <c r="M80" s="44"/>
      <c r="N80" s="44"/>
      <c r="O80" s="44"/>
      <c r="P80" s="44"/>
      <c r="Q80" s="44"/>
      <c r="R80" s="44"/>
      <c r="S80" s="44"/>
    </row>
    <row r="81" spans="1:19">
      <c r="A81" s="44"/>
      <c r="B81" s="44"/>
      <c r="C81" s="44"/>
      <c r="D81" s="44"/>
      <c r="E81" s="44"/>
      <c r="F81" s="44"/>
      <c r="G81" s="44"/>
      <c r="H81" s="44"/>
      <c r="I81" s="44"/>
      <c r="J81" s="44"/>
      <c r="K81" s="44"/>
      <c r="L81" s="44"/>
      <c r="M81" s="44"/>
      <c r="N81" s="44"/>
      <c r="O81" s="44"/>
      <c r="P81" s="44"/>
      <c r="Q81" s="44"/>
      <c r="R81" s="44"/>
      <c r="S81" s="44"/>
    </row>
    <row r="82" spans="1:19">
      <c r="A82" s="44"/>
      <c r="B82" s="44"/>
      <c r="C82" s="44"/>
      <c r="D82" s="44"/>
      <c r="E82" s="44"/>
      <c r="F82" s="44"/>
      <c r="G82" s="44"/>
      <c r="H82" s="44"/>
      <c r="I82" s="44"/>
      <c r="J82" s="44"/>
      <c r="K82" s="44"/>
      <c r="L82" s="44"/>
      <c r="M82" s="44"/>
      <c r="N82" s="44"/>
      <c r="O82" s="44"/>
      <c r="P82" s="44"/>
      <c r="Q82" s="44"/>
      <c r="R82" s="44"/>
      <c r="S82" s="44"/>
    </row>
    <row r="83" spans="1:19">
      <c r="A83" s="44"/>
      <c r="B83" s="44"/>
      <c r="C83" s="44"/>
      <c r="D83" s="44"/>
      <c r="E83" s="44"/>
      <c r="F83" s="44"/>
      <c r="G83" s="44"/>
      <c r="H83" s="44"/>
      <c r="I83" s="44"/>
      <c r="J83" s="44"/>
      <c r="K83" s="44"/>
      <c r="L83" s="44"/>
      <c r="M83" s="44"/>
      <c r="N83" s="44"/>
      <c r="O83" s="44"/>
      <c r="P83" s="44"/>
      <c r="Q83" s="44"/>
      <c r="R83" s="44"/>
      <c r="S83" s="44"/>
    </row>
    <row r="84" spans="1:19">
      <c r="A84" s="44"/>
      <c r="B84" s="44"/>
      <c r="C84" s="44"/>
      <c r="D84" s="44"/>
      <c r="E84" s="44"/>
      <c r="F84" s="44"/>
      <c r="G84" s="44"/>
      <c r="H84" s="44"/>
      <c r="I84" s="44"/>
      <c r="J84" s="44"/>
      <c r="K84" s="44"/>
      <c r="L84" s="44"/>
      <c r="M84" s="44"/>
      <c r="N84" s="44"/>
      <c r="O84" s="44"/>
      <c r="P84" s="44"/>
      <c r="Q84" s="44"/>
      <c r="R84" s="44"/>
      <c r="S84" s="44"/>
    </row>
    <row r="85" spans="1:19">
      <c r="A85" s="44"/>
      <c r="B85" s="44"/>
      <c r="C85" s="44"/>
      <c r="D85" s="44"/>
      <c r="E85" s="44"/>
      <c r="F85" s="44"/>
      <c r="G85" s="44"/>
      <c r="H85" s="44"/>
      <c r="I85" s="44"/>
      <c r="J85" s="44"/>
      <c r="K85" s="44"/>
      <c r="L85" s="44"/>
      <c r="M85" s="44"/>
      <c r="N85" s="44"/>
      <c r="O85" s="44"/>
      <c r="P85" s="44"/>
      <c r="Q85" s="44"/>
      <c r="R85" s="44"/>
      <c r="S85" s="44"/>
    </row>
    <row r="86" spans="1:19">
      <c r="A86" s="44"/>
      <c r="B86" s="44"/>
      <c r="C86" s="44"/>
      <c r="D86" s="44"/>
      <c r="E86" s="44"/>
      <c r="F86" s="44"/>
      <c r="G86" s="44"/>
      <c r="H86" s="44"/>
      <c r="I86" s="44"/>
      <c r="J86" s="44"/>
      <c r="K86" s="44"/>
      <c r="L86" s="44"/>
      <c r="M86" s="44"/>
      <c r="N86" s="44"/>
      <c r="O86" s="44"/>
      <c r="P86" s="44"/>
      <c r="Q86" s="44"/>
      <c r="R86" s="44"/>
      <c r="S86" s="44"/>
    </row>
    <row r="87" spans="1:19">
      <c r="A87" s="44"/>
      <c r="B87" s="44"/>
      <c r="C87" s="44"/>
      <c r="D87" s="44"/>
      <c r="E87" s="44"/>
      <c r="F87" s="44"/>
      <c r="G87" s="44"/>
      <c r="H87" s="44"/>
      <c r="I87" s="44"/>
      <c r="J87" s="44"/>
      <c r="K87" s="44"/>
      <c r="L87" s="44"/>
      <c r="M87" s="44"/>
      <c r="N87" s="44"/>
      <c r="O87" s="44"/>
      <c r="P87" s="44"/>
      <c r="Q87" s="44"/>
      <c r="R87" s="44"/>
      <c r="S87" s="44"/>
    </row>
    <row r="88" spans="1:19">
      <c r="A88" s="44"/>
      <c r="B88" s="44"/>
      <c r="C88" s="44"/>
      <c r="D88" s="44"/>
      <c r="E88" s="44"/>
      <c r="F88" s="44"/>
      <c r="G88" s="44"/>
      <c r="H88" s="44"/>
      <c r="I88" s="44"/>
      <c r="J88" s="44"/>
      <c r="K88" s="44"/>
      <c r="L88" s="44"/>
      <c r="M88" s="44"/>
      <c r="N88" s="44"/>
      <c r="O88" s="44"/>
      <c r="P88" s="44"/>
      <c r="Q88" s="44"/>
      <c r="R88" s="44"/>
      <c r="S88" s="44"/>
    </row>
    <row r="89" spans="1:19">
      <c r="A89" s="44"/>
      <c r="B89" s="44"/>
      <c r="C89" s="44"/>
      <c r="D89" s="44"/>
      <c r="E89" s="44"/>
      <c r="F89" s="44"/>
      <c r="G89" s="44"/>
      <c r="H89" s="44"/>
      <c r="I89" s="44"/>
      <c r="J89" s="44"/>
      <c r="K89" s="44"/>
      <c r="L89" s="44"/>
      <c r="M89" s="44"/>
      <c r="N89" s="44"/>
      <c r="O89" s="44"/>
      <c r="P89" s="44"/>
      <c r="Q89" s="44"/>
      <c r="R89" s="44"/>
      <c r="S89" s="44"/>
    </row>
    <row r="90" spans="1:19">
      <c r="A90" s="44"/>
      <c r="B90" s="44"/>
      <c r="C90" s="44"/>
      <c r="D90" s="44"/>
      <c r="E90" s="44"/>
      <c r="F90" s="44"/>
      <c r="G90" s="44"/>
      <c r="H90" s="44"/>
      <c r="I90" s="44"/>
      <c r="J90" s="44"/>
      <c r="K90" s="44"/>
      <c r="L90" s="44"/>
      <c r="M90" s="44"/>
      <c r="N90" s="44"/>
      <c r="O90" s="44"/>
      <c r="P90" s="44"/>
      <c r="Q90" s="44"/>
      <c r="R90" s="44"/>
      <c r="S90" s="44"/>
    </row>
    <row r="91" spans="1:19">
      <c r="A91" s="44"/>
      <c r="B91" s="44"/>
      <c r="C91" s="44"/>
      <c r="D91" s="44"/>
      <c r="E91" s="44"/>
      <c r="F91" s="44"/>
      <c r="G91" s="44"/>
      <c r="H91" s="44"/>
      <c r="I91" s="44"/>
      <c r="J91" s="44"/>
      <c r="K91" s="44"/>
      <c r="L91" s="44"/>
      <c r="M91" s="44"/>
      <c r="N91" s="44"/>
      <c r="O91" s="44"/>
      <c r="P91" s="44"/>
      <c r="Q91" s="44"/>
      <c r="R91" s="44"/>
      <c r="S91" s="44"/>
    </row>
    <row r="92" spans="1:19">
      <c r="A92" s="44"/>
      <c r="B92" s="44"/>
      <c r="C92" s="44"/>
      <c r="D92" s="44"/>
      <c r="E92" s="44"/>
      <c r="F92" s="44"/>
      <c r="G92" s="44"/>
      <c r="H92" s="44"/>
      <c r="I92" s="44"/>
      <c r="J92" s="44"/>
      <c r="K92" s="44"/>
      <c r="L92" s="44"/>
      <c r="M92" s="44"/>
      <c r="N92" s="44"/>
      <c r="O92" s="44"/>
      <c r="P92" s="44"/>
      <c r="Q92" s="44"/>
      <c r="R92" s="44"/>
      <c r="S92" s="44"/>
    </row>
    <row r="93" spans="1:19">
      <c r="A93" s="44"/>
      <c r="B93" s="44"/>
      <c r="C93" s="44"/>
      <c r="D93" s="44"/>
      <c r="E93" s="44"/>
      <c r="F93" s="44"/>
      <c r="G93" s="44"/>
      <c r="H93" s="44"/>
      <c r="I93" s="44"/>
      <c r="J93" s="44"/>
      <c r="K93" s="44"/>
      <c r="L93" s="44"/>
      <c r="M93" s="44"/>
      <c r="N93" s="44"/>
      <c r="O93" s="44"/>
      <c r="P93" s="44"/>
      <c r="Q93" s="44"/>
      <c r="R93" s="44"/>
      <c r="S93" s="44"/>
    </row>
    <row r="94" spans="1:19">
      <c r="A94" s="44"/>
      <c r="B94" s="44"/>
      <c r="C94" s="44"/>
      <c r="D94" s="44"/>
      <c r="E94" s="44"/>
      <c r="F94" s="44"/>
      <c r="G94" s="44"/>
      <c r="H94" s="44"/>
      <c r="I94" s="44"/>
      <c r="J94" s="44"/>
      <c r="K94" s="44"/>
      <c r="L94" s="44"/>
      <c r="M94" s="44"/>
      <c r="N94" s="44"/>
      <c r="O94" s="44"/>
      <c r="P94" s="44"/>
      <c r="Q94" s="44"/>
      <c r="R94" s="44"/>
      <c r="S94" s="44"/>
    </row>
    <row r="95" spans="1:19">
      <c r="A95" s="44"/>
      <c r="B95" s="44"/>
      <c r="C95" s="44"/>
      <c r="D95" s="44"/>
      <c r="E95" s="44"/>
      <c r="F95" s="44"/>
      <c r="G95" s="44"/>
      <c r="H95" s="44"/>
      <c r="I95" s="44"/>
      <c r="J95" s="44"/>
      <c r="K95" s="44"/>
      <c r="L95" s="44"/>
      <c r="M95" s="44"/>
      <c r="N95" s="44"/>
      <c r="O95" s="44"/>
      <c r="P95" s="44"/>
      <c r="Q95" s="44"/>
      <c r="R95" s="44"/>
      <c r="S95" s="44"/>
    </row>
    <row r="96" spans="1:19">
      <c r="A96" s="44"/>
      <c r="B96" s="44"/>
      <c r="C96" s="44"/>
      <c r="D96" s="44"/>
      <c r="E96" s="44"/>
      <c r="F96" s="44"/>
      <c r="G96" s="44"/>
      <c r="H96" s="44"/>
      <c r="I96" s="44"/>
      <c r="J96" s="44"/>
      <c r="K96" s="44"/>
      <c r="L96" s="44"/>
      <c r="M96" s="44"/>
      <c r="N96" s="44"/>
      <c r="O96" s="44"/>
      <c r="P96" s="44"/>
      <c r="Q96" s="44"/>
      <c r="R96" s="44"/>
      <c r="S96" s="44"/>
    </row>
    <row r="97" spans="1:19">
      <c r="A97" s="44"/>
      <c r="B97" s="44"/>
      <c r="C97" s="44"/>
      <c r="D97" s="44"/>
      <c r="E97" s="44"/>
      <c r="F97" s="44"/>
      <c r="G97" s="44"/>
      <c r="H97" s="44"/>
      <c r="I97" s="44"/>
      <c r="J97" s="44"/>
      <c r="K97" s="44"/>
      <c r="L97" s="44"/>
      <c r="M97" s="44"/>
      <c r="N97" s="44"/>
      <c r="O97" s="44"/>
      <c r="P97" s="44"/>
      <c r="Q97" s="44"/>
      <c r="R97" s="44"/>
      <c r="S97" s="44"/>
    </row>
    <row r="98" spans="1:19">
      <c r="A98" s="44"/>
      <c r="B98" s="44"/>
      <c r="C98" s="44"/>
      <c r="D98" s="44"/>
      <c r="E98" s="44"/>
      <c r="F98" s="44"/>
      <c r="G98" s="44"/>
      <c r="H98" s="44"/>
      <c r="I98" s="44"/>
      <c r="J98" s="44"/>
      <c r="K98" s="44"/>
      <c r="L98" s="44"/>
      <c r="M98" s="44"/>
      <c r="N98" s="44"/>
      <c r="O98" s="44"/>
      <c r="P98" s="44"/>
      <c r="Q98" s="44"/>
      <c r="R98" s="44"/>
      <c r="S98" s="44"/>
    </row>
    <row r="99" spans="1:19">
      <c r="A99" s="44"/>
      <c r="B99" s="44"/>
      <c r="C99" s="44"/>
      <c r="D99" s="44"/>
      <c r="E99" s="44"/>
      <c r="F99" s="44"/>
      <c r="G99" s="44"/>
      <c r="H99" s="44"/>
      <c r="I99" s="44"/>
      <c r="J99" s="44"/>
      <c r="K99" s="44"/>
      <c r="L99" s="44"/>
      <c r="M99" s="44"/>
      <c r="N99" s="44"/>
      <c r="O99" s="44"/>
      <c r="P99" s="44"/>
      <c r="Q99" s="44"/>
      <c r="R99" s="44"/>
      <c r="S99" s="44"/>
    </row>
    <row r="100" spans="1:19">
      <c r="A100" s="44"/>
      <c r="B100" s="44"/>
      <c r="C100" s="44"/>
      <c r="D100" s="44"/>
      <c r="E100" s="44"/>
      <c r="F100" s="44"/>
      <c r="G100" s="44"/>
      <c r="H100" s="44"/>
      <c r="I100" s="44"/>
      <c r="J100" s="44"/>
      <c r="K100" s="44"/>
      <c r="L100" s="44"/>
      <c r="M100" s="44"/>
      <c r="N100" s="44"/>
      <c r="O100" s="44"/>
      <c r="P100" s="44"/>
      <c r="Q100" s="44"/>
      <c r="R100" s="44"/>
      <c r="S100" s="44"/>
    </row>
    <row r="101" spans="1:19">
      <c r="A101" s="44"/>
      <c r="B101" s="44"/>
      <c r="C101" s="44"/>
      <c r="D101" s="44"/>
      <c r="E101" s="44"/>
      <c r="F101" s="44"/>
      <c r="G101" s="44"/>
      <c r="H101" s="44"/>
      <c r="I101" s="44"/>
      <c r="J101" s="44"/>
      <c r="K101" s="44"/>
      <c r="L101" s="44"/>
      <c r="M101" s="44"/>
      <c r="N101" s="44"/>
      <c r="O101" s="44"/>
      <c r="P101" s="44"/>
      <c r="Q101" s="44"/>
      <c r="R101" s="44"/>
      <c r="S101" s="44"/>
    </row>
    <row r="102" spans="1:19">
      <c r="A102" s="44"/>
      <c r="B102" s="44"/>
      <c r="C102" s="44"/>
      <c r="D102" s="44"/>
      <c r="E102" s="44"/>
      <c r="F102" s="44"/>
      <c r="G102" s="44"/>
      <c r="H102" s="44"/>
      <c r="I102" s="44"/>
      <c r="J102" s="44"/>
      <c r="K102" s="44"/>
      <c r="L102" s="44"/>
      <c r="M102" s="44"/>
      <c r="N102" s="44"/>
      <c r="O102" s="44"/>
      <c r="P102" s="44"/>
      <c r="Q102" s="44"/>
      <c r="R102" s="44"/>
      <c r="S102" s="44"/>
    </row>
    <row r="103" spans="1:19">
      <c r="A103" s="44"/>
      <c r="B103" s="44"/>
      <c r="C103" s="44"/>
      <c r="D103" s="44"/>
      <c r="E103" s="44"/>
      <c r="F103" s="44"/>
      <c r="G103" s="44"/>
      <c r="H103" s="44"/>
      <c r="I103" s="44"/>
      <c r="J103" s="44"/>
      <c r="K103" s="44"/>
      <c r="L103" s="44"/>
      <c r="M103" s="44"/>
      <c r="N103" s="44"/>
      <c r="O103" s="44"/>
      <c r="P103" s="44"/>
      <c r="Q103" s="44"/>
      <c r="R103" s="44"/>
      <c r="S103" s="44"/>
    </row>
    <row r="104" spans="1:19">
      <c r="A104" s="44"/>
      <c r="B104" s="44"/>
      <c r="C104" s="44"/>
      <c r="D104" s="44"/>
      <c r="E104" s="44"/>
      <c r="F104" s="44"/>
      <c r="G104" s="44"/>
      <c r="H104" s="44"/>
      <c r="I104" s="44"/>
      <c r="J104" s="44"/>
      <c r="K104" s="44"/>
      <c r="L104" s="44"/>
      <c r="M104" s="44"/>
      <c r="N104" s="44"/>
      <c r="O104" s="44"/>
      <c r="P104" s="44"/>
      <c r="Q104" s="44"/>
      <c r="R104" s="44"/>
      <c r="S104" s="44"/>
    </row>
    <row r="105" spans="1:19">
      <c r="A105" s="44"/>
      <c r="B105" s="44"/>
      <c r="C105" s="44"/>
      <c r="D105" s="44"/>
      <c r="E105" s="44"/>
      <c r="F105" s="44"/>
      <c r="G105" s="44"/>
      <c r="H105" s="44"/>
      <c r="I105" s="44"/>
      <c r="J105" s="44"/>
      <c r="K105" s="44"/>
      <c r="L105" s="44"/>
      <c r="M105" s="44"/>
      <c r="N105" s="44"/>
      <c r="O105" s="44"/>
      <c r="P105" s="44"/>
      <c r="Q105" s="44"/>
      <c r="R105" s="44"/>
      <c r="S105" s="44"/>
    </row>
    <row r="106" spans="1:19">
      <c r="A106" s="44"/>
      <c r="B106" s="44"/>
      <c r="C106" s="44"/>
      <c r="D106" s="44"/>
      <c r="E106" s="44"/>
      <c r="F106" s="44"/>
      <c r="G106" s="44"/>
      <c r="H106" s="44"/>
      <c r="I106" s="44"/>
      <c r="J106" s="44"/>
      <c r="K106" s="44"/>
      <c r="L106" s="44"/>
      <c r="M106" s="44"/>
      <c r="N106" s="44"/>
      <c r="O106" s="44"/>
      <c r="P106" s="44"/>
      <c r="Q106" s="44"/>
      <c r="R106" s="44"/>
      <c r="S106" s="44"/>
    </row>
    <row r="107" spans="1:19">
      <c r="A107" s="44"/>
      <c r="B107" s="44"/>
      <c r="C107" s="44"/>
      <c r="D107" s="44"/>
      <c r="E107" s="44"/>
      <c r="F107" s="44"/>
      <c r="G107" s="44"/>
      <c r="H107" s="44"/>
      <c r="I107" s="44"/>
      <c r="J107" s="44"/>
      <c r="K107" s="44"/>
      <c r="L107" s="44"/>
      <c r="M107" s="44"/>
      <c r="N107" s="44"/>
      <c r="O107" s="44"/>
      <c r="P107" s="44"/>
      <c r="Q107" s="44"/>
      <c r="R107" s="44"/>
      <c r="S107" s="44"/>
    </row>
    <row r="108" spans="1:19">
      <c r="A108" s="44"/>
      <c r="B108" s="44"/>
      <c r="C108" s="44"/>
      <c r="D108" s="44"/>
      <c r="E108" s="44"/>
      <c r="F108" s="44"/>
      <c r="G108" s="44"/>
      <c r="H108" s="44"/>
      <c r="I108" s="44"/>
      <c r="J108" s="44"/>
      <c r="K108" s="44"/>
      <c r="L108" s="44"/>
      <c r="M108" s="44"/>
      <c r="N108" s="44"/>
      <c r="O108" s="44"/>
      <c r="P108" s="44"/>
      <c r="Q108" s="44"/>
      <c r="R108" s="44"/>
      <c r="S108" s="44"/>
    </row>
    <row r="109" spans="1:19">
      <c r="A109" s="44"/>
      <c r="B109" s="44"/>
      <c r="C109" s="44"/>
      <c r="D109" s="44"/>
      <c r="E109" s="44"/>
      <c r="F109" s="44"/>
      <c r="G109" s="44"/>
      <c r="H109" s="44"/>
      <c r="I109" s="44"/>
      <c r="J109" s="44"/>
      <c r="K109" s="44"/>
      <c r="L109" s="44"/>
      <c r="M109" s="44"/>
      <c r="N109" s="44"/>
      <c r="O109" s="44"/>
      <c r="P109" s="44"/>
      <c r="Q109" s="44"/>
      <c r="R109" s="44"/>
      <c r="S109" s="44"/>
    </row>
    <row r="110" spans="1:19">
      <c r="A110" s="44"/>
      <c r="B110" s="44"/>
      <c r="C110" s="44"/>
      <c r="D110" s="44"/>
      <c r="E110" s="44"/>
      <c r="F110" s="44"/>
      <c r="G110" s="44"/>
      <c r="H110" s="44"/>
      <c r="I110" s="44"/>
      <c r="J110" s="44"/>
      <c r="K110" s="44"/>
      <c r="L110" s="44"/>
      <c r="M110" s="44"/>
      <c r="N110" s="44"/>
      <c r="O110" s="44"/>
      <c r="P110" s="44"/>
      <c r="Q110" s="44"/>
      <c r="R110" s="44"/>
      <c r="S110" s="44"/>
    </row>
    <row r="111" spans="1:19">
      <c r="A111" s="44"/>
      <c r="B111" s="44"/>
      <c r="C111" s="44"/>
      <c r="D111" s="44"/>
      <c r="E111" s="44"/>
      <c r="F111" s="44"/>
      <c r="G111" s="44"/>
      <c r="H111" s="44"/>
      <c r="I111" s="44"/>
      <c r="J111" s="44"/>
      <c r="K111" s="44"/>
      <c r="L111" s="44"/>
      <c r="M111" s="44"/>
      <c r="N111" s="44"/>
      <c r="O111" s="44"/>
      <c r="P111" s="44"/>
      <c r="Q111" s="44"/>
      <c r="R111" s="44"/>
      <c r="S111" s="44"/>
    </row>
    <row r="112" spans="1:19">
      <c r="A112" s="44"/>
      <c r="B112" s="44"/>
      <c r="C112" s="44"/>
      <c r="D112" s="44"/>
      <c r="E112" s="44"/>
      <c r="F112" s="44"/>
      <c r="G112" s="44"/>
      <c r="H112" s="44"/>
      <c r="I112" s="44"/>
      <c r="J112" s="44"/>
      <c r="K112" s="44"/>
      <c r="L112" s="44"/>
      <c r="M112" s="44"/>
      <c r="N112" s="44"/>
      <c r="O112" s="44"/>
      <c r="P112" s="44"/>
      <c r="Q112" s="44"/>
      <c r="R112" s="44"/>
      <c r="S112" s="44"/>
    </row>
    <row r="113" spans="1:19">
      <c r="A113" s="44"/>
      <c r="B113" s="44"/>
      <c r="C113" s="44"/>
      <c r="D113" s="44"/>
      <c r="E113" s="44"/>
      <c r="F113" s="44"/>
      <c r="G113" s="44"/>
      <c r="H113" s="44"/>
      <c r="I113" s="44"/>
      <c r="J113" s="44"/>
      <c r="K113" s="44"/>
      <c r="L113" s="44"/>
      <c r="M113" s="44"/>
      <c r="N113" s="44"/>
      <c r="O113" s="44"/>
      <c r="P113" s="44"/>
      <c r="Q113" s="44"/>
      <c r="R113" s="44"/>
      <c r="S113" s="44"/>
    </row>
    <row r="114" spans="1:19">
      <c r="A114" s="44"/>
      <c r="B114" s="44"/>
      <c r="C114" s="44"/>
      <c r="D114" s="44"/>
      <c r="E114" s="44"/>
      <c r="F114" s="44"/>
      <c r="G114" s="44"/>
      <c r="H114" s="44"/>
      <c r="I114" s="44"/>
      <c r="J114" s="44"/>
      <c r="K114" s="44"/>
      <c r="L114" s="44"/>
      <c r="M114" s="44"/>
      <c r="N114" s="44"/>
      <c r="O114" s="44"/>
      <c r="P114" s="44"/>
      <c r="Q114" s="44"/>
      <c r="R114" s="44"/>
      <c r="S114" s="44"/>
    </row>
    <row r="115" spans="1:19">
      <c r="A115" s="44"/>
      <c r="B115" s="44"/>
      <c r="C115" s="44"/>
      <c r="D115" s="44"/>
      <c r="E115" s="44"/>
      <c r="F115" s="44"/>
      <c r="G115" s="44"/>
      <c r="H115" s="44"/>
      <c r="I115" s="44"/>
      <c r="J115" s="44"/>
      <c r="K115" s="44"/>
      <c r="L115" s="44"/>
      <c r="M115" s="44"/>
      <c r="N115" s="44"/>
      <c r="O115" s="44"/>
      <c r="P115" s="44"/>
      <c r="Q115" s="44"/>
      <c r="R115" s="44"/>
      <c r="S115" s="44"/>
    </row>
    <row r="116" spans="1:19">
      <c r="A116" s="44"/>
      <c r="B116" s="44"/>
      <c r="C116" s="44"/>
      <c r="D116" s="44"/>
      <c r="E116" s="44"/>
      <c r="F116" s="44"/>
      <c r="G116" s="44"/>
      <c r="H116" s="44"/>
      <c r="I116" s="44"/>
      <c r="J116" s="44"/>
      <c r="K116" s="44"/>
      <c r="L116" s="44"/>
      <c r="M116" s="44"/>
      <c r="N116" s="44"/>
      <c r="O116" s="44"/>
      <c r="P116" s="44"/>
      <c r="Q116" s="44"/>
      <c r="R116" s="44"/>
      <c r="S116" s="44"/>
    </row>
    <row r="117" spans="1:19">
      <c r="A117" s="44"/>
      <c r="B117" s="44"/>
      <c r="C117" s="44"/>
      <c r="D117" s="44"/>
      <c r="E117" s="44"/>
      <c r="F117" s="44"/>
      <c r="G117" s="44"/>
      <c r="H117" s="44"/>
      <c r="I117" s="44"/>
      <c r="J117" s="44"/>
      <c r="K117" s="44"/>
      <c r="L117" s="44"/>
      <c r="M117" s="44"/>
      <c r="N117" s="44"/>
      <c r="O117" s="44"/>
      <c r="P117" s="44"/>
      <c r="Q117" s="44"/>
      <c r="R117" s="44"/>
      <c r="S117" s="44"/>
    </row>
    <row r="118" spans="1:19">
      <c r="A118" s="44"/>
      <c r="B118" s="44"/>
      <c r="C118" s="44"/>
      <c r="D118" s="44"/>
      <c r="E118" s="44"/>
      <c r="F118" s="44"/>
      <c r="G118" s="44"/>
      <c r="H118" s="44"/>
      <c r="I118" s="44"/>
      <c r="J118" s="44"/>
      <c r="K118" s="44"/>
      <c r="L118" s="44"/>
      <c r="M118" s="44"/>
      <c r="N118" s="44"/>
      <c r="O118" s="44"/>
      <c r="P118" s="44"/>
      <c r="Q118" s="44"/>
      <c r="R118" s="44"/>
      <c r="S118" s="44"/>
    </row>
    <row r="119" spans="1:19">
      <c r="A119" s="44"/>
      <c r="B119" s="44"/>
      <c r="C119" s="44"/>
      <c r="D119" s="44"/>
      <c r="E119" s="44"/>
      <c r="F119" s="44"/>
      <c r="G119" s="44"/>
      <c r="H119" s="44"/>
      <c r="I119" s="44"/>
      <c r="J119" s="44"/>
      <c r="K119" s="44"/>
      <c r="L119" s="44"/>
      <c r="M119" s="44"/>
      <c r="N119" s="44"/>
      <c r="O119" s="44"/>
      <c r="P119" s="44"/>
      <c r="Q119" s="44"/>
      <c r="R119" s="44"/>
      <c r="S119" s="44"/>
    </row>
    <row r="120" spans="1:19">
      <c r="A120" s="44"/>
      <c r="B120" s="44"/>
      <c r="C120" s="44"/>
      <c r="D120" s="44"/>
      <c r="E120" s="44"/>
      <c r="F120" s="44"/>
      <c r="G120" s="44"/>
      <c r="H120" s="44"/>
      <c r="I120" s="44"/>
      <c r="J120" s="44"/>
      <c r="K120" s="44"/>
      <c r="L120" s="44"/>
      <c r="M120" s="44"/>
      <c r="N120" s="44"/>
      <c r="O120" s="44"/>
      <c r="P120" s="44"/>
      <c r="Q120" s="44"/>
      <c r="R120" s="44"/>
      <c r="S120" s="44"/>
    </row>
    <row r="121" spans="1:19">
      <c r="A121" s="44"/>
      <c r="B121" s="44"/>
      <c r="C121" s="44"/>
      <c r="D121" s="44"/>
      <c r="E121" s="44"/>
      <c r="F121" s="44"/>
      <c r="G121" s="44"/>
      <c r="H121" s="44"/>
      <c r="I121" s="44"/>
      <c r="J121" s="44"/>
      <c r="K121" s="44"/>
      <c r="L121" s="44"/>
      <c r="M121" s="44"/>
      <c r="N121" s="44"/>
      <c r="O121" s="44"/>
      <c r="P121" s="44"/>
      <c r="Q121" s="44"/>
      <c r="R121" s="44"/>
      <c r="S121" s="44"/>
    </row>
    <row r="122" spans="1:19">
      <c r="A122" s="44"/>
      <c r="B122" s="44"/>
      <c r="C122" s="44"/>
      <c r="D122" s="44"/>
      <c r="E122" s="44"/>
      <c r="F122" s="44"/>
      <c r="G122" s="44"/>
      <c r="H122" s="44"/>
      <c r="I122" s="44"/>
      <c r="J122" s="44"/>
      <c r="K122" s="44"/>
      <c r="L122" s="44"/>
      <c r="M122" s="44"/>
      <c r="N122" s="44"/>
      <c r="O122" s="44"/>
      <c r="P122" s="44"/>
      <c r="Q122" s="44"/>
      <c r="R122" s="44"/>
      <c r="S122" s="44"/>
    </row>
    <row r="123" spans="1:19">
      <c r="A123" s="44"/>
      <c r="B123" s="44"/>
      <c r="C123" s="44"/>
      <c r="D123" s="44"/>
      <c r="E123" s="44"/>
      <c r="F123" s="44"/>
      <c r="G123" s="44"/>
      <c r="H123" s="44"/>
      <c r="I123" s="44"/>
      <c r="J123" s="44"/>
      <c r="K123" s="44"/>
      <c r="L123" s="44"/>
      <c r="M123" s="44"/>
      <c r="N123" s="44"/>
      <c r="O123" s="44"/>
      <c r="P123" s="44"/>
      <c r="Q123" s="44"/>
      <c r="R123" s="44"/>
      <c r="S123" s="44"/>
    </row>
    <row r="124" spans="1:19">
      <c r="A124" s="44"/>
      <c r="B124" s="44"/>
      <c r="C124" s="44"/>
      <c r="D124" s="44"/>
      <c r="E124" s="44"/>
      <c r="F124" s="44"/>
      <c r="G124" s="44"/>
      <c r="H124" s="44"/>
      <c r="I124" s="44"/>
      <c r="J124" s="44"/>
      <c r="K124" s="44"/>
      <c r="L124" s="44"/>
      <c r="M124" s="44"/>
      <c r="N124" s="44"/>
      <c r="O124" s="44"/>
      <c r="P124" s="44"/>
      <c r="Q124" s="44"/>
      <c r="R124" s="44"/>
      <c r="S124" s="44"/>
    </row>
    <row r="125" spans="1:19">
      <c r="A125" s="44"/>
      <c r="B125" s="44"/>
      <c r="C125" s="44"/>
      <c r="D125" s="44"/>
      <c r="E125" s="44"/>
      <c r="F125" s="44"/>
      <c r="G125" s="44"/>
      <c r="H125" s="44"/>
      <c r="I125" s="44"/>
      <c r="J125" s="44"/>
      <c r="K125" s="44"/>
      <c r="L125" s="44"/>
      <c r="M125" s="44"/>
      <c r="N125" s="44"/>
      <c r="O125" s="44"/>
      <c r="P125" s="44"/>
      <c r="Q125" s="44"/>
      <c r="R125" s="44"/>
      <c r="S125" s="44"/>
    </row>
    <row r="126" spans="1:19">
      <c r="A126" s="44"/>
      <c r="B126" s="44"/>
      <c r="C126" s="44"/>
      <c r="D126" s="44"/>
      <c r="E126" s="44"/>
      <c r="F126" s="44"/>
      <c r="G126" s="44"/>
      <c r="H126" s="44"/>
      <c r="I126" s="44"/>
      <c r="J126" s="44"/>
      <c r="K126" s="44"/>
      <c r="L126" s="44"/>
      <c r="M126" s="44"/>
      <c r="N126" s="44"/>
      <c r="O126" s="44"/>
      <c r="P126" s="44"/>
      <c r="Q126" s="44"/>
      <c r="R126" s="44"/>
      <c r="S126" s="44"/>
    </row>
    <row r="127" spans="1:19">
      <c r="A127" s="44"/>
      <c r="B127" s="44"/>
      <c r="C127" s="44"/>
      <c r="D127" s="44"/>
      <c r="E127" s="44"/>
      <c r="F127" s="44"/>
      <c r="G127" s="44"/>
      <c r="H127" s="44"/>
      <c r="I127" s="44"/>
      <c r="J127" s="44"/>
      <c r="K127" s="44"/>
      <c r="L127" s="44"/>
      <c r="M127" s="44"/>
      <c r="N127" s="44"/>
      <c r="O127" s="44"/>
      <c r="P127" s="44"/>
      <c r="Q127" s="44"/>
      <c r="R127" s="44"/>
      <c r="S127" s="44"/>
    </row>
    <row r="128" spans="1:19">
      <c r="A128" s="44"/>
      <c r="B128" s="44"/>
      <c r="C128" s="44"/>
      <c r="D128" s="44"/>
      <c r="E128" s="44"/>
      <c r="F128" s="44"/>
      <c r="G128" s="44"/>
      <c r="H128" s="44"/>
      <c r="I128" s="44"/>
      <c r="J128" s="44"/>
      <c r="K128" s="44"/>
      <c r="L128" s="44"/>
      <c r="M128" s="44"/>
      <c r="N128" s="44"/>
      <c r="O128" s="44"/>
      <c r="P128" s="44"/>
      <c r="Q128" s="44"/>
      <c r="R128" s="44"/>
      <c r="S128" s="44"/>
    </row>
    <row r="129" spans="1:19">
      <c r="A129" s="44"/>
      <c r="B129" s="44"/>
      <c r="C129" s="44"/>
      <c r="D129" s="44"/>
      <c r="E129" s="44"/>
      <c r="F129" s="44"/>
      <c r="G129" s="44"/>
      <c r="H129" s="44"/>
      <c r="I129" s="44"/>
      <c r="J129" s="44"/>
      <c r="K129" s="44"/>
      <c r="L129" s="44"/>
      <c r="M129" s="44"/>
      <c r="N129" s="44"/>
      <c r="O129" s="44"/>
      <c r="P129" s="44"/>
      <c r="Q129" s="44"/>
      <c r="R129" s="44"/>
      <c r="S129" s="44"/>
    </row>
    <row r="130" spans="1:19">
      <c r="A130" s="44"/>
      <c r="B130" s="44"/>
      <c r="C130" s="44"/>
      <c r="D130" s="44"/>
      <c r="E130" s="44"/>
      <c r="F130" s="44"/>
      <c r="G130" s="44"/>
      <c r="H130" s="44"/>
      <c r="I130" s="44"/>
      <c r="J130" s="44"/>
      <c r="K130" s="44"/>
      <c r="L130" s="44"/>
      <c r="M130" s="44"/>
      <c r="N130" s="44"/>
      <c r="O130" s="44"/>
      <c r="P130" s="44"/>
      <c r="Q130" s="44"/>
      <c r="R130" s="44"/>
      <c r="S130" s="44"/>
    </row>
    <row r="131" spans="1:19">
      <c r="A131" s="44"/>
      <c r="B131" s="44"/>
      <c r="C131" s="44"/>
      <c r="D131" s="44"/>
      <c r="E131" s="44"/>
      <c r="F131" s="44"/>
      <c r="G131" s="44"/>
      <c r="H131" s="44"/>
      <c r="I131" s="44"/>
      <c r="J131" s="44"/>
      <c r="K131" s="44"/>
      <c r="L131" s="44"/>
      <c r="M131" s="44"/>
      <c r="N131" s="44"/>
      <c r="O131" s="44"/>
      <c r="P131" s="44"/>
      <c r="Q131" s="44"/>
      <c r="R131" s="44"/>
      <c r="S131" s="44"/>
    </row>
    <row r="132" spans="1:19">
      <c r="A132" s="44"/>
      <c r="B132" s="44"/>
      <c r="C132" s="44"/>
      <c r="D132" s="44"/>
      <c r="E132" s="44"/>
      <c r="F132" s="44"/>
      <c r="G132" s="44"/>
      <c r="H132" s="44"/>
      <c r="I132" s="44"/>
      <c r="J132" s="44"/>
      <c r="K132" s="44"/>
      <c r="L132" s="44"/>
      <c r="M132" s="44"/>
      <c r="N132" s="44"/>
      <c r="O132" s="44"/>
      <c r="P132" s="44"/>
      <c r="Q132" s="44"/>
      <c r="R132" s="44"/>
      <c r="S132" s="44"/>
    </row>
    <row r="133" spans="1:19">
      <c r="A133" s="44"/>
      <c r="B133" s="44"/>
      <c r="C133" s="44"/>
      <c r="D133" s="44"/>
      <c r="E133" s="44"/>
      <c r="F133" s="44"/>
      <c r="G133" s="44"/>
      <c r="H133" s="44"/>
      <c r="I133" s="44"/>
      <c r="J133" s="44"/>
      <c r="K133" s="44"/>
      <c r="L133" s="44"/>
      <c r="M133" s="44"/>
      <c r="N133" s="44"/>
      <c r="O133" s="44"/>
      <c r="P133" s="44"/>
      <c r="Q133" s="44"/>
      <c r="R133" s="44"/>
      <c r="S133" s="44"/>
    </row>
    <row r="134" spans="1:19">
      <c r="A134" s="44"/>
      <c r="B134" s="44"/>
      <c r="C134" s="44"/>
      <c r="D134" s="44"/>
      <c r="E134" s="44"/>
      <c r="F134" s="44"/>
      <c r="G134" s="44"/>
      <c r="H134" s="44"/>
      <c r="I134" s="44"/>
      <c r="J134" s="44"/>
      <c r="K134" s="44"/>
      <c r="L134" s="44"/>
      <c r="M134" s="44"/>
      <c r="N134" s="44"/>
      <c r="O134" s="44"/>
      <c r="P134" s="44"/>
      <c r="Q134" s="44"/>
      <c r="R134" s="44"/>
      <c r="S134" s="44"/>
    </row>
    <row r="135" spans="1:19">
      <c r="A135" s="44"/>
      <c r="B135" s="44"/>
      <c r="C135" s="44"/>
      <c r="D135" s="44"/>
      <c r="E135" s="44"/>
      <c r="F135" s="44"/>
      <c r="G135" s="44"/>
      <c r="H135" s="44"/>
      <c r="I135" s="44"/>
      <c r="J135" s="44"/>
      <c r="K135" s="44"/>
      <c r="L135" s="44"/>
      <c r="M135" s="44"/>
      <c r="N135" s="44"/>
      <c r="O135" s="44"/>
      <c r="P135" s="44"/>
      <c r="Q135" s="44"/>
      <c r="R135" s="44"/>
      <c r="S135" s="44"/>
    </row>
    <row r="136" spans="1:19">
      <c r="A136" s="44"/>
      <c r="B136" s="44"/>
      <c r="C136" s="44"/>
      <c r="D136" s="44"/>
      <c r="E136" s="44"/>
      <c r="F136" s="44"/>
      <c r="G136" s="44"/>
      <c r="H136" s="44"/>
      <c r="I136" s="44"/>
      <c r="J136" s="44"/>
      <c r="K136" s="44"/>
      <c r="L136" s="44"/>
      <c r="M136" s="44"/>
      <c r="N136" s="44"/>
      <c r="O136" s="44"/>
      <c r="P136" s="44"/>
      <c r="Q136" s="44"/>
      <c r="R136" s="44"/>
      <c r="S136" s="44"/>
    </row>
    <row r="137" spans="1:19">
      <c r="A137" s="44"/>
      <c r="B137" s="44"/>
      <c r="C137" s="44"/>
      <c r="D137" s="44"/>
      <c r="E137" s="44"/>
      <c r="F137" s="44"/>
      <c r="G137" s="44"/>
      <c r="H137" s="44"/>
      <c r="I137" s="44"/>
      <c r="J137" s="44"/>
      <c r="K137" s="44"/>
      <c r="L137" s="44"/>
      <c r="M137" s="44"/>
      <c r="N137" s="44"/>
      <c r="O137" s="44"/>
      <c r="P137" s="44"/>
      <c r="Q137" s="44"/>
      <c r="R137" s="44"/>
      <c r="S137" s="44"/>
    </row>
    <row r="138" spans="1:19">
      <c r="A138" s="44"/>
      <c r="B138" s="44"/>
      <c r="C138" s="44"/>
      <c r="D138" s="44"/>
      <c r="E138" s="44"/>
      <c r="F138" s="44"/>
      <c r="G138" s="44"/>
      <c r="H138" s="44"/>
      <c r="I138" s="44"/>
      <c r="J138" s="44"/>
      <c r="K138" s="44"/>
      <c r="L138" s="44"/>
      <c r="M138" s="44"/>
      <c r="N138" s="44"/>
      <c r="O138" s="44"/>
      <c r="P138" s="44"/>
      <c r="Q138" s="44"/>
      <c r="R138" s="44"/>
      <c r="S138" s="44"/>
    </row>
    <row r="139" spans="1:19">
      <c r="A139" s="44"/>
      <c r="B139" s="44"/>
      <c r="C139" s="44"/>
      <c r="D139" s="44"/>
      <c r="E139" s="44"/>
      <c r="F139" s="44"/>
      <c r="G139" s="44"/>
      <c r="H139" s="44"/>
      <c r="I139" s="44"/>
      <c r="J139" s="44"/>
      <c r="K139" s="44"/>
      <c r="L139" s="44"/>
      <c r="M139" s="44"/>
      <c r="N139" s="44"/>
      <c r="O139" s="44"/>
      <c r="P139" s="44"/>
      <c r="Q139" s="44"/>
      <c r="R139" s="44"/>
      <c r="S139" s="44"/>
    </row>
    <row r="140" spans="1:19">
      <c r="A140" s="44"/>
      <c r="B140" s="44"/>
      <c r="C140" s="44"/>
      <c r="D140" s="44"/>
      <c r="E140" s="44"/>
      <c r="F140" s="44"/>
      <c r="G140" s="44"/>
      <c r="H140" s="44"/>
      <c r="I140" s="44"/>
      <c r="J140" s="44"/>
      <c r="K140" s="44"/>
      <c r="L140" s="44"/>
      <c r="M140" s="44"/>
      <c r="N140" s="44"/>
      <c r="O140" s="44"/>
      <c r="P140" s="44"/>
      <c r="Q140" s="44"/>
      <c r="R140" s="44"/>
      <c r="S140" s="44"/>
    </row>
    <row r="141" spans="1:19">
      <c r="A141" s="44"/>
      <c r="B141" s="44"/>
      <c r="C141" s="44"/>
      <c r="D141" s="44"/>
      <c r="E141" s="44"/>
      <c r="F141" s="44"/>
      <c r="G141" s="44"/>
      <c r="H141" s="44"/>
      <c r="I141" s="44"/>
      <c r="J141" s="44"/>
      <c r="K141" s="44"/>
      <c r="L141" s="44"/>
      <c r="M141" s="44"/>
      <c r="N141" s="44"/>
      <c r="O141" s="44"/>
      <c r="P141" s="44"/>
      <c r="Q141" s="44"/>
      <c r="R141" s="44"/>
      <c r="S141" s="44"/>
    </row>
    <row r="142" spans="1:19">
      <c r="A142" s="44"/>
      <c r="B142" s="44"/>
      <c r="C142" s="44"/>
      <c r="D142" s="44"/>
      <c r="E142" s="44"/>
      <c r="F142" s="44"/>
      <c r="G142" s="44"/>
      <c r="H142" s="44"/>
      <c r="I142" s="44"/>
      <c r="J142" s="44"/>
      <c r="K142" s="44"/>
      <c r="L142" s="44"/>
      <c r="M142" s="44"/>
      <c r="N142" s="44"/>
      <c r="O142" s="44"/>
      <c r="P142" s="44"/>
      <c r="Q142" s="44"/>
      <c r="R142" s="44"/>
      <c r="S142" s="44"/>
    </row>
    <row r="143" spans="1:19">
      <c r="A143" s="44"/>
      <c r="B143" s="44"/>
      <c r="C143" s="44"/>
      <c r="D143" s="44"/>
      <c r="E143" s="44"/>
      <c r="F143" s="44"/>
      <c r="G143" s="44"/>
      <c r="H143" s="44"/>
      <c r="I143" s="44"/>
      <c r="J143" s="44"/>
      <c r="K143" s="44"/>
      <c r="L143" s="44"/>
      <c r="M143" s="44"/>
      <c r="N143" s="44"/>
      <c r="O143" s="44"/>
      <c r="P143" s="44"/>
      <c r="Q143" s="44"/>
      <c r="R143" s="44"/>
      <c r="S143" s="44"/>
    </row>
    <row r="144" spans="1:19">
      <c r="A144" s="44"/>
      <c r="B144" s="44"/>
      <c r="C144" s="44"/>
      <c r="D144" s="44"/>
      <c r="E144" s="44"/>
      <c r="F144" s="44"/>
      <c r="G144" s="44"/>
      <c r="H144" s="44"/>
      <c r="I144" s="44"/>
      <c r="J144" s="44"/>
      <c r="K144" s="44"/>
      <c r="L144" s="44"/>
      <c r="M144" s="44"/>
      <c r="N144" s="44"/>
      <c r="O144" s="44"/>
      <c r="P144" s="44"/>
      <c r="Q144" s="44"/>
      <c r="R144" s="44"/>
      <c r="S144" s="44"/>
    </row>
    <row r="145" spans="1:19">
      <c r="A145" s="44"/>
      <c r="B145" s="44"/>
      <c r="C145" s="44"/>
      <c r="D145" s="44"/>
      <c r="E145" s="44"/>
      <c r="F145" s="44"/>
      <c r="G145" s="44"/>
      <c r="H145" s="44"/>
      <c r="I145" s="44"/>
      <c r="J145" s="44"/>
      <c r="K145" s="44"/>
      <c r="L145" s="44"/>
      <c r="M145" s="44"/>
      <c r="N145" s="44"/>
      <c r="O145" s="44"/>
      <c r="P145" s="44"/>
      <c r="Q145" s="44"/>
      <c r="R145" s="44"/>
      <c r="S145" s="44"/>
    </row>
    <row r="146" spans="1:19">
      <c r="A146" s="44"/>
      <c r="B146" s="44"/>
      <c r="C146" s="44"/>
      <c r="D146" s="44"/>
      <c r="E146" s="44"/>
      <c r="F146" s="44"/>
      <c r="G146" s="44"/>
      <c r="H146" s="44"/>
      <c r="I146" s="44"/>
      <c r="J146" s="44"/>
      <c r="K146" s="44"/>
      <c r="L146" s="44"/>
      <c r="M146" s="44"/>
      <c r="N146" s="44"/>
      <c r="O146" s="44"/>
      <c r="P146" s="44"/>
      <c r="Q146" s="44"/>
      <c r="R146" s="44"/>
      <c r="S146" s="44"/>
    </row>
    <row r="147" spans="1:19">
      <c r="A147" s="44"/>
      <c r="B147" s="44"/>
      <c r="C147" s="44"/>
      <c r="D147" s="44"/>
      <c r="E147" s="44"/>
      <c r="F147" s="44"/>
      <c r="G147" s="44"/>
      <c r="H147" s="44"/>
      <c r="I147" s="44"/>
      <c r="J147" s="44"/>
      <c r="K147" s="44"/>
      <c r="L147" s="44"/>
      <c r="M147" s="44"/>
      <c r="N147" s="44"/>
      <c r="O147" s="44"/>
      <c r="P147" s="44"/>
      <c r="Q147" s="44"/>
      <c r="R147" s="44"/>
      <c r="S147" s="44"/>
    </row>
    <row r="148" spans="1:19">
      <c r="A148" s="44"/>
      <c r="B148" s="44"/>
      <c r="C148" s="44"/>
      <c r="D148" s="44"/>
      <c r="E148" s="44"/>
      <c r="F148" s="44"/>
      <c r="G148" s="44"/>
      <c r="H148" s="44"/>
      <c r="I148" s="44"/>
      <c r="J148" s="44"/>
      <c r="K148" s="44"/>
      <c r="L148" s="44"/>
      <c r="M148" s="44"/>
      <c r="N148" s="44"/>
      <c r="O148" s="44"/>
      <c r="P148" s="44"/>
      <c r="Q148" s="44"/>
      <c r="R148" s="44"/>
      <c r="S148" s="44"/>
    </row>
    <row r="149" spans="1:19">
      <c r="A149" s="44"/>
      <c r="B149" s="44"/>
      <c r="C149" s="44"/>
      <c r="D149" s="44"/>
      <c r="E149" s="44"/>
      <c r="F149" s="44"/>
      <c r="G149" s="44"/>
      <c r="H149" s="44"/>
      <c r="I149" s="44"/>
      <c r="J149" s="44"/>
      <c r="K149" s="44"/>
      <c r="L149" s="44"/>
      <c r="M149" s="44"/>
      <c r="N149" s="44"/>
      <c r="O149" s="44"/>
      <c r="P149" s="44"/>
      <c r="Q149" s="44"/>
      <c r="R149" s="44"/>
      <c r="S149" s="44"/>
    </row>
    <row r="150" spans="1:19">
      <c r="A150" s="44"/>
      <c r="B150" s="44"/>
      <c r="C150" s="44"/>
      <c r="D150" s="44"/>
      <c r="E150" s="44"/>
      <c r="F150" s="44"/>
      <c r="G150" s="44"/>
      <c r="H150" s="44"/>
      <c r="I150" s="44"/>
      <c r="J150" s="44"/>
      <c r="K150" s="44"/>
      <c r="L150" s="44"/>
      <c r="M150" s="44"/>
      <c r="N150" s="44"/>
      <c r="O150" s="44"/>
      <c r="P150" s="44"/>
      <c r="Q150" s="44"/>
      <c r="R150" s="44"/>
      <c r="S150" s="44"/>
    </row>
    <row r="151" spans="1:19">
      <c r="A151" s="44"/>
      <c r="B151" s="44"/>
      <c r="C151" s="44"/>
      <c r="D151" s="44"/>
      <c r="E151" s="44"/>
      <c r="F151" s="44"/>
      <c r="G151" s="44"/>
      <c r="H151" s="44"/>
      <c r="I151" s="44"/>
      <c r="J151" s="44"/>
      <c r="K151" s="44"/>
      <c r="L151" s="44"/>
      <c r="M151" s="44"/>
      <c r="N151" s="44"/>
      <c r="O151" s="44"/>
      <c r="P151" s="44"/>
      <c r="Q151" s="44"/>
      <c r="R151" s="44"/>
      <c r="S151" s="44"/>
    </row>
    <row r="152" spans="1:19">
      <c r="A152" s="44"/>
      <c r="B152" s="44"/>
      <c r="C152" s="44"/>
      <c r="D152" s="44"/>
      <c r="E152" s="44"/>
      <c r="F152" s="44"/>
      <c r="G152" s="44"/>
      <c r="H152" s="44"/>
      <c r="I152" s="44"/>
      <c r="J152" s="44"/>
      <c r="K152" s="44"/>
      <c r="L152" s="44"/>
      <c r="M152" s="44"/>
      <c r="N152" s="44"/>
      <c r="O152" s="44"/>
      <c r="P152" s="44"/>
      <c r="Q152" s="44"/>
      <c r="R152" s="44"/>
      <c r="S152" s="44"/>
    </row>
    <row r="153" spans="1:19">
      <c r="A153" s="44"/>
      <c r="B153" s="44"/>
      <c r="C153" s="44"/>
      <c r="D153" s="44"/>
      <c r="E153" s="44"/>
      <c r="F153" s="44"/>
      <c r="G153" s="44"/>
      <c r="H153" s="44"/>
      <c r="I153" s="44"/>
      <c r="J153" s="44"/>
      <c r="K153" s="44"/>
      <c r="L153" s="44"/>
      <c r="M153" s="44"/>
      <c r="N153" s="44"/>
      <c r="O153" s="44"/>
      <c r="P153" s="44"/>
      <c r="Q153" s="44"/>
      <c r="R153" s="44"/>
      <c r="S153" s="44"/>
    </row>
    <row r="154" spans="1:19">
      <c r="A154" s="44"/>
      <c r="B154" s="44"/>
      <c r="C154" s="44"/>
      <c r="D154" s="44"/>
      <c r="E154" s="44"/>
      <c r="F154" s="44"/>
      <c r="G154" s="44"/>
      <c r="H154" s="44"/>
      <c r="I154" s="44"/>
      <c r="J154" s="44"/>
      <c r="K154" s="44"/>
      <c r="L154" s="44"/>
      <c r="M154" s="44"/>
      <c r="N154" s="44"/>
      <c r="O154" s="44"/>
      <c r="P154" s="44"/>
      <c r="Q154" s="44"/>
      <c r="R154" s="44"/>
      <c r="S154" s="44"/>
    </row>
    <row r="155" spans="1:19">
      <c r="A155" s="44"/>
      <c r="B155" s="44"/>
      <c r="C155" s="44"/>
      <c r="D155" s="44"/>
      <c r="E155" s="44"/>
      <c r="F155" s="44"/>
      <c r="G155" s="44"/>
      <c r="H155" s="44"/>
      <c r="I155" s="44"/>
      <c r="J155" s="44"/>
      <c r="K155" s="44"/>
      <c r="L155" s="44"/>
      <c r="M155" s="44"/>
      <c r="N155" s="44"/>
      <c r="O155" s="44"/>
      <c r="P155" s="44"/>
      <c r="Q155" s="44"/>
      <c r="R155" s="44"/>
      <c r="S155" s="44"/>
    </row>
    <row r="156" spans="1:19">
      <c r="A156" s="44"/>
      <c r="B156" s="44"/>
      <c r="C156" s="44"/>
      <c r="D156" s="44"/>
      <c r="E156" s="44"/>
      <c r="F156" s="44"/>
      <c r="G156" s="44"/>
      <c r="H156" s="44"/>
      <c r="I156" s="44"/>
      <c r="J156" s="44"/>
      <c r="K156" s="44"/>
      <c r="L156" s="44"/>
      <c r="M156" s="44"/>
      <c r="N156" s="44"/>
      <c r="O156" s="44"/>
      <c r="P156" s="44"/>
      <c r="Q156" s="44"/>
      <c r="R156" s="44"/>
      <c r="S156" s="44"/>
    </row>
    <row r="157" spans="1:19">
      <c r="A157" s="44"/>
      <c r="B157" s="44"/>
      <c r="C157" s="44"/>
      <c r="D157" s="44"/>
      <c r="E157" s="44"/>
      <c r="F157" s="44"/>
      <c r="G157" s="44"/>
      <c r="H157" s="44"/>
      <c r="I157" s="44"/>
      <c r="J157" s="44"/>
      <c r="K157" s="44"/>
      <c r="L157" s="44"/>
      <c r="M157" s="44"/>
      <c r="N157" s="44"/>
      <c r="O157" s="44"/>
      <c r="P157" s="44"/>
      <c r="Q157" s="44"/>
      <c r="R157" s="44"/>
      <c r="S157" s="44"/>
    </row>
    <row r="158" spans="1:19">
      <c r="A158" s="44"/>
      <c r="B158" s="44"/>
      <c r="C158" s="44"/>
      <c r="D158" s="44"/>
      <c r="E158" s="44"/>
      <c r="F158" s="44"/>
      <c r="G158" s="44"/>
      <c r="H158" s="44"/>
      <c r="I158" s="44"/>
      <c r="J158" s="44"/>
      <c r="K158" s="44"/>
      <c r="L158" s="44"/>
      <c r="M158" s="44"/>
      <c r="N158" s="44"/>
      <c r="O158" s="44"/>
      <c r="P158" s="44"/>
      <c r="Q158" s="44"/>
      <c r="R158" s="44"/>
      <c r="S158" s="44"/>
    </row>
    <row r="159" spans="1:19">
      <c r="A159" s="44"/>
      <c r="B159" s="44"/>
      <c r="C159" s="44"/>
      <c r="D159" s="44"/>
      <c r="E159" s="44"/>
      <c r="F159" s="44"/>
      <c r="G159" s="44"/>
      <c r="H159" s="44"/>
      <c r="I159" s="44"/>
      <c r="J159" s="44"/>
      <c r="K159" s="44"/>
      <c r="L159" s="44"/>
      <c r="M159" s="44"/>
      <c r="N159" s="44"/>
      <c r="O159" s="44"/>
      <c r="P159" s="44"/>
      <c r="Q159" s="44"/>
      <c r="R159" s="44"/>
      <c r="S159" s="44"/>
    </row>
    <row r="160" spans="1:19">
      <c r="A160" s="44"/>
      <c r="B160" s="44"/>
      <c r="C160" s="44"/>
      <c r="D160" s="44"/>
      <c r="E160" s="44"/>
      <c r="F160" s="44"/>
      <c r="G160" s="44"/>
      <c r="H160" s="44"/>
      <c r="I160" s="44"/>
      <c r="J160" s="44"/>
      <c r="K160" s="44"/>
      <c r="L160" s="44"/>
      <c r="M160" s="44"/>
      <c r="N160" s="44"/>
      <c r="O160" s="44"/>
      <c r="P160" s="44"/>
      <c r="Q160" s="44"/>
      <c r="R160" s="44"/>
      <c r="S160" s="44"/>
    </row>
    <row r="161" spans="1:19">
      <c r="A161" s="44"/>
      <c r="B161" s="44"/>
      <c r="C161" s="44"/>
      <c r="D161" s="44"/>
      <c r="E161" s="44"/>
      <c r="F161" s="44"/>
      <c r="G161" s="44"/>
      <c r="H161" s="44"/>
      <c r="I161" s="44"/>
      <c r="J161" s="44"/>
      <c r="K161" s="44"/>
      <c r="L161" s="44"/>
      <c r="M161" s="44"/>
      <c r="N161" s="44"/>
      <c r="O161" s="44"/>
      <c r="P161" s="44"/>
      <c r="Q161" s="44"/>
      <c r="R161" s="44"/>
      <c r="S161" s="44"/>
    </row>
    <row r="162" spans="1:19">
      <c r="A162" s="44"/>
      <c r="B162" s="44"/>
      <c r="C162" s="44"/>
      <c r="D162" s="44"/>
      <c r="E162" s="44"/>
      <c r="F162" s="44"/>
      <c r="G162" s="44"/>
      <c r="H162" s="44"/>
      <c r="I162" s="44"/>
      <c r="J162" s="44"/>
      <c r="K162" s="44"/>
      <c r="L162" s="44"/>
      <c r="M162" s="44"/>
      <c r="N162" s="44"/>
      <c r="O162" s="44"/>
      <c r="P162" s="44"/>
      <c r="Q162" s="44"/>
      <c r="R162" s="44"/>
      <c r="S162" s="44"/>
    </row>
    <row r="163" spans="1:19">
      <c r="A163" s="44"/>
      <c r="B163" s="44"/>
      <c r="C163" s="44"/>
      <c r="D163" s="44"/>
      <c r="E163" s="44"/>
      <c r="F163" s="44"/>
      <c r="G163" s="44"/>
      <c r="H163" s="44"/>
      <c r="I163" s="44"/>
      <c r="J163" s="44"/>
      <c r="K163" s="44"/>
      <c r="L163" s="44"/>
      <c r="M163" s="44"/>
      <c r="N163" s="44"/>
      <c r="O163" s="44"/>
      <c r="P163" s="44"/>
      <c r="Q163" s="44"/>
      <c r="R163" s="44"/>
      <c r="S163" s="44"/>
    </row>
    <row r="164" spans="1:19">
      <c r="A164" s="44"/>
      <c r="B164" s="44"/>
      <c r="C164" s="44"/>
      <c r="D164" s="44"/>
      <c r="E164" s="44"/>
      <c r="F164" s="44"/>
      <c r="G164" s="44"/>
      <c r="H164" s="44"/>
      <c r="I164" s="44"/>
      <c r="J164" s="44"/>
      <c r="K164" s="44"/>
      <c r="L164" s="44"/>
      <c r="M164" s="44"/>
      <c r="N164" s="44"/>
      <c r="O164" s="44"/>
      <c r="P164" s="44"/>
      <c r="Q164" s="44"/>
      <c r="R164" s="44"/>
      <c r="S164" s="44"/>
    </row>
    <row r="165" spans="1:19">
      <c r="A165" s="44"/>
      <c r="B165" s="44"/>
      <c r="C165" s="44"/>
      <c r="D165" s="44"/>
      <c r="E165" s="44"/>
      <c r="F165" s="44"/>
      <c r="G165" s="44"/>
      <c r="H165" s="44"/>
      <c r="I165" s="44"/>
      <c r="J165" s="44"/>
      <c r="K165" s="44"/>
      <c r="L165" s="44"/>
      <c r="M165" s="44"/>
      <c r="N165" s="44"/>
      <c r="O165" s="44"/>
      <c r="P165" s="44"/>
      <c r="Q165" s="44"/>
      <c r="R165" s="44"/>
      <c r="S165" s="44"/>
    </row>
    <row r="166" spans="1:19">
      <c r="A166" s="44"/>
      <c r="B166" s="44"/>
      <c r="C166" s="44"/>
      <c r="D166" s="44"/>
      <c r="E166" s="44"/>
      <c r="F166" s="44"/>
      <c r="G166" s="44"/>
      <c r="H166" s="44"/>
      <c r="I166" s="44"/>
      <c r="J166" s="44"/>
      <c r="K166" s="44"/>
      <c r="L166" s="44"/>
      <c r="M166" s="44"/>
      <c r="N166" s="44"/>
      <c r="O166" s="44"/>
      <c r="P166" s="44"/>
      <c r="Q166" s="44"/>
      <c r="R166" s="44"/>
      <c r="S166" s="44"/>
    </row>
    <row r="167" spans="1:19">
      <c r="A167" s="44"/>
      <c r="B167" s="44"/>
      <c r="C167" s="44"/>
      <c r="D167" s="44"/>
      <c r="E167" s="44"/>
      <c r="F167" s="44"/>
      <c r="G167" s="44"/>
      <c r="H167" s="44"/>
      <c r="I167" s="44"/>
      <c r="J167" s="44"/>
      <c r="K167" s="44"/>
      <c r="L167" s="44"/>
      <c r="M167" s="44"/>
      <c r="N167" s="44"/>
      <c r="O167" s="44"/>
      <c r="P167" s="44"/>
      <c r="Q167" s="44"/>
      <c r="R167" s="44"/>
      <c r="S167" s="44"/>
    </row>
    <row r="168" spans="1:19">
      <c r="A168" s="44"/>
      <c r="B168" s="44"/>
      <c r="C168" s="44"/>
      <c r="D168" s="44"/>
      <c r="E168" s="44"/>
      <c r="F168" s="44"/>
      <c r="G168" s="44"/>
      <c r="H168" s="44"/>
      <c r="I168" s="44"/>
      <c r="J168" s="44"/>
      <c r="K168" s="44"/>
      <c r="L168" s="44"/>
      <c r="M168" s="44"/>
      <c r="N168" s="44"/>
      <c r="O168" s="44"/>
      <c r="P168" s="44"/>
      <c r="Q168" s="44"/>
      <c r="R168" s="44"/>
      <c r="S168" s="44"/>
    </row>
    <row r="169" spans="1:19">
      <c r="A169" s="44"/>
      <c r="B169" s="44"/>
      <c r="C169" s="44"/>
      <c r="D169" s="44"/>
      <c r="E169" s="44"/>
      <c r="F169" s="44"/>
      <c r="G169" s="44"/>
      <c r="H169" s="44"/>
      <c r="I169" s="44"/>
      <c r="J169" s="44"/>
      <c r="K169" s="44"/>
      <c r="L169" s="44"/>
      <c r="M169" s="44"/>
      <c r="N169" s="44"/>
      <c r="O169" s="44"/>
      <c r="P169" s="44"/>
      <c r="Q169" s="44"/>
      <c r="R169" s="44"/>
      <c r="S169" s="44"/>
    </row>
    <row r="170" spans="1:19">
      <c r="A170" s="44"/>
      <c r="B170" s="44"/>
      <c r="C170" s="44"/>
      <c r="D170" s="44"/>
      <c r="E170" s="44"/>
      <c r="F170" s="44"/>
      <c r="G170" s="44"/>
      <c r="H170" s="44"/>
      <c r="I170" s="44"/>
      <c r="J170" s="44"/>
      <c r="K170" s="44"/>
      <c r="L170" s="44"/>
      <c r="M170" s="44"/>
      <c r="N170" s="44"/>
      <c r="O170" s="44"/>
      <c r="P170" s="44"/>
      <c r="Q170" s="44"/>
      <c r="R170" s="44"/>
      <c r="S170" s="44"/>
    </row>
    <row r="171" spans="1:19">
      <c r="A171" s="44"/>
      <c r="B171" s="44"/>
      <c r="C171" s="44"/>
      <c r="D171" s="44"/>
      <c r="E171" s="44"/>
      <c r="F171" s="44"/>
      <c r="G171" s="44"/>
      <c r="H171" s="44"/>
      <c r="I171" s="44"/>
      <c r="J171" s="44"/>
      <c r="K171" s="44"/>
      <c r="L171" s="44"/>
      <c r="M171" s="44"/>
      <c r="N171" s="44"/>
      <c r="O171" s="44"/>
      <c r="P171" s="44"/>
      <c r="Q171" s="44"/>
      <c r="R171" s="44"/>
      <c r="S171" s="44"/>
    </row>
    <row r="172" spans="1:19">
      <c r="A172" s="44"/>
      <c r="B172" s="44"/>
      <c r="C172" s="44"/>
      <c r="D172" s="44"/>
      <c r="E172" s="44"/>
      <c r="F172" s="44"/>
      <c r="G172" s="44"/>
      <c r="H172" s="44"/>
      <c r="I172" s="44"/>
      <c r="J172" s="44"/>
      <c r="K172" s="44"/>
      <c r="L172" s="44"/>
      <c r="M172" s="44"/>
      <c r="N172" s="44"/>
      <c r="O172" s="44"/>
      <c r="P172" s="44"/>
      <c r="Q172" s="44"/>
      <c r="R172" s="44"/>
      <c r="S172" s="44"/>
    </row>
    <row r="173" spans="1:19">
      <c r="A173" s="44"/>
      <c r="B173" s="44"/>
      <c r="C173" s="44"/>
      <c r="D173" s="44"/>
      <c r="E173" s="44"/>
      <c r="F173" s="44"/>
      <c r="G173" s="44"/>
      <c r="H173" s="44"/>
      <c r="I173" s="44"/>
      <c r="J173" s="44"/>
      <c r="K173" s="44"/>
      <c r="L173" s="44"/>
      <c r="M173" s="44"/>
      <c r="N173" s="44"/>
      <c r="O173" s="44"/>
      <c r="P173" s="44"/>
      <c r="Q173" s="44"/>
      <c r="R173" s="44"/>
      <c r="S173" s="44"/>
    </row>
    <row r="174" spans="1:19">
      <c r="A174" s="44"/>
      <c r="B174" s="44"/>
      <c r="C174" s="44"/>
      <c r="D174" s="44"/>
      <c r="E174" s="44"/>
      <c r="F174" s="44"/>
      <c r="G174" s="44"/>
      <c r="H174" s="44"/>
      <c r="I174" s="44"/>
      <c r="J174" s="44"/>
      <c r="K174" s="44"/>
      <c r="L174" s="44"/>
      <c r="M174" s="44"/>
      <c r="N174" s="44"/>
      <c r="O174" s="44"/>
      <c r="P174" s="44"/>
      <c r="Q174" s="44"/>
      <c r="R174" s="44"/>
      <c r="S174" s="44"/>
    </row>
    <row r="175" spans="1:19">
      <c r="A175" s="44"/>
      <c r="B175" s="44"/>
      <c r="C175" s="44"/>
      <c r="D175" s="44"/>
      <c r="E175" s="44"/>
      <c r="F175" s="44"/>
      <c r="G175" s="44"/>
      <c r="H175" s="44"/>
      <c r="I175" s="44"/>
      <c r="J175" s="44"/>
      <c r="K175" s="44"/>
      <c r="L175" s="44"/>
      <c r="M175" s="44"/>
      <c r="N175" s="44"/>
      <c r="O175" s="44"/>
      <c r="P175" s="44"/>
      <c r="Q175" s="44"/>
      <c r="R175" s="44"/>
      <c r="S175" s="44"/>
    </row>
    <row r="176" spans="1:19">
      <c r="A176" s="44"/>
      <c r="B176" s="44"/>
      <c r="C176" s="44"/>
      <c r="D176" s="44"/>
      <c r="E176" s="44"/>
      <c r="F176" s="44"/>
      <c r="G176" s="44"/>
      <c r="H176" s="44"/>
      <c r="I176" s="44"/>
      <c r="J176" s="44"/>
      <c r="K176" s="44"/>
      <c r="L176" s="44"/>
      <c r="M176" s="44"/>
      <c r="N176" s="44"/>
      <c r="O176" s="44"/>
      <c r="P176" s="44"/>
      <c r="Q176" s="44"/>
      <c r="R176" s="44"/>
      <c r="S176" s="44"/>
    </row>
    <row r="177" spans="1:19">
      <c r="A177" s="44"/>
      <c r="B177" s="44"/>
      <c r="C177" s="44"/>
      <c r="D177" s="44"/>
      <c r="E177" s="44"/>
      <c r="F177" s="44"/>
      <c r="G177" s="44"/>
      <c r="H177" s="44"/>
      <c r="I177" s="44"/>
      <c r="J177" s="44"/>
      <c r="K177" s="44"/>
      <c r="L177" s="44"/>
      <c r="M177" s="44"/>
      <c r="N177" s="44"/>
      <c r="O177" s="44"/>
      <c r="P177" s="44"/>
      <c r="Q177" s="44"/>
      <c r="R177" s="44"/>
      <c r="S177" s="44"/>
    </row>
    <row r="178" spans="1:19">
      <c r="A178" s="44"/>
      <c r="B178" s="44"/>
      <c r="C178" s="44"/>
      <c r="D178" s="44"/>
      <c r="E178" s="44"/>
      <c r="F178" s="44"/>
      <c r="G178" s="44"/>
      <c r="H178" s="44"/>
      <c r="I178" s="44"/>
      <c r="J178" s="44"/>
      <c r="K178" s="44"/>
      <c r="L178" s="44"/>
      <c r="M178" s="44"/>
      <c r="N178" s="44"/>
      <c r="O178" s="44"/>
      <c r="P178" s="44"/>
      <c r="Q178" s="44"/>
      <c r="R178" s="44"/>
      <c r="S178" s="44"/>
    </row>
    <row r="179" spans="1:19">
      <c r="A179" s="44"/>
      <c r="B179" s="44"/>
      <c r="C179" s="44"/>
      <c r="D179" s="44"/>
      <c r="E179" s="44"/>
      <c r="F179" s="44"/>
      <c r="G179" s="44"/>
      <c r="H179" s="44"/>
      <c r="I179" s="44"/>
      <c r="J179" s="44"/>
      <c r="K179" s="44"/>
      <c r="L179" s="44"/>
      <c r="M179" s="44"/>
      <c r="N179" s="44"/>
      <c r="O179" s="44"/>
      <c r="P179" s="44"/>
      <c r="Q179" s="44"/>
      <c r="R179" s="44"/>
      <c r="S179" s="44"/>
    </row>
    <row r="180" spans="1:19">
      <c r="A180" s="44"/>
      <c r="B180" s="44"/>
      <c r="C180" s="44"/>
      <c r="D180" s="44"/>
      <c r="E180" s="44"/>
      <c r="F180" s="44"/>
      <c r="G180" s="44"/>
      <c r="H180" s="44"/>
      <c r="I180" s="44"/>
      <c r="J180" s="44"/>
      <c r="K180" s="44"/>
      <c r="L180" s="44"/>
      <c r="M180" s="44"/>
      <c r="N180" s="44"/>
      <c r="O180" s="44"/>
      <c r="P180" s="44"/>
      <c r="Q180" s="44"/>
      <c r="R180" s="44"/>
      <c r="S180" s="44"/>
    </row>
    <row r="181" spans="1:19">
      <c r="A181" s="44"/>
      <c r="B181" s="44"/>
      <c r="C181" s="44"/>
      <c r="D181" s="44"/>
      <c r="E181" s="44"/>
      <c r="F181" s="44"/>
      <c r="G181" s="44"/>
      <c r="H181" s="44"/>
      <c r="I181" s="44"/>
      <c r="J181" s="44"/>
      <c r="K181" s="44"/>
      <c r="L181" s="44"/>
      <c r="M181" s="44"/>
      <c r="N181" s="44"/>
      <c r="O181" s="44"/>
      <c r="P181" s="44"/>
      <c r="Q181" s="44"/>
      <c r="R181" s="44"/>
      <c r="S181" s="44"/>
    </row>
    <row r="182" spans="1:19">
      <c r="A182" s="44"/>
      <c r="B182" s="44"/>
      <c r="C182" s="44"/>
      <c r="D182" s="44"/>
      <c r="E182" s="44"/>
      <c r="F182" s="44"/>
      <c r="G182" s="44"/>
      <c r="H182" s="44"/>
      <c r="I182" s="44"/>
      <c r="J182" s="44"/>
      <c r="K182" s="44"/>
      <c r="L182" s="44"/>
      <c r="M182" s="44"/>
      <c r="N182" s="44"/>
      <c r="O182" s="44"/>
      <c r="P182" s="44"/>
      <c r="Q182" s="44"/>
      <c r="R182" s="44"/>
      <c r="S182" s="44"/>
    </row>
    <row r="183" spans="1:19">
      <c r="A183" s="44"/>
      <c r="B183" s="44"/>
      <c r="C183" s="44"/>
      <c r="D183" s="44"/>
      <c r="E183" s="44"/>
      <c r="F183" s="44"/>
      <c r="G183" s="44"/>
      <c r="H183" s="44"/>
      <c r="I183" s="44"/>
      <c r="J183" s="44"/>
      <c r="K183" s="44"/>
      <c r="L183" s="44"/>
      <c r="M183" s="44"/>
      <c r="N183" s="44"/>
      <c r="O183" s="44"/>
      <c r="P183" s="44"/>
      <c r="Q183" s="44"/>
      <c r="R183" s="44"/>
      <c r="S183" s="44"/>
    </row>
    <row r="184" spans="1:19">
      <c r="A184" s="44"/>
      <c r="B184" s="44"/>
      <c r="C184" s="44"/>
      <c r="D184" s="44"/>
      <c r="E184" s="44"/>
      <c r="F184" s="44"/>
      <c r="G184" s="44"/>
      <c r="H184" s="44"/>
      <c r="I184" s="44"/>
      <c r="J184" s="44"/>
      <c r="K184" s="44"/>
      <c r="L184" s="44"/>
      <c r="M184" s="44"/>
      <c r="N184" s="44"/>
      <c r="O184" s="44"/>
      <c r="P184" s="44"/>
      <c r="Q184" s="44"/>
      <c r="R184" s="44"/>
      <c r="S184" s="44"/>
    </row>
    <row r="185" spans="1:19">
      <c r="A185" s="44"/>
      <c r="B185" s="44"/>
      <c r="C185" s="44"/>
      <c r="D185" s="44"/>
      <c r="E185" s="44"/>
      <c r="F185" s="44"/>
      <c r="G185" s="44"/>
      <c r="H185" s="44"/>
      <c r="I185" s="44"/>
      <c r="J185" s="44"/>
      <c r="K185" s="44"/>
      <c r="L185" s="44"/>
      <c r="M185" s="44"/>
      <c r="N185" s="44"/>
      <c r="O185" s="44"/>
      <c r="P185" s="44"/>
      <c r="Q185" s="44"/>
      <c r="R185" s="44"/>
      <c r="S185" s="44"/>
    </row>
    <row r="186" spans="1:19">
      <c r="A186" s="44"/>
      <c r="B186" s="44"/>
      <c r="C186" s="44"/>
      <c r="D186" s="44"/>
      <c r="E186" s="44"/>
      <c r="F186" s="44"/>
      <c r="G186" s="44"/>
      <c r="H186" s="44"/>
      <c r="I186" s="44"/>
      <c r="J186" s="44"/>
      <c r="K186" s="44"/>
      <c r="L186" s="44"/>
      <c r="M186" s="44"/>
      <c r="N186" s="44"/>
      <c r="O186" s="44"/>
      <c r="P186" s="44"/>
      <c r="Q186" s="44"/>
      <c r="R186" s="44"/>
      <c r="S186" s="44"/>
    </row>
    <row r="187" spans="1:19">
      <c r="A187" s="44"/>
      <c r="B187" s="44"/>
      <c r="C187" s="44"/>
      <c r="D187" s="44"/>
      <c r="E187" s="44"/>
      <c r="F187" s="44"/>
      <c r="G187" s="44"/>
      <c r="H187" s="44"/>
      <c r="I187" s="44"/>
      <c r="J187" s="44"/>
      <c r="K187" s="44"/>
      <c r="L187" s="44"/>
      <c r="M187" s="44"/>
      <c r="N187" s="44"/>
      <c r="O187" s="44"/>
      <c r="P187" s="44"/>
      <c r="Q187" s="44"/>
      <c r="R187" s="44"/>
      <c r="S187" s="44"/>
    </row>
    <row r="188" spans="1:19">
      <c r="A188" s="44"/>
      <c r="B188" s="44"/>
      <c r="C188" s="44"/>
      <c r="D188" s="44"/>
      <c r="E188" s="44"/>
      <c r="F188" s="44"/>
      <c r="G188" s="44"/>
      <c r="H188" s="44"/>
      <c r="I188" s="44"/>
      <c r="J188" s="44"/>
      <c r="K188" s="44"/>
      <c r="L188" s="44"/>
      <c r="M188" s="44"/>
      <c r="N188" s="44"/>
      <c r="O188" s="44"/>
      <c r="P188" s="44"/>
      <c r="Q188" s="44"/>
      <c r="R188" s="44"/>
      <c r="S188" s="44"/>
    </row>
    <row r="189" spans="1:19">
      <c r="A189" s="44"/>
      <c r="B189" s="44"/>
      <c r="C189" s="44"/>
      <c r="D189" s="44"/>
      <c r="E189" s="44"/>
      <c r="F189" s="44"/>
      <c r="G189" s="44"/>
      <c r="H189" s="44"/>
      <c r="I189" s="44"/>
      <c r="J189" s="44"/>
      <c r="K189" s="44"/>
      <c r="L189" s="44"/>
      <c r="M189" s="44"/>
      <c r="N189" s="44"/>
      <c r="O189" s="44"/>
      <c r="P189" s="44"/>
      <c r="Q189" s="44"/>
      <c r="R189" s="44"/>
      <c r="S189" s="44"/>
    </row>
    <row r="190" spans="1:19">
      <c r="A190" s="44"/>
      <c r="B190" s="44"/>
      <c r="C190" s="44"/>
      <c r="D190" s="44"/>
      <c r="E190" s="44"/>
      <c r="F190" s="44"/>
      <c r="G190" s="44"/>
      <c r="H190" s="44"/>
      <c r="I190" s="44"/>
      <c r="J190" s="44"/>
      <c r="K190" s="44"/>
      <c r="L190" s="44"/>
      <c r="M190" s="44"/>
      <c r="N190" s="44"/>
      <c r="O190" s="44"/>
      <c r="P190" s="44"/>
      <c r="Q190" s="44"/>
      <c r="R190" s="44"/>
      <c r="S190" s="44"/>
    </row>
    <row r="191" spans="1:19">
      <c r="A191" s="44"/>
      <c r="B191" s="44"/>
      <c r="C191" s="44"/>
      <c r="D191" s="44"/>
      <c r="E191" s="44"/>
      <c r="F191" s="44"/>
      <c r="G191" s="44"/>
      <c r="H191" s="44"/>
      <c r="I191" s="44"/>
      <c r="J191" s="44"/>
      <c r="K191" s="44"/>
      <c r="L191" s="44"/>
      <c r="M191" s="44"/>
      <c r="N191" s="44"/>
      <c r="O191" s="44"/>
      <c r="P191" s="44"/>
      <c r="Q191" s="44"/>
      <c r="R191" s="44"/>
      <c r="S191" s="44"/>
    </row>
    <row r="192" spans="1:19">
      <c r="A192" s="44"/>
      <c r="B192" s="44"/>
      <c r="C192" s="44"/>
      <c r="D192" s="44"/>
      <c r="E192" s="44"/>
      <c r="F192" s="44"/>
      <c r="G192" s="44"/>
      <c r="H192" s="44"/>
      <c r="I192" s="44"/>
      <c r="J192" s="44"/>
      <c r="K192" s="44"/>
      <c r="L192" s="44"/>
      <c r="M192" s="44"/>
      <c r="N192" s="44"/>
      <c r="O192" s="44"/>
      <c r="P192" s="44"/>
      <c r="Q192" s="44"/>
      <c r="R192" s="44"/>
      <c r="S192" s="44"/>
    </row>
    <row r="193" spans="1:19">
      <c r="A193" s="44"/>
      <c r="B193" s="44"/>
      <c r="C193" s="44"/>
      <c r="D193" s="44"/>
      <c r="E193" s="44"/>
      <c r="F193" s="44"/>
      <c r="G193" s="44"/>
      <c r="H193" s="44"/>
      <c r="I193" s="44"/>
      <c r="J193" s="44"/>
      <c r="K193" s="44"/>
      <c r="L193" s="44"/>
      <c r="M193" s="44"/>
      <c r="N193" s="44"/>
      <c r="O193" s="44"/>
      <c r="P193" s="44"/>
      <c r="Q193" s="44"/>
      <c r="R193" s="44"/>
      <c r="S193" s="44"/>
    </row>
    <row r="194" spans="1:19">
      <c r="A194" s="44"/>
      <c r="B194" s="44"/>
      <c r="C194" s="44"/>
      <c r="D194" s="44"/>
      <c r="E194" s="44"/>
      <c r="F194" s="44"/>
      <c r="G194" s="44"/>
      <c r="H194" s="44"/>
      <c r="I194" s="44"/>
      <c r="J194" s="44"/>
      <c r="K194" s="44"/>
      <c r="L194" s="44"/>
      <c r="M194" s="44"/>
      <c r="N194" s="44"/>
      <c r="O194" s="44"/>
      <c r="P194" s="44"/>
      <c r="Q194" s="44"/>
      <c r="R194" s="44"/>
      <c r="S194" s="44"/>
    </row>
    <row r="195" spans="1:19">
      <c r="A195" s="44"/>
      <c r="B195" s="44"/>
      <c r="C195" s="44"/>
      <c r="D195" s="44"/>
      <c r="E195" s="44"/>
      <c r="F195" s="44"/>
      <c r="G195" s="44"/>
      <c r="H195" s="44"/>
      <c r="I195" s="44"/>
      <c r="J195" s="44"/>
      <c r="K195" s="44"/>
      <c r="L195" s="44"/>
      <c r="M195" s="44"/>
      <c r="N195" s="44"/>
      <c r="O195" s="44"/>
      <c r="P195" s="44"/>
      <c r="Q195" s="44"/>
      <c r="R195" s="44"/>
      <c r="S195" s="44"/>
    </row>
    <row r="196" spans="1:19">
      <c r="A196" s="44"/>
      <c r="B196" s="44"/>
      <c r="C196" s="44"/>
      <c r="D196" s="44"/>
      <c r="E196" s="44"/>
      <c r="F196" s="44"/>
      <c r="G196" s="44"/>
      <c r="H196" s="44"/>
      <c r="I196" s="44"/>
      <c r="J196" s="44"/>
      <c r="K196" s="44"/>
      <c r="L196" s="44"/>
      <c r="M196" s="44"/>
      <c r="N196" s="44"/>
      <c r="O196" s="44"/>
      <c r="P196" s="44"/>
      <c r="Q196" s="44"/>
      <c r="R196" s="44"/>
      <c r="S196" s="44"/>
    </row>
    <row r="197" spans="1:19">
      <c r="A197" s="44"/>
      <c r="B197" s="44"/>
      <c r="C197" s="44"/>
      <c r="D197" s="44"/>
      <c r="E197" s="44"/>
      <c r="F197" s="44"/>
      <c r="G197" s="44"/>
      <c r="H197" s="44"/>
      <c r="I197" s="44"/>
      <c r="J197" s="44"/>
      <c r="K197" s="44"/>
      <c r="L197" s="44"/>
      <c r="M197" s="44"/>
      <c r="N197" s="44"/>
      <c r="O197" s="44"/>
      <c r="P197" s="44"/>
      <c r="Q197" s="44"/>
      <c r="R197" s="44"/>
      <c r="S197" s="44"/>
    </row>
    <row r="198" spans="1:19">
      <c r="A198" s="44"/>
      <c r="B198" s="44"/>
      <c r="C198" s="44"/>
      <c r="D198" s="44"/>
      <c r="E198" s="44"/>
      <c r="F198" s="44"/>
      <c r="G198" s="44"/>
      <c r="H198" s="44"/>
      <c r="I198" s="44"/>
      <c r="J198" s="44"/>
      <c r="K198" s="44"/>
      <c r="L198" s="44"/>
      <c r="M198" s="44"/>
      <c r="N198" s="44"/>
      <c r="O198" s="44"/>
      <c r="P198" s="44"/>
      <c r="Q198" s="44"/>
      <c r="R198" s="44"/>
      <c r="S198" s="44"/>
    </row>
    <row r="199" spans="1:19">
      <c r="A199" s="44"/>
      <c r="B199" s="44"/>
      <c r="C199" s="44"/>
      <c r="D199" s="44"/>
      <c r="E199" s="44"/>
      <c r="F199" s="44"/>
      <c r="G199" s="44"/>
      <c r="H199" s="44"/>
      <c r="I199" s="44"/>
      <c r="J199" s="44"/>
      <c r="K199" s="44"/>
      <c r="L199" s="44"/>
      <c r="M199" s="44"/>
      <c r="N199" s="44"/>
      <c r="O199" s="44"/>
      <c r="P199" s="44"/>
      <c r="Q199" s="44"/>
      <c r="R199" s="44"/>
      <c r="S199" s="44"/>
    </row>
    <row r="200" spans="1:19">
      <c r="A200" s="44"/>
      <c r="B200" s="44"/>
      <c r="C200" s="44"/>
      <c r="D200" s="44"/>
      <c r="E200" s="44"/>
      <c r="F200" s="44"/>
      <c r="G200" s="44"/>
      <c r="H200" s="44"/>
      <c r="I200" s="44"/>
      <c r="J200" s="44"/>
      <c r="K200" s="44"/>
      <c r="L200" s="44"/>
      <c r="M200" s="44"/>
      <c r="N200" s="44"/>
      <c r="O200" s="44"/>
      <c r="P200" s="44"/>
      <c r="Q200" s="44"/>
      <c r="R200" s="44"/>
      <c r="S200" s="44"/>
    </row>
    <row r="201" spans="1:19">
      <c r="A201" s="44"/>
      <c r="B201" s="44"/>
      <c r="C201" s="44"/>
      <c r="D201" s="44"/>
      <c r="E201" s="44"/>
      <c r="F201" s="44"/>
      <c r="G201" s="44"/>
      <c r="H201" s="44"/>
      <c r="I201" s="44"/>
      <c r="J201" s="44"/>
      <c r="K201" s="44"/>
      <c r="L201" s="44"/>
      <c r="M201" s="44"/>
      <c r="N201" s="44"/>
      <c r="O201" s="44"/>
      <c r="P201" s="44"/>
      <c r="Q201" s="44"/>
      <c r="R201" s="44"/>
      <c r="S201" s="44"/>
    </row>
    <row r="202" spans="1:19">
      <c r="A202" s="44"/>
      <c r="B202" s="44"/>
      <c r="C202" s="44"/>
      <c r="D202" s="44"/>
      <c r="E202" s="44"/>
      <c r="F202" s="44"/>
      <c r="G202" s="44"/>
      <c r="H202" s="44"/>
      <c r="I202" s="44"/>
      <c r="J202" s="44"/>
      <c r="K202" s="44"/>
      <c r="L202" s="44"/>
      <c r="M202" s="44"/>
      <c r="N202" s="44"/>
      <c r="O202" s="44"/>
      <c r="P202" s="44"/>
      <c r="Q202" s="44"/>
      <c r="R202" s="44"/>
      <c r="S202" s="44"/>
    </row>
    <row r="203" spans="1:19">
      <c r="A203" s="44"/>
      <c r="B203" s="44"/>
      <c r="C203" s="44"/>
      <c r="D203" s="44"/>
      <c r="E203" s="44"/>
      <c r="F203" s="44"/>
      <c r="G203" s="44"/>
      <c r="H203" s="44"/>
      <c r="I203" s="44"/>
      <c r="J203" s="44"/>
      <c r="K203" s="44"/>
      <c r="L203" s="44"/>
      <c r="M203" s="44"/>
      <c r="N203" s="44"/>
      <c r="O203" s="44"/>
      <c r="P203" s="44"/>
      <c r="Q203" s="44"/>
      <c r="R203" s="44"/>
      <c r="S203" s="44"/>
    </row>
    <row r="204" spans="1:19">
      <c r="A204" s="44"/>
      <c r="B204" s="44"/>
      <c r="C204" s="44"/>
      <c r="D204" s="44"/>
      <c r="E204" s="44"/>
      <c r="F204" s="44"/>
      <c r="G204" s="44"/>
      <c r="H204" s="44"/>
      <c r="I204" s="44"/>
      <c r="J204" s="44"/>
      <c r="K204" s="44"/>
      <c r="L204" s="44"/>
      <c r="M204" s="44"/>
      <c r="N204" s="44"/>
      <c r="O204" s="44"/>
      <c r="P204" s="44"/>
      <c r="Q204" s="44"/>
      <c r="R204" s="44"/>
      <c r="S204" s="44"/>
    </row>
    <row r="205" spans="1:19">
      <c r="A205" s="44"/>
      <c r="B205" s="44"/>
      <c r="C205" s="44"/>
      <c r="D205" s="44"/>
      <c r="E205" s="44"/>
      <c r="F205" s="44"/>
      <c r="G205" s="44"/>
      <c r="H205" s="44"/>
      <c r="I205" s="44"/>
      <c r="J205" s="44"/>
      <c r="K205" s="44"/>
      <c r="L205" s="44"/>
      <c r="M205" s="44"/>
      <c r="N205" s="44"/>
      <c r="O205" s="44"/>
      <c r="P205" s="44"/>
      <c r="Q205" s="44"/>
      <c r="R205" s="44"/>
      <c r="S205" s="44"/>
    </row>
    <row r="206" spans="1:19">
      <c r="A206" s="44"/>
      <c r="B206" s="44"/>
      <c r="C206" s="44"/>
      <c r="D206" s="44"/>
      <c r="E206" s="44"/>
      <c r="F206" s="44"/>
      <c r="G206" s="44"/>
      <c r="H206" s="44"/>
      <c r="I206" s="44"/>
      <c r="J206" s="44"/>
      <c r="K206" s="44"/>
      <c r="L206" s="44"/>
      <c r="M206" s="44"/>
      <c r="N206" s="44"/>
      <c r="O206" s="44"/>
      <c r="P206" s="44"/>
      <c r="Q206" s="44"/>
      <c r="R206" s="44"/>
      <c r="S206" s="44"/>
    </row>
    <row r="207" spans="1:19">
      <c r="A207" s="44"/>
      <c r="B207" s="44"/>
      <c r="C207" s="44"/>
      <c r="D207" s="44"/>
      <c r="E207" s="44"/>
      <c r="F207" s="44"/>
      <c r="G207" s="44"/>
      <c r="H207" s="44"/>
      <c r="I207" s="44"/>
      <c r="J207" s="44"/>
      <c r="K207" s="44"/>
      <c r="L207" s="44"/>
      <c r="M207" s="44"/>
      <c r="N207" s="44"/>
      <c r="O207" s="44"/>
      <c r="P207" s="44"/>
      <c r="Q207" s="44"/>
      <c r="R207" s="44"/>
      <c r="S207" s="44"/>
    </row>
    <row r="208" spans="1:19">
      <c r="A208" s="44"/>
      <c r="B208" s="44"/>
      <c r="C208" s="44"/>
      <c r="D208" s="44"/>
      <c r="E208" s="44"/>
      <c r="F208" s="44"/>
      <c r="G208" s="44"/>
      <c r="H208" s="44"/>
      <c r="I208" s="44"/>
      <c r="J208" s="44"/>
      <c r="K208" s="44"/>
      <c r="L208" s="44"/>
      <c r="M208" s="44"/>
      <c r="N208" s="44"/>
      <c r="O208" s="44"/>
      <c r="P208" s="44"/>
      <c r="Q208" s="44"/>
      <c r="R208" s="44"/>
      <c r="S208" s="44"/>
    </row>
    <row r="209" spans="1:19">
      <c r="A209" s="44"/>
      <c r="B209" s="44"/>
      <c r="C209" s="44"/>
      <c r="D209" s="44"/>
      <c r="E209" s="44"/>
      <c r="F209" s="44"/>
      <c r="G209" s="44"/>
      <c r="H209" s="44"/>
      <c r="I209" s="44"/>
      <c r="J209" s="44"/>
      <c r="K209" s="44"/>
      <c r="L209" s="44"/>
      <c r="M209" s="44"/>
      <c r="N209" s="44"/>
      <c r="O209" s="44"/>
      <c r="P209" s="44"/>
      <c r="Q209" s="44"/>
      <c r="R209" s="44"/>
      <c r="S209" s="44"/>
    </row>
    <row r="210" spans="1:19">
      <c r="A210" s="44"/>
      <c r="B210" s="44"/>
      <c r="C210" s="44"/>
      <c r="D210" s="44"/>
      <c r="E210" s="44"/>
      <c r="F210" s="44"/>
      <c r="G210" s="44"/>
      <c r="H210" s="44"/>
      <c r="I210" s="44"/>
      <c r="J210" s="44"/>
      <c r="K210" s="44"/>
      <c r="L210" s="44"/>
      <c r="M210" s="44"/>
      <c r="N210" s="44"/>
      <c r="O210" s="44"/>
      <c r="P210" s="44"/>
      <c r="Q210" s="44"/>
      <c r="R210" s="44"/>
      <c r="S210" s="44"/>
    </row>
    <row r="211" spans="1:19">
      <c r="A211" s="44"/>
      <c r="B211" s="44"/>
      <c r="C211" s="44"/>
      <c r="D211" s="44"/>
      <c r="E211" s="44"/>
      <c r="F211" s="44"/>
      <c r="G211" s="44"/>
      <c r="H211" s="44"/>
      <c r="I211" s="44"/>
      <c r="J211" s="44"/>
      <c r="K211" s="44"/>
      <c r="L211" s="44"/>
      <c r="M211" s="44"/>
      <c r="N211" s="44"/>
      <c r="O211" s="44"/>
      <c r="P211" s="44"/>
      <c r="Q211" s="44"/>
      <c r="R211" s="44"/>
      <c r="S211" s="44"/>
    </row>
    <row r="212" spans="1:19">
      <c r="A212" s="44"/>
      <c r="B212" s="44"/>
      <c r="C212" s="44"/>
      <c r="D212" s="44"/>
      <c r="E212" s="44"/>
      <c r="F212" s="44"/>
      <c r="G212" s="44"/>
      <c r="H212" s="44"/>
      <c r="I212" s="44"/>
      <c r="J212" s="44"/>
      <c r="K212" s="44"/>
      <c r="L212" s="44"/>
      <c r="M212" s="44"/>
      <c r="N212" s="44"/>
      <c r="O212" s="44"/>
      <c r="P212" s="44"/>
      <c r="Q212" s="44"/>
      <c r="R212" s="44"/>
      <c r="S212" s="44"/>
    </row>
    <row r="213" spans="1:19">
      <c r="A213" s="44"/>
      <c r="B213" s="44"/>
      <c r="C213" s="44"/>
      <c r="D213" s="44"/>
      <c r="E213" s="44"/>
      <c r="F213" s="44"/>
      <c r="G213" s="44"/>
      <c r="H213" s="44"/>
      <c r="I213" s="44"/>
      <c r="J213" s="44"/>
      <c r="K213" s="44"/>
      <c r="L213" s="44"/>
      <c r="M213" s="44"/>
      <c r="N213" s="44"/>
      <c r="O213" s="44"/>
      <c r="P213" s="44"/>
      <c r="Q213" s="44"/>
      <c r="R213" s="44"/>
      <c r="S213" s="44"/>
    </row>
    <row r="214" spans="1:19">
      <c r="A214" s="44"/>
      <c r="B214" s="44"/>
      <c r="C214" s="44"/>
      <c r="D214" s="44"/>
      <c r="E214" s="44"/>
      <c r="F214" s="44"/>
      <c r="G214" s="44"/>
      <c r="H214" s="44"/>
      <c r="I214" s="44"/>
      <c r="J214" s="44"/>
      <c r="K214" s="44"/>
      <c r="L214" s="44"/>
      <c r="M214" s="44"/>
      <c r="N214" s="44"/>
      <c r="O214" s="44"/>
      <c r="P214" s="44"/>
      <c r="Q214" s="44"/>
      <c r="R214" s="44"/>
      <c r="S214" s="44"/>
    </row>
    <row r="215" spans="1:19">
      <c r="A215" s="44"/>
      <c r="B215" s="44"/>
      <c r="C215" s="44"/>
      <c r="D215" s="44"/>
      <c r="E215" s="44"/>
      <c r="F215" s="44"/>
      <c r="G215" s="44"/>
      <c r="H215" s="44"/>
      <c r="I215" s="44"/>
      <c r="J215" s="44"/>
      <c r="K215" s="44"/>
      <c r="L215" s="44"/>
      <c r="M215" s="44"/>
      <c r="N215" s="44"/>
      <c r="O215" s="44"/>
      <c r="P215" s="44"/>
      <c r="Q215" s="44"/>
      <c r="R215" s="44"/>
      <c r="S215" s="44"/>
    </row>
    <row r="216" spans="1:19">
      <c r="A216" s="44"/>
      <c r="B216" s="44"/>
      <c r="C216" s="44"/>
      <c r="D216" s="44"/>
      <c r="E216" s="44"/>
      <c r="F216" s="44"/>
      <c r="G216" s="44"/>
      <c r="H216" s="44"/>
      <c r="I216" s="44"/>
      <c r="J216" s="44"/>
      <c r="K216" s="44"/>
      <c r="L216" s="44"/>
      <c r="M216" s="44"/>
      <c r="N216" s="44"/>
      <c r="O216" s="44"/>
      <c r="P216" s="44"/>
      <c r="Q216" s="44"/>
      <c r="R216" s="44"/>
      <c r="S216" s="44"/>
    </row>
    <row r="217" spans="1:19">
      <c r="A217" s="44"/>
      <c r="B217" s="44"/>
      <c r="C217" s="44"/>
      <c r="D217" s="44"/>
      <c r="E217" s="44"/>
      <c r="F217" s="44"/>
      <c r="G217" s="44"/>
      <c r="H217" s="44"/>
      <c r="I217" s="44"/>
      <c r="J217" s="44"/>
      <c r="K217" s="44"/>
      <c r="L217" s="44"/>
      <c r="M217" s="44"/>
      <c r="N217" s="44"/>
      <c r="O217" s="44"/>
      <c r="P217" s="44"/>
      <c r="Q217" s="44"/>
      <c r="R217" s="44"/>
      <c r="S217" s="44"/>
    </row>
    <row r="218" spans="1:19">
      <c r="A218" s="44"/>
      <c r="B218" s="44"/>
      <c r="C218" s="44"/>
      <c r="D218" s="44"/>
      <c r="E218" s="44"/>
      <c r="F218" s="44"/>
      <c r="G218" s="44"/>
      <c r="H218" s="44"/>
      <c r="I218" s="44"/>
      <c r="J218" s="44"/>
      <c r="K218" s="44"/>
      <c r="L218" s="44"/>
      <c r="M218" s="44"/>
      <c r="N218" s="44"/>
      <c r="O218" s="44"/>
      <c r="P218" s="44"/>
      <c r="Q218" s="44"/>
      <c r="R218" s="44"/>
      <c r="S218" s="44"/>
    </row>
    <row r="219" spans="1:19">
      <c r="A219" s="44"/>
      <c r="B219" s="44"/>
      <c r="C219" s="44"/>
      <c r="D219" s="44"/>
      <c r="E219" s="44"/>
      <c r="F219" s="44"/>
      <c r="G219" s="44"/>
      <c r="H219" s="44"/>
      <c r="I219" s="44"/>
      <c r="J219" s="44"/>
      <c r="K219" s="44"/>
      <c r="L219" s="44"/>
      <c r="M219" s="44"/>
      <c r="N219" s="44"/>
      <c r="O219" s="44"/>
      <c r="P219" s="44"/>
      <c r="Q219" s="44"/>
      <c r="R219" s="44"/>
      <c r="S219" s="44"/>
    </row>
    <row r="220" spans="1:19">
      <c r="A220" s="44"/>
      <c r="B220" s="44"/>
      <c r="C220" s="44"/>
      <c r="D220" s="44"/>
      <c r="E220" s="44"/>
      <c r="F220" s="44"/>
      <c r="G220" s="44"/>
      <c r="H220" s="44"/>
      <c r="I220" s="44"/>
      <c r="J220" s="44"/>
      <c r="K220" s="44"/>
      <c r="L220" s="44"/>
      <c r="M220" s="44"/>
      <c r="N220" s="44"/>
      <c r="O220" s="44"/>
      <c r="P220" s="44"/>
      <c r="Q220" s="44"/>
      <c r="R220" s="44"/>
      <c r="S220" s="44"/>
    </row>
    <row r="221" spans="1:19">
      <c r="A221" s="44"/>
      <c r="B221" s="44"/>
      <c r="C221" s="44"/>
      <c r="D221" s="44"/>
      <c r="E221" s="44"/>
      <c r="F221" s="44"/>
      <c r="G221" s="44"/>
      <c r="H221" s="44"/>
      <c r="I221" s="44"/>
      <c r="J221" s="44"/>
      <c r="K221" s="44"/>
      <c r="L221" s="44"/>
      <c r="M221" s="44"/>
      <c r="N221" s="44"/>
      <c r="O221" s="44"/>
      <c r="P221" s="44"/>
      <c r="Q221" s="44"/>
      <c r="R221" s="44"/>
      <c r="S221" s="44"/>
    </row>
    <row r="222" spans="1:19">
      <c r="A222" s="44"/>
      <c r="B222" s="44"/>
      <c r="C222" s="44"/>
      <c r="D222" s="44"/>
      <c r="E222" s="44"/>
      <c r="F222" s="44"/>
      <c r="G222" s="44"/>
      <c r="H222" s="44"/>
      <c r="I222" s="44"/>
      <c r="J222" s="44"/>
      <c r="K222" s="44"/>
      <c r="L222" s="44"/>
      <c r="M222" s="44"/>
      <c r="N222" s="44"/>
      <c r="O222" s="44"/>
      <c r="P222" s="44"/>
      <c r="Q222" s="44"/>
      <c r="R222" s="44"/>
      <c r="S222" s="44"/>
    </row>
    <row r="223" spans="1:19">
      <c r="A223" s="44"/>
      <c r="B223" s="44"/>
      <c r="C223" s="44"/>
      <c r="D223" s="44"/>
      <c r="E223" s="44"/>
      <c r="F223" s="44"/>
      <c r="G223" s="44"/>
      <c r="H223" s="44"/>
      <c r="I223" s="44"/>
      <c r="J223" s="44"/>
      <c r="K223" s="44"/>
      <c r="L223" s="44"/>
      <c r="M223" s="44"/>
      <c r="N223" s="44"/>
      <c r="O223" s="44"/>
      <c r="P223" s="44"/>
      <c r="Q223" s="44"/>
      <c r="R223" s="44"/>
      <c r="S223" s="44"/>
    </row>
    <row r="224" spans="1:19">
      <c r="A224" s="44"/>
      <c r="B224" s="44"/>
      <c r="C224" s="44"/>
      <c r="D224" s="44"/>
      <c r="E224" s="44"/>
      <c r="F224" s="44"/>
      <c r="G224" s="44"/>
      <c r="H224" s="44"/>
      <c r="I224" s="44"/>
      <c r="J224" s="44"/>
      <c r="K224" s="44"/>
      <c r="L224" s="44"/>
      <c r="M224" s="44"/>
      <c r="N224" s="44"/>
      <c r="O224" s="44"/>
      <c r="P224" s="44"/>
      <c r="Q224" s="44"/>
      <c r="R224" s="44"/>
      <c r="S224" s="44"/>
    </row>
    <row r="225" spans="1:19">
      <c r="A225" s="44"/>
      <c r="B225" s="44"/>
      <c r="C225" s="44"/>
      <c r="D225" s="44"/>
      <c r="E225" s="44"/>
      <c r="F225" s="44"/>
      <c r="G225" s="44"/>
      <c r="H225" s="44"/>
      <c r="I225" s="44"/>
      <c r="J225" s="44"/>
      <c r="K225" s="44"/>
      <c r="L225" s="44"/>
      <c r="M225" s="44"/>
      <c r="N225" s="44"/>
      <c r="O225" s="44"/>
      <c r="P225" s="44"/>
      <c r="Q225" s="44"/>
      <c r="R225" s="44"/>
      <c r="S225" s="44"/>
    </row>
    <row r="226" spans="1:19">
      <c r="A226" s="44"/>
      <c r="B226" s="44"/>
      <c r="C226" s="44"/>
      <c r="D226" s="44"/>
      <c r="E226" s="44"/>
      <c r="F226" s="44"/>
      <c r="G226" s="44"/>
      <c r="H226" s="44"/>
      <c r="I226" s="44"/>
      <c r="J226" s="44"/>
      <c r="K226" s="44"/>
      <c r="L226" s="44"/>
      <c r="M226" s="44"/>
      <c r="N226" s="44"/>
      <c r="O226" s="44"/>
      <c r="P226" s="44"/>
      <c r="Q226" s="44"/>
      <c r="R226" s="44"/>
      <c r="S226" s="44"/>
    </row>
    <row r="227" spans="1:19">
      <c r="A227" s="44"/>
      <c r="B227" s="44"/>
      <c r="C227" s="44"/>
      <c r="D227" s="44"/>
      <c r="E227" s="44"/>
      <c r="F227" s="44"/>
      <c r="G227" s="44"/>
      <c r="H227" s="44"/>
      <c r="I227" s="44"/>
      <c r="J227" s="44"/>
      <c r="K227" s="44"/>
      <c r="L227" s="44"/>
      <c r="M227" s="44"/>
      <c r="N227" s="44"/>
      <c r="O227" s="44"/>
      <c r="P227" s="44"/>
      <c r="Q227" s="44"/>
      <c r="R227" s="44"/>
      <c r="S227" s="44"/>
    </row>
    <row r="228" spans="1:19">
      <c r="A228" s="44"/>
      <c r="B228" s="44"/>
      <c r="C228" s="44"/>
      <c r="D228" s="44"/>
      <c r="E228" s="44"/>
      <c r="F228" s="44"/>
      <c r="G228" s="44"/>
      <c r="H228" s="44"/>
      <c r="I228" s="44"/>
      <c r="J228" s="44"/>
      <c r="K228" s="44"/>
      <c r="L228" s="44"/>
      <c r="M228" s="44"/>
      <c r="N228" s="44"/>
      <c r="O228" s="44"/>
      <c r="P228" s="44"/>
      <c r="Q228" s="44"/>
      <c r="R228" s="44"/>
      <c r="S228" s="44"/>
    </row>
    <row r="229" spans="1:19">
      <c r="A229" s="44"/>
      <c r="B229" s="44"/>
      <c r="C229" s="44"/>
      <c r="D229" s="44"/>
      <c r="E229" s="44"/>
      <c r="F229" s="44"/>
      <c r="G229" s="44"/>
      <c r="H229" s="44"/>
      <c r="I229" s="44"/>
      <c r="J229" s="44"/>
      <c r="K229" s="44"/>
      <c r="L229" s="44"/>
      <c r="M229" s="44"/>
      <c r="N229" s="44"/>
      <c r="O229" s="44"/>
      <c r="P229" s="44"/>
      <c r="Q229" s="44"/>
      <c r="R229" s="44"/>
      <c r="S229" s="44"/>
    </row>
    <row r="230" spans="1:19">
      <c r="A230" s="44"/>
      <c r="B230" s="44"/>
      <c r="C230" s="44"/>
      <c r="D230" s="44"/>
      <c r="E230" s="44"/>
      <c r="F230" s="44"/>
      <c r="G230" s="44"/>
      <c r="H230" s="44"/>
      <c r="I230" s="44"/>
      <c r="J230" s="44"/>
      <c r="K230" s="44"/>
      <c r="L230" s="44"/>
      <c r="M230" s="44"/>
      <c r="N230" s="44"/>
      <c r="O230" s="44"/>
      <c r="P230" s="44"/>
      <c r="Q230" s="44"/>
      <c r="R230" s="44"/>
      <c r="S230" s="44"/>
    </row>
    <row r="231" spans="1:19">
      <c r="A231" s="44"/>
      <c r="B231" s="44"/>
      <c r="C231" s="44"/>
      <c r="D231" s="44"/>
      <c r="E231" s="44"/>
      <c r="F231" s="44"/>
      <c r="G231" s="44"/>
      <c r="H231" s="44"/>
      <c r="I231" s="44"/>
      <c r="J231" s="44"/>
      <c r="K231" s="44"/>
      <c r="L231" s="44"/>
      <c r="M231" s="44"/>
      <c r="N231" s="44"/>
      <c r="O231" s="44"/>
      <c r="P231" s="44"/>
      <c r="Q231" s="44"/>
      <c r="R231" s="44"/>
      <c r="S231" s="44"/>
    </row>
    <row r="232" spans="1:19">
      <c r="A232" s="44"/>
      <c r="B232" s="44"/>
      <c r="C232" s="44"/>
      <c r="D232" s="44"/>
      <c r="E232" s="44"/>
      <c r="F232" s="44"/>
      <c r="G232" s="44"/>
      <c r="H232" s="44"/>
      <c r="I232" s="44"/>
      <c r="J232" s="44"/>
      <c r="K232" s="44"/>
      <c r="L232" s="44"/>
      <c r="M232" s="44"/>
      <c r="N232" s="44"/>
      <c r="O232" s="44"/>
      <c r="P232" s="44"/>
      <c r="Q232" s="44"/>
      <c r="R232" s="44"/>
      <c r="S232" s="44"/>
    </row>
    <row r="233" spans="1:19">
      <c r="A233" s="44"/>
      <c r="B233" s="44"/>
      <c r="C233" s="44"/>
      <c r="D233" s="44"/>
      <c r="E233" s="44"/>
      <c r="F233" s="44"/>
      <c r="G233" s="44"/>
      <c r="H233" s="44"/>
      <c r="I233" s="44"/>
      <c r="J233" s="44"/>
      <c r="K233" s="44"/>
      <c r="L233" s="44"/>
      <c r="M233" s="44"/>
      <c r="N233" s="44"/>
      <c r="O233" s="44"/>
      <c r="P233" s="44"/>
      <c r="Q233" s="44"/>
      <c r="R233" s="44"/>
      <c r="S233" s="44"/>
    </row>
    <row r="234" spans="1:19">
      <c r="A234" s="44"/>
      <c r="B234" s="44"/>
      <c r="C234" s="44"/>
      <c r="D234" s="44"/>
      <c r="E234" s="44"/>
      <c r="F234" s="44"/>
      <c r="G234" s="44"/>
      <c r="H234" s="44"/>
      <c r="I234" s="44"/>
      <c r="J234" s="44"/>
      <c r="K234" s="44"/>
      <c r="L234" s="44"/>
      <c r="M234" s="44"/>
      <c r="N234" s="44"/>
      <c r="O234" s="44"/>
      <c r="P234" s="44"/>
      <c r="Q234" s="44"/>
      <c r="R234" s="44"/>
      <c r="S234" s="44"/>
    </row>
    <row r="235" spans="1:19">
      <c r="A235" s="44"/>
      <c r="B235" s="44"/>
      <c r="C235" s="44"/>
      <c r="D235" s="44"/>
      <c r="E235" s="44"/>
      <c r="F235" s="44"/>
      <c r="G235" s="44"/>
      <c r="H235" s="44"/>
      <c r="I235" s="44"/>
      <c r="J235" s="44"/>
      <c r="K235" s="44"/>
      <c r="L235" s="44"/>
      <c r="M235" s="44"/>
      <c r="N235" s="44"/>
      <c r="O235" s="44"/>
      <c r="P235" s="44"/>
      <c r="Q235" s="44"/>
      <c r="R235" s="44"/>
      <c r="S235" s="44"/>
    </row>
    <row r="236" spans="1:19">
      <c r="A236" s="44"/>
      <c r="B236" s="44"/>
      <c r="C236" s="44"/>
      <c r="D236" s="44"/>
      <c r="E236" s="44"/>
      <c r="F236" s="44"/>
      <c r="G236" s="44"/>
      <c r="H236" s="44"/>
      <c r="I236" s="44"/>
      <c r="J236" s="44"/>
      <c r="K236" s="44"/>
      <c r="L236" s="44"/>
      <c r="M236" s="44"/>
      <c r="N236" s="44"/>
      <c r="O236" s="44"/>
      <c r="P236" s="44"/>
      <c r="Q236" s="44"/>
      <c r="R236" s="44"/>
      <c r="S236" s="44"/>
    </row>
    <row r="237" spans="1:19">
      <c r="A237" s="44"/>
      <c r="B237" s="44"/>
      <c r="C237" s="44"/>
      <c r="D237" s="44"/>
      <c r="E237" s="44"/>
      <c r="F237" s="44"/>
      <c r="G237" s="44"/>
      <c r="H237" s="44"/>
      <c r="I237" s="44"/>
      <c r="J237" s="44"/>
      <c r="K237" s="44"/>
      <c r="L237" s="44"/>
      <c r="M237" s="44"/>
      <c r="N237" s="44"/>
      <c r="O237" s="44"/>
      <c r="P237" s="44"/>
      <c r="Q237" s="44"/>
      <c r="R237" s="44"/>
      <c r="S237" s="44"/>
    </row>
    <row r="238" spans="1:19">
      <c r="A238" s="44"/>
      <c r="B238" s="44"/>
      <c r="C238" s="44"/>
      <c r="D238" s="44"/>
      <c r="E238" s="44"/>
      <c r="F238" s="44"/>
      <c r="G238" s="44"/>
      <c r="H238" s="44"/>
      <c r="I238" s="44"/>
      <c r="J238" s="44"/>
      <c r="K238" s="44"/>
      <c r="L238" s="44"/>
      <c r="M238" s="44"/>
      <c r="N238" s="44"/>
      <c r="O238" s="44"/>
      <c r="P238" s="44"/>
      <c r="Q238" s="44"/>
      <c r="R238" s="44"/>
      <c r="S238" s="44"/>
    </row>
    <row r="239" spans="1:19">
      <c r="A239" s="44"/>
      <c r="B239" s="44"/>
      <c r="C239" s="44"/>
      <c r="D239" s="44"/>
      <c r="E239" s="44"/>
      <c r="F239" s="44"/>
      <c r="G239" s="44"/>
      <c r="H239" s="44"/>
      <c r="I239" s="44"/>
      <c r="J239" s="44"/>
      <c r="K239" s="44"/>
      <c r="L239" s="44"/>
      <c r="M239" s="44"/>
      <c r="N239" s="44"/>
      <c r="O239" s="44"/>
      <c r="P239" s="44"/>
      <c r="Q239" s="44"/>
      <c r="R239" s="44"/>
      <c r="S239" s="44"/>
    </row>
    <row r="240" spans="1:19">
      <c r="A240" s="44"/>
      <c r="B240" s="44"/>
      <c r="C240" s="44"/>
      <c r="D240" s="44"/>
      <c r="E240" s="44"/>
      <c r="F240" s="44"/>
      <c r="G240" s="44"/>
      <c r="H240" s="44"/>
      <c r="I240" s="44"/>
      <c r="J240" s="44"/>
      <c r="K240" s="44"/>
      <c r="L240" s="44"/>
      <c r="M240" s="44"/>
      <c r="N240" s="44"/>
      <c r="O240" s="44"/>
      <c r="P240" s="44"/>
      <c r="Q240" s="44"/>
      <c r="R240" s="44"/>
      <c r="S240" s="44"/>
    </row>
    <row r="241" spans="1:19">
      <c r="A241" s="44"/>
      <c r="B241" s="44"/>
      <c r="C241" s="44"/>
      <c r="D241" s="44"/>
      <c r="E241" s="44"/>
      <c r="F241" s="44"/>
      <c r="G241" s="44"/>
      <c r="H241" s="44"/>
      <c r="I241" s="44"/>
      <c r="J241" s="44"/>
      <c r="K241" s="44"/>
      <c r="L241" s="44"/>
      <c r="M241" s="44"/>
      <c r="N241" s="44"/>
      <c r="O241" s="44"/>
      <c r="P241" s="44"/>
      <c r="Q241" s="44"/>
      <c r="R241" s="44"/>
      <c r="S241" s="44"/>
    </row>
    <row r="242" spans="1:19">
      <c r="A242" s="44"/>
      <c r="B242" s="44"/>
      <c r="C242" s="44"/>
      <c r="D242" s="44"/>
      <c r="E242" s="44"/>
      <c r="F242" s="44"/>
      <c r="G242" s="44"/>
      <c r="H242" s="44"/>
      <c r="I242" s="44"/>
      <c r="J242" s="44"/>
      <c r="K242" s="44"/>
      <c r="L242" s="44"/>
      <c r="M242" s="44"/>
      <c r="N242" s="44"/>
      <c r="O242" s="44"/>
      <c r="P242" s="44"/>
      <c r="Q242" s="44"/>
      <c r="R242" s="44"/>
      <c r="S242" s="44"/>
    </row>
    <row r="243" spans="1:19">
      <c r="A243" s="44"/>
      <c r="B243" s="44"/>
      <c r="C243" s="44"/>
      <c r="D243" s="44"/>
      <c r="E243" s="44"/>
      <c r="F243" s="44"/>
      <c r="G243" s="44"/>
      <c r="H243" s="44"/>
      <c r="I243" s="44"/>
      <c r="J243" s="44"/>
      <c r="K243" s="44"/>
      <c r="L243" s="44"/>
      <c r="M243" s="44"/>
      <c r="N243" s="44"/>
      <c r="O243" s="44"/>
      <c r="P243" s="44"/>
      <c r="Q243" s="44"/>
      <c r="R243" s="44"/>
      <c r="S243" s="44"/>
    </row>
    <row r="244" spans="1:19">
      <c r="A244" s="44"/>
      <c r="B244" s="44"/>
      <c r="C244" s="44"/>
      <c r="D244" s="44"/>
      <c r="E244" s="44"/>
      <c r="F244" s="44"/>
      <c r="G244" s="44"/>
      <c r="H244" s="44"/>
      <c r="I244" s="44"/>
      <c r="J244" s="44"/>
      <c r="K244" s="44"/>
      <c r="L244" s="44"/>
      <c r="M244" s="44"/>
      <c r="N244" s="44"/>
      <c r="O244" s="44"/>
      <c r="P244" s="44"/>
      <c r="Q244" s="44"/>
      <c r="R244" s="44"/>
      <c r="S244" s="44"/>
    </row>
    <row r="245" spans="1:19">
      <c r="A245" s="44"/>
      <c r="B245" s="44"/>
      <c r="C245" s="44"/>
      <c r="D245" s="44"/>
      <c r="E245" s="44"/>
      <c r="F245" s="44"/>
      <c r="G245" s="44"/>
      <c r="H245" s="44"/>
      <c r="I245" s="44"/>
      <c r="J245" s="44"/>
      <c r="K245" s="44"/>
      <c r="L245" s="44"/>
      <c r="M245" s="44"/>
      <c r="N245" s="44"/>
      <c r="O245" s="44"/>
      <c r="P245" s="44"/>
      <c r="Q245" s="44"/>
      <c r="R245" s="44"/>
      <c r="S245" s="44"/>
    </row>
    <row r="246" spans="1:19">
      <c r="A246" s="44"/>
      <c r="B246" s="44"/>
      <c r="C246" s="44"/>
      <c r="D246" s="44"/>
      <c r="E246" s="44"/>
      <c r="F246" s="44"/>
      <c r="G246" s="44"/>
      <c r="H246" s="44"/>
      <c r="I246" s="44"/>
      <c r="J246" s="44"/>
      <c r="K246" s="44"/>
      <c r="L246" s="44"/>
      <c r="M246" s="44"/>
      <c r="N246" s="44"/>
      <c r="O246" s="44"/>
      <c r="P246" s="44"/>
      <c r="Q246" s="44"/>
      <c r="R246" s="44"/>
      <c r="S246" s="44"/>
    </row>
    <row r="247" spans="1:19">
      <c r="A247" s="44"/>
      <c r="B247" s="44"/>
      <c r="C247" s="44"/>
      <c r="D247" s="44"/>
      <c r="E247" s="44"/>
      <c r="F247" s="44"/>
      <c r="G247" s="44"/>
      <c r="H247" s="44"/>
      <c r="I247" s="44"/>
      <c r="J247" s="44"/>
      <c r="K247" s="44"/>
      <c r="L247" s="44"/>
      <c r="M247" s="44"/>
      <c r="N247" s="44"/>
      <c r="O247" s="44"/>
      <c r="P247" s="44"/>
      <c r="Q247" s="44"/>
      <c r="R247" s="44"/>
      <c r="S247" s="44"/>
    </row>
    <row r="248" spans="1:19">
      <c r="A248" s="44"/>
      <c r="B248" s="44"/>
      <c r="C248" s="44"/>
      <c r="D248" s="44"/>
      <c r="E248" s="44"/>
      <c r="F248" s="44"/>
      <c r="G248" s="44"/>
      <c r="H248" s="44"/>
      <c r="I248" s="44"/>
      <c r="J248" s="44"/>
      <c r="K248" s="44"/>
      <c r="L248" s="44"/>
      <c r="M248" s="44"/>
      <c r="N248" s="44"/>
      <c r="O248" s="44"/>
      <c r="P248" s="44"/>
      <c r="Q248" s="44"/>
      <c r="R248" s="44"/>
      <c r="S248" s="44"/>
    </row>
    <row r="249" spans="1:19">
      <c r="A249" s="44"/>
      <c r="B249" s="44"/>
      <c r="C249" s="44"/>
      <c r="D249" s="44"/>
      <c r="E249" s="44"/>
      <c r="F249" s="44"/>
      <c r="G249" s="44"/>
      <c r="H249" s="44"/>
      <c r="I249" s="44"/>
      <c r="J249" s="44"/>
      <c r="K249" s="44"/>
      <c r="L249" s="44"/>
      <c r="M249" s="44"/>
      <c r="N249" s="44"/>
      <c r="O249" s="44"/>
      <c r="P249" s="44"/>
      <c r="Q249" s="44"/>
      <c r="R249" s="44"/>
      <c r="S249" s="44"/>
    </row>
    <row r="250" spans="1:19">
      <c r="A250" s="44"/>
      <c r="B250" s="44"/>
      <c r="C250" s="44"/>
      <c r="D250" s="44"/>
      <c r="E250" s="44"/>
      <c r="F250" s="44"/>
      <c r="G250" s="44"/>
      <c r="H250" s="44"/>
      <c r="I250" s="44"/>
      <c r="J250" s="44"/>
      <c r="K250" s="44"/>
      <c r="L250" s="44"/>
      <c r="M250" s="44"/>
      <c r="N250" s="44"/>
      <c r="O250" s="44"/>
      <c r="P250" s="44"/>
      <c r="Q250" s="44"/>
      <c r="R250" s="44"/>
      <c r="S250" s="44"/>
    </row>
    <row r="251" spans="1:19">
      <c r="A251" s="44"/>
      <c r="B251" s="44"/>
      <c r="C251" s="44"/>
      <c r="D251" s="44"/>
      <c r="E251" s="44"/>
      <c r="F251" s="44"/>
      <c r="G251" s="44"/>
      <c r="H251" s="44"/>
      <c r="I251" s="44"/>
      <c r="J251" s="44"/>
      <c r="K251" s="44"/>
      <c r="L251" s="44"/>
      <c r="M251" s="44"/>
      <c r="N251" s="44"/>
      <c r="O251" s="44"/>
      <c r="P251" s="44"/>
      <c r="Q251" s="44"/>
      <c r="R251" s="44"/>
      <c r="S251" s="44"/>
    </row>
    <row r="252" spans="1:19">
      <c r="A252" s="44"/>
      <c r="B252" s="44"/>
      <c r="C252" s="44"/>
      <c r="D252" s="44"/>
      <c r="E252" s="44"/>
      <c r="F252" s="44"/>
      <c r="G252" s="44"/>
      <c r="H252" s="44"/>
      <c r="I252" s="44"/>
      <c r="J252" s="44"/>
      <c r="K252" s="44"/>
      <c r="L252" s="44"/>
      <c r="M252" s="44"/>
      <c r="N252" s="44"/>
      <c r="O252" s="44"/>
      <c r="P252" s="44"/>
      <c r="Q252" s="44"/>
      <c r="R252" s="44"/>
      <c r="S252" s="44"/>
    </row>
    <row r="253" spans="1:19">
      <c r="A253" s="44"/>
      <c r="B253" s="44"/>
      <c r="C253" s="44"/>
      <c r="D253" s="44"/>
      <c r="E253" s="44"/>
      <c r="F253" s="44"/>
      <c r="G253" s="44"/>
      <c r="H253" s="44"/>
      <c r="I253" s="44"/>
      <c r="J253" s="44"/>
      <c r="K253" s="44"/>
      <c r="L253" s="44"/>
      <c r="M253" s="44"/>
      <c r="N253" s="44"/>
      <c r="O253" s="44"/>
      <c r="P253" s="44"/>
      <c r="Q253" s="44"/>
      <c r="R253" s="44"/>
      <c r="S253" s="44"/>
    </row>
    <row r="254" spans="1:19">
      <c r="A254" s="44"/>
      <c r="B254" s="44"/>
      <c r="C254" s="44"/>
      <c r="D254" s="44"/>
      <c r="E254" s="44"/>
      <c r="F254" s="44"/>
      <c r="G254" s="44"/>
      <c r="H254" s="44"/>
      <c r="I254" s="44"/>
      <c r="J254" s="44"/>
      <c r="K254" s="44"/>
      <c r="L254" s="44"/>
      <c r="M254" s="44"/>
      <c r="N254" s="44"/>
      <c r="O254" s="44"/>
      <c r="P254" s="44"/>
      <c r="Q254" s="44"/>
      <c r="R254" s="44"/>
      <c r="S254" s="44"/>
    </row>
    <row r="255" spans="1:19">
      <c r="A255" s="44"/>
      <c r="B255" s="44"/>
      <c r="C255" s="44"/>
      <c r="D255" s="44"/>
      <c r="E255" s="44"/>
      <c r="F255" s="44"/>
      <c r="G255" s="44"/>
      <c r="H255" s="44"/>
      <c r="I255" s="44"/>
      <c r="J255" s="44"/>
      <c r="K255" s="44"/>
      <c r="L255" s="44"/>
      <c r="M255" s="44"/>
      <c r="N255" s="44"/>
      <c r="O255" s="44"/>
      <c r="P255" s="44"/>
      <c r="Q255" s="44"/>
      <c r="R255" s="44"/>
      <c r="S255" s="44"/>
    </row>
    <row r="256" spans="1:19">
      <c r="A256" s="44"/>
      <c r="B256" s="44"/>
      <c r="C256" s="44"/>
      <c r="D256" s="44"/>
      <c r="E256" s="44"/>
      <c r="F256" s="44"/>
      <c r="G256" s="44"/>
      <c r="H256" s="44"/>
      <c r="I256" s="44"/>
      <c r="J256" s="44"/>
      <c r="K256" s="44"/>
      <c r="L256" s="44"/>
      <c r="M256" s="44"/>
      <c r="N256" s="44"/>
      <c r="O256" s="44"/>
      <c r="P256" s="44"/>
      <c r="Q256" s="44"/>
      <c r="R256" s="44"/>
      <c r="S256" s="44"/>
    </row>
    <row r="257" spans="1:19">
      <c r="A257" s="44"/>
      <c r="B257" s="44"/>
      <c r="C257" s="44"/>
      <c r="D257" s="44"/>
      <c r="E257" s="44"/>
      <c r="F257" s="44"/>
      <c r="G257" s="44"/>
      <c r="H257" s="44"/>
      <c r="I257" s="44"/>
      <c r="J257" s="44"/>
      <c r="K257" s="44"/>
      <c r="L257" s="44"/>
      <c r="M257" s="44"/>
      <c r="N257" s="44"/>
      <c r="O257" s="44"/>
      <c r="P257" s="44"/>
      <c r="Q257" s="44"/>
      <c r="R257" s="44"/>
      <c r="S257" s="44"/>
    </row>
    <row r="258" spans="1:19">
      <c r="A258" s="44"/>
      <c r="B258" s="44"/>
      <c r="C258" s="44"/>
      <c r="D258" s="44"/>
      <c r="E258" s="44"/>
      <c r="F258" s="44"/>
      <c r="G258" s="44"/>
      <c r="H258" s="44"/>
      <c r="I258" s="44"/>
      <c r="J258" s="44"/>
      <c r="K258" s="44"/>
      <c r="L258" s="44"/>
      <c r="M258" s="44"/>
      <c r="N258" s="44"/>
      <c r="O258" s="44"/>
      <c r="P258" s="44"/>
      <c r="Q258" s="44"/>
      <c r="R258" s="44"/>
      <c r="S258" s="44"/>
    </row>
    <row r="259" spans="1:19">
      <c r="A259" s="44"/>
      <c r="B259" s="44"/>
      <c r="C259" s="44"/>
      <c r="D259" s="44"/>
      <c r="E259" s="44"/>
      <c r="F259" s="44"/>
      <c r="G259" s="44"/>
      <c r="H259" s="44"/>
      <c r="I259" s="44"/>
      <c r="J259" s="44"/>
      <c r="K259" s="44"/>
      <c r="L259" s="44"/>
      <c r="M259" s="44"/>
      <c r="N259" s="44"/>
      <c r="O259" s="44"/>
      <c r="P259" s="44"/>
      <c r="Q259" s="44"/>
      <c r="R259" s="44"/>
      <c r="S259" s="44"/>
    </row>
    <row r="260" spans="1:19">
      <c r="A260" s="44"/>
      <c r="B260" s="44"/>
      <c r="C260" s="44"/>
      <c r="D260" s="44"/>
      <c r="E260" s="44"/>
      <c r="F260" s="44"/>
      <c r="G260" s="44"/>
      <c r="H260" s="44"/>
      <c r="I260" s="44"/>
      <c r="J260" s="44"/>
      <c r="K260" s="44"/>
      <c r="L260" s="44"/>
      <c r="M260" s="44"/>
      <c r="N260" s="44"/>
      <c r="O260" s="44"/>
      <c r="P260" s="44"/>
      <c r="Q260" s="44"/>
      <c r="R260" s="44"/>
      <c r="S260" s="44"/>
    </row>
    <row r="261" spans="1:19">
      <c r="A261" s="44"/>
      <c r="B261" s="44"/>
      <c r="C261" s="44"/>
      <c r="D261" s="44"/>
      <c r="E261" s="44"/>
      <c r="F261" s="44"/>
      <c r="G261" s="44"/>
      <c r="H261" s="44"/>
      <c r="I261" s="44"/>
      <c r="J261" s="44"/>
      <c r="K261" s="44"/>
      <c r="L261" s="44"/>
      <c r="M261" s="44"/>
      <c r="N261" s="44"/>
      <c r="O261" s="44"/>
      <c r="P261" s="44"/>
      <c r="Q261" s="44"/>
      <c r="R261" s="44"/>
      <c r="S261" s="44"/>
    </row>
    <row r="262" spans="1:19">
      <c r="A262" s="44"/>
      <c r="B262" s="44"/>
      <c r="C262" s="44"/>
      <c r="D262" s="44"/>
      <c r="E262" s="44"/>
      <c r="F262" s="44"/>
      <c r="G262" s="44"/>
      <c r="H262" s="44"/>
      <c r="I262" s="44"/>
      <c r="J262" s="44"/>
      <c r="K262" s="44"/>
      <c r="L262" s="44"/>
      <c r="M262" s="44"/>
      <c r="N262" s="44"/>
      <c r="O262" s="44"/>
      <c r="P262" s="44"/>
      <c r="Q262" s="44"/>
      <c r="R262" s="44"/>
      <c r="S262" s="44"/>
    </row>
    <row r="263" spans="1:19">
      <c r="A263" s="44"/>
      <c r="B263" s="44"/>
      <c r="C263" s="44"/>
      <c r="D263" s="44"/>
      <c r="E263" s="44"/>
      <c r="F263" s="44"/>
      <c r="G263" s="44"/>
      <c r="H263" s="44"/>
      <c r="I263" s="44"/>
      <c r="J263" s="44"/>
      <c r="K263" s="44"/>
      <c r="L263" s="44"/>
      <c r="M263" s="44"/>
      <c r="N263" s="44"/>
      <c r="O263" s="44"/>
      <c r="P263" s="44"/>
      <c r="Q263" s="44"/>
      <c r="R263" s="44"/>
      <c r="S263" s="44"/>
    </row>
    <row r="264" spans="1:19">
      <c r="A264" s="44"/>
      <c r="B264" s="44"/>
      <c r="C264" s="44"/>
      <c r="D264" s="44"/>
      <c r="E264" s="44"/>
      <c r="F264" s="44"/>
      <c r="G264" s="44"/>
      <c r="H264" s="44"/>
      <c r="I264" s="44"/>
      <c r="J264" s="44"/>
      <c r="K264" s="44"/>
      <c r="L264" s="44"/>
      <c r="M264" s="44"/>
      <c r="N264" s="44"/>
      <c r="O264" s="44"/>
      <c r="P264" s="44"/>
      <c r="Q264" s="44"/>
      <c r="R264" s="44"/>
      <c r="S264" s="44"/>
    </row>
    <row r="265" spans="1:19">
      <c r="A265" s="44"/>
      <c r="B265" s="44"/>
      <c r="C265" s="44"/>
      <c r="D265" s="44"/>
      <c r="E265" s="44"/>
      <c r="F265" s="44"/>
      <c r="G265" s="44"/>
      <c r="H265" s="44"/>
      <c r="I265" s="44"/>
      <c r="J265" s="44"/>
      <c r="K265" s="44"/>
      <c r="L265" s="44"/>
      <c r="M265" s="44"/>
      <c r="N265" s="44"/>
      <c r="O265" s="44"/>
      <c r="P265" s="44"/>
      <c r="Q265" s="44"/>
      <c r="R265" s="44"/>
      <c r="S265" s="44"/>
    </row>
    <row r="266" spans="1:19">
      <c r="A266" s="44"/>
      <c r="B266" s="44"/>
      <c r="C266" s="44"/>
      <c r="D266" s="44"/>
      <c r="E266" s="44"/>
      <c r="F266" s="44"/>
      <c r="G266" s="44"/>
      <c r="H266" s="44"/>
      <c r="I266" s="44"/>
      <c r="J266" s="44"/>
      <c r="K266" s="44"/>
      <c r="L266" s="44"/>
      <c r="M266" s="44"/>
      <c r="N266" s="44"/>
      <c r="O266" s="44"/>
      <c r="P266" s="44"/>
      <c r="Q266" s="44"/>
      <c r="R266" s="44"/>
      <c r="S266" s="44"/>
    </row>
    <row r="267" spans="1:19">
      <c r="A267" s="44"/>
      <c r="B267" s="44"/>
      <c r="C267" s="44"/>
      <c r="D267" s="44"/>
      <c r="E267" s="44"/>
      <c r="F267" s="44"/>
      <c r="G267" s="44"/>
      <c r="H267" s="44"/>
      <c r="I267" s="44"/>
      <c r="J267" s="44"/>
      <c r="K267" s="44"/>
      <c r="L267" s="44"/>
      <c r="M267" s="44"/>
      <c r="N267" s="44"/>
      <c r="O267" s="44"/>
      <c r="P267" s="44"/>
      <c r="Q267" s="44"/>
      <c r="R267" s="44"/>
      <c r="S267" s="44"/>
    </row>
    <row r="268" spans="1:19">
      <c r="A268" s="44"/>
      <c r="B268" s="44"/>
      <c r="C268" s="44"/>
      <c r="D268" s="44"/>
      <c r="E268" s="44"/>
      <c r="F268" s="44"/>
      <c r="G268" s="44"/>
      <c r="H268" s="44"/>
      <c r="I268" s="44"/>
      <c r="J268" s="44"/>
      <c r="K268" s="44"/>
      <c r="L268" s="44"/>
      <c r="M268" s="44"/>
      <c r="N268" s="44"/>
      <c r="O268" s="44"/>
      <c r="P268" s="44"/>
      <c r="Q268" s="44"/>
      <c r="R268" s="44"/>
      <c r="S268" s="44"/>
    </row>
    <row r="269" spans="1:19">
      <c r="A269" s="44"/>
      <c r="B269" s="44"/>
      <c r="C269" s="44"/>
      <c r="D269" s="44"/>
      <c r="E269" s="44"/>
      <c r="F269" s="44"/>
      <c r="G269" s="44"/>
      <c r="H269" s="44"/>
      <c r="I269" s="44"/>
      <c r="J269" s="44"/>
      <c r="K269" s="44"/>
      <c r="L269" s="44"/>
      <c r="M269" s="44"/>
      <c r="N269" s="44"/>
      <c r="O269" s="44"/>
      <c r="P269" s="44"/>
      <c r="Q269" s="44"/>
      <c r="R269" s="44"/>
      <c r="S269" s="44"/>
    </row>
    <row r="270" spans="1:19">
      <c r="A270" s="44"/>
      <c r="B270" s="44"/>
      <c r="C270" s="44"/>
      <c r="D270" s="44"/>
      <c r="E270" s="44"/>
      <c r="F270" s="44"/>
      <c r="G270" s="44"/>
      <c r="H270" s="44"/>
      <c r="I270" s="44"/>
      <c r="J270" s="44"/>
      <c r="K270" s="44"/>
      <c r="L270" s="44"/>
      <c r="M270" s="44"/>
      <c r="N270" s="44"/>
      <c r="O270" s="44"/>
      <c r="P270" s="44"/>
      <c r="Q270" s="44"/>
      <c r="R270" s="44"/>
      <c r="S270" s="44"/>
    </row>
    <row r="271" spans="1:19">
      <c r="A271" s="44"/>
      <c r="B271" s="44"/>
      <c r="C271" s="44"/>
      <c r="D271" s="44"/>
      <c r="E271" s="44"/>
      <c r="F271" s="44"/>
      <c r="G271" s="44"/>
      <c r="H271" s="44"/>
      <c r="I271" s="44"/>
      <c r="J271" s="44"/>
      <c r="K271" s="44"/>
      <c r="L271" s="44"/>
      <c r="M271" s="44"/>
      <c r="N271" s="44"/>
      <c r="O271" s="44"/>
      <c r="P271" s="44"/>
      <c r="Q271" s="44"/>
      <c r="R271" s="44"/>
      <c r="S271" s="44"/>
    </row>
    <row r="272" spans="1:19">
      <c r="A272" s="44"/>
      <c r="B272" s="44"/>
      <c r="C272" s="44"/>
      <c r="D272" s="44"/>
      <c r="E272" s="44"/>
      <c r="F272" s="44"/>
      <c r="G272" s="44"/>
      <c r="H272" s="44"/>
      <c r="I272" s="44"/>
      <c r="J272" s="44"/>
      <c r="K272" s="44"/>
      <c r="L272" s="44"/>
      <c r="M272" s="44"/>
      <c r="N272" s="44"/>
      <c r="O272" s="44"/>
      <c r="P272" s="44"/>
      <c r="Q272" s="44"/>
      <c r="R272" s="44"/>
      <c r="S272" s="44"/>
    </row>
    <row r="273" spans="1:19">
      <c r="A273" s="44"/>
      <c r="B273" s="44"/>
      <c r="C273" s="44"/>
      <c r="D273" s="44"/>
      <c r="E273" s="44"/>
      <c r="F273" s="44"/>
      <c r="G273" s="44"/>
      <c r="H273" s="44"/>
      <c r="I273" s="44"/>
      <c r="J273" s="44"/>
      <c r="K273" s="44"/>
      <c r="L273" s="44"/>
      <c r="M273" s="44"/>
      <c r="N273" s="44"/>
      <c r="O273" s="44"/>
      <c r="P273" s="44"/>
      <c r="Q273" s="44"/>
      <c r="R273" s="44"/>
      <c r="S273" s="44"/>
    </row>
    <row r="274" spans="1:19">
      <c r="A274" s="44"/>
      <c r="B274" s="44"/>
      <c r="C274" s="44"/>
      <c r="D274" s="44"/>
      <c r="E274" s="44"/>
      <c r="F274" s="44"/>
      <c r="G274" s="44"/>
      <c r="H274" s="44"/>
      <c r="I274" s="44"/>
      <c r="J274" s="44"/>
      <c r="K274" s="44"/>
      <c r="L274" s="44"/>
      <c r="M274" s="44"/>
      <c r="N274" s="44"/>
      <c r="O274" s="44"/>
      <c r="P274" s="44"/>
      <c r="Q274" s="44"/>
      <c r="R274" s="44"/>
      <c r="S274" s="44"/>
    </row>
    <row r="275" spans="1:19">
      <c r="A275" s="44"/>
      <c r="B275" s="44"/>
      <c r="C275" s="44"/>
      <c r="D275" s="44"/>
      <c r="E275" s="44"/>
      <c r="F275" s="44"/>
      <c r="G275" s="44"/>
      <c r="H275" s="44"/>
      <c r="I275" s="44"/>
      <c r="J275" s="44"/>
      <c r="K275" s="44"/>
      <c r="L275" s="44"/>
      <c r="M275" s="44"/>
      <c r="N275" s="44"/>
      <c r="O275" s="44"/>
      <c r="P275" s="44"/>
      <c r="Q275" s="44"/>
      <c r="R275" s="44"/>
      <c r="S275" s="44"/>
    </row>
    <row r="276" spans="1:19">
      <c r="A276" s="44"/>
      <c r="B276" s="44"/>
      <c r="C276" s="44"/>
      <c r="D276" s="44"/>
      <c r="E276" s="44"/>
      <c r="F276" s="44"/>
      <c r="G276" s="44"/>
      <c r="H276" s="44"/>
      <c r="I276" s="44"/>
      <c r="J276" s="44"/>
      <c r="K276" s="44"/>
      <c r="L276" s="44"/>
      <c r="M276" s="44"/>
      <c r="N276" s="44"/>
      <c r="O276" s="44"/>
      <c r="P276" s="44"/>
      <c r="Q276" s="44"/>
      <c r="R276" s="44"/>
      <c r="S276" s="44"/>
    </row>
    <row r="277" spans="1:19">
      <c r="A277" s="44"/>
      <c r="B277" s="44"/>
      <c r="C277" s="44"/>
      <c r="D277" s="44"/>
      <c r="E277" s="44"/>
      <c r="F277" s="44"/>
      <c r="G277" s="44"/>
      <c r="H277" s="44"/>
      <c r="I277" s="44"/>
      <c r="J277" s="44"/>
      <c r="K277" s="44"/>
      <c r="L277" s="44"/>
      <c r="M277" s="44"/>
      <c r="N277" s="44"/>
      <c r="O277" s="44"/>
      <c r="P277" s="44"/>
      <c r="Q277" s="44"/>
      <c r="R277" s="44"/>
      <c r="S277" s="44"/>
    </row>
    <row r="278" spans="1:19">
      <c r="A278" s="44"/>
      <c r="B278" s="44"/>
      <c r="C278" s="44"/>
      <c r="D278" s="44"/>
      <c r="E278" s="44"/>
      <c r="F278" s="44"/>
      <c r="G278" s="44"/>
      <c r="H278" s="44"/>
      <c r="I278" s="44"/>
      <c r="J278" s="44"/>
      <c r="K278" s="44"/>
      <c r="L278" s="44"/>
      <c r="M278" s="44"/>
      <c r="N278" s="44"/>
      <c r="O278" s="44"/>
      <c r="P278" s="44"/>
      <c r="Q278" s="44"/>
      <c r="R278" s="44"/>
      <c r="S278" s="44"/>
    </row>
    <row r="279" spans="1:19">
      <c r="A279" s="44"/>
      <c r="B279" s="44"/>
      <c r="C279" s="44"/>
      <c r="D279" s="44"/>
      <c r="E279" s="44"/>
      <c r="F279" s="44"/>
      <c r="G279" s="44"/>
      <c r="H279" s="44"/>
      <c r="I279" s="44"/>
      <c r="J279" s="44"/>
      <c r="K279" s="44"/>
      <c r="L279" s="44"/>
      <c r="M279" s="44"/>
      <c r="N279" s="44"/>
      <c r="O279" s="44"/>
      <c r="P279" s="44"/>
      <c r="Q279" s="44"/>
      <c r="R279" s="44"/>
      <c r="S279" s="44"/>
    </row>
    <row r="280" spans="1:19">
      <c r="A280" s="44"/>
      <c r="B280" s="44"/>
      <c r="C280" s="44"/>
      <c r="D280" s="44"/>
      <c r="E280" s="44"/>
      <c r="F280" s="44"/>
      <c r="G280" s="44"/>
      <c r="H280" s="44"/>
      <c r="I280" s="44"/>
      <c r="J280" s="44"/>
      <c r="K280" s="44"/>
      <c r="L280" s="44"/>
      <c r="M280" s="44"/>
      <c r="N280" s="44"/>
      <c r="O280" s="44"/>
      <c r="P280" s="44"/>
      <c r="Q280" s="44"/>
      <c r="R280" s="44"/>
      <c r="S280" s="44"/>
    </row>
    <row r="281" spans="1:19">
      <c r="A281" s="44"/>
      <c r="B281" s="44"/>
      <c r="C281" s="44"/>
      <c r="D281" s="44"/>
      <c r="E281" s="44"/>
      <c r="F281" s="44"/>
      <c r="G281" s="44"/>
      <c r="H281" s="44"/>
      <c r="I281" s="44"/>
      <c r="J281" s="44"/>
      <c r="K281" s="44"/>
      <c r="L281" s="44"/>
      <c r="M281" s="44"/>
      <c r="N281" s="44"/>
      <c r="O281" s="44"/>
      <c r="P281" s="44"/>
      <c r="Q281" s="44"/>
      <c r="R281" s="44"/>
      <c r="S281" s="44"/>
    </row>
    <row r="282" spans="1:19">
      <c r="A282" s="44"/>
      <c r="B282" s="44"/>
      <c r="C282" s="44"/>
      <c r="D282" s="44"/>
      <c r="E282" s="44"/>
      <c r="F282" s="44"/>
      <c r="G282" s="44"/>
      <c r="H282" s="44"/>
      <c r="I282" s="44"/>
      <c r="J282" s="44"/>
      <c r="K282" s="44"/>
      <c r="L282" s="44"/>
      <c r="M282" s="44"/>
      <c r="N282" s="44"/>
      <c r="O282" s="44"/>
      <c r="P282" s="44"/>
      <c r="Q282" s="44"/>
      <c r="R282" s="44"/>
      <c r="S282" s="44"/>
    </row>
    <row r="283" spans="1:19">
      <c r="A283" s="44"/>
      <c r="B283" s="44"/>
      <c r="C283" s="44"/>
      <c r="D283" s="44"/>
      <c r="E283" s="44"/>
      <c r="F283" s="44"/>
      <c r="G283" s="44"/>
      <c r="H283" s="44"/>
      <c r="I283" s="44"/>
      <c r="J283" s="44"/>
      <c r="K283" s="44"/>
      <c r="L283" s="44"/>
      <c r="M283" s="44"/>
      <c r="N283" s="44"/>
      <c r="O283" s="44"/>
      <c r="P283" s="44"/>
      <c r="Q283" s="44"/>
      <c r="R283" s="44"/>
      <c r="S283" s="44"/>
    </row>
    <row r="284" spans="1:19">
      <c r="A284" s="44"/>
      <c r="B284" s="44"/>
      <c r="C284" s="44"/>
      <c r="D284" s="44"/>
      <c r="E284" s="44"/>
      <c r="F284" s="44"/>
      <c r="G284" s="44"/>
      <c r="H284" s="44"/>
      <c r="I284" s="44"/>
      <c r="J284" s="44"/>
      <c r="K284" s="44"/>
      <c r="L284" s="44"/>
      <c r="M284" s="44"/>
      <c r="N284" s="44"/>
      <c r="O284" s="44"/>
      <c r="P284" s="44"/>
      <c r="Q284" s="44"/>
      <c r="R284" s="44"/>
      <c r="S284" s="44"/>
    </row>
    <row r="285" spans="1:19">
      <c r="A285" s="44"/>
      <c r="B285" s="44"/>
      <c r="C285" s="44"/>
      <c r="D285" s="44"/>
      <c r="E285" s="44"/>
      <c r="F285" s="44"/>
      <c r="G285" s="44"/>
      <c r="H285" s="44"/>
      <c r="I285" s="44"/>
      <c r="J285" s="44"/>
      <c r="K285" s="44"/>
      <c r="L285" s="44"/>
      <c r="M285" s="44"/>
      <c r="N285" s="44"/>
      <c r="O285" s="44"/>
      <c r="P285" s="44"/>
      <c r="Q285" s="44"/>
      <c r="R285" s="44"/>
      <c r="S285" s="44"/>
    </row>
    <row r="286" spans="1:19">
      <c r="A286" s="44"/>
      <c r="B286" s="44"/>
      <c r="C286" s="44"/>
      <c r="D286" s="44"/>
      <c r="E286" s="44"/>
      <c r="F286" s="44"/>
      <c r="G286" s="44"/>
      <c r="H286" s="44"/>
      <c r="I286" s="44"/>
      <c r="J286" s="44"/>
      <c r="K286" s="44"/>
      <c r="L286" s="44"/>
      <c r="M286" s="44"/>
      <c r="N286" s="44"/>
      <c r="O286" s="44"/>
      <c r="P286" s="44"/>
      <c r="Q286" s="44"/>
      <c r="R286" s="44"/>
      <c r="S286" s="44"/>
    </row>
    <row r="287" spans="1:19">
      <c r="A287" s="44"/>
      <c r="B287" s="44"/>
      <c r="C287" s="44"/>
      <c r="D287" s="44"/>
      <c r="E287" s="44"/>
      <c r="F287" s="44"/>
      <c r="G287" s="44"/>
      <c r="H287" s="44"/>
      <c r="I287" s="44"/>
      <c r="J287" s="44"/>
      <c r="K287" s="44"/>
      <c r="L287" s="44"/>
      <c r="M287" s="44"/>
      <c r="N287" s="44"/>
      <c r="O287" s="44"/>
      <c r="P287" s="44"/>
      <c r="Q287" s="44"/>
      <c r="R287" s="44"/>
      <c r="S287" s="44"/>
    </row>
    <row r="288" spans="1:19">
      <c r="A288" s="44"/>
      <c r="B288" s="44"/>
      <c r="C288" s="44"/>
      <c r="D288" s="44"/>
      <c r="E288" s="44"/>
      <c r="F288" s="44"/>
      <c r="G288" s="44"/>
      <c r="H288" s="44"/>
      <c r="I288" s="44"/>
      <c r="J288" s="44"/>
      <c r="K288" s="44"/>
      <c r="L288" s="44"/>
      <c r="M288" s="44"/>
      <c r="N288" s="44"/>
      <c r="O288" s="44"/>
      <c r="P288" s="44"/>
      <c r="Q288" s="44"/>
      <c r="R288" s="44"/>
      <c r="S288" s="44"/>
    </row>
    <row r="289" spans="1:19">
      <c r="A289" s="44"/>
      <c r="B289" s="44"/>
      <c r="C289" s="44"/>
      <c r="D289" s="44"/>
      <c r="E289" s="44"/>
      <c r="F289" s="44"/>
      <c r="G289" s="44"/>
      <c r="H289" s="44"/>
      <c r="I289" s="44"/>
      <c r="J289" s="44"/>
      <c r="K289" s="44"/>
      <c r="L289" s="44"/>
      <c r="M289" s="44"/>
      <c r="N289" s="44"/>
      <c r="O289" s="44"/>
      <c r="P289" s="44"/>
      <c r="Q289" s="44"/>
      <c r="R289" s="44"/>
      <c r="S289" s="44"/>
    </row>
    <row r="290" spans="1:19">
      <c r="A290" s="44"/>
      <c r="B290" s="44"/>
      <c r="C290" s="44"/>
      <c r="D290" s="44"/>
      <c r="E290" s="44"/>
      <c r="F290" s="44"/>
      <c r="G290" s="44"/>
      <c r="H290" s="44"/>
      <c r="I290" s="44"/>
      <c r="J290" s="44"/>
      <c r="K290" s="44"/>
      <c r="L290" s="44"/>
      <c r="M290" s="44"/>
      <c r="N290" s="44"/>
      <c r="O290" s="44"/>
      <c r="P290" s="44"/>
      <c r="Q290" s="44"/>
      <c r="R290" s="44"/>
      <c r="S290" s="44"/>
    </row>
    <row r="291" spans="1:19">
      <c r="A291" s="44"/>
      <c r="B291" s="44"/>
      <c r="C291" s="44"/>
      <c r="D291" s="44"/>
      <c r="E291" s="44"/>
      <c r="F291" s="44"/>
      <c r="G291" s="44"/>
      <c r="H291" s="44"/>
      <c r="I291" s="44"/>
      <c r="J291" s="44"/>
      <c r="K291" s="44"/>
      <c r="L291" s="44"/>
      <c r="M291" s="44"/>
      <c r="N291" s="44"/>
      <c r="O291" s="44"/>
      <c r="P291" s="44"/>
      <c r="Q291" s="44"/>
      <c r="R291" s="44"/>
      <c r="S291" s="44"/>
    </row>
    <row r="292" spans="1:19">
      <c r="A292" s="44"/>
      <c r="B292" s="44"/>
      <c r="C292" s="44"/>
      <c r="D292" s="44"/>
      <c r="E292" s="44"/>
      <c r="F292" s="44"/>
      <c r="G292" s="44"/>
      <c r="H292" s="44"/>
      <c r="I292" s="44"/>
      <c r="J292" s="44"/>
      <c r="K292" s="44"/>
      <c r="L292" s="44"/>
      <c r="M292" s="44"/>
      <c r="N292" s="44"/>
      <c r="O292" s="44"/>
      <c r="P292" s="44"/>
      <c r="Q292" s="44"/>
      <c r="R292" s="44"/>
      <c r="S292" s="44"/>
    </row>
    <row r="293" spans="1:19">
      <c r="A293" s="44"/>
      <c r="B293" s="44"/>
      <c r="C293" s="44"/>
      <c r="D293" s="44"/>
      <c r="E293" s="44"/>
      <c r="F293" s="44"/>
      <c r="G293" s="44"/>
      <c r="H293" s="44"/>
      <c r="I293" s="44"/>
      <c r="J293" s="44"/>
      <c r="K293" s="44"/>
      <c r="L293" s="44"/>
      <c r="M293" s="44"/>
      <c r="N293" s="44"/>
      <c r="O293" s="44"/>
      <c r="P293" s="44"/>
      <c r="Q293" s="44"/>
      <c r="R293" s="44"/>
      <c r="S293" s="44"/>
    </row>
    <row r="294" spans="1:19">
      <c r="A294" s="44"/>
      <c r="B294" s="44"/>
      <c r="C294" s="44"/>
      <c r="D294" s="44"/>
      <c r="E294" s="44"/>
      <c r="F294" s="44"/>
      <c r="G294" s="44"/>
      <c r="H294" s="44"/>
      <c r="I294" s="44"/>
      <c r="J294" s="44"/>
      <c r="K294" s="44"/>
      <c r="L294" s="44"/>
      <c r="M294" s="44"/>
      <c r="N294" s="44"/>
      <c r="O294" s="44"/>
      <c r="P294" s="44"/>
      <c r="Q294" s="44"/>
      <c r="R294" s="44"/>
      <c r="S294" s="44"/>
    </row>
    <row r="295" spans="1:19">
      <c r="A295" s="44"/>
      <c r="B295" s="44"/>
      <c r="C295" s="44"/>
      <c r="D295" s="44"/>
      <c r="E295" s="44"/>
      <c r="F295" s="44"/>
      <c r="G295" s="44"/>
      <c r="H295" s="44"/>
      <c r="I295" s="44"/>
      <c r="J295" s="44"/>
      <c r="K295" s="44"/>
      <c r="L295" s="44"/>
      <c r="M295" s="44"/>
      <c r="N295" s="44"/>
      <c r="O295" s="44"/>
      <c r="P295" s="44"/>
      <c r="Q295" s="44"/>
      <c r="R295" s="44"/>
      <c r="S295" s="44"/>
    </row>
    <row r="296" spans="1:19">
      <c r="A296" s="44"/>
      <c r="B296" s="44"/>
      <c r="C296" s="44"/>
      <c r="D296" s="44"/>
      <c r="E296" s="44"/>
      <c r="F296" s="44"/>
      <c r="G296" s="44"/>
      <c r="H296" s="44"/>
      <c r="I296" s="44"/>
      <c r="J296" s="44"/>
      <c r="K296" s="44"/>
      <c r="L296" s="44"/>
      <c r="M296" s="44"/>
      <c r="N296" s="44"/>
      <c r="O296" s="44"/>
      <c r="P296" s="44"/>
      <c r="Q296" s="44"/>
      <c r="R296" s="44"/>
      <c r="S296" s="44"/>
    </row>
    <row r="297" spans="1:19">
      <c r="A297" s="44"/>
      <c r="B297" s="44"/>
      <c r="C297" s="44"/>
      <c r="D297" s="44"/>
      <c r="E297" s="44"/>
      <c r="F297" s="44"/>
      <c r="G297" s="44"/>
      <c r="H297" s="44"/>
      <c r="I297" s="44"/>
      <c r="J297" s="44"/>
      <c r="K297" s="44"/>
      <c r="L297" s="44"/>
      <c r="M297" s="44"/>
      <c r="N297" s="44"/>
      <c r="O297" s="44"/>
      <c r="P297" s="44"/>
      <c r="Q297" s="44"/>
      <c r="R297" s="44"/>
      <c r="S297" s="44"/>
    </row>
    <row r="298" spans="1:19">
      <c r="A298" s="44"/>
      <c r="B298" s="44"/>
      <c r="C298" s="44"/>
      <c r="D298" s="44"/>
      <c r="E298" s="44"/>
      <c r="F298" s="44"/>
      <c r="G298" s="44"/>
      <c r="H298" s="44"/>
      <c r="I298" s="44"/>
      <c r="J298" s="44"/>
      <c r="K298" s="44"/>
      <c r="L298" s="44"/>
      <c r="M298" s="44"/>
      <c r="N298" s="44"/>
      <c r="O298" s="44"/>
      <c r="P298" s="44"/>
      <c r="Q298" s="44"/>
      <c r="R298" s="44"/>
      <c r="S298" s="44"/>
    </row>
    <row r="299" spans="1:19">
      <c r="A299" s="44"/>
      <c r="B299" s="44"/>
      <c r="C299" s="44"/>
      <c r="D299" s="44"/>
      <c r="E299" s="44"/>
      <c r="F299" s="44"/>
      <c r="G299" s="44"/>
      <c r="H299" s="44"/>
      <c r="I299" s="44"/>
      <c r="J299" s="44"/>
      <c r="K299" s="44"/>
      <c r="L299" s="44"/>
      <c r="M299" s="44"/>
      <c r="N299" s="44"/>
      <c r="O299" s="44"/>
      <c r="P299" s="44"/>
      <c r="Q299" s="44"/>
      <c r="R299" s="44"/>
      <c r="S299" s="44"/>
    </row>
    <row r="300" spans="1:19">
      <c r="A300" s="44"/>
      <c r="B300" s="44"/>
      <c r="C300" s="44"/>
      <c r="D300" s="44"/>
      <c r="E300" s="44"/>
      <c r="F300" s="44"/>
      <c r="G300" s="44"/>
      <c r="H300" s="44"/>
      <c r="I300" s="44"/>
      <c r="J300" s="44"/>
      <c r="K300" s="44"/>
      <c r="L300" s="44"/>
      <c r="M300" s="44"/>
      <c r="N300" s="44"/>
      <c r="O300" s="44"/>
      <c r="P300" s="44"/>
      <c r="Q300" s="44"/>
      <c r="R300" s="44"/>
      <c r="S300" s="44"/>
    </row>
    <row r="301" spans="1:19">
      <c r="A301" s="44"/>
      <c r="B301" s="44"/>
      <c r="C301" s="44"/>
      <c r="D301" s="44"/>
      <c r="E301" s="44"/>
      <c r="F301" s="44"/>
      <c r="G301" s="44"/>
      <c r="H301" s="44"/>
      <c r="I301" s="44"/>
      <c r="J301" s="44"/>
      <c r="K301" s="44"/>
      <c r="L301" s="44"/>
      <c r="M301" s="44"/>
      <c r="N301" s="44"/>
      <c r="O301" s="44"/>
      <c r="P301" s="44"/>
      <c r="Q301" s="44"/>
      <c r="R301" s="44"/>
      <c r="S301" s="44"/>
    </row>
    <row r="302" spans="1:19">
      <c r="A302" s="44"/>
      <c r="B302" s="44"/>
      <c r="C302" s="44"/>
      <c r="D302" s="44"/>
      <c r="E302" s="44"/>
      <c r="F302" s="44"/>
      <c r="G302" s="44"/>
      <c r="H302" s="44"/>
      <c r="I302" s="44"/>
      <c r="J302" s="44"/>
      <c r="K302" s="44"/>
      <c r="L302" s="44"/>
      <c r="M302" s="44"/>
      <c r="N302" s="44"/>
      <c r="O302" s="44"/>
      <c r="P302" s="44"/>
      <c r="Q302" s="44"/>
      <c r="R302" s="44"/>
      <c r="S302" s="44"/>
    </row>
    <row r="303" spans="1:19">
      <c r="A303" s="44"/>
      <c r="B303" s="44"/>
      <c r="C303" s="44"/>
      <c r="D303" s="44"/>
      <c r="E303" s="44"/>
      <c r="F303" s="44"/>
      <c r="G303" s="44"/>
      <c r="H303" s="44"/>
      <c r="I303" s="44"/>
      <c r="J303" s="44"/>
      <c r="K303" s="44"/>
      <c r="L303" s="44"/>
      <c r="M303" s="44"/>
      <c r="N303" s="44"/>
      <c r="O303" s="44"/>
      <c r="P303" s="44"/>
      <c r="Q303" s="44"/>
      <c r="R303" s="44"/>
      <c r="S303" s="44"/>
    </row>
    <row r="304" spans="1:19">
      <c r="A304" s="44"/>
      <c r="B304" s="44"/>
      <c r="C304" s="44"/>
      <c r="D304" s="44"/>
      <c r="E304" s="44"/>
      <c r="F304" s="44"/>
      <c r="G304" s="44"/>
      <c r="H304" s="44"/>
      <c r="I304" s="44"/>
      <c r="J304" s="44"/>
      <c r="K304" s="44"/>
      <c r="L304" s="44"/>
      <c r="M304" s="44"/>
      <c r="N304" s="44"/>
      <c r="O304" s="44"/>
      <c r="P304" s="44"/>
      <c r="Q304" s="44"/>
      <c r="R304" s="44"/>
      <c r="S304" s="44"/>
    </row>
    <row r="305" spans="1:19">
      <c r="A305" s="44"/>
      <c r="B305" s="44"/>
      <c r="C305" s="44"/>
      <c r="D305" s="44"/>
      <c r="E305" s="44"/>
      <c r="F305" s="44"/>
      <c r="G305" s="44"/>
      <c r="H305" s="44"/>
      <c r="I305" s="44"/>
      <c r="J305" s="44"/>
      <c r="K305" s="44"/>
      <c r="L305" s="44"/>
      <c r="M305" s="44"/>
      <c r="N305" s="44"/>
      <c r="O305" s="44"/>
      <c r="P305" s="44"/>
      <c r="Q305" s="44"/>
      <c r="R305" s="44"/>
      <c r="S305" s="44"/>
    </row>
    <row r="306" spans="1:19">
      <c r="A306" s="44"/>
      <c r="B306" s="44"/>
      <c r="C306" s="44"/>
      <c r="D306" s="44"/>
      <c r="E306" s="44"/>
      <c r="F306" s="44"/>
      <c r="G306" s="44"/>
      <c r="H306" s="44"/>
      <c r="I306" s="44"/>
      <c r="J306" s="44"/>
      <c r="K306" s="44"/>
      <c r="L306" s="44"/>
      <c r="M306" s="44"/>
      <c r="N306" s="44"/>
      <c r="O306" s="44"/>
      <c r="P306" s="44"/>
      <c r="Q306" s="44"/>
      <c r="R306" s="44"/>
      <c r="S306" s="44"/>
    </row>
    <row r="307" spans="1:19">
      <c r="A307" s="44"/>
      <c r="B307" s="44"/>
      <c r="C307" s="44"/>
      <c r="D307" s="44"/>
      <c r="E307" s="44"/>
      <c r="F307" s="44"/>
      <c r="G307" s="44"/>
      <c r="H307" s="44"/>
      <c r="I307" s="44"/>
      <c r="J307" s="44"/>
      <c r="K307" s="44"/>
      <c r="L307" s="44"/>
      <c r="M307" s="44"/>
      <c r="N307" s="44"/>
      <c r="O307" s="44"/>
      <c r="P307" s="44"/>
      <c r="Q307" s="44"/>
      <c r="R307" s="44"/>
      <c r="S307" s="44"/>
    </row>
    <row r="308" spans="1:19">
      <c r="A308" s="44"/>
      <c r="B308" s="44"/>
      <c r="C308" s="44"/>
      <c r="D308" s="44"/>
      <c r="E308" s="44"/>
      <c r="F308" s="44"/>
      <c r="G308" s="44"/>
      <c r="H308" s="44"/>
      <c r="I308" s="44"/>
      <c r="J308" s="44"/>
      <c r="K308" s="44"/>
      <c r="L308" s="44"/>
      <c r="M308" s="44"/>
      <c r="N308" s="44"/>
      <c r="O308" s="44"/>
      <c r="P308" s="44"/>
      <c r="Q308" s="44"/>
      <c r="R308" s="44"/>
      <c r="S308" s="44"/>
    </row>
    <row r="309" spans="1:19">
      <c r="A309" s="44"/>
      <c r="B309" s="44"/>
      <c r="C309" s="44"/>
      <c r="D309" s="44"/>
      <c r="E309" s="44"/>
      <c r="F309" s="44"/>
      <c r="G309" s="44"/>
      <c r="H309" s="44"/>
      <c r="I309" s="44"/>
      <c r="J309" s="44"/>
      <c r="K309" s="44"/>
      <c r="L309" s="44"/>
      <c r="M309" s="44"/>
      <c r="N309" s="44"/>
      <c r="O309" s="44"/>
      <c r="P309" s="44"/>
      <c r="Q309" s="44"/>
      <c r="R309" s="44"/>
      <c r="S309" s="44"/>
    </row>
    <row r="310" spans="1:19">
      <c r="A310" s="44"/>
      <c r="B310" s="44"/>
      <c r="C310" s="44"/>
      <c r="D310" s="44"/>
      <c r="E310" s="44"/>
      <c r="F310" s="44"/>
      <c r="G310" s="44"/>
      <c r="H310" s="44"/>
      <c r="I310" s="44"/>
      <c r="J310" s="44"/>
      <c r="K310" s="44"/>
      <c r="L310" s="44"/>
      <c r="M310" s="44"/>
      <c r="N310" s="44"/>
      <c r="O310" s="44"/>
      <c r="P310" s="44"/>
      <c r="Q310" s="44"/>
      <c r="R310" s="44"/>
      <c r="S310" s="44"/>
    </row>
    <row r="311" spans="1:19">
      <c r="A311" s="44"/>
      <c r="B311" s="44"/>
      <c r="C311" s="44"/>
      <c r="D311" s="44"/>
      <c r="E311" s="44"/>
      <c r="F311" s="44"/>
      <c r="G311" s="44"/>
      <c r="H311" s="44"/>
      <c r="I311" s="44"/>
      <c r="J311" s="44"/>
      <c r="K311" s="44"/>
      <c r="L311" s="44"/>
      <c r="M311" s="44"/>
      <c r="N311" s="44"/>
      <c r="O311" s="44"/>
      <c r="P311" s="44"/>
      <c r="Q311" s="44"/>
      <c r="R311" s="44"/>
      <c r="S311" s="44"/>
    </row>
    <row r="312" spans="1:19">
      <c r="A312" s="44"/>
      <c r="B312" s="44"/>
      <c r="C312" s="44"/>
      <c r="D312" s="44"/>
      <c r="E312" s="44"/>
      <c r="F312" s="44"/>
      <c r="G312" s="44"/>
      <c r="H312" s="44"/>
      <c r="I312" s="44"/>
      <c r="J312" s="44"/>
      <c r="K312" s="44"/>
      <c r="L312" s="44"/>
      <c r="M312" s="44"/>
      <c r="N312" s="44"/>
      <c r="O312" s="44"/>
      <c r="P312" s="44"/>
      <c r="Q312" s="44"/>
      <c r="R312" s="44"/>
      <c r="S312" s="44"/>
    </row>
    <row r="313" spans="1:19">
      <c r="A313" s="44"/>
      <c r="B313" s="44"/>
      <c r="C313" s="44"/>
      <c r="D313" s="44"/>
      <c r="E313" s="44"/>
      <c r="F313" s="44"/>
      <c r="G313" s="44"/>
      <c r="H313" s="44"/>
      <c r="I313" s="44"/>
      <c r="J313" s="44"/>
      <c r="K313" s="44"/>
      <c r="L313" s="44"/>
      <c r="M313" s="44"/>
      <c r="N313" s="44"/>
      <c r="O313" s="44"/>
      <c r="P313" s="44"/>
      <c r="Q313" s="44"/>
      <c r="R313" s="44"/>
      <c r="S313" s="44"/>
    </row>
    <row r="314" spans="1:19">
      <c r="A314" s="44"/>
      <c r="B314" s="44"/>
      <c r="C314" s="44"/>
      <c r="D314" s="44"/>
      <c r="E314" s="44"/>
      <c r="F314" s="44"/>
      <c r="G314" s="44"/>
      <c r="H314" s="44"/>
      <c r="I314" s="44"/>
      <c r="J314" s="44"/>
      <c r="K314" s="44"/>
      <c r="L314" s="44"/>
      <c r="M314" s="44"/>
      <c r="N314" s="44"/>
      <c r="O314" s="44"/>
      <c r="P314" s="44"/>
      <c r="Q314" s="44"/>
      <c r="R314" s="44"/>
      <c r="S314" s="44"/>
    </row>
    <row r="315" spans="1:19">
      <c r="A315" s="44"/>
      <c r="B315" s="44"/>
      <c r="C315" s="44"/>
      <c r="D315" s="44"/>
      <c r="E315" s="44"/>
      <c r="F315" s="44"/>
      <c r="G315" s="44"/>
      <c r="H315" s="44"/>
      <c r="I315" s="44"/>
      <c r="J315" s="44"/>
      <c r="K315" s="44"/>
      <c r="L315" s="44"/>
      <c r="M315" s="44"/>
      <c r="N315" s="44"/>
      <c r="O315" s="44"/>
      <c r="P315" s="44"/>
      <c r="Q315" s="44"/>
      <c r="R315" s="44"/>
      <c r="S315" s="44"/>
    </row>
    <row r="316" spans="1:19">
      <c r="A316" s="44"/>
      <c r="B316" s="44"/>
      <c r="C316" s="44"/>
      <c r="D316" s="44"/>
      <c r="E316" s="44"/>
      <c r="F316" s="44"/>
      <c r="G316" s="44"/>
      <c r="H316" s="44"/>
      <c r="I316" s="44"/>
      <c r="J316" s="44"/>
      <c r="K316" s="44"/>
      <c r="L316" s="44"/>
      <c r="M316" s="44"/>
      <c r="N316" s="44"/>
      <c r="O316" s="44"/>
      <c r="P316" s="44"/>
      <c r="Q316" s="44"/>
      <c r="R316" s="44"/>
      <c r="S316" s="44"/>
    </row>
    <row r="317" spans="1:19">
      <c r="A317" s="44"/>
      <c r="B317" s="44"/>
      <c r="C317" s="44"/>
      <c r="D317" s="44"/>
      <c r="E317" s="44"/>
      <c r="F317" s="44"/>
      <c r="G317" s="44"/>
      <c r="H317" s="44"/>
      <c r="I317" s="44"/>
      <c r="J317" s="44"/>
      <c r="K317" s="44"/>
      <c r="L317" s="44"/>
      <c r="M317" s="44"/>
      <c r="N317" s="44"/>
      <c r="O317" s="44"/>
      <c r="P317" s="44"/>
      <c r="Q317" s="44"/>
      <c r="R317" s="44"/>
      <c r="S317" s="44"/>
    </row>
    <row r="318" spans="1:19">
      <c r="A318" s="44"/>
      <c r="B318" s="44"/>
      <c r="C318" s="44"/>
      <c r="D318" s="44"/>
      <c r="E318" s="44"/>
      <c r="F318" s="44"/>
      <c r="G318" s="44"/>
      <c r="H318" s="44"/>
      <c r="I318" s="44"/>
      <c r="J318" s="44"/>
      <c r="K318" s="44"/>
      <c r="L318" s="44"/>
      <c r="M318" s="44"/>
      <c r="N318" s="44"/>
      <c r="O318" s="44"/>
      <c r="P318" s="44"/>
      <c r="Q318" s="44"/>
      <c r="R318" s="44"/>
      <c r="S318" s="44"/>
    </row>
    <row r="319" spans="1:19">
      <c r="A319" s="44"/>
      <c r="B319" s="44"/>
      <c r="C319" s="44"/>
      <c r="D319" s="44"/>
      <c r="E319" s="44"/>
      <c r="F319" s="44"/>
      <c r="G319" s="44"/>
      <c r="H319" s="44"/>
      <c r="I319" s="44"/>
      <c r="J319" s="44"/>
      <c r="K319" s="44"/>
      <c r="L319" s="44"/>
      <c r="M319" s="44"/>
      <c r="N319" s="44"/>
      <c r="O319" s="44"/>
      <c r="P319" s="44"/>
      <c r="Q319" s="44"/>
      <c r="R319" s="44"/>
      <c r="S319" s="44"/>
    </row>
    <row r="320" spans="1:19">
      <c r="A320" s="44"/>
      <c r="B320" s="44"/>
      <c r="C320" s="44"/>
      <c r="D320" s="44"/>
      <c r="E320" s="44"/>
      <c r="F320" s="44"/>
      <c r="G320" s="44"/>
      <c r="H320" s="44"/>
      <c r="I320" s="44"/>
      <c r="J320" s="44"/>
      <c r="K320" s="44"/>
      <c r="L320" s="44"/>
      <c r="M320" s="44"/>
      <c r="N320" s="44"/>
      <c r="O320" s="44"/>
      <c r="P320" s="44"/>
      <c r="Q320" s="44"/>
      <c r="R320" s="44"/>
      <c r="S320" s="44"/>
    </row>
    <row r="321" spans="1:19">
      <c r="A321" s="44"/>
      <c r="B321" s="44"/>
      <c r="C321" s="44"/>
      <c r="D321" s="44"/>
      <c r="E321" s="44"/>
      <c r="F321" s="44"/>
      <c r="G321" s="44"/>
      <c r="H321" s="44"/>
      <c r="I321" s="44"/>
      <c r="J321" s="44"/>
      <c r="K321" s="44"/>
      <c r="L321" s="44"/>
      <c r="M321" s="44"/>
      <c r="N321" s="44"/>
      <c r="O321" s="44"/>
      <c r="P321" s="44"/>
      <c r="Q321" s="44"/>
      <c r="R321" s="44"/>
      <c r="S321" s="44"/>
    </row>
    <row r="322" spans="1:19">
      <c r="A322" s="44"/>
      <c r="B322" s="44"/>
      <c r="C322" s="44"/>
      <c r="D322" s="44"/>
      <c r="E322" s="44"/>
      <c r="F322" s="44"/>
      <c r="G322" s="44"/>
      <c r="H322" s="44"/>
      <c r="I322" s="44"/>
      <c r="J322" s="44"/>
      <c r="K322" s="44"/>
      <c r="L322" s="44"/>
      <c r="M322" s="44"/>
      <c r="N322" s="44"/>
      <c r="O322" s="44"/>
      <c r="P322" s="44"/>
      <c r="Q322" s="44"/>
      <c r="R322" s="44"/>
      <c r="S322" s="44"/>
    </row>
    <row r="323" spans="1:19">
      <c r="A323" s="44"/>
      <c r="B323" s="44"/>
      <c r="C323" s="44"/>
      <c r="D323" s="44"/>
      <c r="E323" s="44"/>
      <c r="F323" s="44"/>
      <c r="G323" s="44"/>
      <c r="H323" s="44"/>
      <c r="I323" s="44"/>
      <c r="J323" s="44"/>
      <c r="K323" s="44"/>
      <c r="L323" s="44"/>
      <c r="M323" s="44"/>
      <c r="N323" s="44"/>
      <c r="O323" s="44"/>
      <c r="P323" s="44"/>
      <c r="Q323" s="44"/>
      <c r="R323" s="44"/>
      <c r="S323" s="44"/>
    </row>
    <row r="324" spans="1:19">
      <c r="A324" s="44"/>
      <c r="B324" s="44"/>
      <c r="C324" s="44"/>
      <c r="D324" s="44"/>
      <c r="E324" s="44"/>
      <c r="F324" s="44"/>
      <c r="G324" s="44"/>
      <c r="H324" s="44"/>
      <c r="I324" s="44"/>
      <c r="J324" s="44"/>
      <c r="K324" s="44"/>
      <c r="L324" s="44"/>
      <c r="M324" s="44"/>
      <c r="N324" s="44"/>
      <c r="O324" s="44"/>
      <c r="P324" s="44"/>
      <c r="Q324" s="44"/>
      <c r="R324" s="44"/>
      <c r="S324" s="44"/>
    </row>
    <row r="325" spans="1:19">
      <c r="A325" s="44"/>
      <c r="B325" s="44"/>
      <c r="C325" s="44"/>
      <c r="D325" s="44"/>
      <c r="E325" s="44"/>
      <c r="F325" s="44"/>
      <c r="G325" s="44"/>
      <c r="H325" s="44"/>
      <c r="I325" s="44"/>
      <c r="J325" s="44"/>
      <c r="K325" s="44"/>
      <c r="L325" s="44"/>
      <c r="M325" s="44"/>
      <c r="N325" s="44"/>
      <c r="O325" s="44"/>
      <c r="P325" s="44"/>
      <c r="Q325" s="44"/>
      <c r="R325" s="44"/>
      <c r="S325" s="44"/>
    </row>
    <row r="326" spans="1:19">
      <c r="A326" s="44"/>
      <c r="B326" s="44"/>
      <c r="C326" s="44"/>
      <c r="D326" s="44"/>
      <c r="E326" s="44"/>
      <c r="F326" s="44"/>
      <c r="G326" s="44"/>
      <c r="H326" s="44"/>
      <c r="I326" s="44"/>
      <c r="J326" s="44"/>
      <c r="K326" s="44"/>
      <c r="L326" s="44"/>
      <c r="M326" s="44"/>
      <c r="N326" s="44"/>
      <c r="O326" s="44"/>
      <c r="P326" s="44"/>
      <c r="Q326" s="44"/>
      <c r="R326" s="44"/>
      <c r="S326" s="44"/>
    </row>
    <row r="327" spans="1:19">
      <c r="A327" s="44"/>
      <c r="B327" s="44"/>
      <c r="C327" s="44"/>
      <c r="D327" s="44"/>
      <c r="E327" s="44"/>
      <c r="F327" s="44"/>
      <c r="G327" s="44"/>
      <c r="H327" s="44"/>
      <c r="I327" s="44"/>
      <c r="J327" s="44"/>
      <c r="K327" s="44"/>
      <c r="L327" s="44"/>
      <c r="M327" s="44"/>
      <c r="N327" s="44"/>
      <c r="O327" s="44"/>
      <c r="P327" s="44"/>
      <c r="Q327" s="44"/>
      <c r="R327" s="44"/>
      <c r="S327" s="44"/>
    </row>
    <row r="328" spans="1:19">
      <c r="A328" s="44"/>
      <c r="B328" s="44"/>
      <c r="C328" s="44"/>
      <c r="D328" s="44"/>
      <c r="E328" s="44"/>
      <c r="F328" s="44"/>
      <c r="G328" s="44"/>
      <c r="H328" s="44"/>
      <c r="I328" s="44"/>
      <c r="J328" s="44"/>
      <c r="K328" s="44"/>
      <c r="L328" s="44"/>
      <c r="M328" s="44"/>
      <c r="N328" s="44"/>
      <c r="O328" s="44"/>
      <c r="P328" s="44"/>
      <c r="Q328" s="44"/>
      <c r="R328" s="44"/>
      <c r="S328" s="44"/>
    </row>
    <row r="329" spans="1:19">
      <c r="A329" s="44"/>
      <c r="B329" s="44"/>
      <c r="C329" s="44"/>
      <c r="D329" s="44"/>
      <c r="E329" s="44"/>
      <c r="F329" s="44"/>
      <c r="G329" s="44"/>
      <c r="H329" s="44"/>
      <c r="I329" s="44"/>
      <c r="J329" s="44"/>
      <c r="K329" s="44"/>
      <c r="L329" s="44"/>
      <c r="M329" s="44"/>
      <c r="N329" s="44"/>
      <c r="O329" s="44"/>
      <c r="P329" s="44"/>
      <c r="Q329" s="44"/>
      <c r="R329" s="44"/>
      <c r="S329" s="44"/>
    </row>
    <row r="330" spans="1:19">
      <c r="A330" s="44"/>
      <c r="B330" s="44"/>
      <c r="C330" s="44"/>
      <c r="D330" s="44"/>
      <c r="E330" s="44"/>
      <c r="F330" s="44"/>
      <c r="G330" s="44"/>
      <c r="H330" s="44"/>
      <c r="I330" s="44"/>
      <c r="J330" s="44"/>
      <c r="K330" s="44"/>
      <c r="L330" s="44"/>
      <c r="M330" s="44"/>
      <c r="N330" s="44"/>
      <c r="O330" s="44"/>
      <c r="P330" s="44"/>
      <c r="Q330" s="44"/>
      <c r="R330" s="44"/>
      <c r="S330" s="44"/>
    </row>
    <row r="331" spans="1:19">
      <c r="A331" s="44"/>
      <c r="B331" s="44"/>
      <c r="C331" s="44"/>
      <c r="D331" s="44"/>
      <c r="E331" s="44"/>
      <c r="F331" s="44"/>
      <c r="G331" s="44"/>
      <c r="H331" s="44"/>
      <c r="I331" s="44"/>
      <c r="J331" s="44"/>
      <c r="K331" s="44"/>
      <c r="L331" s="44"/>
      <c r="M331" s="44"/>
      <c r="N331" s="44"/>
      <c r="O331" s="44"/>
      <c r="P331" s="44"/>
      <c r="Q331" s="44"/>
      <c r="R331" s="44"/>
      <c r="S331" s="44"/>
    </row>
    <row r="332" spans="1:19">
      <c r="A332" s="44"/>
      <c r="B332" s="44"/>
      <c r="C332" s="44"/>
      <c r="D332" s="44"/>
      <c r="E332" s="44"/>
      <c r="F332" s="44"/>
      <c r="G332" s="44"/>
      <c r="H332" s="44"/>
      <c r="I332" s="44"/>
      <c r="J332" s="44"/>
      <c r="K332" s="44"/>
      <c r="L332" s="44"/>
      <c r="M332" s="44"/>
      <c r="N332" s="44"/>
      <c r="O332" s="44"/>
      <c r="P332" s="44"/>
      <c r="Q332" s="44"/>
      <c r="R332" s="44"/>
      <c r="S332" s="44"/>
    </row>
    <row r="333" spans="1:19">
      <c r="A333" s="44"/>
      <c r="B333" s="44"/>
      <c r="C333" s="44"/>
      <c r="D333" s="44"/>
      <c r="E333" s="44"/>
      <c r="F333" s="44"/>
      <c r="G333" s="44"/>
      <c r="H333" s="44"/>
      <c r="I333" s="44"/>
      <c r="J333" s="44"/>
      <c r="K333" s="44"/>
      <c r="L333" s="44"/>
      <c r="M333" s="44"/>
      <c r="N333" s="44"/>
      <c r="O333" s="44"/>
      <c r="P333" s="44"/>
      <c r="Q333" s="44"/>
      <c r="R333" s="44"/>
      <c r="S333" s="44"/>
    </row>
    <row r="334" spans="1:19">
      <c r="A334" s="44"/>
      <c r="B334" s="44"/>
      <c r="C334" s="44"/>
      <c r="D334" s="44"/>
      <c r="E334" s="44"/>
      <c r="F334" s="44"/>
      <c r="G334" s="44"/>
      <c r="H334" s="44"/>
      <c r="I334" s="44"/>
      <c r="J334" s="44"/>
      <c r="K334" s="44"/>
      <c r="L334" s="44"/>
      <c r="M334" s="44"/>
      <c r="N334" s="44"/>
      <c r="O334" s="44"/>
      <c r="P334" s="44"/>
      <c r="Q334" s="44"/>
      <c r="R334" s="44"/>
      <c r="S334" s="44"/>
    </row>
    <row r="335" spans="1:19">
      <c r="A335" s="44"/>
      <c r="B335" s="44"/>
      <c r="C335" s="44"/>
      <c r="D335" s="44"/>
      <c r="E335" s="44"/>
      <c r="F335" s="44"/>
      <c r="G335" s="44"/>
      <c r="H335" s="44"/>
      <c r="I335" s="44"/>
      <c r="J335" s="44"/>
      <c r="K335" s="44"/>
      <c r="L335" s="44"/>
      <c r="M335" s="44"/>
      <c r="N335" s="44"/>
      <c r="O335" s="44"/>
      <c r="P335" s="44"/>
      <c r="Q335" s="44"/>
      <c r="R335" s="44"/>
      <c r="S335" s="44"/>
    </row>
    <row r="336" spans="1:19">
      <c r="A336" s="44"/>
      <c r="B336" s="44"/>
      <c r="C336" s="44"/>
      <c r="D336" s="44"/>
      <c r="E336" s="44"/>
      <c r="F336" s="44"/>
      <c r="G336" s="44"/>
      <c r="H336" s="44"/>
      <c r="I336" s="44"/>
      <c r="J336" s="44"/>
      <c r="K336" s="44"/>
      <c r="L336" s="44"/>
      <c r="M336" s="44"/>
      <c r="N336" s="44"/>
      <c r="O336" s="44"/>
      <c r="P336" s="44"/>
      <c r="Q336" s="44"/>
      <c r="R336" s="44"/>
      <c r="S336" s="44"/>
    </row>
    <row r="337" spans="1:19">
      <c r="A337" s="44"/>
      <c r="B337" s="44"/>
      <c r="C337" s="44"/>
      <c r="D337" s="44"/>
      <c r="E337" s="44"/>
      <c r="F337" s="44"/>
      <c r="G337" s="44"/>
      <c r="H337" s="44"/>
      <c r="I337" s="44"/>
      <c r="J337" s="44"/>
      <c r="K337" s="44"/>
      <c r="L337" s="44"/>
      <c r="M337" s="44"/>
      <c r="N337" s="44"/>
      <c r="O337" s="44"/>
      <c r="P337" s="44"/>
      <c r="Q337" s="44"/>
      <c r="R337" s="44"/>
      <c r="S337" s="44"/>
    </row>
    <row r="338" spans="1:19">
      <c r="A338" s="44"/>
      <c r="B338" s="44"/>
      <c r="C338" s="44"/>
      <c r="D338" s="44"/>
      <c r="E338" s="44"/>
      <c r="F338" s="44"/>
      <c r="G338" s="44"/>
      <c r="H338" s="44"/>
      <c r="I338" s="44"/>
      <c r="J338" s="44"/>
      <c r="K338" s="44"/>
      <c r="L338" s="44"/>
      <c r="M338" s="44"/>
      <c r="N338" s="44"/>
      <c r="O338" s="44"/>
      <c r="P338" s="44"/>
      <c r="Q338" s="44"/>
      <c r="R338" s="44"/>
      <c r="S338" s="44"/>
    </row>
    <row r="339" spans="1:19">
      <c r="A339" s="44"/>
      <c r="B339" s="44"/>
      <c r="C339" s="44"/>
      <c r="D339" s="44"/>
      <c r="E339" s="44"/>
      <c r="F339" s="44"/>
      <c r="G339" s="44"/>
      <c r="H339" s="44"/>
      <c r="I339" s="44"/>
      <c r="J339" s="44"/>
      <c r="K339" s="44"/>
      <c r="L339" s="44"/>
      <c r="M339" s="44"/>
      <c r="N339" s="44"/>
      <c r="O339" s="44"/>
      <c r="P339" s="44"/>
      <c r="Q339" s="44"/>
      <c r="R339" s="44"/>
      <c r="S339" s="44"/>
    </row>
    <row r="340" spans="1:19">
      <c r="A340" s="44"/>
      <c r="B340" s="44"/>
      <c r="C340" s="44"/>
      <c r="D340" s="44"/>
      <c r="E340" s="44"/>
      <c r="F340" s="44"/>
      <c r="G340" s="44"/>
      <c r="H340" s="44"/>
      <c r="I340" s="44"/>
      <c r="J340" s="44"/>
      <c r="K340" s="44"/>
      <c r="L340" s="44"/>
      <c r="M340" s="44"/>
      <c r="N340" s="44"/>
      <c r="O340" s="44"/>
      <c r="P340" s="44"/>
      <c r="Q340" s="44"/>
      <c r="R340" s="44"/>
      <c r="S340" s="44"/>
    </row>
    <row r="341" spans="1:19">
      <c r="A341" s="44"/>
      <c r="B341" s="44"/>
      <c r="C341" s="44"/>
      <c r="D341" s="44"/>
      <c r="E341" s="44"/>
      <c r="F341" s="44"/>
      <c r="G341" s="44"/>
      <c r="H341" s="44"/>
      <c r="I341" s="44"/>
      <c r="J341" s="44"/>
      <c r="K341" s="44"/>
      <c r="L341" s="44"/>
      <c r="M341" s="44"/>
      <c r="N341" s="44"/>
      <c r="O341" s="44"/>
      <c r="P341" s="44"/>
      <c r="Q341" s="44"/>
      <c r="R341" s="44"/>
      <c r="S341" s="44"/>
    </row>
    <row r="342" spans="1:19">
      <c r="A342" s="44"/>
      <c r="B342" s="44"/>
      <c r="C342" s="44"/>
      <c r="D342" s="44"/>
      <c r="E342" s="44"/>
      <c r="F342" s="44"/>
      <c r="G342" s="44"/>
      <c r="H342" s="44"/>
      <c r="I342" s="44"/>
      <c r="J342" s="44"/>
      <c r="K342" s="44"/>
      <c r="L342" s="44"/>
      <c r="M342" s="44"/>
      <c r="N342" s="44"/>
      <c r="O342" s="44"/>
      <c r="P342" s="44"/>
      <c r="Q342" s="44"/>
      <c r="R342" s="44"/>
      <c r="S342" s="44"/>
    </row>
    <row r="343" spans="1:19">
      <c r="A343" s="44"/>
      <c r="B343" s="44"/>
      <c r="C343" s="44"/>
      <c r="D343" s="44"/>
      <c r="E343" s="44"/>
      <c r="F343" s="44"/>
      <c r="G343" s="44"/>
      <c r="H343" s="44"/>
      <c r="I343" s="44"/>
      <c r="J343" s="44"/>
      <c r="K343" s="44"/>
      <c r="L343" s="44"/>
      <c r="M343" s="44"/>
      <c r="N343" s="44"/>
      <c r="O343" s="44"/>
      <c r="P343" s="44"/>
      <c r="Q343" s="44"/>
      <c r="R343" s="44"/>
      <c r="S343" s="44"/>
    </row>
    <row r="344" spans="1:19">
      <c r="A344" s="44"/>
      <c r="B344" s="44"/>
      <c r="C344" s="44"/>
      <c r="D344" s="44"/>
      <c r="E344" s="44"/>
      <c r="F344" s="44"/>
      <c r="G344" s="44"/>
      <c r="H344" s="44"/>
      <c r="I344" s="44"/>
      <c r="J344" s="44"/>
      <c r="K344" s="44"/>
      <c r="L344" s="44"/>
      <c r="M344" s="44"/>
      <c r="N344" s="44"/>
      <c r="O344" s="44"/>
      <c r="P344" s="44"/>
      <c r="Q344" s="44"/>
      <c r="R344" s="44"/>
      <c r="S344" s="44"/>
    </row>
    <row r="345" spans="1:19">
      <c r="A345" s="44"/>
      <c r="B345" s="44"/>
      <c r="C345" s="44"/>
      <c r="D345" s="44"/>
      <c r="E345" s="44"/>
      <c r="F345" s="44"/>
      <c r="G345" s="44"/>
      <c r="H345" s="44"/>
      <c r="I345" s="44"/>
      <c r="J345" s="44"/>
      <c r="K345" s="44"/>
      <c r="L345" s="44"/>
      <c r="M345" s="44"/>
      <c r="N345" s="44"/>
      <c r="O345" s="44"/>
      <c r="P345" s="44"/>
      <c r="Q345" s="44"/>
      <c r="R345" s="44"/>
      <c r="S345" s="44"/>
    </row>
    <row r="346" spans="1:19">
      <c r="A346" s="44"/>
      <c r="B346" s="44"/>
      <c r="C346" s="44"/>
      <c r="D346" s="44"/>
      <c r="E346" s="44"/>
      <c r="F346" s="44"/>
      <c r="G346" s="44"/>
      <c r="H346" s="44"/>
      <c r="I346" s="44"/>
      <c r="J346" s="44"/>
      <c r="K346" s="44"/>
      <c r="L346" s="44"/>
      <c r="M346" s="44"/>
      <c r="N346" s="44"/>
      <c r="O346" s="44"/>
      <c r="P346" s="44"/>
      <c r="Q346" s="44"/>
      <c r="R346" s="44"/>
      <c r="S346" s="44"/>
    </row>
    <row r="347" spans="1:19">
      <c r="A347" s="44"/>
      <c r="B347" s="44"/>
      <c r="C347" s="44"/>
      <c r="D347" s="44"/>
      <c r="E347" s="44"/>
      <c r="F347" s="44"/>
      <c r="G347" s="44"/>
      <c r="H347" s="44"/>
      <c r="I347" s="44"/>
      <c r="J347" s="44"/>
      <c r="K347" s="44"/>
      <c r="L347" s="44"/>
      <c r="M347" s="44"/>
      <c r="N347" s="44"/>
      <c r="O347" s="44"/>
      <c r="P347" s="44"/>
      <c r="Q347" s="44"/>
      <c r="R347" s="44"/>
      <c r="S347" s="44"/>
    </row>
    <row r="348" spans="1:19">
      <c r="A348" s="44"/>
      <c r="B348" s="44"/>
      <c r="C348" s="44"/>
      <c r="D348" s="44"/>
      <c r="E348" s="44"/>
      <c r="F348" s="44"/>
      <c r="G348" s="44"/>
      <c r="H348" s="44"/>
      <c r="I348" s="44"/>
      <c r="J348" s="44"/>
      <c r="K348" s="44"/>
      <c r="L348" s="44"/>
      <c r="M348" s="44"/>
      <c r="N348" s="44"/>
      <c r="O348" s="44"/>
      <c r="P348" s="44"/>
      <c r="Q348" s="44"/>
      <c r="R348" s="44"/>
      <c r="S348" s="44"/>
    </row>
    <row r="349" spans="1:19">
      <c r="A349" s="44"/>
      <c r="B349" s="44"/>
      <c r="C349" s="44"/>
      <c r="D349" s="44"/>
      <c r="E349" s="44"/>
      <c r="F349" s="44"/>
      <c r="G349" s="44"/>
      <c r="H349" s="44"/>
      <c r="I349" s="44"/>
      <c r="J349" s="44"/>
      <c r="K349" s="44"/>
      <c r="L349" s="44"/>
      <c r="M349" s="44"/>
      <c r="N349" s="44"/>
      <c r="O349" s="44"/>
      <c r="P349" s="44"/>
      <c r="Q349" s="44"/>
      <c r="R349" s="44"/>
      <c r="S349" s="44"/>
    </row>
    <row r="350" spans="1:19">
      <c r="A350" s="44"/>
      <c r="B350" s="44"/>
      <c r="C350" s="44"/>
      <c r="D350" s="44"/>
      <c r="E350" s="44"/>
      <c r="F350" s="44"/>
      <c r="G350" s="44"/>
      <c r="H350" s="44"/>
      <c r="I350" s="44"/>
      <c r="J350" s="44"/>
      <c r="K350" s="44"/>
      <c r="L350" s="44"/>
      <c r="M350" s="44"/>
      <c r="N350" s="44"/>
      <c r="O350" s="44"/>
      <c r="P350" s="44"/>
      <c r="Q350" s="44"/>
      <c r="R350" s="44"/>
      <c r="S350" s="44"/>
    </row>
    <row r="351" spans="1:19">
      <c r="A351" s="44"/>
      <c r="B351" s="44"/>
      <c r="C351" s="44"/>
      <c r="D351" s="44"/>
      <c r="E351" s="44"/>
      <c r="F351" s="44"/>
      <c r="G351" s="44"/>
      <c r="H351" s="44"/>
      <c r="I351" s="44"/>
      <c r="J351" s="44"/>
      <c r="K351" s="44"/>
      <c r="L351" s="44"/>
      <c r="M351" s="44"/>
      <c r="N351" s="44"/>
      <c r="O351" s="44"/>
      <c r="P351" s="44"/>
      <c r="Q351" s="44"/>
      <c r="R351" s="44"/>
      <c r="S351" s="44"/>
    </row>
    <row r="352" spans="1:19">
      <c r="A352" s="44"/>
      <c r="B352" s="44"/>
      <c r="C352" s="44"/>
      <c r="D352" s="44"/>
      <c r="E352" s="44"/>
      <c r="F352" s="44"/>
      <c r="G352" s="44"/>
      <c r="H352" s="44"/>
      <c r="I352" s="44"/>
      <c r="J352" s="44"/>
      <c r="K352" s="44"/>
      <c r="L352" s="44"/>
      <c r="M352" s="44"/>
      <c r="N352" s="44"/>
      <c r="O352" s="44"/>
      <c r="P352" s="44"/>
      <c r="Q352" s="44"/>
      <c r="R352" s="44"/>
      <c r="S352" s="44"/>
    </row>
    <row r="353" spans="1:19">
      <c r="A353" s="44"/>
      <c r="B353" s="44"/>
      <c r="C353" s="44"/>
      <c r="D353" s="44"/>
      <c r="E353" s="44"/>
      <c r="F353" s="44"/>
      <c r="G353" s="44"/>
      <c r="H353" s="44"/>
      <c r="I353" s="44"/>
      <c r="J353" s="44"/>
      <c r="K353" s="44"/>
      <c r="L353" s="44"/>
      <c r="M353" s="44"/>
      <c r="N353" s="44"/>
      <c r="O353" s="44"/>
      <c r="P353" s="44"/>
      <c r="Q353" s="44"/>
      <c r="R353" s="44"/>
      <c r="S353" s="44"/>
    </row>
    <row r="354" spans="1:19">
      <c r="A354" s="44"/>
      <c r="B354" s="44"/>
      <c r="C354" s="44"/>
      <c r="D354" s="44"/>
      <c r="E354" s="44"/>
      <c r="F354" s="44"/>
      <c r="G354" s="44"/>
      <c r="H354" s="44"/>
      <c r="I354" s="44"/>
      <c r="J354" s="44"/>
      <c r="K354" s="44"/>
      <c r="L354" s="44"/>
      <c r="M354" s="44"/>
      <c r="N354" s="44"/>
      <c r="O354" s="44"/>
      <c r="P354" s="44"/>
      <c r="Q354" s="44"/>
      <c r="R354" s="44"/>
      <c r="S354" s="44"/>
    </row>
    <row r="355" spans="1:19">
      <c r="A355" s="44"/>
      <c r="B355" s="44"/>
      <c r="C355" s="44"/>
      <c r="D355" s="44"/>
      <c r="E355" s="44"/>
      <c r="F355" s="44"/>
      <c r="G355" s="44"/>
      <c r="H355" s="44"/>
      <c r="I355" s="44"/>
      <c r="J355" s="44"/>
      <c r="K355" s="44"/>
      <c r="L355" s="44"/>
      <c r="M355" s="44"/>
      <c r="N355" s="44"/>
      <c r="O355" s="44"/>
      <c r="P355" s="44"/>
      <c r="Q355" s="44"/>
      <c r="R355" s="44"/>
      <c r="S355" s="44"/>
    </row>
    <row r="356" spans="1:19">
      <c r="A356" s="44"/>
      <c r="B356" s="44"/>
      <c r="C356" s="44"/>
      <c r="D356" s="44"/>
      <c r="E356" s="44"/>
      <c r="F356" s="44"/>
      <c r="G356" s="44"/>
      <c r="H356" s="44"/>
      <c r="I356" s="44"/>
      <c r="J356" s="44"/>
      <c r="K356" s="44"/>
      <c r="L356" s="44"/>
      <c r="M356" s="44"/>
      <c r="N356" s="44"/>
      <c r="O356" s="44"/>
      <c r="P356" s="44"/>
      <c r="Q356" s="44"/>
      <c r="R356" s="44"/>
      <c r="S356" s="44"/>
    </row>
    <row r="357" spans="1:19">
      <c r="A357" s="44"/>
      <c r="B357" s="44"/>
      <c r="C357" s="44"/>
      <c r="D357" s="44"/>
      <c r="E357" s="44"/>
      <c r="F357" s="44"/>
      <c r="G357" s="44"/>
      <c r="H357" s="44"/>
      <c r="I357" s="44"/>
      <c r="J357" s="44"/>
      <c r="K357" s="44"/>
      <c r="L357" s="44"/>
      <c r="M357" s="44"/>
      <c r="N357" s="44"/>
      <c r="O357" s="44"/>
      <c r="P357" s="44"/>
      <c r="Q357" s="44"/>
      <c r="R357" s="44"/>
      <c r="S357" s="44"/>
    </row>
    <row r="358" spans="1:19">
      <c r="A358" s="44"/>
      <c r="B358" s="44"/>
      <c r="C358" s="44"/>
      <c r="D358" s="44"/>
      <c r="E358" s="44"/>
      <c r="F358" s="44"/>
      <c r="G358" s="44"/>
      <c r="H358" s="44"/>
      <c r="I358" s="44"/>
      <c r="J358" s="44"/>
      <c r="K358" s="44"/>
      <c r="L358" s="44"/>
      <c r="M358" s="44"/>
      <c r="N358" s="44"/>
      <c r="O358" s="44"/>
      <c r="P358" s="44"/>
      <c r="Q358" s="44"/>
      <c r="R358" s="44"/>
      <c r="S358" s="44"/>
    </row>
    <row r="359" spans="1:19">
      <c r="A359" s="44"/>
      <c r="B359" s="44"/>
      <c r="C359" s="44"/>
      <c r="D359" s="44"/>
      <c r="E359" s="44"/>
      <c r="F359" s="44"/>
      <c r="G359" s="44"/>
      <c r="H359" s="44"/>
      <c r="I359" s="44"/>
      <c r="J359" s="44"/>
      <c r="K359" s="44"/>
      <c r="L359" s="44"/>
      <c r="M359" s="44"/>
      <c r="N359" s="44"/>
      <c r="O359" s="44"/>
      <c r="P359" s="44"/>
      <c r="Q359" s="44"/>
      <c r="R359" s="44"/>
      <c r="S359" s="44"/>
    </row>
    <row r="360" spans="1:19">
      <c r="A360" s="44"/>
      <c r="B360" s="44"/>
      <c r="C360" s="44"/>
      <c r="D360" s="44"/>
      <c r="E360" s="44"/>
      <c r="F360" s="44"/>
      <c r="G360" s="44"/>
      <c r="H360" s="44"/>
      <c r="I360" s="44"/>
      <c r="J360" s="44"/>
      <c r="K360" s="44"/>
      <c r="L360" s="44"/>
      <c r="M360" s="44"/>
      <c r="N360" s="44"/>
      <c r="O360" s="44"/>
      <c r="P360" s="44"/>
      <c r="Q360" s="44"/>
      <c r="R360" s="44"/>
      <c r="S360" s="44"/>
    </row>
    <row r="361" spans="1:19">
      <c r="A361" s="44"/>
      <c r="B361" s="44"/>
      <c r="C361" s="44"/>
      <c r="D361" s="44"/>
      <c r="E361" s="44"/>
      <c r="F361" s="44"/>
      <c r="G361" s="44"/>
      <c r="H361" s="44"/>
      <c r="I361" s="44"/>
      <c r="J361" s="44"/>
      <c r="K361" s="44"/>
      <c r="L361" s="44"/>
      <c r="M361" s="44"/>
      <c r="N361" s="44"/>
      <c r="O361" s="44"/>
      <c r="P361" s="44"/>
      <c r="Q361" s="44"/>
      <c r="R361" s="44"/>
      <c r="S361" s="44"/>
    </row>
    <row r="362" spans="1:19">
      <c r="A362" s="44"/>
      <c r="B362" s="44"/>
      <c r="C362" s="44"/>
      <c r="D362" s="44"/>
      <c r="E362" s="44"/>
      <c r="F362" s="44"/>
      <c r="G362" s="44"/>
      <c r="H362" s="44"/>
      <c r="I362" s="44"/>
      <c r="J362" s="44"/>
      <c r="K362" s="44"/>
      <c r="L362" s="44"/>
      <c r="M362" s="44"/>
      <c r="N362" s="44"/>
      <c r="O362" s="44"/>
      <c r="P362" s="44"/>
      <c r="Q362" s="44"/>
      <c r="R362" s="44"/>
      <c r="S362" s="44"/>
    </row>
    <row r="363" spans="1:19">
      <c r="A363" s="44"/>
      <c r="B363" s="44"/>
      <c r="C363" s="44"/>
      <c r="D363" s="44"/>
      <c r="E363" s="44"/>
      <c r="F363" s="44"/>
      <c r="G363" s="44"/>
      <c r="H363" s="44"/>
      <c r="I363" s="44"/>
      <c r="J363" s="44"/>
      <c r="K363" s="44"/>
      <c r="L363" s="44"/>
      <c r="M363" s="44"/>
      <c r="N363" s="44"/>
      <c r="O363" s="44"/>
      <c r="P363" s="44"/>
      <c r="Q363" s="44"/>
      <c r="R363" s="44"/>
      <c r="S363" s="44"/>
    </row>
    <row r="364" spans="1:19">
      <c r="A364" s="44"/>
      <c r="B364" s="44"/>
      <c r="C364" s="44"/>
      <c r="D364" s="44"/>
      <c r="E364" s="44"/>
      <c r="F364" s="44"/>
      <c r="G364" s="44"/>
      <c r="H364" s="44"/>
      <c r="I364" s="44"/>
      <c r="J364" s="44"/>
      <c r="K364" s="44"/>
      <c r="L364" s="44"/>
      <c r="M364" s="44"/>
      <c r="N364" s="44"/>
      <c r="O364" s="44"/>
      <c r="P364" s="44"/>
      <c r="Q364" s="44"/>
      <c r="R364" s="44"/>
      <c r="S364" s="44"/>
    </row>
    <row r="365" spans="1:19">
      <c r="A365" s="44"/>
      <c r="B365" s="44"/>
      <c r="C365" s="44"/>
      <c r="D365" s="44"/>
      <c r="E365" s="44"/>
      <c r="F365" s="44"/>
      <c r="G365" s="44"/>
      <c r="H365" s="44"/>
      <c r="I365" s="44"/>
      <c r="J365" s="44"/>
      <c r="K365" s="44"/>
      <c r="L365" s="44"/>
      <c r="M365" s="44"/>
      <c r="N365" s="44"/>
      <c r="O365" s="44"/>
      <c r="P365" s="44"/>
      <c r="Q365" s="44"/>
      <c r="R365" s="44"/>
      <c r="S365" s="44"/>
    </row>
    <row r="366" spans="1:19">
      <c r="A366" s="44"/>
      <c r="B366" s="44"/>
      <c r="C366" s="44"/>
      <c r="D366" s="44"/>
      <c r="E366" s="44"/>
      <c r="F366" s="44"/>
      <c r="G366" s="44"/>
      <c r="H366" s="44"/>
      <c r="I366" s="44"/>
      <c r="J366" s="44"/>
      <c r="K366" s="44"/>
      <c r="L366" s="44"/>
      <c r="M366" s="44"/>
      <c r="N366" s="44"/>
      <c r="O366" s="44"/>
      <c r="P366" s="44"/>
      <c r="Q366" s="44"/>
      <c r="R366" s="44"/>
      <c r="S366" s="44"/>
    </row>
    <row r="367" spans="1:19">
      <c r="A367" s="44"/>
      <c r="B367" s="44"/>
      <c r="C367" s="44"/>
      <c r="D367" s="44"/>
      <c r="E367" s="44"/>
      <c r="F367" s="44"/>
      <c r="G367" s="44"/>
      <c r="H367" s="44"/>
      <c r="I367" s="44"/>
      <c r="J367" s="44"/>
      <c r="K367" s="44"/>
      <c r="L367" s="44"/>
      <c r="M367" s="44"/>
      <c r="N367" s="44"/>
      <c r="O367" s="44"/>
      <c r="P367" s="44"/>
      <c r="Q367" s="44"/>
      <c r="R367" s="44"/>
      <c r="S367" s="44"/>
    </row>
    <row r="368" spans="1:19">
      <c r="A368" s="44"/>
      <c r="B368" s="44"/>
      <c r="C368" s="44"/>
      <c r="D368" s="44"/>
      <c r="E368" s="44"/>
      <c r="F368" s="44"/>
      <c r="G368" s="44"/>
      <c r="H368" s="44"/>
      <c r="I368" s="44"/>
      <c r="J368" s="44"/>
      <c r="K368" s="44"/>
      <c r="L368" s="44"/>
      <c r="M368" s="44"/>
      <c r="N368" s="44"/>
      <c r="O368" s="44"/>
      <c r="P368" s="44"/>
      <c r="Q368" s="44"/>
      <c r="R368" s="44"/>
      <c r="S368" s="44"/>
    </row>
    <row r="369" spans="1:19">
      <c r="A369" s="44"/>
      <c r="B369" s="44"/>
      <c r="C369" s="44"/>
      <c r="D369" s="44"/>
      <c r="E369" s="44"/>
      <c r="F369" s="44"/>
      <c r="G369" s="44"/>
      <c r="H369" s="44"/>
      <c r="I369" s="44"/>
      <c r="J369" s="44"/>
      <c r="K369" s="44"/>
      <c r="L369" s="44"/>
      <c r="M369" s="44"/>
      <c r="N369" s="44"/>
      <c r="O369" s="44"/>
      <c r="P369" s="44"/>
      <c r="Q369" s="44"/>
      <c r="R369" s="44"/>
      <c r="S369" s="44"/>
    </row>
    <row r="370" spans="1:19">
      <c r="A370" s="44"/>
      <c r="B370" s="44"/>
      <c r="C370" s="44"/>
      <c r="D370" s="44"/>
      <c r="E370" s="44"/>
      <c r="F370" s="44"/>
      <c r="G370" s="44"/>
      <c r="H370" s="44"/>
      <c r="I370" s="44"/>
      <c r="J370" s="44"/>
      <c r="K370" s="44"/>
      <c r="L370" s="44"/>
      <c r="M370" s="44"/>
      <c r="N370" s="44"/>
      <c r="O370" s="44"/>
      <c r="P370" s="44"/>
      <c r="Q370" s="44"/>
      <c r="R370" s="44"/>
      <c r="S370" s="44"/>
    </row>
    <row r="371" spans="1:19">
      <c r="A371" s="44"/>
      <c r="B371" s="44"/>
      <c r="C371" s="44"/>
      <c r="D371" s="44"/>
      <c r="E371" s="44"/>
      <c r="F371" s="44"/>
      <c r="G371" s="44"/>
      <c r="H371" s="44"/>
      <c r="I371" s="44"/>
      <c r="J371" s="44"/>
      <c r="K371" s="44"/>
      <c r="L371" s="44"/>
      <c r="M371" s="44"/>
      <c r="N371" s="44"/>
      <c r="O371" s="44"/>
      <c r="P371" s="44"/>
      <c r="Q371" s="44"/>
      <c r="R371" s="44"/>
      <c r="S371" s="44"/>
    </row>
    <row r="372" spans="1:19">
      <c r="A372" s="44"/>
      <c r="B372" s="44"/>
      <c r="C372" s="44"/>
      <c r="D372" s="44"/>
      <c r="E372" s="44"/>
      <c r="F372" s="44"/>
      <c r="G372" s="44"/>
      <c r="H372" s="44"/>
      <c r="I372" s="44"/>
      <c r="J372" s="44"/>
      <c r="K372" s="44"/>
      <c r="L372" s="44"/>
      <c r="M372" s="44"/>
      <c r="N372" s="44"/>
      <c r="O372" s="44"/>
      <c r="P372" s="44"/>
      <c r="Q372" s="44"/>
      <c r="R372" s="44"/>
      <c r="S372" s="44"/>
    </row>
    <row r="373" spans="1:19">
      <c r="A373" s="44"/>
      <c r="B373" s="44"/>
      <c r="C373" s="44"/>
      <c r="D373" s="44"/>
      <c r="E373" s="44"/>
      <c r="F373" s="44"/>
      <c r="G373" s="44"/>
      <c r="H373" s="44"/>
      <c r="I373" s="44"/>
      <c r="J373" s="44"/>
      <c r="K373" s="44"/>
      <c r="L373" s="44"/>
      <c r="M373" s="44"/>
      <c r="N373" s="44"/>
      <c r="O373" s="44"/>
      <c r="P373" s="44"/>
      <c r="Q373" s="44"/>
      <c r="R373" s="44"/>
      <c r="S373" s="44"/>
    </row>
    <row r="374" spans="1:19">
      <c r="A374" s="44"/>
      <c r="B374" s="44"/>
      <c r="C374" s="44"/>
      <c r="D374" s="44"/>
      <c r="E374" s="44"/>
      <c r="F374" s="44"/>
      <c r="G374" s="44"/>
      <c r="H374" s="44"/>
      <c r="I374" s="44"/>
      <c r="J374" s="44"/>
      <c r="K374" s="44"/>
      <c r="L374" s="44"/>
      <c r="M374" s="44"/>
      <c r="N374" s="44"/>
      <c r="O374" s="44"/>
      <c r="P374" s="44"/>
      <c r="Q374" s="44"/>
      <c r="R374" s="44"/>
      <c r="S374" s="44"/>
    </row>
    <row r="375" spans="1:19">
      <c r="A375" s="44"/>
      <c r="B375" s="44"/>
      <c r="C375" s="44"/>
      <c r="D375" s="44"/>
      <c r="E375" s="44"/>
      <c r="F375" s="44"/>
      <c r="G375" s="44"/>
      <c r="H375" s="44"/>
      <c r="I375" s="44"/>
      <c r="J375" s="44"/>
      <c r="K375" s="44"/>
      <c r="L375" s="44"/>
      <c r="M375" s="44"/>
      <c r="N375" s="44"/>
      <c r="O375" s="44"/>
      <c r="P375" s="44"/>
      <c r="Q375" s="44"/>
      <c r="R375" s="44"/>
      <c r="S375" s="44"/>
    </row>
    <row r="376" spans="1:19">
      <c r="A376" s="44"/>
      <c r="B376" s="44"/>
      <c r="C376" s="44"/>
      <c r="D376" s="44"/>
      <c r="E376" s="44"/>
      <c r="F376" s="44"/>
      <c r="G376" s="44"/>
      <c r="H376" s="44"/>
      <c r="I376" s="44"/>
      <c r="J376" s="44"/>
      <c r="K376" s="44"/>
      <c r="L376" s="44"/>
      <c r="M376" s="44"/>
      <c r="N376" s="44"/>
      <c r="O376" s="44"/>
      <c r="P376" s="44"/>
      <c r="Q376" s="44"/>
      <c r="R376" s="44"/>
      <c r="S376" s="44"/>
    </row>
    <row r="377" spans="1:19">
      <c r="A377" s="44"/>
      <c r="B377" s="44"/>
      <c r="C377" s="44"/>
      <c r="D377" s="44"/>
      <c r="E377" s="44"/>
      <c r="F377" s="44"/>
      <c r="G377" s="44"/>
      <c r="H377" s="44"/>
      <c r="I377" s="44"/>
      <c r="J377" s="44"/>
      <c r="K377" s="44"/>
      <c r="L377" s="44"/>
      <c r="M377" s="44"/>
      <c r="N377" s="44"/>
      <c r="O377" s="44"/>
      <c r="P377" s="44"/>
      <c r="Q377" s="44"/>
      <c r="R377" s="44"/>
      <c r="S377" s="44"/>
    </row>
    <row r="378" spans="1:19">
      <c r="A378" s="44"/>
      <c r="B378" s="44"/>
      <c r="C378" s="44"/>
      <c r="D378" s="44"/>
      <c r="E378" s="44"/>
      <c r="F378" s="44"/>
      <c r="G378" s="44"/>
      <c r="H378" s="44"/>
      <c r="I378" s="44"/>
      <c r="J378" s="44"/>
      <c r="K378" s="44"/>
      <c r="L378" s="44"/>
      <c r="M378" s="44"/>
      <c r="N378" s="44"/>
      <c r="O378" s="44"/>
      <c r="P378" s="44"/>
      <c r="Q378" s="44"/>
      <c r="R378" s="44"/>
      <c r="S378" s="44"/>
    </row>
    <row r="379" spans="1:19">
      <c r="A379" s="44"/>
      <c r="B379" s="44"/>
      <c r="C379" s="44"/>
      <c r="D379" s="44"/>
      <c r="E379" s="44"/>
      <c r="F379" s="44"/>
      <c r="G379" s="44"/>
      <c r="H379" s="44"/>
      <c r="I379" s="44"/>
      <c r="J379" s="44"/>
      <c r="K379" s="44"/>
      <c r="L379" s="44"/>
      <c r="M379" s="44"/>
      <c r="N379" s="44"/>
      <c r="O379" s="44"/>
      <c r="P379" s="44"/>
      <c r="Q379" s="44"/>
      <c r="R379" s="44"/>
      <c r="S379" s="44"/>
    </row>
    <row r="380" spans="1:19">
      <c r="A380" s="44"/>
      <c r="B380" s="44"/>
      <c r="C380" s="44"/>
      <c r="D380" s="44"/>
      <c r="E380" s="44"/>
      <c r="F380" s="44"/>
      <c r="G380" s="44"/>
      <c r="H380" s="44"/>
      <c r="I380" s="44"/>
      <c r="J380" s="44"/>
      <c r="K380" s="44"/>
      <c r="L380" s="44"/>
      <c r="M380" s="44"/>
      <c r="N380" s="44"/>
      <c r="O380" s="44"/>
      <c r="P380" s="44"/>
      <c r="Q380" s="44"/>
      <c r="R380" s="44"/>
      <c r="S380" s="44"/>
    </row>
    <row r="381" spans="1:19">
      <c r="A381" s="44"/>
      <c r="B381" s="44"/>
      <c r="C381" s="44"/>
      <c r="D381" s="44"/>
      <c r="E381" s="44"/>
      <c r="F381" s="44"/>
      <c r="G381" s="44"/>
      <c r="H381" s="44"/>
      <c r="I381" s="44"/>
      <c r="J381" s="44"/>
      <c r="K381" s="44"/>
      <c r="L381" s="44"/>
      <c r="M381" s="44"/>
      <c r="N381" s="44"/>
      <c r="O381" s="44"/>
      <c r="P381" s="44"/>
      <c r="Q381" s="44"/>
      <c r="R381" s="44"/>
      <c r="S381" s="44"/>
    </row>
    <row r="382" spans="1:19">
      <c r="A382" s="44"/>
      <c r="B382" s="44"/>
      <c r="C382" s="44"/>
      <c r="D382" s="44"/>
      <c r="E382" s="44"/>
      <c r="F382" s="44"/>
      <c r="G382" s="44"/>
      <c r="H382" s="44"/>
      <c r="I382" s="44"/>
      <c r="J382" s="44"/>
      <c r="K382" s="44"/>
      <c r="L382" s="44"/>
      <c r="M382" s="44"/>
      <c r="N382" s="44"/>
      <c r="O382" s="44"/>
      <c r="P382" s="44"/>
      <c r="Q382" s="44"/>
      <c r="R382" s="44"/>
      <c r="S382" s="44"/>
    </row>
    <row r="383" spans="1:19">
      <c r="A383" s="44"/>
      <c r="B383" s="44"/>
      <c r="C383" s="44"/>
      <c r="D383" s="44"/>
      <c r="E383" s="44"/>
      <c r="F383" s="44"/>
      <c r="G383" s="44"/>
      <c r="H383" s="44"/>
      <c r="I383" s="44"/>
      <c r="J383" s="44"/>
      <c r="K383" s="44"/>
      <c r="L383" s="44"/>
      <c r="M383" s="44"/>
      <c r="N383" s="44"/>
      <c r="O383" s="44"/>
      <c r="P383" s="44"/>
      <c r="Q383" s="44"/>
      <c r="R383" s="44"/>
      <c r="S383" s="44"/>
    </row>
    <row r="384" spans="1:19">
      <c r="A384" s="44"/>
      <c r="B384" s="44"/>
      <c r="C384" s="44"/>
      <c r="D384" s="44"/>
      <c r="E384" s="44"/>
      <c r="F384" s="44"/>
      <c r="G384" s="44"/>
      <c r="H384" s="44"/>
      <c r="I384" s="44"/>
      <c r="J384" s="44"/>
      <c r="K384" s="44"/>
      <c r="L384" s="44"/>
      <c r="M384" s="44"/>
      <c r="N384" s="44"/>
      <c r="O384" s="44"/>
      <c r="P384" s="44"/>
      <c r="Q384" s="44"/>
      <c r="R384" s="44"/>
      <c r="S384" s="44"/>
    </row>
    <row r="385" spans="1:19">
      <c r="A385" s="44"/>
      <c r="B385" s="44"/>
      <c r="C385" s="44"/>
      <c r="D385" s="44"/>
      <c r="E385" s="44"/>
      <c r="F385" s="44"/>
      <c r="G385" s="44"/>
      <c r="H385" s="44"/>
      <c r="I385" s="44"/>
      <c r="J385" s="44"/>
      <c r="K385" s="44"/>
      <c r="L385" s="44"/>
      <c r="M385" s="44"/>
      <c r="N385" s="44"/>
      <c r="O385" s="44"/>
      <c r="P385" s="44"/>
      <c r="Q385" s="44"/>
      <c r="R385" s="44"/>
      <c r="S385" s="44"/>
    </row>
    <row r="386" spans="1:19">
      <c r="A386" s="44"/>
      <c r="B386" s="44"/>
      <c r="C386" s="44"/>
      <c r="D386" s="44"/>
      <c r="E386" s="44"/>
      <c r="F386" s="44"/>
      <c r="G386" s="44"/>
      <c r="H386" s="44"/>
      <c r="I386" s="44"/>
      <c r="J386" s="44"/>
      <c r="K386" s="44"/>
      <c r="L386" s="44"/>
      <c r="M386" s="44"/>
      <c r="N386" s="44"/>
      <c r="O386" s="44"/>
      <c r="P386" s="44"/>
      <c r="Q386" s="44"/>
      <c r="R386" s="44"/>
      <c r="S386" s="44"/>
    </row>
    <row r="387" spans="1:19">
      <c r="A387" s="44"/>
      <c r="B387" s="44"/>
      <c r="C387" s="44"/>
      <c r="D387" s="44"/>
      <c r="E387" s="44"/>
      <c r="F387" s="44"/>
      <c r="G387" s="44"/>
      <c r="H387" s="44"/>
      <c r="I387" s="44"/>
      <c r="J387" s="44"/>
      <c r="K387" s="44"/>
      <c r="L387" s="44"/>
      <c r="M387" s="44"/>
      <c r="N387" s="44"/>
      <c r="O387" s="44"/>
      <c r="P387" s="44"/>
      <c r="Q387" s="44"/>
      <c r="R387" s="44"/>
      <c r="S387" s="44"/>
    </row>
    <row r="388" spans="1:19">
      <c r="A388" s="44"/>
      <c r="B388" s="44"/>
      <c r="C388" s="44"/>
      <c r="D388" s="44"/>
      <c r="E388" s="44"/>
      <c r="F388" s="44"/>
      <c r="G388" s="44"/>
      <c r="H388" s="44"/>
      <c r="I388" s="44"/>
      <c r="J388" s="44"/>
      <c r="K388" s="44"/>
      <c r="L388" s="44"/>
      <c r="M388" s="44"/>
      <c r="N388" s="44"/>
      <c r="O388" s="44"/>
      <c r="P388" s="44"/>
      <c r="Q388" s="44"/>
      <c r="R388" s="44"/>
      <c r="S388" s="44"/>
    </row>
    <row r="389" spans="1:19">
      <c r="A389" s="44"/>
      <c r="B389" s="44"/>
      <c r="C389" s="44"/>
      <c r="D389" s="44"/>
      <c r="E389" s="44"/>
      <c r="F389" s="44"/>
      <c r="G389" s="44"/>
      <c r="H389" s="44"/>
      <c r="I389" s="44"/>
      <c r="J389" s="44"/>
      <c r="K389" s="44"/>
      <c r="L389" s="44"/>
      <c r="M389" s="44"/>
      <c r="N389" s="44"/>
      <c r="O389" s="44"/>
      <c r="P389" s="44"/>
      <c r="Q389" s="44"/>
      <c r="R389" s="44"/>
      <c r="S389" s="44"/>
    </row>
    <row r="390" spans="1:19">
      <c r="A390" s="44"/>
      <c r="B390" s="44"/>
      <c r="C390" s="44"/>
      <c r="D390" s="44"/>
      <c r="E390" s="44"/>
      <c r="F390" s="44"/>
      <c r="G390" s="44"/>
      <c r="H390" s="44"/>
      <c r="I390" s="44"/>
      <c r="J390" s="44"/>
      <c r="K390" s="44"/>
      <c r="L390" s="44"/>
      <c r="M390" s="44"/>
      <c r="N390" s="44"/>
      <c r="O390" s="44"/>
      <c r="P390" s="44"/>
      <c r="Q390" s="44"/>
      <c r="R390" s="44"/>
      <c r="S390" s="44"/>
    </row>
    <row r="391" spans="1:19">
      <c r="A391" s="44"/>
      <c r="B391" s="44"/>
      <c r="C391" s="44"/>
      <c r="D391" s="44"/>
      <c r="E391" s="44"/>
      <c r="F391" s="44"/>
      <c r="G391" s="44"/>
      <c r="H391" s="44"/>
      <c r="I391" s="44"/>
      <c r="J391" s="44"/>
      <c r="K391" s="44"/>
      <c r="L391" s="44"/>
      <c r="M391" s="44"/>
      <c r="N391" s="44"/>
      <c r="O391" s="44"/>
      <c r="P391" s="44"/>
      <c r="Q391" s="44"/>
      <c r="R391" s="44"/>
      <c r="S391" s="44"/>
    </row>
    <row r="392" spans="1:19">
      <c r="A392" s="44"/>
      <c r="B392" s="44"/>
      <c r="C392" s="44"/>
      <c r="D392" s="44"/>
      <c r="E392" s="44"/>
      <c r="F392" s="44"/>
      <c r="G392" s="44"/>
      <c r="H392" s="44"/>
      <c r="I392" s="44"/>
      <c r="J392" s="44"/>
      <c r="K392" s="44"/>
      <c r="L392" s="44"/>
      <c r="M392" s="44"/>
      <c r="N392" s="44"/>
      <c r="O392" s="44"/>
      <c r="P392" s="44"/>
      <c r="Q392" s="44"/>
      <c r="R392" s="44"/>
      <c r="S392" s="44"/>
    </row>
    <row r="393" spans="1:19">
      <c r="A393" s="44"/>
      <c r="B393" s="44"/>
      <c r="C393" s="44"/>
      <c r="D393" s="44"/>
      <c r="E393" s="44"/>
      <c r="F393" s="44"/>
      <c r="G393" s="44"/>
      <c r="H393" s="44"/>
      <c r="I393" s="44"/>
      <c r="J393" s="44"/>
      <c r="K393" s="44"/>
      <c r="L393" s="44"/>
      <c r="M393" s="44"/>
      <c r="N393" s="44"/>
      <c r="O393" s="44"/>
      <c r="P393" s="44"/>
      <c r="Q393" s="44"/>
      <c r="R393" s="44"/>
      <c r="S393" s="44"/>
    </row>
    <row r="394" spans="1:19">
      <c r="A394" s="44"/>
      <c r="B394" s="44"/>
      <c r="C394" s="44"/>
      <c r="D394" s="44"/>
      <c r="E394" s="44"/>
      <c r="F394" s="44"/>
      <c r="G394" s="44"/>
      <c r="H394" s="44"/>
      <c r="I394" s="44"/>
      <c r="J394" s="44"/>
      <c r="K394" s="44"/>
      <c r="L394" s="44"/>
      <c r="M394" s="44"/>
      <c r="N394" s="44"/>
      <c r="O394" s="44"/>
      <c r="P394" s="44"/>
      <c r="Q394" s="44"/>
      <c r="R394" s="44"/>
      <c r="S394" s="44"/>
    </row>
    <row r="395" spans="1:19">
      <c r="A395" s="44"/>
      <c r="B395" s="44"/>
      <c r="C395" s="44"/>
      <c r="D395" s="44"/>
      <c r="E395" s="44"/>
      <c r="F395" s="44"/>
      <c r="G395" s="44"/>
      <c r="H395" s="44"/>
      <c r="I395" s="44"/>
      <c r="J395" s="44"/>
      <c r="K395" s="44"/>
      <c r="L395" s="44"/>
      <c r="M395" s="44"/>
      <c r="N395" s="44"/>
      <c r="O395" s="44"/>
      <c r="P395" s="44"/>
      <c r="Q395" s="44"/>
      <c r="R395" s="44"/>
      <c r="S395" s="44"/>
    </row>
    <row r="396" spans="1:19">
      <c r="A396" s="44"/>
      <c r="B396" s="44"/>
      <c r="C396" s="44"/>
      <c r="D396" s="44"/>
      <c r="E396" s="44"/>
      <c r="F396" s="44"/>
      <c r="G396" s="44"/>
      <c r="H396" s="44"/>
      <c r="I396" s="44"/>
      <c r="J396" s="44"/>
      <c r="K396" s="44"/>
      <c r="L396" s="44"/>
      <c r="M396" s="44"/>
      <c r="N396" s="44"/>
      <c r="O396" s="44"/>
      <c r="P396" s="44"/>
      <c r="Q396" s="44"/>
      <c r="R396" s="44"/>
      <c r="S396" s="44"/>
    </row>
    <row r="397" spans="1:19">
      <c r="A397" s="44"/>
      <c r="B397" s="44"/>
      <c r="C397" s="44"/>
      <c r="D397" s="44"/>
      <c r="E397" s="44"/>
      <c r="F397" s="44"/>
      <c r="G397" s="44"/>
      <c r="H397" s="44"/>
      <c r="I397" s="44"/>
      <c r="J397" s="44"/>
      <c r="K397" s="44"/>
      <c r="L397" s="44"/>
      <c r="M397" s="44"/>
      <c r="N397" s="44"/>
      <c r="O397" s="44"/>
      <c r="P397" s="44"/>
      <c r="Q397" s="44"/>
      <c r="R397" s="44"/>
      <c r="S397" s="44"/>
    </row>
    <row r="398" spans="1:19">
      <c r="A398" s="44"/>
      <c r="B398" s="44"/>
      <c r="C398" s="44"/>
      <c r="D398" s="44"/>
      <c r="E398" s="44"/>
      <c r="F398" s="44"/>
      <c r="G398" s="44"/>
      <c r="H398" s="44"/>
      <c r="I398" s="44"/>
      <c r="J398" s="44"/>
      <c r="K398" s="44"/>
      <c r="L398" s="44"/>
      <c r="M398" s="44"/>
      <c r="N398" s="44"/>
      <c r="O398" s="44"/>
      <c r="P398" s="44"/>
      <c r="Q398" s="44"/>
      <c r="R398" s="44"/>
      <c r="S398" s="44"/>
    </row>
    <row r="399" spans="1:19">
      <c r="A399" s="44"/>
      <c r="B399" s="44"/>
      <c r="C399" s="44"/>
      <c r="D399" s="44"/>
      <c r="E399" s="44"/>
      <c r="F399" s="44"/>
      <c r="G399" s="44"/>
      <c r="H399" s="44"/>
      <c r="I399" s="44"/>
      <c r="J399" s="44"/>
      <c r="K399" s="44"/>
      <c r="L399" s="44"/>
      <c r="M399" s="44"/>
      <c r="N399" s="44"/>
      <c r="O399" s="44"/>
      <c r="P399" s="44"/>
      <c r="Q399" s="44"/>
      <c r="R399" s="44"/>
      <c r="S399" s="44"/>
    </row>
    <row r="400" spans="1:19">
      <c r="A400" s="44"/>
      <c r="B400" s="44"/>
      <c r="C400" s="44"/>
      <c r="D400" s="44"/>
      <c r="E400" s="44"/>
      <c r="F400" s="44"/>
      <c r="G400" s="44"/>
      <c r="H400" s="44"/>
      <c r="I400" s="44"/>
      <c r="J400" s="44"/>
      <c r="K400" s="44"/>
      <c r="L400" s="44"/>
      <c r="M400" s="44"/>
      <c r="N400" s="44"/>
      <c r="O400" s="44"/>
      <c r="P400" s="44"/>
      <c r="Q400" s="44"/>
      <c r="R400" s="44"/>
      <c r="S400" s="44"/>
    </row>
    <row r="401" spans="1:19">
      <c r="A401" s="44"/>
      <c r="B401" s="44"/>
      <c r="C401" s="44"/>
      <c r="D401" s="44"/>
      <c r="E401" s="44"/>
      <c r="F401" s="44"/>
      <c r="G401" s="44"/>
      <c r="H401" s="44"/>
      <c r="I401" s="44"/>
      <c r="J401" s="44"/>
      <c r="K401" s="44"/>
      <c r="L401" s="44"/>
      <c r="M401" s="44"/>
      <c r="N401" s="44"/>
      <c r="O401" s="44"/>
      <c r="P401" s="44"/>
      <c r="Q401" s="44"/>
      <c r="R401" s="44"/>
      <c r="S401" s="44"/>
    </row>
    <row r="402" spans="1:19">
      <c r="A402" s="44"/>
      <c r="B402" s="44"/>
      <c r="C402" s="44"/>
      <c r="D402" s="44"/>
      <c r="E402" s="44"/>
      <c r="F402" s="44"/>
      <c r="G402" s="44"/>
      <c r="H402" s="44"/>
      <c r="I402" s="44"/>
      <c r="J402" s="44"/>
      <c r="K402" s="44"/>
      <c r="L402" s="44"/>
      <c r="M402" s="44"/>
      <c r="N402" s="44"/>
      <c r="O402" s="44"/>
      <c r="P402" s="44"/>
      <c r="Q402" s="44"/>
      <c r="R402" s="44"/>
      <c r="S402" s="44"/>
    </row>
    <row r="403" spans="1:19">
      <c r="A403" s="44"/>
      <c r="B403" s="44"/>
      <c r="C403" s="44"/>
      <c r="D403" s="44"/>
      <c r="E403" s="44"/>
      <c r="F403" s="44"/>
      <c r="G403" s="44"/>
      <c r="H403" s="44"/>
      <c r="I403" s="44"/>
      <c r="J403" s="44"/>
      <c r="K403" s="44"/>
      <c r="L403" s="44"/>
      <c r="M403" s="44"/>
      <c r="N403" s="44"/>
      <c r="O403" s="44"/>
      <c r="P403" s="44"/>
      <c r="Q403" s="44"/>
      <c r="R403" s="44"/>
      <c r="S403" s="44"/>
    </row>
    <row r="404" spans="1:19">
      <c r="A404" s="44"/>
      <c r="B404" s="44"/>
      <c r="C404" s="44"/>
      <c r="D404" s="44"/>
      <c r="E404" s="44"/>
      <c r="F404" s="44"/>
      <c r="G404" s="44"/>
      <c r="H404" s="44"/>
      <c r="I404" s="44"/>
      <c r="J404" s="44"/>
      <c r="K404" s="44"/>
      <c r="L404" s="44"/>
      <c r="M404" s="44"/>
      <c r="N404" s="44"/>
      <c r="O404" s="44"/>
      <c r="P404" s="44"/>
      <c r="Q404" s="44"/>
      <c r="R404" s="44"/>
      <c r="S404" s="44"/>
    </row>
    <row r="405" spans="1:19">
      <c r="A405" s="44"/>
      <c r="B405" s="44"/>
      <c r="C405" s="44"/>
      <c r="D405" s="44"/>
      <c r="E405" s="44"/>
      <c r="F405" s="44"/>
      <c r="G405" s="44"/>
      <c r="H405" s="44"/>
      <c r="I405" s="44"/>
      <c r="J405" s="44"/>
      <c r="K405" s="44"/>
      <c r="L405" s="44"/>
      <c r="M405" s="44"/>
      <c r="N405" s="44"/>
      <c r="O405" s="44"/>
      <c r="P405" s="44"/>
      <c r="Q405" s="44"/>
      <c r="R405" s="44"/>
      <c r="S405" s="44"/>
    </row>
    <row r="406" spans="1:19">
      <c r="A406" s="44"/>
      <c r="B406" s="44"/>
      <c r="C406" s="44"/>
      <c r="D406" s="44"/>
      <c r="E406" s="44"/>
      <c r="F406" s="44"/>
      <c r="G406" s="44"/>
      <c r="H406" s="44"/>
      <c r="I406" s="44"/>
      <c r="J406" s="44"/>
      <c r="K406" s="44"/>
      <c r="L406" s="44"/>
      <c r="M406" s="44"/>
      <c r="N406" s="44"/>
      <c r="O406" s="44"/>
      <c r="P406" s="44"/>
      <c r="Q406" s="44"/>
      <c r="R406" s="44"/>
      <c r="S406" s="44"/>
    </row>
    <row r="407" spans="1:19">
      <c r="A407" s="44"/>
      <c r="B407" s="44"/>
      <c r="C407" s="44"/>
      <c r="D407" s="44"/>
      <c r="E407" s="44"/>
      <c r="F407" s="44"/>
      <c r="G407" s="44"/>
      <c r="H407" s="44"/>
      <c r="I407" s="44"/>
      <c r="J407" s="44"/>
      <c r="K407" s="44"/>
      <c r="L407" s="44"/>
      <c r="M407" s="44"/>
      <c r="N407" s="44"/>
      <c r="O407" s="44"/>
      <c r="P407" s="44"/>
      <c r="Q407" s="44"/>
      <c r="R407" s="44"/>
      <c r="S407" s="44"/>
    </row>
    <row r="408" spans="1:19">
      <c r="A408" s="44"/>
      <c r="B408" s="44"/>
      <c r="C408" s="44"/>
      <c r="D408" s="44"/>
      <c r="E408" s="44"/>
      <c r="F408" s="44"/>
      <c r="G408" s="44"/>
      <c r="H408" s="44"/>
      <c r="I408" s="44"/>
      <c r="J408" s="44"/>
      <c r="K408" s="44"/>
      <c r="L408" s="44"/>
      <c r="M408" s="44"/>
      <c r="N408" s="44"/>
      <c r="O408" s="44"/>
      <c r="P408" s="44"/>
      <c r="Q408" s="44"/>
      <c r="R408" s="44"/>
      <c r="S408" s="44"/>
    </row>
    <row r="409" spans="1:19">
      <c r="A409" s="44"/>
      <c r="B409" s="44"/>
      <c r="C409" s="44"/>
      <c r="D409" s="44"/>
      <c r="E409" s="44"/>
      <c r="F409" s="44"/>
      <c r="G409" s="44"/>
      <c r="H409" s="44"/>
      <c r="I409" s="44"/>
      <c r="J409" s="44"/>
      <c r="K409" s="44"/>
      <c r="L409" s="44"/>
      <c r="M409" s="44"/>
      <c r="N409" s="44"/>
      <c r="O409" s="44"/>
      <c r="P409" s="44"/>
      <c r="Q409" s="44"/>
      <c r="R409" s="44"/>
      <c r="S409" s="44"/>
    </row>
    <row r="410" spans="1:19">
      <c r="A410" s="44"/>
      <c r="B410" s="44"/>
      <c r="C410" s="44"/>
      <c r="D410" s="44"/>
      <c r="E410" s="44"/>
      <c r="F410" s="44"/>
      <c r="G410" s="44"/>
      <c r="H410" s="44"/>
      <c r="I410" s="44"/>
      <c r="J410" s="44"/>
      <c r="K410" s="44"/>
      <c r="L410" s="44"/>
      <c r="M410" s="44"/>
      <c r="N410" s="44"/>
      <c r="O410" s="44"/>
      <c r="P410" s="44"/>
      <c r="Q410" s="44"/>
      <c r="R410" s="44"/>
      <c r="S410" s="44"/>
    </row>
    <row r="411" spans="1:19">
      <c r="A411" s="44"/>
      <c r="B411" s="44"/>
      <c r="C411" s="44"/>
      <c r="D411" s="44"/>
      <c r="E411" s="44"/>
      <c r="F411" s="44"/>
      <c r="G411" s="44"/>
      <c r="H411" s="44"/>
      <c r="I411" s="44"/>
      <c r="J411" s="44"/>
      <c r="K411" s="44"/>
      <c r="L411" s="44"/>
      <c r="M411" s="44"/>
      <c r="N411" s="44"/>
      <c r="O411" s="44"/>
      <c r="P411" s="44"/>
      <c r="Q411" s="44"/>
      <c r="R411" s="44"/>
      <c r="S411" s="44"/>
    </row>
    <row r="412" spans="1:19">
      <c r="A412" s="44"/>
      <c r="B412" s="44"/>
      <c r="C412" s="44"/>
      <c r="D412" s="44"/>
      <c r="E412" s="44"/>
      <c r="F412" s="44"/>
      <c r="G412" s="44"/>
      <c r="H412" s="44"/>
      <c r="I412" s="44"/>
      <c r="J412" s="44"/>
      <c r="K412" s="44"/>
      <c r="L412" s="44"/>
      <c r="M412" s="44"/>
      <c r="N412" s="44"/>
      <c r="O412" s="44"/>
      <c r="P412" s="44"/>
      <c r="Q412" s="44"/>
      <c r="R412" s="44"/>
      <c r="S412" s="44"/>
    </row>
    <row r="413" spans="1:19">
      <c r="A413" s="44"/>
      <c r="B413" s="44"/>
      <c r="C413" s="44"/>
      <c r="D413" s="44"/>
      <c r="E413" s="44"/>
      <c r="F413" s="44"/>
      <c r="G413" s="44"/>
      <c r="H413" s="44"/>
      <c r="I413" s="44"/>
      <c r="J413" s="44"/>
      <c r="K413" s="44"/>
      <c r="L413" s="44"/>
      <c r="M413" s="44"/>
      <c r="N413" s="44"/>
      <c r="O413" s="44"/>
      <c r="P413" s="44"/>
      <c r="Q413" s="44"/>
      <c r="R413" s="44"/>
      <c r="S413" s="44"/>
    </row>
    <row r="414" spans="1:19">
      <c r="A414" s="44"/>
      <c r="B414" s="44"/>
      <c r="C414" s="44"/>
      <c r="D414" s="44"/>
      <c r="E414" s="44"/>
      <c r="F414" s="44"/>
      <c r="G414" s="44"/>
      <c r="H414" s="44"/>
      <c r="I414" s="44"/>
      <c r="J414" s="44"/>
      <c r="K414" s="44"/>
      <c r="L414" s="44"/>
      <c r="M414" s="44"/>
      <c r="N414" s="44"/>
      <c r="O414" s="44"/>
      <c r="P414" s="44"/>
      <c r="Q414" s="44"/>
      <c r="R414" s="44"/>
      <c r="S414" s="44"/>
    </row>
    <row r="415" spans="1:19">
      <c r="A415" s="44"/>
      <c r="B415" s="44"/>
      <c r="C415" s="44"/>
      <c r="D415" s="44"/>
      <c r="E415" s="44"/>
      <c r="F415" s="44"/>
      <c r="G415" s="44"/>
      <c r="H415" s="44"/>
      <c r="I415" s="44"/>
      <c r="J415" s="44"/>
      <c r="K415" s="44"/>
      <c r="L415" s="44"/>
      <c r="M415" s="44"/>
      <c r="N415" s="44"/>
      <c r="O415" s="44"/>
      <c r="P415" s="44"/>
      <c r="Q415" s="44"/>
      <c r="R415" s="44"/>
      <c r="S415" s="44"/>
    </row>
    <row r="416" spans="1:19">
      <c r="A416" s="44"/>
      <c r="B416" s="44"/>
      <c r="C416" s="44"/>
      <c r="D416" s="44"/>
      <c r="E416" s="44"/>
      <c r="F416" s="44"/>
      <c r="G416" s="44"/>
      <c r="H416" s="44"/>
      <c r="I416" s="44"/>
      <c r="J416" s="44"/>
      <c r="K416" s="44"/>
      <c r="L416" s="44"/>
      <c r="M416" s="44"/>
      <c r="N416" s="44"/>
      <c r="O416" s="44"/>
      <c r="P416" s="44"/>
      <c r="Q416" s="44"/>
      <c r="R416" s="44"/>
      <c r="S416" s="44"/>
    </row>
    <row r="417" spans="1:19">
      <c r="A417" s="44"/>
      <c r="B417" s="44"/>
      <c r="C417" s="44"/>
      <c r="D417" s="44"/>
      <c r="E417" s="44"/>
      <c r="F417" s="44"/>
      <c r="G417" s="44"/>
      <c r="H417" s="44"/>
      <c r="I417" s="44"/>
      <c r="J417" s="44"/>
      <c r="K417" s="44"/>
      <c r="L417" s="44"/>
      <c r="M417" s="44"/>
      <c r="N417" s="44"/>
      <c r="O417" s="44"/>
      <c r="P417" s="44"/>
      <c r="Q417" s="44"/>
      <c r="R417" s="44"/>
      <c r="S417" s="44"/>
    </row>
    <row r="418" spans="1:19">
      <c r="A418" s="44"/>
      <c r="B418" s="44"/>
      <c r="C418" s="44"/>
      <c r="D418" s="44"/>
      <c r="E418" s="44"/>
      <c r="F418" s="44"/>
      <c r="G418" s="44"/>
      <c r="H418" s="44"/>
      <c r="I418" s="44"/>
      <c r="J418" s="44"/>
      <c r="K418" s="44"/>
      <c r="L418" s="44"/>
      <c r="M418" s="44"/>
      <c r="N418" s="44"/>
      <c r="O418" s="44"/>
      <c r="P418" s="44"/>
      <c r="Q418" s="44"/>
      <c r="R418" s="44"/>
      <c r="S418" s="44"/>
    </row>
    <row r="419" spans="1:19">
      <c r="A419" s="44"/>
      <c r="B419" s="44"/>
      <c r="C419" s="44"/>
      <c r="D419" s="44"/>
      <c r="E419" s="44"/>
      <c r="F419" s="44"/>
      <c r="G419" s="44"/>
      <c r="H419" s="44"/>
      <c r="I419" s="44"/>
      <c r="J419" s="44"/>
      <c r="K419" s="44"/>
      <c r="L419" s="44"/>
      <c r="M419" s="44"/>
      <c r="N419" s="44"/>
      <c r="O419" s="44"/>
      <c r="P419" s="44"/>
      <c r="Q419" s="44"/>
      <c r="R419" s="44"/>
      <c r="S419" s="44"/>
    </row>
    <row r="420" spans="1:19">
      <c r="A420" s="44"/>
      <c r="B420" s="44"/>
      <c r="C420" s="44"/>
      <c r="D420" s="44"/>
      <c r="E420" s="44"/>
      <c r="F420" s="44"/>
      <c r="G420" s="44"/>
      <c r="H420" s="44"/>
      <c r="I420" s="44"/>
      <c r="J420" s="44"/>
      <c r="K420" s="44"/>
      <c r="L420" s="44"/>
      <c r="M420" s="44"/>
      <c r="N420" s="44"/>
      <c r="O420" s="44"/>
      <c r="P420" s="44"/>
      <c r="Q420" s="44"/>
      <c r="R420" s="44"/>
      <c r="S420" s="44"/>
    </row>
    <row r="421" spans="1:19">
      <c r="A421" s="44"/>
      <c r="B421" s="44"/>
      <c r="C421" s="44"/>
      <c r="D421" s="44"/>
      <c r="E421" s="44"/>
      <c r="F421" s="44"/>
      <c r="G421" s="44"/>
      <c r="H421" s="44"/>
      <c r="I421" s="44"/>
      <c r="J421" s="44"/>
      <c r="K421" s="44"/>
      <c r="L421" s="44"/>
      <c r="M421" s="44"/>
      <c r="N421" s="44"/>
      <c r="O421" s="44"/>
      <c r="P421" s="44"/>
      <c r="Q421" s="44"/>
      <c r="R421" s="44"/>
      <c r="S421" s="44"/>
    </row>
    <row r="422" spans="1:19">
      <c r="A422" s="44"/>
      <c r="B422" s="44"/>
      <c r="C422" s="44"/>
      <c r="D422" s="44"/>
      <c r="E422" s="44"/>
      <c r="F422" s="44"/>
      <c r="G422" s="44"/>
      <c r="H422" s="44"/>
      <c r="I422" s="44"/>
      <c r="J422" s="44"/>
      <c r="K422" s="44"/>
      <c r="L422" s="44"/>
      <c r="M422" s="44"/>
      <c r="N422" s="44"/>
      <c r="O422" s="44"/>
      <c r="P422" s="44"/>
      <c r="Q422" s="44"/>
      <c r="R422" s="44"/>
      <c r="S422" s="44"/>
    </row>
    <row r="423" spans="1:19">
      <c r="A423" s="44"/>
      <c r="B423" s="44"/>
      <c r="C423" s="44"/>
      <c r="D423" s="44"/>
      <c r="E423" s="44"/>
      <c r="F423" s="44"/>
      <c r="G423" s="44"/>
      <c r="H423" s="44"/>
      <c r="I423" s="44"/>
      <c r="J423" s="44"/>
      <c r="K423" s="44"/>
      <c r="L423" s="44"/>
      <c r="M423" s="44"/>
      <c r="N423" s="44"/>
      <c r="O423" s="44"/>
      <c r="P423" s="44"/>
      <c r="Q423" s="44"/>
      <c r="R423" s="44"/>
      <c r="S423" s="44"/>
    </row>
    <row r="424" spans="1:19">
      <c r="A424" s="44"/>
      <c r="B424" s="44"/>
      <c r="C424" s="44"/>
      <c r="D424" s="44"/>
      <c r="E424" s="44"/>
      <c r="F424" s="44"/>
      <c r="G424" s="44"/>
      <c r="H424" s="44"/>
      <c r="I424" s="44"/>
      <c r="J424" s="44"/>
      <c r="K424" s="44"/>
      <c r="L424" s="44"/>
      <c r="M424" s="44"/>
      <c r="N424" s="44"/>
      <c r="O424" s="44"/>
      <c r="P424" s="44"/>
      <c r="Q424" s="44"/>
      <c r="R424" s="44"/>
      <c r="S424" s="44"/>
    </row>
    <row r="425" spans="1:19">
      <c r="A425" s="44"/>
      <c r="B425" s="44"/>
      <c r="C425" s="44"/>
      <c r="D425" s="44"/>
      <c r="E425" s="44"/>
      <c r="F425" s="44"/>
      <c r="G425" s="44"/>
      <c r="H425" s="44"/>
      <c r="I425" s="44"/>
      <c r="J425" s="44"/>
      <c r="K425" s="44"/>
      <c r="L425" s="44"/>
      <c r="M425" s="44"/>
      <c r="N425" s="44"/>
      <c r="O425" s="44"/>
      <c r="P425" s="44"/>
      <c r="Q425" s="44"/>
      <c r="R425" s="44"/>
      <c r="S425" s="44"/>
    </row>
    <row r="426" spans="1:19">
      <c r="A426" s="44"/>
      <c r="B426" s="44"/>
      <c r="C426" s="44"/>
      <c r="D426" s="44"/>
      <c r="E426" s="44"/>
      <c r="F426" s="44"/>
      <c r="G426" s="44"/>
      <c r="H426" s="44"/>
      <c r="I426" s="44"/>
      <c r="J426" s="44"/>
      <c r="K426" s="44"/>
      <c r="L426" s="44"/>
      <c r="M426" s="44"/>
      <c r="N426" s="44"/>
      <c r="O426" s="44"/>
      <c r="P426" s="44"/>
      <c r="Q426" s="44"/>
      <c r="R426" s="44"/>
      <c r="S426" s="44"/>
    </row>
    <row r="427" spans="1:19">
      <c r="A427" s="44"/>
      <c r="B427" s="44"/>
      <c r="C427" s="44"/>
      <c r="D427" s="44"/>
      <c r="E427" s="44"/>
      <c r="F427" s="44"/>
      <c r="G427" s="44"/>
      <c r="H427" s="44"/>
      <c r="I427" s="44"/>
      <c r="J427" s="44"/>
      <c r="K427" s="44"/>
      <c r="L427" s="44"/>
      <c r="M427" s="44"/>
      <c r="N427" s="44"/>
      <c r="O427" s="44"/>
      <c r="P427" s="44"/>
      <c r="Q427" s="44"/>
      <c r="R427" s="44"/>
      <c r="S427" s="44"/>
    </row>
    <row r="428" spans="1:19">
      <c r="A428" s="44"/>
      <c r="B428" s="44"/>
      <c r="C428" s="44"/>
      <c r="D428" s="44"/>
      <c r="E428" s="44"/>
      <c r="F428" s="44"/>
      <c r="G428" s="44"/>
      <c r="H428" s="44"/>
      <c r="I428" s="44"/>
      <c r="J428" s="44"/>
      <c r="K428" s="44"/>
      <c r="L428" s="44"/>
      <c r="M428" s="44"/>
      <c r="N428" s="44"/>
      <c r="O428" s="44"/>
      <c r="P428" s="44"/>
      <c r="Q428" s="44"/>
      <c r="R428" s="44"/>
      <c r="S428" s="44"/>
    </row>
    <row r="429" spans="1:19">
      <c r="A429" s="44"/>
      <c r="B429" s="44"/>
      <c r="C429" s="44"/>
      <c r="D429" s="44"/>
      <c r="E429" s="44"/>
      <c r="F429" s="44"/>
      <c r="G429" s="44"/>
      <c r="H429" s="44"/>
      <c r="I429" s="44"/>
      <c r="J429" s="44"/>
      <c r="K429" s="44"/>
      <c r="L429" s="44"/>
      <c r="M429" s="44"/>
      <c r="N429" s="44"/>
      <c r="O429" s="44"/>
      <c r="P429" s="44"/>
      <c r="Q429" s="44"/>
      <c r="R429" s="44"/>
      <c r="S429" s="44"/>
    </row>
    <row r="430" spans="1:19">
      <c r="A430" s="44"/>
      <c r="B430" s="44"/>
      <c r="C430" s="44"/>
      <c r="D430" s="44"/>
      <c r="E430" s="44"/>
      <c r="F430" s="44"/>
      <c r="G430" s="44"/>
      <c r="H430" s="44"/>
      <c r="I430" s="44"/>
      <c r="J430" s="44"/>
      <c r="K430" s="44"/>
      <c r="L430" s="44"/>
      <c r="M430" s="44"/>
      <c r="N430" s="44"/>
      <c r="O430" s="44"/>
      <c r="P430" s="44"/>
      <c r="Q430" s="44"/>
      <c r="R430" s="44"/>
      <c r="S430" s="44"/>
    </row>
    <row r="431" spans="1:19">
      <c r="A431" s="44"/>
      <c r="B431" s="44"/>
      <c r="C431" s="44"/>
      <c r="D431" s="44"/>
      <c r="E431" s="44"/>
      <c r="F431" s="44"/>
      <c r="G431" s="44"/>
      <c r="H431" s="44"/>
      <c r="I431" s="44"/>
      <c r="J431" s="44"/>
      <c r="K431" s="44"/>
      <c r="L431" s="44"/>
      <c r="M431" s="44"/>
      <c r="N431" s="44"/>
      <c r="O431" s="44"/>
      <c r="P431" s="44"/>
      <c r="Q431" s="44"/>
      <c r="R431" s="44"/>
      <c r="S431" s="44"/>
    </row>
    <row r="432" spans="1:19">
      <c r="A432" s="44"/>
      <c r="B432" s="44"/>
      <c r="C432" s="44"/>
      <c r="D432" s="44"/>
      <c r="E432" s="44"/>
      <c r="F432" s="44"/>
      <c r="G432" s="44"/>
      <c r="H432" s="44"/>
      <c r="I432" s="44"/>
      <c r="J432" s="44"/>
      <c r="K432" s="44"/>
      <c r="L432" s="44"/>
      <c r="M432" s="44"/>
      <c r="N432" s="44"/>
      <c r="O432" s="44"/>
      <c r="P432" s="44"/>
      <c r="Q432" s="44"/>
      <c r="R432" s="44"/>
      <c r="S432" s="44"/>
    </row>
    <row r="433" spans="1:19">
      <c r="A433" s="44"/>
      <c r="B433" s="44"/>
      <c r="C433" s="44"/>
      <c r="D433" s="44"/>
      <c r="E433" s="44"/>
      <c r="F433" s="44"/>
      <c r="G433" s="44"/>
      <c r="H433" s="44"/>
      <c r="I433" s="44"/>
      <c r="J433" s="44"/>
      <c r="K433" s="44"/>
      <c r="L433" s="44"/>
      <c r="M433" s="44"/>
      <c r="N433" s="44"/>
      <c r="O433" s="44"/>
      <c r="P433" s="44"/>
      <c r="Q433" s="44"/>
      <c r="R433" s="44"/>
      <c r="S433" s="44"/>
    </row>
    <row r="434" spans="1:19">
      <c r="A434" s="44"/>
      <c r="B434" s="44"/>
      <c r="C434" s="44"/>
      <c r="D434" s="44"/>
      <c r="E434" s="44"/>
      <c r="F434" s="44"/>
      <c r="G434" s="44"/>
      <c r="H434" s="44"/>
      <c r="I434" s="44"/>
      <c r="J434" s="44"/>
      <c r="K434" s="44"/>
      <c r="L434" s="44"/>
      <c r="M434" s="44"/>
      <c r="N434" s="44"/>
      <c r="O434" s="44"/>
      <c r="P434" s="44"/>
      <c r="Q434" s="44"/>
      <c r="R434" s="44"/>
      <c r="S434" s="44"/>
    </row>
    <row r="435" spans="1:19">
      <c r="A435" s="44"/>
      <c r="B435" s="44"/>
      <c r="C435" s="44"/>
      <c r="D435" s="44"/>
      <c r="E435" s="44"/>
      <c r="F435" s="44"/>
      <c r="G435" s="44"/>
      <c r="H435" s="44"/>
      <c r="I435" s="44"/>
      <c r="J435" s="44"/>
      <c r="K435" s="44"/>
      <c r="L435" s="44"/>
      <c r="M435" s="44"/>
      <c r="N435" s="44"/>
      <c r="O435" s="44"/>
      <c r="P435" s="44"/>
      <c r="Q435" s="44"/>
      <c r="R435" s="44"/>
      <c r="S435" s="44"/>
    </row>
    <row r="436" spans="1:19">
      <c r="A436" s="44"/>
      <c r="B436" s="44"/>
      <c r="C436" s="44"/>
      <c r="D436" s="44"/>
      <c r="E436" s="44"/>
      <c r="F436" s="44"/>
      <c r="G436" s="44"/>
      <c r="H436" s="44"/>
      <c r="I436" s="44"/>
      <c r="J436" s="44"/>
      <c r="K436" s="44"/>
      <c r="L436" s="44"/>
      <c r="M436" s="44"/>
      <c r="N436" s="44"/>
      <c r="O436" s="44"/>
      <c r="P436" s="44"/>
      <c r="Q436" s="44"/>
      <c r="R436" s="44"/>
      <c r="S436" s="44"/>
    </row>
    <row r="437" spans="1:19">
      <c r="A437" s="44"/>
      <c r="B437" s="44"/>
      <c r="C437" s="44"/>
      <c r="D437" s="44"/>
      <c r="E437" s="44"/>
      <c r="F437" s="44"/>
      <c r="G437" s="44"/>
      <c r="H437" s="44"/>
      <c r="I437" s="44"/>
      <c r="J437" s="44"/>
      <c r="K437" s="44"/>
      <c r="L437" s="44"/>
      <c r="M437" s="44"/>
      <c r="N437" s="44"/>
      <c r="O437" s="44"/>
      <c r="P437" s="44"/>
      <c r="Q437" s="44"/>
      <c r="R437" s="44"/>
      <c r="S437" s="44"/>
    </row>
    <row r="438" spans="1:19">
      <c r="A438" s="44"/>
      <c r="B438" s="44"/>
      <c r="C438" s="44"/>
      <c r="D438" s="44"/>
      <c r="E438" s="44"/>
      <c r="F438" s="44"/>
      <c r="G438" s="44"/>
      <c r="H438" s="44"/>
      <c r="I438" s="44"/>
      <c r="J438" s="44"/>
      <c r="K438" s="44"/>
      <c r="L438" s="44"/>
      <c r="M438" s="44"/>
      <c r="N438" s="44"/>
      <c r="O438" s="44"/>
      <c r="P438" s="44"/>
      <c r="Q438" s="44"/>
      <c r="R438" s="44"/>
      <c r="S438" s="44"/>
    </row>
    <row r="439" spans="1:19">
      <c r="A439" s="44"/>
      <c r="B439" s="44"/>
      <c r="C439" s="44"/>
      <c r="D439" s="44"/>
      <c r="E439" s="44"/>
      <c r="F439" s="44"/>
      <c r="G439" s="44"/>
      <c r="H439" s="44"/>
      <c r="I439" s="44"/>
      <c r="J439" s="44"/>
      <c r="K439" s="44"/>
      <c r="L439" s="44"/>
      <c r="M439" s="44"/>
      <c r="N439" s="44"/>
      <c r="O439" s="44"/>
      <c r="P439" s="44"/>
      <c r="Q439" s="44"/>
      <c r="R439" s="44"/>
      <c r="S439" s="44"/>
    </row>
    <row r="440" spans="1:19">
      <c r="A440" s="44"/>
      <c r="B440" s="44"/>
      <c r="C440" s="44"/>
      <c r="D440" s="44"/>
      <c r="E440" s="44"/>
      <c r="F440" s="44"/>
      <c r="G440" s="44"/>
      <c r="H440" s="44"/>
      <c r="I440" s="44"/>
      <c r="J440" s="44"/>
      <c r="K440" s="44"/>
      <c r="L440" s="44"/>
      <c r="M440" s="44"/>
      <c r="N440" s="44"/>
      <c r="O440" s="44"/>
      <c r="P440" s="44"/>
      <c r="Q440" s="44"/>
      <c r="R440" s="44"/>
      <c r="S440" s="44"/>
    </row>
    <row r="441" spans="1:19">
      <c r="A441" s="44"/>
      <c r="B441" s="44"/>
      <c r="C441" s="44"/>
      <c r="D441" s="44"/>
      <c r="E441" s="44"/>
      <c r="F441" s="44"/>
      <c r="G441" s="44"/>
      <c r="H441" s="44"/>
      <c r="I441" s="44"/>
      <c r="J441" s="44"/>
      <c r="K441" s="44"/>
      <c r="L441" s="44"/>
      <c r="M441" s="44"/>
      <c r="N441" s="44"/>
      <c r="O441" s="44"/>
      <c r="P441" s="44"/>
      <c r="Q441" s="44"/>
      <c r="R441" s="44"/>
      <c r="S441" s="44"/>
    </row>
    <row r="442" spans="1:19">
      <c r="A442" s="44"/>
      <c r="B442" s="44"/>
      <c r="C442" s="44"/>
      <c r="D442" s="44"/>
      <c r="E442" s="44"/>
      <c r="F442" s="44"/>
      <c r="G442" s="44"/>
      <c r="H442" s="44"/>
      <c r="I442" s="44"/>
      <c r="J442" s="44"/>
      <c r="K442" s="44"/>
      <c r="L442" s="44"/>
      <c r="M442" s="44"/>
      <c r="N442" s="44"/>
      <c r="O442" s="44"/>
      <c r="P442" s="44"/>
      <c r="Q442" s="44"/>
      <c r="R442" s="44"/>
      <c r="S442" s="44"/>
    </row>
    <row r="443" spans="1:19">
      <c r="A443" s="44"/>
      <c r="B443" s="44"/>
      <c r="C443" s="44"/>
      <c r="D443" s="44"/>
      <c r="E443" s="44"/>
      <c r="F443" s="44"/>
      <c r="G443" s="44"/>
      <c r="H443" s="44"/>
      <c r="I443" s="44"/>
      <c r="J443" s="44"/>
      <c r="K443" s="44"/>
      <c r="L443" s="44"/>
      <c r="M443" s="44"/>
      <c r="N443" s="44"/>
      <c r="O443" s="44"/>
      <c r="P443" s="44"/>
      <c r="Q443" s="44"/>
      <c r="R443" s="44"/>
      <c r="S443" s="44"/>
    </row>
    <row r="444" spans="1:19">
      <c r="A444" s="44"/>
      <c r="B444" s="44"/>
      <c r="C444" s="44"/>
      <c r="D444" s="44"/>
      <c r="E444" s="44"/>
      <c r="F444" s="44"/>
      <c r="G444" s="44"/>
      <c r="H444" s="44"/>
      <c r="I444" s="44"/>
      <c r="J444" s="44"/>
      <c r="K444" s="44"/>
      <c r="L444" s="44"/>
      <c r="M444" s="44"/>
      <c r="N444" s="44"/>
      <c r="O444" s="44"/>
      <c r="P444" s="44"/>
      <c r="Q444" s="44"/>
      <c r="R444" s="44"/>
      <c r="S444" s="44"/>
    </row>
    <row r="445" spans="1:19">
      <c r="A445" s="44"/>
      <c r="B445" s="44"/>
      <c r="C445" s="44"/>
      <c r="D445" s="44"/>
      <c r="E445" s="44"/>
      <c r="F445" s="44"/>
      <c r="G445" s="44"/>
      <c r="H445" s="44"/>
      <c r="I445" s="44"/>
      <c r="J445" s="44"/>
      <c r="K445" s="44"/>
      <c r="L445" s="44"/>
      <c r="M445" s="44"/>
      <c r="N445" s="44"/>
      <c r="O445" s="44"/>
      <c r="P445" s="44"/>
      <c r="Q445" s="44"/>
      <c r="R445" s="44"/>
      <c r="S445" s="44"/>
    </row>
    <row r="446" spans="1:19">
      <c r="A446" s="44"/>
      <c r="B446" s="44"/>
      <c r="C446" s="44"/>
      <c r="D446" s="44"/>
      <c r="E446" s="44"/>
      <c r="F446" s="44"/>
      <c r="G446" s="44"/>
      <c r="H446" s="44"/>
      <c r="I446" s="44"/>
      <c r="J446" s="44"/>
      <c r="K446" s="44"/>
      <c r="L446" s="44"/>
      <c r="M446" s="44"/>
      <c r="N446" s="44"/>
      <c r="O446" s="44"/>
      <c r="P446" s="44"/>
      <c r="Q446" s="44"/>
      <c r="R446" s="44"/>
      <c r="S446" s="44"/>
    </row>
    <row r="447" spans="1:19">
      <c r="A447" s="44"/>
      <c r="B447" s="44"/>
      <c r="C447" s="44"/>
      <c r="D447" s="44"/>
      <c r="E447" s="44"/>
      <c r="F447" s="44"/>
      <c r="G447" s="44"/>
      <c r="H447" s="44"/>
      <c r="I447" s="44"/>
      <c r="J447" s="44"/>
      <c r="K447" s="44"/>
      <c r="L447" s="44"/>
      <c r="M447" s="44"/>
      <c r="N447" s="44"/>
      <c r="O447" s="44"/>
      <c r="P447" s="44"/>
      <c r="Q447" s="44"/>
      <c r="R447" s="44"/>
      <c r="S447" s="44"/>
    </row>
    <row r="448" spans="1:19">
      <c r="A448" s="44"/>
      <c r="B448" s="44"/>
      <c r="C448" s="44"/>
      <c r="D448" s="44"/>
      <c r="E448" s="44"/>
      <c r="F448" s="44"/>
      <c r="G448" s="44"/>
      <c r="H448" s="44"/>
      <c r="I448" s="44"/>
      <c r="J448" s="44"/>
      <c r="K448" s="44"/>
      <c r="L448" s="44"/>
      <c r="M448" s="44"/>
      <c r="N448" s="44"/>
      <c r="O448" s="44"/>
      <c r="P448" s="44"/>
      <c r="Q448" s="44"/>
      <c r="R448" s="44"/>
      <c r="S448" s="44"/>
    </row>
    <row r="449" spans="1:19">
      <c r="A449" s="44"/>
      <c r="B449" s="44"/>
      <c r="C449" s="44"/>
      <c r="D449" s="44"/>
      <c r="E449" s="44"/>
      <c r="F449" s="44"/>
      <c r="G449" s="44"/>
      <c r="H449" s="44"/>
      <c r="I449" s="44"/>
      <c r="J449" s="44"/>
      <c r="K449" s="44"/>
      <c r="L449" s="44"/>
      <c r="M449" s="44"/>
      <c r="N449" s="44"/>
      <c r="O449" s="44"/>
      <c r="P449" s="44"/>
      <c r="Q449" s="44"/>
      <c r="R449" s="44"/>
      <c r="S449" s="44"/>
    </row>
    <row r="450" spans="1:19">
      <c r="A450" s="44"/>
      <c r="B450" s="44"/>
      <c r="C450" s="44"/>
      <c r="D450" s="44"/>
      <c r="E450" s="44"/>
      <c r="F450" s="44"/>
      <c r="G450" s="44"/>
      <c r="H450" s="44"/>
      <c r="I450" s="44"/>
      <c r="J450" s="44"/>
      <c r="K450" s="44"/>
      <c r="L450" s="44"/>
      <c r="M450" s="44"/>
      <c r="N450" s="44"/>
      <c r="O450" s="44"/>
      <c r="P450" s="44"/>
      <c r="Q450" s="44"/>
      <c r="R450" s="44"/>
      <c r="S450" s="44"/>
    </row>
    <row r="451" spans="1:19">
      <c r="A451" s="44"/>
      <c r="B451" s="44"/>
      <c r="C451" s="44"/>
      <c r="D451" s="44"/>
      <c r="E451" s="44"/>
      <c r="F451" s="44"/>
      <c r="G451" s="44"/>
      <c r="H451" s="44"/>
      <c r="I451" s="44"/>
      <c r="J451" s="44"/>
      <c r="K451" s="44"/>
      <c r="L451" s="44"/>
      <c r="M451" s="44"/>
      <c r="N451" s="44"/>
      <c r="O451" s="44"/>
      <c r="P451" s="44"/>
      <c r="Q451" s="44"/>
      <c r="R451" s="44"/>
      <c r="S451" s="44"/>
    </row>
    <row r="452" spans="1:19">
      <c r="A452" s="44"/>
      <c r="B452" s="44"/>
      <c r="C452" s="44"/>
      <c r="D452" s="44"/>
      <c r="E452" s="44"/>
      <c r="F452" s="44"/>
      <c r="G452" s="44"/>
      <c r="H452" s="44"/>
      <c r="I452" s="44"/>
      <c r="J452" s="44"/>
      <c r="K452" s="44"/>
      <c r="L452" s="44"/>
      <c r="M452" s="44"/>
      <c r="N452" s="44"/>
      <c r="O452" s="44"/>
      <c r="P452" s="44"/>
      <c r="Q452" s="44"/>
      <c r="R452" s="44"/>
      <c r="S452" s="44"/>
    </row>
    <row r="453" spans="1:19">
      <c r="A453" s="44"/>
      <c r="B453" s="44"/>
      <c r="C453" s="44"/>
      <c r="D453" s="44"/>
      <c r="E453" s="44"/>
      <c r="F453" s="44"/>
      <c r="G453" s="44"/>
      <c r="H453" s="44"/>
      <c r="I453" s="44"/>
      <c r="J453" s="44"/>
      <c r="K453" s="44"/>
      <c r="L453" s="44"/>
      <c r="M453" s="44"/>
      <c r="N453" s="44"/>
      <c r="O453" s="44"/>
      <c r="P453" s="44"/>
      <c r="Q453" s="44"/>
      <c r="R453" s="44"/>
      <c r="S453" s="44"/>
    </row>
    <row r="454" spans="1:19">
      <c r="A454" s="44"/>
      <c r="B454" s="44"/>
      <c r="C454" s="44"/>
      <c r="D454" s="44"/>
      <c r="E454" s="44"/>
      <c r="F454" s="44"/>
      <c r="G454" s="44"/>
      <c r="H454" s="44"/>
      <c r="I454" s="44"/>
      <c r="J454" s="44"/>
      <c r="K454" s="44"/>
      <c r="L454" s="44"/>
      <c r="M454" s="44"/>
      <c r="N454" s="44"/>
      <c r="O454" s="44"/>
      <c r="P454" s="44"/>
      <c r="Q454" s="44"/>
      <c r="R454" s="44"/>
      <c r="S454" s="44"/>
    </row>
    <row r="455" spans="1:19">
      <c r="A455" s="44"/>
      <c r="B455" s="44"/>
      <c r="C455" s="44"/>
      <c r="D455" s="44"/>
      <c r="E455" s="44"/>
      <c r="F455" s="44"/>
      <c r="G455" s="44"/>
      <c r="H455" s="44"/>
      <c r="I455" s="44"/>
      <c r="J455" s="44"/>
      <c r="K455" s="44"/>
      <c r="L455" s="44"/>
      <c r="M455" s="44"/>
      <c r="N455" s="44"/>
      <c r="O455" s="44"/>
      <c r="P455" s="44"/>
      <c r="Q455" s="44"/>
      <c r="R455" s="44"/>
      <c r="S455" s="44"/>
    </row>
    <row r="456" spans="1:19">
      <c r="A456" s="44"/>
      <c r="B456" s="44"/>
      <c r="C456" s="44"/>
      <c r="D456" s="44"/>
      <c r="E456" s="44"/>
      <c r="F456" s="44"/>
      <c r="G456" s="44"/>
      <c r="H456" s="44"/>
      <c r="I456" s="44"/>
      <c r="J456" s="44"/>
      <c r="K456" s="44"/>
      <c r="L456" s="44"/>
      <c r="M456" s="44"/>
      <c r="N456" s="44"/>
      <c r="O456" s="44"/>
      <c r="P456" s="44"/>
      <c r="Q456" s="44"/>
      <c r="R456" s="44"/>
      <c r="S456" s="44"/>
    </row>
    <row r="457" spans="1:19">
      <c r="A457" s="44"/>
      <c r="B457" s="44"/>
      <c r="C457" s="44"/>
      <c r="D457" s="44"/>
      <c r="E457" s="44"/>
      <c r="F457" s="44"/>
      <c r="G457" s="44"/>
      <c r="H457" s="44"/>
      <c r="I457" s="44"/>
      <c r="J457" s="44"/>
      <c r="K457" s="44"/>
      <c r="L457" s="44"/>
      <c r="M457" s="44"/>
      <c r="N457" s="44"/>
      <c r="O457" s="44"/>
      <c r="P457" s="44"/>
      <c r="Q457" s="44"/>
      <c r="R457" s="44"/>
      <c r="S457" s="44"/>
    </row>
    <row r="458" spans="1:19">
      <c r="A458" s="44"/>
      <c r="B458" s="44"/>
      <c r="C458" s="44"/>
      <c r="D458" s="44"/>
      <c r="E458" s="44"/>
      <c r="F458" s="44"/>
      <c r="G458" s="44"/>
      <c r="H458" s="44"/>
      <c r="I458" s="44"/>
      <c r="J458" s="44"/>
      <c r="K458" s="44"/>
      <c r="L458" s="44"/>
      <c r="M458" s="44"/>
      <c r="N458" s="44"/>
      <c r="O458" s="44"/>
      <c r="P458" s="44"/>
      <c r="Q458" s="44"/>
      <c r="R458" s="44"/>
      <c r="S458" s="44"/>
    </row>
    <row r="459" spans="1:19">
      <c r="A459" s="44"/>
      <c r="B459" s="44"/>
      <c r="C459" s="44"/>
      <c r="D459" s="44"/>
      <c r="E459" s="44"/>
      <c r="F459" s="44"/>
      <c r="G459" s="44"/>
      <c r="H459" s="44"/>
      <c r="I459" s="44"/>
      <c r="J459" s="44"/>
      <c r="K459" s="44"/>
      <c r="L459" s="44"/>
      <c r="M459" s="44"/>
      <c r="N459" s="44"/>
      <c r="O459" s="44"/>
      <c r="P459" s="44"/>
      <c r="Q459" s="44"/>
      <c r="R459" s="44"/>
      <c r="S459" s="44"/>
    </row>
    <row r="460" spans="1:19">
      <c r="A460" s="44"/>
      <c r="B460" s="44"/>
      <c r="C460" s="44"/>
      <c r="D460" s="44"/>
      <c r="E460" s="44"/>
      <c r="F460" s="44"/>
      <c r="G460" s="44"/>
      <c r="H460" s="44"/>
      <c r="I460" s="44"/>
      <c r="J460" s="44"/>
      <c r="K460" s="44"/>
      <c r="L460" s="44"/>
      <c r="M460" s="44"/>
      <c r="N460" s="44"/>
      <c r="O460" s="44"/>
      <c r="P460" s="44"/>
      <c r="Q460" s="44"/>
      <c r="R460" s="44"/>
      <c r="S460" s="44"/>
    </row>
    <row r="461" spans="1:19">
      <c r="A461" s="44"/>
      <c r="B461" s="44"/>
      <c r="C461" s="44"/>
      <c r="D461" s="44"/>
      <c r="E461" s="44"/>
      <c r="F461" s="44"/>
      <c r="G461" s="44"/>
      <c r="H461" s="44"/>
      <c r="I461" s="44"/>
      <c r="J461" s="44"/>
      <c r="K461" s="44"/>
      <c r="L461" s="44"/>
      <c r="M461" s="44"/>
      <c r="N461" s="44"/>
      <c r="O461" s="44"/>
      <c r="P461" s="44"/>
      <c r="Q461" s="44"/>
      <c r="R461" s="44"/>
      <c r="S461" s="44"/>
    </row>
    <row r="462" spans="1:19">
      <c r="A462" s="44"/>
      <c r="B462" s="44"/>
      <c r="C462" s="44"/>
      <c r="D462" s="44"/>
      <c r="E462" s="44"/>
      <c r="F462" s="44"/>
      <c r="G462" s="44"/>
      <c r="H462" s="44"/>
      <c r="I462" s="44"/>
      <c r="J462" s="44"/>
      <c r="K462" s="44"/>
      <c r="L462" s="44"/>
      <c r="M462" s="44"/>
      <c r="N462" s="44"/>
      <c r="O462" s="44"/>
      <c r="P462" s="44"/>
      <c r="Q462" s="44"/>
      <c r="R462" s="44"/>
      <c r="S462" s="44"/>
    </row>
    <row r="463" spans="1:19">
      <c r="A463" s="44"/>
      <c r="B463" s="44"/>
      <c r="C463" s="44"/>
      <c r="D463" s="44"/>
      <c r="E463" s="44"/>
      <c r="F463" s="44"/>
      <c r="G463" s="44"/>
      <c r="H463" s="44"/>
      <c r="I463" s="44"/>
      <c r="J463" s="44"/>
      <c r="K463" s="44"/>
      <c r="L463" s="44"/>
      <c r="M463" s="44"/>
      <c r="N463" s="44"/>
      <c r="O463" s="44"/>
      <c r="P463" s="44"/>
      <c r="Q463" s="44"/>
      <c r="R463" s="44"/>
      <c r="S463" s="44"/>
    </row>
    <row r="464" spans="1:19">
      <c r="A464" s="44"/>
      <c r="B464" s="44"/>
      <c r="C464" s="44"/>
      <c r="D464" s="44"/>
      <c r="E464" s="44"/>
      <c r="F464" s="44"/>
      <c r="G464" s="44"/>
      <c r="H464" s="44"/>
      <c r="I464" s="44"/>
      <c r="J464" s="44"/>
      <c r="K464" s="44"/>
      <c r="L464" s="44"/>
      <c r="M464" s="44"/>
      <c r="N464" s="44"/>
      <c r="O464" s="44"/>
      <c r="P464" s="44"/>
      <c r="Q464" s="44"/>
      <c r="R464" s="44"/>
      <c r="S464" s="44"/>
    </row>
    <row r="465" spans="1:19">
      <c r="A465" s="44"/>
      <c r="B465" s="44"/>
      <c r="C465" s="44"/>
      <c r="D465" s="44"/>
      <c r="E465" s="44"/>
      <c r="F465" s="44"/>
      <c r="G465" s="44"/>
      <c r="H465" s="44"/>
      <c r="I465" s="44"/>
      <c r="J465" s="44"/>
      <c r="K465" s="44"/>
      <c r="L465" s="44"/>
      <c r="M465" s="44"/>
      <c r="N465" s="44"/>
      <c r="O465" s="44"/>
      <c r="P465" s="44"/>
      <c r="Q465" s="44"/>
      <c r="R465" s="44"/>
      <c r="S465" s="44"/>
    </row>
    <row r="466" spans="1:19">
      <c r="A466" s="44"/>
      <c r="B466" s="44"/>
      <c r="C466" s="44"/>
      <c r="D466" s="44"/>
      <c r="E466" s="44"/>
      <c r="F466" s="44"/>
      <c r="G466" s="44"/>
      <c r="H466" s="44"/>
      <c r="I466" s="44"/>
      <c r="J466" s="44"/>
      <c r="K466" s="44"/>
      <c r="L466" s="44"/>
      <c r="M466" s="44"/>
      <c r="N466" s="44"/>
      <c r="O466" s="44"/>
      <c r="P466" s="44"/>
      <c r="Q466" s="44"/>
      <c r="R466" s="44"/>
      <c r="S466" s="44"/>
    </row>
    <row r="467" spans="1:19">
      <c r="A467" s="44"/>
      <c r="B467" s="44"/>
      <c r="C467" s="44"/>
      <c r="D467" s="44"/>
      <c r="E467" s="44"/>
      <c r="F467" s="44"/>
      <c r="G467" s="44"/>
      <c r="H467" s="44"/>
      <c r="I467" s="44"/>
      <c r="J467" s="44"/>
      <c r="K467" s="44"/>
      <c r="L467" s="44"/>
      <c r="M467" s="44"/>
      <c r="N467" s="44"/>
      <c r="O467" s="44"/>
      <c r="P467" s="44"/>
      <c r="Q467" s="44"/>
      <c r="R467" s="44"/>
      <c r="S467" s="44"/>
    </row>
    <row r="468" spans="1:19">
      <c r="A468" s="44"/>
      <c r="B468" s="44"/>
      <c r="C468" s="44"/>
      <c r="D468" s="44"/>
      <c r="E468" s="44"/>
      <c r="F468" s="44"/>
      <c r="G468" s="44"/>
      <c r="H468" s="44"/>
      <c r="I468" s="44"/>
      <c r="J468" s="44"/>
      <c r="K468" s="44"/>
      <c r="L468" s="44"/>
      <c r="M468" s="44"/>
      <c r="N468" s="44"/>
      <c r="O468" s="44"/>
      <c r="P468" s="44"/>
      <c r="Q468" s="44"/>
      <c r="R468" s="44"/>
      <c r="S468" s="44"/>
    </row>
    <row r="469" spans="1:19">
      <c r="A469" s="44"/>
      <c r="B469" s="44"/>
      <c r="C469" s="44"/>
      <c r="D469" s="44"/>
      <c r="E469" s="44"/>
      <c r="F469" s="44"/>
      <c r="G469" s="44"/>
      <c r="H469" s="44"/>
      <c r="I469" s="44"/>
      <c r="J469" s="44"/>
      <c r="K469" s="44"/>
      <c r="L469" s="44"/>
      <c r="M469" s="44"/>
      <c r="N469" s="44"/>
      <c r="O469" s="44"/>
      <c r="P469" s="44"/>
      <c r="Q469" s="44"/>
      <c r="R469" s="44"/>
      <c r="S469" s="44"/>
    </row>
    <row r="470" spans="1:19">
      <c r="A470" s="44"/>
      <c r="B470" s="44"/>
      <c r="C470" s="44"/>
      <c r="D470" s="44"/>
      <c r="E470" s="44"/>
      <c r="F470" s="44"/>
      <c r="G470" s="44"/>
      <c r="H470" s="44"/>
      <c r="I470" s="44"/>
      <c r="J470" s="44"/>
      <c r="K470" s="44"/>
      <c r="L470" s="44"/>
      <c r="M470" s="44"/>
      <c r="N470" s="44"/>
      <c r="O470" s="44"/>
      <c r="P470" s="44"/>
      <c r="Q470" s="44"/>
      <c r="R470" s="44"/>
      <c r="S470" s="44"/>
    </row>
    <row r="471" spans="1:19">
      <c r="A471" s="44"/>
      <c r="B471" s="44"/>
      <c r="C471" s="44"/>
      <c r="D471" s="44"/>
      <c r="E471" s="44"/>
      <c r="F471" s="44"/>
      <c r="G471" s="44"/>
      <c r="H471" s="44"/>
      <c r="I471" s="44"/>
      <c r="J471" s="44"/>
      <c r="K471" s="44"/>
      <c r="L471" s="44"/>
      <c r="M471" s="44"/>
      <c r="N471" s="44"/>
      <c r="O471" s="44"/>
      <c r="P471" s="44"/>
      <c r="Q471" s="44"/>
      <c r="R471" s="44"/>
      <c r="S471" s="44"/>
    </row>
    <row r="472" spans="1:19">
      <c r="A472" s="44"/>
      <c r="B472" s="44"/>
      <c r="C472" s="44"/>
      <c r="D472" s="44"/>
      <c r="E472" s="44"/>
      <c r="F472" s="44"/>
      <c r="G472" s="44"/>
      <c r="H472" s="44"/>
      <c r="I472" s="44"/>
      <c r="J472" s="44"/>
      <c r="K472" s="44"/>
      <c r="L472" s="44"/>
      <c r="M472" s="44"/>
      <c r="N472" s="44"/>
      <c r="O472" s="44"/>
      <c r="P472" s="44"/>
      <c r="Q472" s="44"/>
      <c r="R472" s="44"/>
      <c r="S472" s="44"/>
    </row>
    <row r="473" spans="1:19">
      <c r="A473" s="44"/>
      <c r="B473" s="44"/>
      <c r="C473" s="44"/>
      <c r="D473" s="44"/>
      <c r="E473" s="44"/>
      <c r="F473" s="44"/>
      <c r="G473" s="44"/>
      <c r="H473" s="44"/>
      <c r="I473" s="44"/>
      <c r="J473" s="44"/>
      <c r="K473" s="44"/>
      <c r="L473" s="44"/>
      <c r="M473" s="44"/>
      <c r="N473" s="44"/>
      <c r="O473" s="44"/>
      <c r="P473" s="44"/>
      <c r="Q473" s="44"/>
      <c r="R473" s="44"/>
      <c r="S473" s="44"/>
    </row>
    <row r="474" spans="1:19">
      <c r="A474" s="44"/>
      <c r="B474" s="44"/>
      <c r="C474" s="44"/>
      <c r="D474" s="44"/>
      <c r="E474" s="44"/>
      <c r="F474" s="44"/>
      <c r="G474" s="44"/>
      <c r="H474" s="44"/>
      <c r="I474" s="44"/>
      <c r="J474" s="44"/>
      <c r="K474" s="44"/>
      <c r="L474" s="44"/>
      <c r="M474" s="44"/>
      <c r="N474" s="44"/>
      <c r="O474" s="44"/>
      <c r="P474" s="44"/>
      <c r="Q474" s="44"/>
      <c r="R474" s="44"/>
      <c r="S474" s="44"/>
    </row>
    <row r="475" spans="1:19">
      <c r="A475" s="44"/>
      <c r="B475" s="44"/>
      <c r="C475" s="44"/>
      <c r="D475" s="44"/>
      <c r="E475" s="44"/>
      <c r="F475" s="44"/>
      <c r="G475" s="44"/>
      <c r="H475" s="44"/>
      <c r="I475" s="44"/>
      <c r="J475" s="44"/>
      <c r="K475" s="44"/>
      <c r="L475" s="44"/>
      <c r="M475" s="44"/>
      <c r="N475" s="44"/>
      <c r="O475" s="44"/>
      <c r="P475" s="44"/>
      <c r="Q475" s="44"/>
      <c r="R475" s="44"/>
      <c r="S475" s="44"/>
    </row>
    <row r="476" spans="1:19">
      <c r="A476" s="44"/>
      <c r="B476" s="44"/>
      <c r="C476" s="44"/>
      <c r="D476" s="44"/>
      <c r="E476" s="44"/>
      <c r="F476" s="44"/>
      <c r="G476" s="44"/>
      <c r="H476" s="44"/>
      <c r="I476" s="44"/>
      <c r="J476" s="44"/>
      <c r="K476" s="44"/>
      <c r="L476" s="44"/>
      <c r="M476" s="44"/>
      <c r="N476" s="44"/>
      <c r="O476" s="44"/>
      <c r="P476" s="44"/>
      <c r="Q476" s="44"/>
      <c r="R476" s="44"/>
      <c r="S476" s="44"/>
    </row>
    <row r="477" spans="1:19">
      <c r="A477" s="44"/>
      <c r="B477" s="44"/>
      <c r="C477" s="44"/>
      <c r="D477" s="44"/>
      <c r="E477" s="44"/>
      <c r="F477" s="44"/>
      <c r="G477" s="44"/>
      <c r="H477" s="44"/>
      <c r="I477" s="44"/>
      <c r="J477" s="44"/>
      <c r="K477" s="44"/>
      <c r="L477" s="44"/>
      <c r="M477" s="44"/>
      <c r="N477" s="44"/>
      <c r="O477" s="44"/>
      <c r="P477" s="44"/>
      <c r="Q477" s="44"/>
      <c r="R477" s="44"/>
      <c r="S477" s="44"/>
    </row>
    <row r="478" spans="1:19">
      <c r="A478" s="44"/>
      <c r="B478" s="44"/>
      <c r="C478" s="44"/>
      <c r="D478" s="44"/>
      <c r="E478" s="44"/>
      <c r="F478" s="44"/>
      <c r="G478" s="44"/>
      <c r="H478" s="44"/>
      <c r="I478" s="44"/>
      <c r="J478" s="44"/>
      <c r="K478" s="44"/>
      <c r="L478" s="44"/>
      <c r="M478" s="44"/>
      <c r="N478" s="44"/>
      <c r="O478" s="44"/>
      <c r="P478" s="44"/>
      <c r="Q478" s="44"/>
      <c r="R478" s="44"/>
      <c r="S478" s="44"/>
    </row>
    <row r="479" spans="1:19">
      <c r="A479" s="44"/>
      <c r="B479" s="44"/>
      <c r="C479" s="44"/>
      <c r="D479" s="44"/>
      <c r="E479" s="44"/>
      <c r="F479" s="44"/>
      <c r="G479" s="44"/>
      <c r="H479" s="44"/>
      <c r="I479" s="44"/>
      <c r="J479" s="44"/>
      <c r="K479" s="44"/>
      <c r="L479" s="44"/>
      <c r="M479" s="44"/>
      <c r="N479" s="44"/>
      <c r="O479" s="44"/>
      <c r="P479" s="44"/>
      <c r="Q479" s="44"/>
      <c r="R479" s="44"/>
      <c r="S479" s="44"/>
    </row>
    <row r="480" spans="1:19">
      <c r="A480" s="44"/>
      <c r="B480" s="44"/>
      <c r="C480" s="44"/>
      <c r="D480" s="44"/>
      <c r="E480" s="44"/>
      <c r="F480" s="44"/>
      <c r="G480" s="44"/>
      <c r="H480" s="44"/>
      <c r="I480" s="44"/>
      <c r="J480" s="44"/>
      <c r="K480" s="44"/>
      <c r="L480" s="44"/>
      <c r="M480" s="44"/>
      <c r="N480" s="44"/>
      <c r="O480" s="44"/>
      <c r="P480" s="44"/>
      <c r="Q480" s="44"/>
      <c r="R480" s="44"/>
      <c r="S480" s="44"/>
    </row>
    <row r="481" spans="1:19">
      <c r="A481" s="44"/>
      <c r="B481" s="44"/>
      <c r="C481" s="44"/>
      <c r="D481" s="44"/>
      <c r="E481" s="44"/>
      <c r="F481" s="44"/>
      <c r="G481" s="44"/>
      <c r="H481" s="44"/>
      <c r="I481" s="44"/>
      <c r="J481" s="44"/>
      <c r="K481" s="44"/>
      <c r="L481" s="44"/>
      <c r="M481" s="44"/>
      <c r="N481" s="44"/>
      <c r="O481" s="44"/>
      <c r="P481" s="44"/>
      <c r="Q481" s="44"/>
      <c r="R481" s="44"/>
      <c r="S481" s="44"/>
    </row>
    <row r="482" spans="1:19">
      <c r="A482" s="44"/>
      <c r="B482" s="44"/>
      <c r="C482" s="44"/>
      <c r="D482" s="44"/>
      <c r="E482" s="44"/>
      <c r="F482" s="44"/>
      <c r="G482" s="44"/>
      <c r="H482" s="44"/>
      <c r="I482" s="44"/>
      <c r="J482" s="44"/>
      <c r="K482" s="44"/>
      <c r="L482" s="44"/>
      <c r="M482" s="44"/>
      <c r="N482" s="44"/>
      <c r="O482" s="44"/>
      <c r="P482" s="44"/>
      <c r="Q482" s="44"/>
      <c r="R482" s="44"/>
      <c r="S482" s="44"/>
    </row>
    <row r="483" spans="1:19">
      <c r="A483" s="44"/>
      <c r="B483" s="44"/>
      <c r="C483" s="44"/>
      <c r="D483" s="44"/>
      <c r="E483" s="44"/>
      <c r="F483" s="44"/>
      <c r="G483" s="44"/>
      <c r="H483" s="44"/>
      <c r="I483" s="44"/>
      <c r="J483" s="44"/>
      <c r="K483" s="44"/>
      <c r="L483" s="44"/>
      <c r="M483" s="44"/>
      <c r="N483" s="44"/>
      <c r="O483" s="44"/>
      <c r="P483" s="44"/>
      <c r="Q483" s="44"/>
      <c r="R483" s="44"/>
      <c r="S483" s="44"/>
    </row>
    <row r="484" spans="1:19">
      <c r="A484" s="44"/>
      <c r="B484" s="44"/>
      <c r="C484" s="44"/>
      <c r="D484" s="44"/>
      <c r="E484" s="44"/>
      <c r="F484" s="44"/>
      <c r="G484" s="44"/>
      <c r="H484" s="44"/>
      <c r="I484" s="44"/>
      <c r="J484" s="44"/>
      <c r="K484" s="44"/>
      <c r="L484" s="44"/>
      <c r="M484" s="44"/>
      <c r="N484" s="44"/>
      <c r="O484" s="44"/>
      <c r="P484" s="44"/>
      <c r="Q484" s="44"/>
      <c r="R484" s="44"/>
      <c r="S484" s="44"/>
    </row>
    <row r="485" spans="1:19">
      <c r="A485" s="44"/>
      <c r="B485" s="44"/>
      <c r="C485" s="44"/>
      <c r="D485" s="44"/>
      <c r="E485" s="44"/>
      <c r="F485" s="44"/>
      <c r="G485" s="44"/>
      <c r="H485" s="44"/>
      <c r="I485" s="44"/>
      <c r="J485" s="44"/>
      <c r="K485" s="44"/>
      <c r="L485" s="44"/>
      <c r="M485" s="44"/>
      <c r="N485" s="44"/>
      <c r="O485" s="44"/>
      <c r="P485" s="44"/>
      <c r="Q485" s="44"/>
      <c r="R485" s="44"/>
      <c r="S485" s="44"/>
    </row>
    <row r="486" spans="1:19">
      <c r="A486" s="44"/>
      <c r="B486" s="44"/>
      <c r="C486" s="44"/>
      <c r="D486" s="44"/>
      <c r="E486" s="44"/>
      <c r="F486" s="44"/>
      <c r="G486" s="44"/>
      <c r="H486" s="44"/>
      <c r="I486" s="44"/>
      <c r="J486" s="44"/>
      <c r="K486" s="44"/>
      <c r="L486" s="44"/>
      <c r="M486" s="44"/>
      <c r="N486" s="44"/>
      <c r="O486" s="44"/>
      <c r="P486" s="44"/>
      <c r="Q486" s="44"/>
      <c r="R486" s="44"/>
      <c r="S486" s="44"/>
    </row>
    <row r="487" spans="1:19">
      <c r="A487" s="44"/>
      <c r="B487" s="44"/>
      <c r="C487" s="44"/>
      <c r="D487" s="44"/>
      <c r="E487" s="44"/>
      <c r="F487" s="44"/>
      <c r="G487" s="44"/>
      <c r="H487" s="44"/>
      <c r="I487" s="44"/>
      <c r="J487" s="44"/>
      <c r="K487" s="44"/>
      <c r="L487" s="44"/>
      <c r="M487" s="44"/>
      <c r="N487" s="44"/>
      <c r="O487" s="44"/>
      <c r="P487" s="44"/>
      <c r="Q487" s="44"/>
      <c r="R487" s="44"/>
      <c r="S487" s="44"/>
    </row>
    <row r="488" spans="1:19">
      <c r="A488" s="44"/>
      <c r="B488" s="44"/>
      <c r="C488" s="44"/>
      <c r="D488" s="44"/>
      <c r="E488" s="44"/>
      <c r="F488" s="44"/>
      <c r="G488" s="44"/>
      <c r="H488" s="44"/>
      <c r="I488" s="44"/>
      <c r="J488" s="44"/>
      <c r="K488" s="44"/>
      <c r="L488" s="44"/>
      <c r="M488" s="44"/>
      <c r="N488" s="44"/>
      <c r="O488" s="44"/>
      <c r="P488" s="44"/>
      <c r="Q488" s="44"/>
      <c r="R488" s="44"/>
      <c r="S488" s="44"/>
    </row>
    <row r="489" spans="1:19">
      <c r="A489" s="44"/>
      <c r="B489" s="44"/>
      <c r="C489" s="44"/>
      <c r="D489" s="44"/>
      <c r="E489" s="44"/>
      <c r="F489" s="44"/>
      <c r="G489" s="44"/>
      <c r="H489" s="44"/>
      <c r="I489" s="44"/>
      <c r="J489" s="44"/>
      <c r="K489" s="44"/>
      <c r="L489" s="44"/>
      <c r="M489" s="44"/>
      <c r="N489" s="44"/>
      <c r="O489" s="44"/>
      <c r="P489" s="44"/>
      <c r="Q489" s="44"/>
      <c r="R489" s="44"/>
      <c r="S489" s="44"/>
    </row>
    <row r="490" spans="1:19">
      <c r="A490" s="44"/>
      <c r="B490" s="44"/>
      <c r="C490" s="44"/>
      <c r="D490" s="44"/>
      <c r="E490" s="44"/>
      <c r="F490" s="44"/>
      <c r="G490" s="44"/>
      <c r="H490" s="44"/>
      <c r="I490" s="44"/>
      <c r="J490" s="44"/>
      <c r="K490" s="44"/>
      <c r="L490" s="44"/>
      <c r="M490" s="44"/>
      <c r="N490" s="44"/>
      <c r="O490" s="44"/>
      <c r="P490" s="44"/>
      <c r="Q490" s="44"/>
      <c r="R490" s="44"/>
      <c r="S490" s="44"/>
    </row>
    <row r="491" spans="1:19">
      <c r="A491" s="44"/>
      <c r="B491" s="44"/>
      <c r="C491" s="44"/>
      <c r="D491" s="44"/>
      <c r="E491" s="44"/>
      <c r="F491" s="44"/>
      <c r="G491" s="44"/>
      <c r="H491" s="44"/>
      <c r="I491" s="44"/>
      <c r="J491" s="44"/>
      <c r="K491" s="44"/>
      <c r="L491" s="44"/>
      <c r="M491" s="44"/>
      <c r="N491" s="44"/>
      <c r="O491" s="44"/>
      <c r="P491" s="44"/>
      <c r="Q491" s="44"/>
      <c r="R491" s="44"/>
      <c r="S491" s="44"/>
    </row>
    <row r="492" spans="1:19">
      <c r="A492" s="44"/>
      <c r="B492" s="44"/>
      <c r="C492" s="44"/>
      <c r="D492" s="44"/>
      <c r="E492" s="44"/>
      <c r="F492" s="44"/>
      <c r="G492" s="44"/>
      <c r="H492" s="44"/>
      <c r="I492" s="44"/>
      <c r="J492" s="44"/>
      <c r="K492" s="44"/>
      <c r="L492" s="44"/>
      <c r="M492" s="44"/>
      <c r="N492" s="44"/>
      <c r="O492" s="44"/>
      <c r="P492" s="44"/>
      <c r="Q492" s="44"/>
      <c r="R492" s="44"/>
      <c r="S492" s="44"/>
    </row>
    <row r="493" spans="1:19">
      <c r="A493" s="44"/>
      <c r="B493" s="44"/>
      <c r="C493" s="44"/>
      <c r="D493" s="44"/>
      <c r="E493" s="44"/>
      <c r="F493" s="44"/>
      <c r="G493" s="44"/>
      <c r="H493" s="44"/>
      <c r="I493" s="44"/>
      <c r="J493" s="44"/>
      <c r="K493" s="44"/>
      <c r="L493" s="44"/>
      <c r="M493" s="44"/>
      <c r="N493" s="44"/>
      <c r="O493" s="44"/>
      <c r="P493" s="44"/>
      <c r="Q493" s="44"/>
      <c r="R493" s="44"/>
      <c r="S493" s="44"/>
    </row>
    <row r="494" spans="1:19">
      <c r="A494" s="44"/>
      <c r="B494" s="44"/>
      <c r="C494" s="44"/>
      <c r="D494" s="44"/>
      <c r="E494" s="44"/>
      <c r="F494" s="44"/>
      <c r="G494" s="44"/>
      <c r="H494" s="44"/>
      <c r="I494" s="44"/>
      <c r="J494" s="44"/>
      <c r="K494" s="44"/>
      <c r="L494" s="44"/>
      <c r="M494" s="44"/>
      <c r="N494" s="44"/>
      <c r="O494" s="44"/>
      <c r="P494" s="44"/>
      <c r="Q494" s="44"/>
      <c r="R494" s="44"/>
      <c r="S494" s="44"/>
    </row>
    <row r="495" spans="1:19">
      <c r="A495" s="44"/>
      <c r="B495" s="44"/>
      <c r="C495" s="44"/>
      <c r="D495" s="44"/>
      <c r="E495" s="44"/>
      <c r="F495" s="44"/>
      <c r="G495" s="44"/>
      <c r="H495" s="44"/>
      <c r="I495" s="44"/>
      <c r="J495" s="44"/>
      <c r="K495" s="44"/>
      <c r="L495" s="44"/>
      <c r="M495" s="44"/>
      <c r="N495" s="44"/>
      <c r="O495" s="44"/>
      <c r="P495" s="44"/>
      <c r="Q495" s="44"/>
      <c r="R495" s="44"/>
      <c r="S495" s="44"/>
    </row>
    <row r="496" spans="1:19">
      <c r="A496" s="44"/>
      <c r="B496" s="44"/>
      <c r="C496" s="44"/>
      <c r="D496" s="44"/>
      <c r="E496" s="44"/>
      <c r="F496" s="44"/>
      <c r="G496" s="44"/>
      <c r="H496" s="44"/>
      <c r="I496" s="44"/>
      <c r="J496" s="44"/>
      <c r="K496" s="44"/>
      <c r="L496" s="44"/>
      <c r="M496" s="44"/>
      <c r="N496" s="44"/>
      <c r="O496" s="44"/>
      <c r="P496" s="44"/>
      <c r="Q496" s="44"/>
      <c r="R496" s="44"/>
      <c r="S496" s="44"/>
    </row>
    <row r="497" spans="1:19">
      <c r="A497" s="44"/>
      <c r="B497" s="44"/>
      <c r="C497" s="44"/>
      <c r="D497" s="44"/>
      <c r="E497" s="44"/>
      <c r="F497" s="44"/>
      <c r="G497" s="44"/>
      <c r="H497" s="44"/>
      <c r="I497" s="44"/>
      <c r="J497" s="44"/>
      <c r="K497" s="44"/>
      <c r="L497" s="44"/>
      <c r="M497" s="44"/>
      <c r="N497" s="44"/>
      <c r="O497" s="44"/>
      <c r="P497" s="44"/>
      <c r="Q497" s="44"/>
      <c r="R497" s="44"/>
      <c r="S497" s="44"/>
    </row>
    <row r="498" spans="1:19">
      <c r="A498" s="44"/>
      <c r="B498" s="44"/>
      <c r="C498" s="44"/>
      <c r="D498" s="44"/>
      <c r="E498" s="44"/>
      <c r="F498" s="44"/>
      <c r="G498" s="44"/>
      <c r="H498" s="44"/>
      <c r="I498" s="44"/>
      <c r="J498" s="44"/>
      <c r="K498" s="44"/>
      <c r="L498" s="44"/>
      <c r="M498" s="44"/>
      <c r="N498" s="44"/>
      <c r="O498" s="44"/>
      <c r="P498" s="44"/>
      <c r="Q498" s="44"/>
      <c r="R498" s="44"/>
      <c r="S498" s="44"/>
    </row>
    <row r="499" spans="1:19">
      <c r="A499" s="44"/>
      <c r="B499" s="44"/>
      <c r="C499" s="44"/>
      <c r="D499" s="44"/>
      <c r="E499" s="44"/>
      <c r="F499" s="44"/>
      <c r="G499" s="44"/>
      <c r="H499" s="44"/>
      <c r="I499" s="44"/>
      <c r="J499" s="44"/>
      <c r="K499" s="44"/>
      <c r="L499" s="44"/>
      <c r="M499" s="44"/>
      <c r="N499" s="44"/>
      <c r="O499" s="44"/>
      <c r="P499" s="44"/>
      <c r="Q499" s="44"/>
      <c r="R499" s="44"/>
      <c r="S499" s="44"/>
    </row>
    <row r="500" spans="1:19">
      <c r="A500" s="44"/>
      <c r="B500" s="44"/>
      <c r="C500" s="44"/>
      <c r="D500" s="44"/>
      <c r="E500" s="44"/>
      <c r="F500" s="44"/>
      <c r="G500" s="44"/>
      <c r="H500" s="44"/>
      <c r="I500" s="44"/>
      <c r="J500" s="44"/>
      <c r="K500" s="44"/>
      <c r="L500" s="44"/>
      <c r="M500" s="44"/>
      <c r="N500" s="44"/>
      <c r="O500" s="44"/>
      <c r="P500" s="44"/>
      <c r="Q500" s="44"/>
      <c r="R500" s="44"/>
      <c r="S500" s="44"/>
    </row>
    <row r="501" spans="1:19">
      <c r="A501" s="44"/>
      <c r="B501" s="44"/>
      <c r="C501" s="44"/>
      <c r="D501" s="44"/>
      <c r="E501" s="44"/>
      <c r="F501" s="44"/>
      <c r="G501" s="44"/>
      <c r="H501" s="44"/>
      <c r="I501" s="44"/>
      <c r="J501" s="44"/>
      <c r="K501" s="44"/>
      <c r="L501" s="44"/>
      <c r="M501" s="44"/>
      <c r="N501" s="44"/>
      <c r="O501" s="44"/>
      <c r="P501" s="44"/>
      <c r="Q501" s="44"/>
      <c r="R501" s="44"/>
      <c r="S501" s="44"/>
    </row>
    <row r="502" spans="1:19">
      <c r="A502" s="44"/>
      <c r="B502" s="44"/>
      <c r="C502" s="44"/>
      <c r="D502" s="44"/>
      <c r="E502" s="44"/>
      <c r="F502" s="44"/>
      <c r="G502" s="44"/>
      <c r="H502" s="44"/>
      <c r="I502" s="44"/>
      <c r="J502" s="44"/>
      <c r="K502" s="44"/>
      <c r="L502" s="44"/>
      <c r="M502" s="44"/>
      <c r="N502" s="44"/>
      <c r="O502" s="44"/>
      <c r="P502" s="44"/>
      <c r="Q502" s="44"/>
      <c r="R502" s="44"/>
      <c r="S502" s="44"/>
    </row>
    <row r="503" spans="1:19">
      <c r="A503" s="44"/>
      <c r="B503" s="44"/>
      <c r="C503" s="44"/>
      <c r="D503" s="44"/>
      <c r="E503" s="44"/>
      <c r="F503" s="44"/>
      <c r="G503" s="44"/>
      <c r="H503" s="44"/>
      <c r="I503" s="44"/>
      <c r="J503" s="44"/>
      <c r="K503" s="44"/>
      <c r="L503" s="44"/>
      <c r="M503" s="44"/>
      <c r="N503" s="44"/>
      <c r="O503" s="44"/>
      <c r="P503" s="44"/>
      <c r="Q503" s="44"/>
      <c r="R503" s="44"/>
      <c r="S503" s="44"/>
    </row>
    <row r="504" spans="1:19">
      <c r="A504" s="44"/>
      <c r="B504" s="44"/>
      <c r="C504" s="44"/>
      <c r="D504" s="44"/>
      <c r="E504" s="44"/>
      <c r="F504" s="44"/>
      <c r="G504" s="44"/>
      <c r="H504" s="44"/>
      <c r="I504" s="44"/>
      <c r="J504" s="44"/>
      <c r="K504" s="44"/>
      <c r="L504" s="44"/>
      <c r="M504" s="44"/>
      <c r="N504" s="44"/>
      <c r="O504" s="44"/>
      <c r="P504" s="44"/>
      <c r="Q504" s="44"/>
      <c r="R504" s="44"/>
      <c r="S504" s="44"/>
    </row>
    <row r="505" spans="1:19">
      <c r="A505" s="44"/>
      <c r="B505" s="44"/>
      <c r="C505" s="44"/>
      <c r="D505" s="44"/>
      <c r="E505" s="44"/>
      <c r="F505" s="44"/>
      <c r="G505" s="44"/>
      <c r="H505" s="44"/>
      <c r="I505" s="44"/>
      <c r="J505" s="44"/>
      <c r="K505" s="44"/>
      <c r="L505" s="44"/>
      <c r="M505" s="44"/>
      <c r="N505" s="44"/>
      <c r="O505" s="44"/>
      <c r="P505" s="44"/>
      <c r="Q505" s="44"/>
      <c r="R505" s="44"/>
      <c r="S505" s="44"/>
    </row>
    <row r="506" spans="1:19">
      <c r="A506" s="44"/>
      <c r="B506" s="44"/>
      <c r="C506" s="44"/>
      <c r="D506" s="44"/>
      <c r="E506" s="44"/>
      <c r="F506" s="44"/>
      <c r="G506" s="44"/>
      <c r="H506" s="44"/>
      <c r="I506" s="44"/>
      <c r="J506" s="44"/>
      <c r="K506" s="44"/>
      <c r="L506" s="44"/>
      <c r="M506" s="44"/>
      <c r="N506" s="44"/>
      <c r="O506" s="44"/>
      <c r="P506" s="44"/>
      <c r="Q506" s="44"/>
      <c r="R506" s="44"/>
      <c r="S506" s="44"/>
    </row>
    <row r="507" spans="1:19">
      <c r="A507" s="44"/>
      <c r="B507" s="44"/>
      <c r="C507" s="44"/>
      <c r="D507" s="44"/>
      <c r="E507" s="44"/>
      <c r="F507" s="44"/>
      <c r="G507" s="44"/>
      <c r="H507" s="44"/>
      <c r="I507" s="44"/>
      <c r="J507" s="44"/>
      <c r="K507" s="44"/>
      <c r="L507" s="44"/>
      <c r="M507" s="44"/>
      <c r="N507" s="44"/>
      <c r="O507" s="44"/>
      <c r="P507" s="44"/>
      <c r="Q507" s="44"/>
      <c r="R507" s="44"/>
      <c r="S507" s="44"/>
    </row>
    <row r="508" spans="1:19">
      <c r="A508" s="44"/>
      <c r="B508" s="44"/>
      <c r="C508" s="44"/>
      <c r="D508" s="44"/>
      <c r="E508" s="44"/>
      <c r="F508" s="44"/>
      <c r="G508" s="44"/>
      <c r="H508" s="44"/>
      <c r="I508" s="44"/>
      <c r="J508" s="44"/>
      <c r="K508" s="44"/>
      <c r="L508" s="44"/>
      <c r="M508" s="44"/>
      <c r="N508" s="44"/>
      <c r="O508" s="44"/>
      <c r="P508" s="44"/>
      <c r="Q508" s="44"/>
      <c r="R508" s="44"/>
      <c r="S508" s="44"/>
    </row>
    <row r="509" spans="1:19">
      <c r="A509" s="44"/>
      <c r="B509" s="44"/>
      <c r="C509" s="44"/>
      <c r="D509" s="44"/>
      <c r="E509" s="44"/>
      <c r="F509" s="44"/>
      <c r="G509" s="44"/>
      <c r="H509" s="44"/>
      <c r="I509" s="44"/>
      <c r="J509" s="44"/>
      <c r="K509" s="44"/>
      <c r="L509" s="44"/>
      <c r="M509" s="44"/>
      <c r="N509" s="44"/>
      <c r="O509" s="44"/>
      <c r="P509" s="44"/>
      <c r="Q509" s="44"/>
      <c r="R509" s="44"/>
      <c r="S509" s="44"/>
    </row>
    <row r="510" spans="1:19">
      <c r="A510" s="44"/>
      <c r="B510" s="44"/>
      <c r="C510" s="44"/>
      <c r="D510" s="44"/>
      <c r="E510" s="44"/>
      <c r="F510" s="44"/>
      <c r="G510" s="44"/>
      <c r="H510" s="44"/>
      <c r="I510" s="44"/>
      <c r="J510" s="44"/>
      <c r="K510" s="44"/>
      <c r="L510" s="44"/>
      <c r="M510" s="44"/>
      <c r="N510" s="44"/>
      <c r="O510" s="44"/>
      <c r="P510" s="44"/>
      <c r="Q510" s="44"/>
      <c r="R510" s="44"/>
      <c r="S510" s="44"/>
    </row>
    <row r="511" spans="1:19">
      <c r="A511" s="44"/>
      <c r="B511" s="44"/>
      <c r="C511" s="44"/>
      <c r="D511" s="44"/>
      <c r="E511" s="44"/>
      <c r="F511" s="44"/>
      <c r="G511" s="44"/>
      <c r="H511" s="44"/>
      <c r="I511" s="44"/>
      <c r="J511" s="44"/>
      <c r="K511" s="44"/>
      <c r="L511" s="44"/>
      <c r="M511" s="44"/>
      <c r="N511" s="44"/>
      <c r="O511" s="44"/>
      <c r="P511" s="44"/>
      <c r="Q511" s="44"/>
      <c r="R511" s="44"/>
      <c r="S511" s="44"/>
    </row>
    <row r="512" spans="1:19">
      <c r="A512" s="44"/>
      <c r="B512" s="44"/>
      <c r="C512" s="44"/>
      <c r="D512" s="44"/>
      <c r="E512" s="44"/>
      <c r="F512" s="44"/>
      <c r="G512" s="44"/>
      <c r="H512" s="44"/>
      <c r="I512" s="44"/>
      <c r="J512" s="44"/>
      <c r="K512" s="44"/>
      <c r="L512" s="44"/>
      <c r="M512" s="44"/>
      <c r="N512" s="44"/>
      <c r="O512" s="44"/>
      <c r="P512" s="44"/>
      <c r="Q512" s="44"/>
      <c r="R512" s="44"/>
      <c r="S512" s="44"/>
    </row>
    <row r="513" spans="1:19">
      <c r="A513" s="44"/>
      <c r="B513" s="44"/>
      <c r="C513" s="44"/>
      <c r="D513" s="44"/>
      <c r="E513" s="44"/>
      <c r="F513" s="44"/>
      <c r="G513" s="44"/>
      <c r="H513" s="44"/>
      <c r="I513" s="44"/>
      <c r="J513" s="44"/>
      <c r="K513" s="44"/>
      <c r="L513" s="44"/>
      <c r="M513" s="44"/>
      <c r="N513" s="44"/>
      <c r="O513" s="44"/>
      <c r="P513" s="44"/>
      <c r="Q513" s="44"/>
      <c r="R513" s="44"/>
      <c r="S513" s="44"/>
    </row>
    <row r="514" spans="1:19">
      <c r="A514" s="44"/>
      <c r="B514" s="44"/>
      <c r="C514" s="44"/>
      <c r="D514" s="44"/>
      <c r="E514" s="44"/>
      <c r="F514" s="44"/>
      <c r="G514" s="44"/>
      <c r="H514" s="44"/>
      <c r="I514" s="44"/>
      <c r="J514" s="44"/>
      <c r="K514" s="44"/>
      <c r="L514" s="44"/>
      <c r="M514" s="44"/>
      <c r="N514" s="44"/>
      <c r="O514" s="44"/>
      <c r="P514" s="44"/>
      <c r="Q514" s="44"/>
      <c r="R514" s="44"/>
      <c r="S514" s="44"/>
    </row>
    <row r="515" spans="1:19">
      <c r="A515" s="44"/>
      <c r="B515" s="44"/>
      <c r="C515" s="44"/>
      <c r="D515" s="44"/>
      <c r="E515" s="44"/>
      <c r="F515" s="44"/>
      <c r="G515" s="44"/>
      <c r="H515" s="44"/>
      <c r="I515" s="44"/>
      <c r="J515" s="44"/>
      <c r="K515" s="44"/>
      <c r="L515" s="44"/>
      <c r="M515" s="44"/>
      <c r="N515" s="44"/>
      <c r="O515" s="44"/>
      <c r="P515" s="44"/>
      <c r="Q515" s="44"/>
      <c r="R515" s="44"/>
      <c r="S515" s="44"/>
    </row>
    <row r="516" spans="1:19">
      <c r="A516" s="44"/>
      <c r="B516" s="44"/>
      <c r="C516" s="44"/>
      <c r="D516" s="44"/>
      <c r="E516" s="44"/>
      <c r="F516" s="44"/>
      <c r="G516" s="44"/>
      <c r="H516" s="44"/>
      <c r="I516" s="44"/>
      <c r="J516" s="44"/>
      <c r="K516" s="44"/>
      <c r="L516" s="44"/>
      <c r="M516" s="44"/>
      <c r="N516" s="44"/>
      <c r="O516" s="44"/>
      <c r="P516" s="44"/>
      <c r="Q516" s="44"/>
      <c r="R516" s="44"/>
      <c r="S516" s="44"/>
    </row>
    <row r="517" spans="1:19">
      <c r="A517" s="44"/>
      <c r="B517" s="44"/>
      <c r="C517" s="44"/>
      <c r="D517" s="44"/>
      <c r="E517" s="44"/>
      <c r="F517" s="44"/>
      <c r="G517" s="44"/>
      <c r="H517" s="44"/>
      <c r="I517" s="44"/>
      <c r="J517" s="44"/>
      <c r="K517" s="44"/>
      <c r="L517" s="44"/>
      <c r="M517" s="44"/>
      <c r="N517" s="44"/>
      <c r="O517" s="44"/>
      <c r="P517" s="44"/>
      <c r="Q517" s="44"/>
      <c r="R517" s="44"/>
      <c r="S517" s="44"/>
    </row>
    <row r="518" spans="1:19">
      <c r="A518" s="44"/>
      <c r="B518" s="44"/>
      <c r="C518" s="44"/>
      <c r="D518" s="44"/>
      <c r="E518" s="44"/>
      <c r="F518" s="44"/>
      <c r="G518" s="44"/>
      <c r="H518" s="44"/>
      <c r="I518" s="44"/>
      <c r="J518" s="44"/>
      <c r="K518" s="44"/>
      <c r="L518" s="44"/>
      <c r="M518" s="44"/>
      <c r="N518" s="44"/>
      <c r="O518" s="44"/>
      <c r="P518" s="44"/>
      <c r="Q518" s="44"/>
      <c r="R518" s="44"/>
      <c r="S518" s="44"/>
    </row>
    <row r="519" spans="1:19">
      <c r="A519" s="44"/>
      <c r="B519" s="44"/>
      <c r="C519" s="44"/>
      <c r="D519" s="44"/>
      <c r="E519" s="44"/>
      <c r="F519" s="44"/>
      <c r="G519" s="44"/>
      <c r="H519" s="44"/>
      <c r="I519" s="44"/>
      <c r="J519" s="44"/>
      <c r="K519" s="44"/>
      <c r="L519" s="44"/>
      <c r="M519" s="44"/>
      <c r="N519" s="44"/>
      <c r="O519" s="44"/>
      <c r="P519" s="44"/>
      <c r="Q519" s="44"/>
      <c r="R519" s="44"/>
      <c r="S519" s="44"/>
    </row>
    <row r="520" spans="1:19">
      <c r="A520" s="44"/>
      <c r="B520" s="44"/>
      <c r="C520" s="44"/>
      <c r="D520" s="44"/>
      <c r="E520" s="44"/>
      <c r="F520" s="44"/>
      <c r="G520" s="44"/>
      <c r="H520" s="44"/>
      <c r="I520" s="44"/>
      <c r="J520" s="44"/>
      <c r="K520" s="44"/>
      <c r="L520" s="44"/>
      <c r="M520" s="44"/>
      <c r="N520" s="44"/>
      <c r="O520" s="44"/>
      <c r="P520" s="44"/>
      <c r="Q520" s="44"/>
      <c r="R520" s="44"/>
      <c r="S520" s="44"/>
    </row>
    <row r="521" spans="1:19">
      <c r="A521" s="44"/>
      <c r="B521" s="44"/>
      <c r="C521" s="44"/>
      <c r="D521" s="44"/>
      <c r="E521" s="44"/>
      <c r="F521" s="44"/>
      <c r="G521" s="44"/>
      <c r="H521" s="44"/>
      <c r="I521" s="44"/>
      <c r="J521" s="44"/>
      <c r="K521" s="44"/>
      <c r="L521" s="44"/>
      <c r="M521" s="44"/>
      <c r="N521" s="44"/>
      <c r="O521" s="44"/>
      <c r="P521" s="44"/>
      <c r="Q521" s="44"/>
      <c r="R521" s="44"/>
      <c r="S521" s="44"/>
    </row>
    <row r="522" spans="1:19">
      <c r="A522" s="44"/>
      <c r="B522" s="44"/>
      <c r="C522" s="44"/>
      <c r="D522" s="44"/>
      <c r="E522" s="44"/>
      <c r="F522" s="44"/>
      <c r="G522" s="44"/>
      <c r="H522" s="44"/>
      <c r="I522" s="44"/>
      <c r="J522" s="44"/>
      <c r="K522" s="44"/>
      <c r="L522" s="44"/>
      <c r="M522" s="44"/>
      <c r="N522" s="44"/>
      <c r="O522" s="44"/>
      <c r="P522" s="44"/>
      <c r="Q522" s="44"/>
      <c r="R522" s="44"/>
      <c r="S522" s="44"/>
    </row>
    <row r="523" spans="1:19">
      <c r="A523" s="44"/>
      <c r="B523" s="44"/>
      <c r="C523" s="44"/>
      <c r="D523" s="44"/>
      <c r="E523" s="44"/>
      <c r="F523" s="44"/>
      <c r="G523" s="44"/>
      <c r="H523" s="44"/>
      <c r="I523" s="44"/>
      <c r="J523" s="44"/>
      <c r="K523" s="44"/>
      <c r="L523" s="44"/>
      <c r="M523" s="44"/>
      <c r="N523" s="44"/>
      <c r="O523" s="44"/>
      <c r="P523" s="44"/>
      <c r="Q523" s="44"/>
      <c r="R523" s="44"/>
      <c r="S523" s="44"/>
    </row>
    <row r="524" spans="1:19">
      <c r="A524" s="44"/>
      <c r="B524" s="44"/>
      <c r="C524" s="44"/>
      <c r="D524" s="44"/>
      <c r="E524" s="44"/>
      <c r="F524" s="44"/>
      <c r="G524" s="44"/>
      <c r="H524" s="44"/>
      <c r="I524" s="44"/>
      <c r="J524" s="44"/>
      <c r="K524" s="44"/>
      <c r="L524" s="44"/>
      <c r="M524" s="44"/>
      <c r="N524" s="44"/>
      <c r="O524" s="44"/>
      <c r="P524" s="44"/>
      <c r="Q524" s="44"/>
      <c r="R524" s="44"/>
      <c r="S524" s="44"/>
    </row>
    <row r="525" spans="1:19">
      <c r="A525" s="44"/>
      <c r="B525" s="44"/>
      <c r="C525" s="44"/>
      <c r="D525" s="44"/>
      <c r="E525" s="44"/>
      <c r="F525" s="44"/>
      <c r="G525" s="44"/>
      <c r="H525" s="44"/>
      <c r="I525" s="44"/>
      <c r="J525" s="44"/>
      <c r="K525" s="44"/>
      <c r="L525" s="44"/>
      <c r="M525" s="44"/>
      <c r="N525" s="44"/>
      <c r="O525" s="44"/>
      <c r="P525" s="44"/>
      <c r="Q525" s="44"/>
      <c r="R525" s="44"/>
      <c r="S525" s="44"/>
    </row>
    <row r="526" spans="1:19">
      <c r="A526" s="44"/>
      <c r="B526" s="44"/>
      <c r="C526" s="44"/>
      <c r="D526" s="44"/>
      <c r="E526" s="44"/>
      <c r="F526" s="44"/>
      <c r="G526" s="44"/>
      <c r="H526" s="44"/>
      <c r="I526" s="44"/>
      <c r="J526" s="44"/>
      <c r="K526" s="44"/>
      <c r="L526" s="44"/>
      <c r="M526" s="44"/>
      <c r="N526" s="44"/>
      <c r="O526" s="44"/>
      <c r="P526" s="44"/>
      <c r="Q526" s="44"/>
      <c r="R526" s="44"/>
      <c r="S526" s="44"/>
    </row>
    <row r="527" spans="1:19">
      <c r="A527" s="44"/>
      <c r="B527" s="44"/>
      <c r="C527" s="44"/>
      <c r="D527" s="44"/>
      <c r="E527" s="44"/>
      <c r="F527" s="44"/>
      <c r="G527" s="44"/>
      <c r="H527" s="44"/>
      <c r="I527" s="44"/>
      <c r="J527" s="44"/>
      <c r="K527" s="44"/>
      <c r="L527" s="44"/>
      <c r="M527" s="44"/>
      <c r="N527" s="44"/>
      <c r="O527" s="44"/>
      <c r="P527" s="44"/>
      <c r="Q527" s="44"/>
      <c r="R527" s="44"/>
      <c r="S527" s="44"/>
    </row>
    <row r="528" spans="1:19">
      <c r="A528" s="44"/>
      <c r="B528" s="44"/>
      <c r="C528" s="44"/>
      <c r="D528" s="44"/>
      <c r="E528" s="44"/>
      <c r="F528" s="44"/>
      <c r="G528" s="44"/>
      <c r="H528" s="44"/>
      <c r="I528" s="44"/>
      <c r="J528" s="44"/>
      <c r="K528" s="44"/>
      <c r="L528" s="44"/>
      <c r="M528" s="44"/>
      <c r="N528" s="44"/>
      <c r="O528" s="44"/>
      <c r="P528" s="44"/>
      <c r="Q528" s="44"/>
      <c r="R528" s="44"/>
      <c r="S528" s="44"/>
    </row>
    <row r="529" spans="1:19">
      <c r="A529" s="44"/>
      <c r="B529" s="44"/>
      <c r="C529" s="44"/>
      <c r="D529" s="44"/>
      <c r="E529" s="44"/>
      <c r="F529" s="44"/>
      <c r="G529" s="44"/>
      <c r="H529" s="44"/>
      <c r="I529" s="44"/>
      <c r="J529" s="44"/>
      <c r="K529" s="44"/>
      <c r="L529" s="44"/>
      <c r="M529" s="44"/>
      <c r="N529" s="44"/>
      <c r="O529" s="44"/>
      <c r="P529" s="44"/>
      <c r="Q529" s="44"/>
      <c r="R529" s="44"/>
      <c r="S529" s="44"/>
    </row>
    <row r="530" spans="1:19">
      <c r="A530" s="44"/>
      <c r="B530" s="44"/>
      <c r="C530" s="44"/>
      <c r="D530" s="44"/>
      <c r="E530" s="44"/>
      <c r="F530" s="44"/>
      <c r="G530" s="44"/>
      <c r="H530" s="44"/>
      <c r="I530" s="44"/>
      <c r="J530" s="44"/>
      <c r="K530" s="44"/>
      <c r="L530" s="44"/>
      <c r="M530" s="44"/>
      <c r="N530" s="44"/>
      <c r="O530" s="44"/>
      <c r="P530" s="44"/>
      <c r="Q530" s="44"/>
      <c r="R530" s="44"/>
      <c r="S530" s="44"/>
    </row>
    <row r="531" spans="1:19">
      <c r="A531" s="44"/>
      <c r="B531" s="44"/>
      <c r="C531" s="44"/>
      <c r="D531" s="44"/>
      <c r="E531" s="44"/>
      <c r="F531" s="44"/>
      <c r="G531" s="44"/>
      <c r="H531" s="44"/>
      <c r="I531" s="44"/>
      <c r="J531" s="44"/>
      <c r="K531" s="44"/>
      <c r="L531" s="44"/>
      <c r="M531" s="44"/>
      <c r="N531" s="44"/>
      <c r="O531" s="44"/>
      <c r="P531" s="44"/>
      <c r="Q531" s="44"/>
      <c r="R531" s="44"/>
      <c r="S531" s="44"/>
    </row>
    <row r="532" spans="1:19">
      <c r="A532" s="44"/>
      <c r="B532" s="44"/>
      <c r="C532" s="44"/>
      <c r="D532" s="44"/>
      <c r="E532" s="44"/>
      <c r="F532" s="44"/>
      <c r="G532" s="44"/>
      <c r="H532" s="44"/>
      <c r="I532" s="44"/>
      <c r="J532" s="44"/>
      <c r="K532" s="44"/>
      <c r="L532" s="44"/>
      <c r="M532" s="44"/>
      <c r="N532" s="44"/>
      <c r="O532" s="44"/>
      <c r="P532" s="44"/>
      <c r="Q532" s="44"/>
      <c r="R532" s="44"/>
      <c r="S532" s="44"/>
    </row>
    <row r="533" spans="1:19">
      <c r="A533" s="44"/>
      <c r="B533" s="44"/>
      <c r="C533" s="44"/>
      <c r="D533" s="44"/>
      <c r="E533" s="44"/>
      <c r="F533" s="44"/>
      <c r="G533" s="44"/>
      <c r="H533" s="44"/>
      <c r="I533" s="44"/>
      <c r="J533" s="44"/>
      <c r="K533" s="44"/>
      <c r="L533" s="44"/>
      <c r="M533" s="44"/>
      <c r="N533" s="44"/>
      <c r="O533" s="44"/>
      <c r="P533" s="44"/>
      <c r="Q533" s="44"/>
      <c r="R533" s="44"/>
      <c r="S533" s="44"/>
    </row>
    <row r="534" spans="1:19">
      <c r="A534" s="44"/>
      <c r="B534" s="44"/>
      <c r="C534" s="44"/>
      <c r="D534" s="44"/>
      <c r="E534" s="44"/>
      <c r="F534" s="44"/>
      <c r="G534" s="44"/>
      <c r="H534" s="44"/>
      <c r="I534" s="44"/>
      <c r="J534" s="44"/>
      <c r="K534" s="44"/>
      <c r="L534" s="44"/>
      <c r="M534" s="44"/>
      <c r="N534" s="44"/>
      <c r="O534" s="44"/>
      <c r="P534" s="44"/>
      <c r="Q534" s="44"/>
      <c r="R534" s="44"/>
      <c r="S534" s="44"/>
    </row>
    <row r="535" spans="1:19">
      <c r="A535" s="44"/>
      <c r="B535" s="44"/>
      <c r="C535" s="44"/>
      <c r="D535" s="44"/>
      <c r="E535" s="44"/>
      <c r="F535" s="44"/>
      <c r="G535" s="44"/>
      <c r="H535" s="44"/>
      <c r="I535" s="44"/>
      <c r="J535" s="44"/>
      <c r="K535" s="44"/>
      <c r="L535" s="44"/>
      <c r="M535" s="44"/>
      <c r="N535" s="44"/>
      <c r="O535" s="44"/>
      <c r="P535" s="44"/>
      <c r="Q535" s="44"/>
      <c r="R535" s="44"/>
      <c r="S535" s="44"/>
    </row>
    <row r="536" spans="1:19">
      <c r="A536" s="44"/>
      <c r="B536" s="44"/>
      <c r="C536" s="44"/>
      <c r="D536" s="44"/>
      <c r="E536" s="44"/>
      <c r="F536" s="44"/>
      <c r="G536" s="44"/>
      <c r="H536" s="44"/>
      <c r="I536" s="44"/>
      <c r="J536" s="44"/>
      <c r="K536" s="44"/>
      <c r="L536" s="44"/>
      <c r="M536" s="44"/>
      <c r="N536" s="44"/>
      <c r="O536" s="44"/>
      <c r="P536" s="44"/>
      <c r="Q536" s="44"/>
      <c r="R536" s="44"/>
      <c r="S536" s="44"/>
    </row>
    <row r="537" spans="1:19">
      <c r="A537" s="44"/>
      <c r="B537" s="44"/>
      <c r="C537" s="44"/>
      <c r="D537" s="44"/>
      <c r="E537" s="44"/>
      <c r="F537" s="44"/>
      <c r="G537" s="44"/>
      <c r="H537" s="44"/>
      <c r="I537" s="44"/>
      <c r="J537" s="44"/>
      <c r="K537" s="44"/>
      <c r="L537" s="44"/>
      <c r="M537" s="44"/>
      <c r="N537" s="44"/>
      <c r="O537" s="44"/>
      <c r="P537" s="44"/>
      <c r="Q537" s="44"/>
      <c r="R537" s="44"/>
      <c r="S537" s="44"/>
    </row>
    <row r="538" spans="1:19">
      <c r="A538" s="44"/>
      <c r="B538" s="44"/>
      <c r="C538" s="44"/>
      <c r="D538" s="44"/>
      <c r="E538" s="44"/>
      <c r="F538" s="44"/>
      <c r="G538" s="44"/>
      <c r="H538" s="44"/>
      <c r="I538" s="44"/>
      <c r="J538" s="44"/>
      <c r="K538" s="44"/>
      <c r="L538" s="44"/>
      <c r="M538" s="44"/>
      <c r="N538" s="44"/>
      <c r="O538" s="44"/>
      <c r="P538" s="44"/>
      <c r="Q538" s="44"/>
      <c r="R538" s="44"/>
      <c r="S538" s="44"/>
    </row>
    <row r="539" spans="1:19">
      <c r="A539" s="44"/>
      <c r="B539" s="44"/>
      <c r="C539" s="44"/>
      <c r="D539" s="44"/>
      <c r="E539" s="44"/>
      <c r="F539" s="44"/>
      <c r="G539" s="44"/>
      <c r="H539" s="44"/>
      <c r="I539" s="44"/>
      <c r="J539" s="44"/>
      <c r="K539" s="44"/>
      <c r="L539" s="44"/>
      <c r="M539" s="44"/>
      <c r="N539" s="44"/>
      <c r="O539" s="44"/>
      <c r="P539" s="44"/>
      <c r="Q539" s="44"/>
      <c r="R539" s="44"/>
      <c r="S539" s="44"/>
    </row>
    <row r="540" spans="1:19">
      <c r="A540" s="44"/>
      <c r="B540" s="44"/>
      <c r="C540" s="44"/>
      <c r="D540" s="44"/>
      <c r="E540" s="44"/>
      <c r="F540" s="44"/>
      <c r="G540" s="44"/>
      <c r="H540" s="44"/>
      <c r="I540" s="44"/>
      <c r="J540" s="44"/>
      <c r="K540" s="44"/>
      <c r="L540" s="44"/>
      <c r="M540" s="44"/>
      <c r="N540" s="44"/>
      <c r="O540" s="44"/>
      <c r="P540" s="44"/>
      <c r="Q540" s="44"/>
      <c r="R540" s="44"/>
      <c r="S540" s="44"/>
    </row>
    <row r="541" spans="1:19">
      <c r="A541" s="44"/>
      <c r="B541" s="44"/>
      <c r="C541" s="44"/>
      <c r="D541" s="44"/>
      <c r="E541" s="44"/>
      <c r="F541" s="44"/>
      <c r="G541" s="44"/>
      <c r="H541" s="44"/>
      <c r="I541" s="44"/>
      <c r="J541" s="44"/>
      <c r="K541" s="44"/>
      <c r="L541" s="44"/>
      <c r="M541" s="44"/>
      <c r="N541" s="44"/>
      <c r="O541" s="44"/>
      <c r="P541" s="44"/>
      <c r="Q541" s="44"/>
      <c r="R541" s="44"/>
      <c r="S541" s="44"/>
    </row>
    <row r="542" spans="1:19">
      <c r="A542" s="44"/>
      <c r="B542" s="44"/>
      <c r="C542" s="44"/>
      <c r="D542" s="44"/>
      <c r="E542" s="44"/>
      <c r="F542" s="44"/>
      <c r="G542" s="44"/>
      <c r="H542" s="44"/>
      <c r="I542" s="44"/>
      <c r="J542" s="44"/>
      <c r="K542" s="44"/>
      <c r="L542" s="44"/>
      <c r="M542" s="44"/>
      <c r="N542" s="44"/>
      <c r="O542" s="44"/>
      <c r="P542" s="44"/>
      <c r="Q542" s="44"/>
      <c r="R542" s="44"/>
      <c r="S542" s="44"/>
    </row>
    <row r="543" spans="1:19">
      <c r="A543" s="44"/>
      <c r="B543" s="44"/>
      <c r="C543" s="44"/>
      <c r="D543" s="44"/>
      <c r="E543" s="44"/>
      <c r="F543" s="44"/>
      <c r="G543" s="44"/>
      <c r="H543" s="44"/>
      <c r="I543" s="44"/>
      <c r="J543" s="44"/>
      <c r="K543" s="44"/>
      <c r="L543" s="44"/>
      <c r="M543" s="44"/>
      <c r="N543" s="44"/>
      <c r="O543" s="44"/>
      <c r="P543" s="44"/>
      <c r="Q543" s="44"/>
      <c r="R543" s="44"/>
      <c r="S543" s="44"/>
    </row>
    <row r="544" spans="1:19">
      <c r="A544" s="44"/>
      <c r="B544" s="44"/>
      <c r="C544" s="44"/>
      <c r="D544" s="44"/>
      <c r="E544" s="44"/>
      <c r="F544" s="44"/>
      <c r="G544" s="44"/>
      <c r="H544" s="44"/>
      <c r="I544" s="44"/>
      <c r="J544" s="44"/>
      <c r="K544" s="44"/>
      <c r="L544" s="44"/>
      <c r="M544" s="44"/>
      <c r="N544" s="44"/>
      <c r="O544" s="44"/>
      <c r="P544" s="44"/>
      <c r="Q544" s="44"/>
      <c r="R544" s="44"/>
      <c r="S544" s="44"/>
    </row>
    <row r="545" spans="1:19">
      <c r="A545" s="44"/>
      <c r="B545" s="44"/>
      <c r="C545" s="44"/>
      <c r="D545" s="44"/>
      <c r="E545" s="44"/>
      <c r="F545" s="44"/>
      <c r="G545" s="44"/>
      <c r="H545" s="44"/>
      <c r="I545" s="44"/>
      <c r="J545" s="44"/>
      <c r="K545" s="44"/>
      <c r="L545" s="44"/>
      <c r="M545" s="44"/>
      <c r="N545" s="44"/>
      <c r="O545" s="44"/>
      <c r="P545" s="44"/>
      <c r="Q545" s="44"/>
      <c r="R545" s="44"/>
      <c r="S545" s="44"/>
    </row>
    <row r="546" spans="1:19">
      <c r="A546" s="44"/>
      <c r="B546" s="44"/>
      <c r="C546" s="44"/>
      <c r="D546" s="44"/>
      <c r="E546" s="44"/>
      <c r="F546" s="44"/>
      <c r="G546" s="44"/>
      <c r="H546" s="44"/>
      <c r="I546" s="44"/>
      <c r="J546" s="44"/>
      <c r="K546" s="44"/>
      <c r="L546" s="44"/>
      <c r="M546" s="44"/>
      <c r="N546" s="44"/>
      <c r="O546" s="44"/>
      <c r="P546" s="44"/>
      <c r="Q546" s="44"/>
      <c r="R546" s="44"/>
      <c r="S546" s="44"/>
    </row>
    <row r="547" spans="1:19">
      <c r="A547" s="44"/>
      <c r="B547" s="44"/>
      <c r="C547" s="44"/>
      <c r="D547" s="44"/>
      <c r="E547" s="44"/>
      <c r="F547" s="44"/>
      <c r="G547" s="44"/>
      <c r="H547" s="44"/>
      <c r="I547" s="44"/>
      <c r="J547" s="44"/>
      <c r="K547" s="44"/>
      <c r="L547" s="44"/>
      <c r="M547" s="44"/>
      <c r="N547" s="44"/>
      <c r="O547" s="44"/>
      <c r="P547" s="44"/>
      <c r="Q547" s="44"/>
      <c r="R547" s="44"/>
      <c r="S547" s="44"/>
    </row>
    <row r="548" spans="1:19">
      <c r="A548" s="44"/>
      <c r="B548" s="44"/>
      <c r="C548" s="44"/>
      <c r="D548" s="44"/>
      <c r="E548" s="44"/>
      <c r="F548" s="44"/>
      <c r="G548" s="44"/>
      <c r="H548" s="44"/>
      <c r="I548" s="44"/>
      <c r="J548" s="44"/>
      <c r="K548" s="44"/>
      <c r="L548" s="44"/>
      <c r="M548" s="44"/>
      <c r="N548" s="44"/>
      <c r="O548" s="44"/>
      <c r="P548" s="44"/>
      <c r="Q548" s="44"/>
      <c r="R548" s="44"/>
      <c r="S548" s="44"/>
    </row>
    <row r="549" spans="1:19">
      <c r="A549" s="44"/>
      <c r="B549" s="44"/>
      <c r="C549" s="44"/>
      <c r="D549" s="44"/>
      <c r="E549" s="44"/>
      <c r="F549" s="44"/>
      <c r="G549" s="44"/>
      <c r="H549" s="44"/>
      <c r="I549" s="44"/>
      <c r="J549" s="44"/>
      <c r="K549" s="44"/>
      <c r="L549" s="44"/>
      <c r="M549" s="44"/>
      <c r="N549" s="44"/>
      <c r="O549" s="44"/>
      <c r="P549" s="44"/>
      <c r="Q549" s="44"/>
      <c r="R549" s="44"/>
      <c r="S549" s="44"/>
    </row>
    <row r="550" spans="1:19">
      <c r="A550" s="44"/>
      <c r="B550" s="44"/>
      <c r="C550" s="44"/>
      <c r="D550" s="44"/>
      <c r="E550" s="44"/>
      <c r="F550" s="44"/>
      <c r="G550" s="44"/>
      <c r="H550" s="44"/>
      <c r="I550" s="44"/>
      <c r="J550" s="44"/>
      <c r="K550" s="44"/>
      <c r="L550" s="44"/>
      <c r="M550" s="44"/>
      <c r="N550" s="44"/>
      <c r="O550" s="44"/>
      <c r="P550" s="44"/>
      <c r="Q550" s="44"/>
      <c r="R550" s="44"/>
      <c r="S550" s="44"/>
    </row>
    <row r="551" spans="1:19">
      <c r="A551" s="44"/>
      <c r="B551" s="44"/>
      <c r="C551" s="44"/>
      <c r="D551" s="44"/>
      <c r="E551" s="44"/>
      <c r="F551" s="44"/>
      <c r="G551" s="44"/>
      <c r="H551" s="44"/>
      <c r="I551" s="44"/>
      <c r="J551" s="44"/>
      <c r="K551" s="44"/>
      <c r="L551" s="44"/>
      <c r="M551" s="44"/>
      <c r="N551" s="44"/>
      <c r="O551" s="44"/>
      <c r="P551" s="44"/>
      <c r="Q551" s="44"/>
      <c r="R551" s="44"/>
      <c r="S551" s="44"/>
    </row>
    <row r="552" spans="1:19">
      <c r="A552" s="44"/>
      <c r="B552" s="44"/>
      <c r="C552" s="44"/>
      <c r="D552" s="44"/>
      <c r="E552" s="44"/>
      <c r="F552" s="44"/>
      <c r="G552" s="44"/>
      <c r="H552" s="44"/>
      <c r="I552" s="44"/>
      <c r="J552" s="44"/>
      <c r="K552" s="44"/>
      <c r="L552" s="44"/>
      <c r="M552" s="44"/>
      <c r="N552" s="44"/>
      <c r="O552" s="44"/>
      <c r="P552" s="44"/>
      <c r="Q552" s="44"/>
      <c r="R552" s="44"/>
      <c r="S552" s="44"/>
    </row>
    <row r="553" spans="1:19">
      <c r="A553" s="44"/>
      <c r="B553" s="44"/>
      <c r="C553" s="44"/>
      <c r="D553" s="44"/>
      <c r="E553" s="44"/>
      <c r="F553" s="44"/>
      <c r="G553" s="44"/>
      <c r="H553" s="44"/>
      <c r="I553" s="44"/>
      <c r="J553" s="44"/>
      <c r="K553" s="44"/>
      <c r="L553" s="44"/>
      <c r="M553" s="44"/>
      <c r="N553" s="44"/>
      <c r="O553" s="44"/>
      <c r="P553" s="44"/>
      <c r="Q553" s="44"/>
      <c r="R553" s="44"/>
      <c r="S553" s="44"/>
    </row>
    <row r="554" spans="1:19">
      <c r="A554" s="44"/>
      <c r="B554" s="44"/>
      <c r="C554" s="44"/>
      <c r="D554" s="44"/>
      <c r="E554" s="44"/>
      <c r="F554" s="44"/>
      <c r="G554" s="44"/>
      <c r="H554" s="44"/>
      <c r="I554" s="44"/>
      <c r="J554" s="44"/>
      <c r="K554" s="44"/>
      <c r="L554" s="44"/>
      <c r="M554" s="44"/>
      <c r="N554" s="44"/>
      <c r="O554" s="44"/>
      <c r="P554" s="44"/>
      <c r="Q554" s="44"/>
      <c r="R554" s="44"/>
      <c r="S554" s="44"/>
    </row>
    <row r="555" spans="1:19">
      <c r="A555" s="44"/>
      <c r="B555" s="44"/>
      <c r="C555" s="44"/>
      <c r="D555" s="44"/>
      <c r="E555" s="44"/>
      <c r="F555" s="44"/>
      <c r="G555" s="44"/>
      <c r="H555" s="44"/>
      <c r="I555" s="44"/>
      <c r="J555" s="44"/>
      <c r="K555" s="44"/>
      <c r="L555" s="44"/>
      <c r="M555" s="44"/>
      <c r="N555" s="44"/>
      <c r="O555" s="44"/>
      <c r="P555" s="44"/>
      <c r="Q555" s="44"/>
      <c r="R555" s="44"/>
      <c r="S555" s="44"/>
    </row>
    <row r="556" spans="1:19">
      <c r="A556" s="44"/>
      <c r="B556" s="44"/>
      <c r="C556" s="44"/>
      <c r="D556" s="44"/>
      <c r="E556" s="44"/>
      <c r="F556" s="44"/>
      <c r="G556" s="44"/>
      <c r="H556" s="44"/>
      <c r="I556" s="44"/>
      <c r="J556" s="44"/>
      <c r="K556" s="44"/>
      <c r="L556" s="44"/>
      <c r="M556" s="44"/>
      <c r="N556" s="44"/>
      <c r="O556" s="44"/>
      <c r="P556" s="44"/>
      <c r="Q556" s="44"/>
      <c r="R556" s="44"/>
      <c r="S556" s="44"/>
    </row>
    <row r="557" spans="1:19">
      <c r="A557" s="44"/>
      <c r="B557" s="44"/>
      <c r="C557" s="44"/>
      <c r="D557" s="44"/>
      <c r="E557" s="44"/>
      <c r="F557" s="44"/>
      <c r="G557" s="44"/>
      <c r="H557" s="44"/>
      <c r="I557" s="44"/>
      <c r="J557" s="44"/>
      <c r="K557" s="44"/>
      <c r="L557" s="44"/>
      <c r="M557" s="44"/>
      <c r="N557" s="44"/>
      <c r="O557" s="44"/>
      <c r="P557" s="44"/>
      <c r="Q557" s="44"/>
      <c r="R557" s="44"/>
      <c r="S557" s="44"/>
    </row>
    <row r="558" spans="1:19">
      <c r="A558" s="44"/>
      <c r="B558" s="44"/>
      <c r="C558" s="44"/>
      <c r="D558" s="44"/>
      <c r="E558" s="44"/>
      <c r="F558" s="44"/>
      <c r="G558" s="44"/>
      <c r="H558" s="44"/>
      <c r="I558" s="44"/>
      <c r="J558" s="44"/>
      <c r="K558" s="44"/>
      <c r="L558" s="44"/>
      <c r="M558" s="44"/>
      <c r="N558" s="44"/>
      <c r="O558" s="44"/>
      <c r="P558" s="44"/>
      <c r="Q558" s="44"/>
      <c r="R558" s="44"/>
      <c r="S558" s="44"/>
    </row>
    <row r="559" spans="1:19">
      <c r="A559" s="44"/>
      <c r="B559" s="44"/>
      <c r="C559" s="44"/>
      <c r="D559" s="44"/>
      <c r="E559" s="44"/>
      <c r="F559" s="44"/>
      <c r="G559" s="44"/>
      <c r="H559" s="44"/>
      <c r="I559" s="44"/>
      <c r="J559" s="44"/>
      <c r="K559" s="44"/>
      <c r="L559" s="44"/>
      <c r="M559" s="44"/>
      <c r="N559" s="44"/>
      <c r="O559" s="44"/>
      <c r="P559" s="44"/>
      <c r="Q559" s="44"/>
      <c r="R559" s="44"/>
      <c r="S559" s="44"/>
    </row>
    <row r="560" spans="1:19">
      <c r="A560" s="44"/>
      <c r="B560" s="44"/>
      <c r="C560" s="44"/>
      <c r="D560" s="44"/>
      <c r="E560" s="44"/>
      <c r="F560" s="44"/>
      <c r="G560" s="44"/>
      <c r="H560" s="44"/>
      <c r="I560" s="44"/>
      <c r="J560" s="44"/>
      <c r="K560" s="44"/>
      <c r="L560" s="44"/>
      <c r="M560" s="44"/>
      <c r="N560" s="44"/>
      <c r="O560" s="44"/>
      <c r="P560" s="44"/>
      <c r="Q560" s="44"/>
      <c r="R560" s="44"/>
      <c r="S560" s="44"/>
    </row>
    <row r="561" spans="1:19">
      <c r="A561" s="44"/>
      <c r="B561" s="44"/>
      <c r="C561" s="44"/>
      <c r="D561" s="44"/>
      <c r="E561" s="44"/>
      <c r="F561" s="44"/>
      <c r="G561" s="44"/>
      <c r="H561" s="44"/>
      <c r="I561" s="44"/>
      <c r="J561" s="44"/>
      <c r="K561" s="44"/>
      <c r="L561" s="44"/>
      <c r="M561" s="44"/>
      <c r="N561" s="44"/>
      <c r="O561" s="44"/>
      <c r="P561" s="44"/>
      <c r="Q561" s="44"/>
      <c r="R561" s="44"/>
      <c r="S561" s="44"/>
    </row>
    <row r="562" spans="1:19">
      <c r="A562" s="44"/>
      <c r="B562" s="44"/>
      <c r="C562" s="44"/>
      <c r="D562" s="44"/>
      <c r="E562" s="44"/>
      <c r="F562" s="44"/>
      <c r="G562" s="44"/>
      <c r="H562" s="44"/>
      <c r="I562" s="44"/>
      <c r="J562" s="44"/>
      <c r="K562" s="44"/>
      <c r="L562" s="44"/>
      <c r="M562" s="44"/>
      <c r="N562" s="44"/>
      <c r="O562" s="44"/>
      <c r="P562" s="44"/>
      <c r="Q562" s="44"/>
      <c r="R562" s="44"/>
      <c r="S562" s="44"/>
    </row>
    <row r="563" spans="1:19">
      <c r="A563" s="44"/>
      <c r="B563" s="44"/>
      <c r="C563" s="44"/>
      <c r="D563" s="44"/>
      <c r="E563" s="44"/>
      <c r="F563" s="44"/>
      <c r="G563" s="44"/>
      <c r="H563" s="44"/>
      <c r="I563" s="44"/>
      <c r="J563" s="44"/>
      <c r="K563" s="44"/>
      <c r="L563" s="44"/>
      <c r="M563" s="44"/>
      <c r="N563" s="44"/>
      <c r="O563" s="44"/>
      <c r="P563" s="44"/>
      <c r="Q563" s="44"/>
      <c r="R563" s="44"/>
      <c r="S563" s="44"/>
    </row>
    <row r="564" spans="1:19">
      <c r="A564" s="44"/>
      <c r="B564" s="44"/>
      <c r="C564" s="44"/>
      <c r="D564" s="44"/>
      <c r="E564" s="44"/>
      <c r="F564" s="44"/>
      <c r="G564" s="44"/>
      <c r="H564" s="44"/>
      <c r="I564" s="44"/>
      <c r="J564" s="44"/>
      <c r="K564" s="44"/>
      <c r="L564" s="44"/>
      <c r="M564" s="44"/>
      <c r="N564" s="44"/>
      <c r="O564" s="44"/>
      <c r="P564" s="44"/>
      <c r="Q564" s="44"/>
      <c r="R564" s="44"/>
      <c r="S564" s="44"/>
    </row>
    <row r="565" spans="1:19">
      <c r="A565" s="44"/>
      <c r="B565" s="44"/>
      <c r="C565" s="44"/>
      <c r="D565" s="44"/>
      <c r="E565" s="44"/>
      <c r="F565" s="44"/>
      <c r="G565" s="44"/>
      <c r="H565" s="44"/>
      <c r="I565" s="44"/>
      <c r="J565" s="44"/>
      <c r="K565" s="44"/>
      <c r="L565" s="44"/>
      <c r="M565" s="44"/>
      <c r="N565" s="44"/>
      <c r="O565" s="44"/>
      <c r="P565" s="44"/>
      <c r="Q565" s="44"/>
      <c r="R565" s="44"/>
      <c r="S565" s="44"/>
    </row>
    <row r="566" spans="1:19">
      <c r="A566" s="44"/>
      <c r="B566" s="44"/>
      <c r="C566" s="44"/>
      <c r="D566" s="44"/>
      <c r="E566" s="44"/>
      <c r="F566" s="44"/>
      <c r="G566" s="44"/>
      <c r="H566" s="44"/>
      <c r="I566" s="44"/>
      <c r="J566" s="44"/>
      <c r="K566" s="44"/>
      <c r="L566" s="44"/>
      <c r="M566" s="44"/>
      <c r="N566" s="44"/>
      <c r="O566" s="44"/>
      <c r="P566" s="44"/>
      <c r="Q566" s="44"/>
      <c r="R566" s="44"/>
      <c r="S566" s="44"/>
    </row>
    <row r="567" spans="1:19">
      <c r="A567" s="44"/>
      <c r="B567" s="44"/>
      <c r="C567" s="44"/>
      <c r="D567" s="44"/>
      <c r="E567" s="44"/>
      <c r="F567" s="44"/>
      <c r="G567" s="44"/>
      <c r="H567" s="44"/>
      <c r="I567" s="44"/>
      <c r="J567" s="44"/>
      <c r="K567" s="44"/>
      <c r="L567" s="44"/>
      <c r="M567" s="44"/>
      <c r="N567" s="44"/>
      <c r="O567" s="44"/>
      <c r="P567" s="44"/>
      <c r="Q567" s="44"/>
      <c r="R567" s="44"/>
      <c r="S567" s="44"/>
    </row>
    <row r="568" spans="1:19">
      <c r="A568" s="44"/>
      <c r="B568" s="44"/>
      <c r="C568" s="44"/>
      <c r="D568" s="44"/>
      <c r="E568" s="44"/>
      <c r="F568" s="44"/>
      <c r="G568" s="44"/>
      <c r="H568" s="44"/>
      <c r="I568" s="44"/>
      <c r="J568" s="44"/>
      <c r="K568" s="44"/>
      <c r="L568" s="44"/>
      <c r="M568" s="44"/>
      <c r="N568" s="44"/>
      <c r="O568" s="44"/>
      <c r="P568" s="44"/>
      <c r="Q568" s="44"/>
      <c r="R568" s="44"/>
      <c r="S568" s="44"/>
    </row>
    <row r="569" spans="1:19">
      <c r="A569" s="44"/>
      <c r="B569" s="44"/>
      <c r="C569" s="44"/>
      <c r="D569" s="44"/>
      <c r="E569" s="44"/>
      <c r="F569" s="44"/>
      <c r="G569" s="44"/>
      <c r="H569" s="44"/>
      <c r="I569" s="44"/>
      <c r="J569" s="44"/>
      <c r="K569" s="44"/>
      <c r="L569" s="44"/>
      <c r="M569" s="44"/>
      <c r="N569" s="44"/>
      <c r="O569" s="44"/>
      <c r="P569" s="44"/>
      <c r="Q569" s="44"/>
      <c r="R569" s="44"/>
      <c r="S569" s="44"/>
    </row>
    <row r="570" spans="1:19">
      <c r="A570" s="44"/>
      <c r="B570" s="44"/>
      <c r="C570" s="44"/>
      <c r="D570" s="44"/>
      <c r="E570" s="44"/>
      <c r="F570" s="44"/>
      <c r="G570" s="44"/>
      <c r="H570" s="44"/>
      <c r="I570" s="44"/>
      <c r="J570" s="44"/>
      <c r="K570" s="44"/>
      <c r="L570" s="44"/>
      <c r="M570" s="44"/>
      <c r="N570" s="44"/>
      <c r="O570" s="44"/>
      <c r="P570" s="44"/>
      <c r="Q570" s="44"/>
      <c r="R570" s="44"/>
      <c r="S570" s="44"/>
    </row>
    <row r="571" spans="1:19">
      <c r="A571" s="44"/>
      <c r="B571" s="44"/>
      <c r="C571" s="44"/>
      <c r="D571" s="44"/>
      <c r="E571" s="44"/>
      <c r="F571" s="44"/>
      <c r="G571" s="44"/>
      <c r="H571" s="44"/>
      <c r="I571" s="44"/>
      <c r="J571" s="44"/>
      <c r="K571" s="44"/>
      <c r="L571" s="44"/>
      <c r="M571" s="44"/>
      <c r="N571" s="44"/>
      <c r="O571" s="44"/>
      <c r="P571" s="44"/>
      <c r="Q571" s="44"/>
      <c r="R571" s="44"/>
      <c r="S571" s="44"/>
    </row>
    <row r="572" spans="1:19">
      <c r="A572" s="44"/>
      <c r="B572" s="44"/>
      <c r="C572" s="44"/>
      <c r="D572" s="44"/>
      <c r="E572" s="44"/>
      <c r="F572" s="44"/>
      <c r="G572" s="44"/>
      <c r="H572" s="44"/>
      <c r="I572" s="44"/>
      <c r="J572" s="44"/>
      <c r="K572" s="44"/>
      <c r="L572" s="44"/>
      <c r="M572" s="44"/>
      <c r="N572" s="44"/>
      <c r="O572" s="44"/>
      <c r="P572" s="44"/>
      <c r="Q572" s="44"/>
      <c r="R572" s="44"/>
      <c r="S572" s="44"/>
    </row>
    <row r="573" spans="1:19">
      <c r="A573" s="44"/>
      <c r="B573" s="44"/>
      <c r="C573" s="44"/>
      <c r="D573" s="44"/>
      <c r="E573" s="44"/>
      <c r="F573" s="44"/>
      <c r="G573" s="44"/>
      <c r="H573" s="44"/>
      <c r="I573" s="44"/>
      <c r="J573" s="44"/>
      <c r="K573" s="44"/>
      <c r="L573" s="44"/>
      <c r="M573" s="44"/>
      <c r="N573" s="44"/>
      <c r="O573" s="44"/>
      <c r="P573" s="44"/>
      <c r="Q573" s="44"/>
      <c r="R573" s="44"/>
      <c r="S573" s="44"/>
    </row>
    <row r="574" spans="1:19">
      <c r="A574" s="44"/>
      <c r="B574" s="44"/>
      <c r="C574" s="44"/>
      <c r="D574" s="44"/>
      <c r="E574" s="44"/>
      <c r="F574" s="44"/>
      <c r="G574" s="44"/>
      <c r="H574" s="44"/>
      <c r="I574" s="44"/>
      <c r="J574" s="44"/>
      <c r="K574" s="44"/>
      <c r="L574" s="44"/>
      <c r="M574" s="44"/>
      <c r="N574" s="44"/>
      <c r="O574" s="44"/>
      <c r="P574" s="44"/>
      <c r="Q574" s="44"/>
      <c r="R574" s="44"/>
      <c r="S574" s="44"/>
    </row>
    <row r="575" spans="1:19">
      <c r="A575" s="44"/>
      <c r="B575" s="44"/>
      <c r="C575" s="44"/>
      <c r="D575" s="44"/>
      <c r="E575" s="44"/>
      <c r="F575" s="44"/>
      <c r="G575" s="44"/>
      <c r="H575" s="44"/>
      <c r="I575" s="44"/>
      <c r="J575" s="44"/>
      <c r="K575" s="44"/>
      <c r="L575" s="44"/>
      <c r="M575" s="44"/>
      <c r="N575" s="44"/>
      <c r="O575" s="44"/>
      <c r="P575" s="44"/>
      <c r="Q575" s="44"/>
      <c r="R575" s="44"/>
      <c r="S575" s="44"/>
    </row>
    <row r="576" spans="1:19">
      <c r="A576" s="44"/>
      <c r="B576" s="44"/>
      <c r="C576" s="44"/>
      <c r="D576" s="44"/>
      <c r="E576" s="44"/>
      <c r="F576" s="44"/>
      <c r="G576" s="44"/>
      <c r="H576" s="44"/>
      <c r="I576" s="44"/>
      <c r="J576" s="44"/>
      <c r="K576" s="44"/>
      <c r="L576" s="44"/>
      <c r="M576" s="44"/>
      <c r="N576" s="44"/>
      <c r="O576" s="44"/>
      <c r="P576" s="44"/>
      <c r="Q576" s="44"/>
      <c r="R576" s="44"/>
      <c r="S576" s="44"/>
    </row>
    <row r="577" spans="1:19">
      <c r="A577" s="44"/>
      <c r="B577" s="44"/>
      <c r="C577" s="44"/>
      <c r="D577" s="44"/>
      <c r="E577" s="44"/>
      <c r="F577" s="44"/>
      <c r="G577" s="44"/>
      <c r="H577" s="44"/>
      <c r="I577" s="44"/>
      <c r="J577" s="44"/>
      <c r="K577" s="44"/>
      <c r="L577" s="44"/>
      <c r="M577" s="44"/>
      <c r="N577" s="44"/>
      <c r="O577" s="44"/>
      <c r="P577" s="44"/>
      <c r="Q577" s="44"/>
      <c r="R577" s="44"/>
      <c r="S577" s="44"/>
    </row>
    <row r="578" spans="1:19">
      <c r="A578" s="44"/>
      <c r="B578" s="44"/>
      <c r="C578" s="44"/>
      <c r="D578" s="44"/>
      <c r="E578" s="44"/>
      <c r="F578" s="44"/>
      <c r="G578" s="44"/>
      <c r="H578" s="44"/>
      <c r="I578" s="44"/>
      <c r="J578" s="44"/>
      <c r="K578" s="44"/>
      <c r="L578" s="44"/>
      <c r="M578" s="44"/>
      <c r="N578" s="44"/>
      <c r="O578" s="44"/>
      <c r="P578" s="44"/>
      <c r="Q578" s="44"/>
      <c r="R578" s="44"/>
      <c r="S578" s="44"/>
    </row>
    <row r="579" spans="1:19">
      <c r="A579" s="44"/>
      <c r="B579" s="44"/>
      <c r="C579" s="44"/>
      <c r="D579" s="44"/>
      <c r="E579" s="44"/>
      <c r="F579" s="44"/>
      <c r="G579" s="44"/>
      <c r="H579" s="44"/>
      <c r="I579" s="44"/>
      <c r="J579" s="44"/>
      <c r="K579" s="44"/>
      <c r="L579" s="44"/>
      <c r="M579" s="44"/>
      <c r="N579" s="44"/>
      <c r="O579" s="44"/>
      <c r="P579" s="44"/>
      <c r="Q579" s="44"/>
      <c r="R579" s="44"/>
      <c r="S579" s="44"/>
    </row>
    <row r="580" spans="1:19">
      <c r="A580" s="44"/>
      <c r="B580" s="44"/>
      <c r="C580" s="44"/>
      <c r="D580" s="44"/>
      <c r="E580" s="44"/>
      <c r="F580" s="44"/>
      <c r="G580" s="44"/>
      <c r="H580" s="44"/>
      <c r="I580" s="44"/>
      <c r="J580" s="44"/>
      <c r="K580" s="44"/>
      <c r="L580" s="44"/>
      <c r="M580" s="44"/>
      <c r="N580" s="44"/>
      <c r="O580" s="44"/>
      <c r="P580" s="44"/>
      <c r="Q580" s="44"/>
      <c r="R580" s="44"/>
      <c r="S580" s="44"/>
    </row>
    <row r="581" spans="1:19">
      <c r="A581" s="44"/>
      <c r="B581" s="44"/>
      <c r="C581" s="44"/>
      <c r="D581" s="44"/>
      <c r="E581" s="44"/>
      <c r="F581" s="44"/>
      <c r="G581" s="44"/>
      <c r="H581" s="44"/>
      <c r="I581" s="44"/>
      <c r="J581" s="44"/>
      <c r="K581" s="44"/>
      <c r="L581" s="44"/>
      <c r="M581" s="44"/>
      <c r="N581" s="44"/>
      <c r="O581" s="44"/>
      <c r="P581" s="44"/>
      <c r="Q581" s="44"/>
      <c r="R581" s="44"/>
      <c r="S581" s="44"/>
    </row>
    <row r="582" spans="1:19">
      <c r="A582" s="44"/>
      <c r="B582" s="44"/>
      <c r="C582" s="44"/>
      <c r="D582" s="44"/>
      <c r="E582" s="44"/>
      <c r="F582" s="44"/>
      <c r="G582" s="44"/>
      <c r="H582" s="44"/>
      <c r="I582" s="44"/>
      <c r="J582" s="44"/>
      <c r="K582" s="44"/>
      <c r="L582" s="44"/>
      <c r="M582" s="44"/>
      <c r="N582" s="44"/>
      <c r="O582" s="44"/>
      <c r="P582" s="44"/>
      <c r="Q582" s="44"/>
      <c r="R582" s="44"/>
      <c r="S582" s="44"/>
    </row>
    <row r="583" spans="1:19">
      <c r="A583" s="44"/>
      <c r="B583" s="44"/>
      <c r="C583" s="44"/>
      <c r="D583" s="44"/>
      <c r="E583" s="44"/>
      <c r="F583" s="44"/>
      <c r="G583" s="44"/>
      <c r="H583" s="44"/>
      <c r="I583" s="44"/>
      <c r="J583" s="44"/>
      <c r="K583" s="44"/>
      <c r="L583" s="44"/>
      <c r="M583" s="44"/>
      <c r="N583" s="44"/>
      <c r="O583" s="44"/>
      <c r="P583" s="44"/>
      <c r="Q583" s="44"/>
      <c r="R583" s="44"/>
      <c r="S583" s="44"/>
    </row>
    <row r="584" spans="1:19">
      <c r="A584" s="44"/>
      <c r="B584" s="44"/>
      <c r="C584" s="44"/>
      <c r="D584" s="44"/>
      <c r="E584" s="44"/>
      <c r="F584" s="44"/>
      <c r="G584" s="44"/>
      <c r="H584" s="44"/>
      <c r="I584" s="44"/>
      <c r="J584" s="44"/>
      <c r="K584" s="44"/>
      <c r="L584" s="44"/>
      <c r="M584" s="44"/>
      <c r="N584" s="44"/>
      <c r="O584" s="44"/>
      <c r="P584" s="44"/>
      <c r="Q584" s="44"/>
      <c r="R584" s="44"/>
      <c r="S584" s="44"/>
    </row>
    <row r="585" spans="1:19">
      <c r="A585" s="44"/>
      <c r="B585" s="44"/>
      <c r="C585" s="44"/>
      <c r="D585" s="44"/>
      <c r="E585" s="44"/>
      <c r="F585" s="44"/>
      <c r="G585" s="44"/>
      <c r="H585" s="44"/>
      <c r="I585" s="44"/>
      <c r="J585" s="44"/>
      <c r="K585" s="44"/>
      <c r="L585" s="44"/>
      <c r="M585" s="44"/>
      <c r="N585" s="44"/>
      <c r="O585" s="44"/>
      <c r="P585" s="44"/>
      <c r="Q585" s="44"/>
      <c r="R585" s="44"/>
      <c r="S585" s="44"/>
    </row>
    <row r="586" spans="1:19">
      <c r="A586" s="44"/>
      <c r="B586" s="44"/>
      <c r="C586" s="44"/>
      <c r="D586" s="44"/>
      <c r="E586" s="44"/>
      <c r="F586" s="44"/>
      <c r="G586" s="44"/>
      <c r="H586" s="44"/>
      <c r="I586" s="44"/>
      <c r="J586" s="44"/>
      <c r="K586" s="44"/>
      <c r="L586" s="44"/>
      <c r="M586" s="44"/>
      <c r="N586" s="44"/>
      <c r="O586" s="44"/>
      <c r="P586" s="44"/>
      <c r="Q586" s="44"/>
      <c r="R586" s="44"/>
      <c r="S586" s="44"/>
    </row>
    <row r="587" spans="1:19">
      <c r="A587" s="44"/>
      <c r="B587" s="44"/>
      <c r="C587" s="44"/>
      <c r="D587" s="44"/>
      <c r="E587" s="44"/>
      <c r="F587" s="44"/>
      <c r="G587" s="44"/>
      <c r="H587" s="44"/>
      <c r="I587" s="44"/>
      <c r="J587" s="44"/>
      <c r="K587" s="44"/>
      <c r="L587" s="44"/>
      <c r="M587" s="44"/>
      <c r="N587" s="44"/>
      <c r="O587" s="44"/>
      <c r="P587" s="44"/>
      <c r="Q587" s="44"/>
      <c r="R587" s="44"/>
      <c r="S587" s="44"/>
    </row>
    <row r="588" spans="1:19">
      <c r="A588" s="44"/>
      <c r="B588" s="44"/>
      <c r="C588" s="44"/>
      <c r="D588" s="44"/>
      <c r="E588" s="44"/>
      <c r="F588" s="44"/>
      <c r="G588" s="44"/>
      <c r="H588" s="44"/>
      <c r="I588" s="44"/>
      <c r="J588" s="44"/>
      <c r="K588" s="44"/>
      <c r="L588" s="44"/>
      <c r="M588" s="44"/>
      <c r="N588" s="44"/>
      <c r="O588" s="44"/>
      <c r="P588" s="44"/>
      <c r="Q588" s="44"/>
      <c r="R588" s="44"/>
      <c r="S588" s="44"/>
    </row>
    <row r="589" spans="1:19">
      <c r="A589" s="44"/>
      <c r="B589" s="44"/>
      <c r="C589" s="44"/>
      <c r="D589" s="44"/>
      <c r="E589" s="44"/>
      <c r="F589" s="44"/>
      <c r="G589" s="44"/>
      <c r="H589" s="44"/>
      <c r="I589" s="44"/>
      <c r="J589" s="44"/>
      <c r="K589" s="44"/>
      <c r="L589" s="44"/>
      <c r="M589" s="44"/>
      <c r="N589" s="44"/>
      <c r="O589" s="44"/>
      <c r="P589" s="44"/>
      <c r="Q589" s="44"/>
      <c r="R589" s="44"/>
      <c r="S589" s="44"/>
    </row>
    <row r="590" spans="1:19">
      <c r="A590" s="44"/>
      <c r="B590" s="44"/>
      <c r="C590" s="44"/>
      <c r="D590" s="44"/>
      <c r="E590" s="44"/>
      <c r="F590" s="44"/>
      <c r="G590" s="44"/>
      <c r="H590" s="44"/>
      <c r="I590" s="44"/>
      <c r="J590" s="44"/>
      <c r="K590" s="44"/>
      <c r="L590" s="44"/>
      <c r="M590" s="44"/>
      <c r="N590" s="44"/>
      <c r="O590" s="44"/>
      <c r="P590" s="44"/>
      <c r="Q590" s="44"/>
      <c r="R590" s="44"/>
      <c r="S590" s="44"/>
    </row>
    <row r="591" spans="1:19">
      <c r="A591" s="44"/>
      <c r="B591" s="44"/>
      <c r="C591" s="44"/>
      <c r="D591" s="44"/>
      <c r="E591" s="44"/>
      <c r="F591" s="44"/>
      <c r="G591" s="44"/>
      <c r="H591" s="44"/>
      <c r="I591" s="44"/>
      <c r="J591" s="44"/>
      <c r="K591" s="44"/>
      <c r="L591" s="44"/>
      <c r="M591" s="44"/>
      <c r="N591" s="44"/>
      <c r="O591" s="44"/>
      <c r="P591" s="44"/>
      <c r="Q591" s="44"/>
      <c r="R591" s="44"/>
      <c r="S591" s="44"/>
    </row>
    <row r="592" spans="1:19">
      <c r="A592" s="44"/>
      <c r="B592" s="44"/>
      <c r="C592" s="44"/>
      <c r="D592" s="44"/>
      <c r="E592" s="44"/>
      <c r="F592" s="44"/>
      <c r="G592" s="44"/>
      <c r="H592" s="44"/>
      <c r="I592" s="44"/>
      <c r="J592" s="44"/>
      <c r="K592" s="44"/>
      <c r="L592" s="44"/>
      <c r="M592" s="44"/>
      <c r="N592" s="44"/>
      <c r="O592" s="44"/>
      <c r="P592" s="44"/>
      <c r="Q592" s="44"/>
      <c r="R592" s="44"/>
      <c r="S592" s="44"/>
    </row>
    <row r="593" spans="1:19">
      <c r="A593" s="44"/>
      <c r="B593" s="44"/>
      <c r="C593" s="44"/>
      <c r="D593" s="44"/>
      <c r="E593" s="44"/>
      <c r="F593" s="44"/>
      <c r="G593" s="44"/>
      <c r="H593" s="44"/>
      <c r="I593" s="44"/>
      <c r="J593" s="44"/>
      <c r="K593" s="44"/>
      <c r="L593" s="44"/>
      <c r="M593" s="44"/>
      <c r="N593" s="44"/>
      <c r="O593" s="44"/>
      <c r="P593" s="44"/>
      <c r="Q593" s="44"/>
      <c r="R593" s="44"/>
      <c r="S593" s="44"/>
    </row>
    <row r="594" spans="1:19">
      <c r="A594" s="44"/>
      <c r="B594" s="44"/>
      <c r="C594" s="44"/>
      <c r="D594" s="44"/>
      <c r="E594" s="44"/>
      <c r="F594" s="44"/>
      <c r="G594" s="44"/>
      <c r="H594" s="44"/>
      <c r="I594" s="44"/>
      <c r="J594" s="44"/>
      <c r="K594" s="44"/>
      <c r="L594" s="44"/>
      <c r="M594" s="44"/>
      <c r="N594" s="44"/>
      <c r="O594" s="44"/>
      <c r="P594" s="44"/>
      <c r="Q594" s="44"/>
      <c r="R594" s="44"/>
      <c r="S594" s="44"/>
    </row>
    <row r="595" spans="1:19">
      <c r="A595" s="44"/>
      <c r="B595" s="44"/>
      <c r="C595" s="44"/>
      <c r="D595" s="44"/>
      <c r="E595" s="44"/>
      <c r="F595" s="44"/>
      <c r="G595" s="44"/>
      <c r="H595" s="44"/>
      <c r="I595" s="44"/>
      <c r="J595" s="44"/>
      <c r="K595" s="44"/>
      <c r="L595" s="44"/>
      <c r="M595" s="44"/>
      <c r="N595" s="44"/>
      <c r="O595" s="44"/>
      <c r="P595" s="44"/>
      <c r="Q595" s="44"/>
      <c r="R595" s="44"/>
      <c r="S595" s="44"/>
    </row>
    <row r="596" spans="1:19">
      <c r="A596" s="44"/>
      <c r="B596" s="44"/>
      <c r="C596" s="44"/>
      <c r="D596" s="44"/>
      <c r="E596" s="44"/>
      <c r="F596" s="44"/>
      <c r="G596" s="44"/>
      <c r="H596" s="44"/>
      <c r="I596" s="44"/>
      <c r="J596" s="44"/>
      <c r="K596" s="44"/>
      <c r="L596" s="44"/>
      <c r="M596" s="44"/>
      <c r="N596" s="44"/>
      <c r="O596" s="44"/>
      <c r="P596" s="44"/>
      <c r="Q596" s="44"/>
      <c r="R596" s="44"/>
      <c r="S596" s="44"/>
    </row>
    <row r="597" spans="1:19">
      <c r="A597" s="44"/>
      <c r="B597" s="44"/>
      <c r="C597" s="44"/>
      <c r="D597" s="44"/>
      <c r="E597" s="44"/>
      <c r="F597" s="44"/>
      <c r="G597" s="44"/>
      <c r="H597" s="44"/>
      <c r="I597" s="44"/>
      <c r="J597" s="44"/>
      <c r="K597" s="44"/>
      <c r="L597" s="44"/>
      <c r="M597" s="44"/>
      <c r="N597" s="44"/>
      <c r="O597" s="44"/>
      <c r="P597" s="44"/>
      <c r="Q597" s="44"/>
      <c r="R597" s="44"/>
      <c r="S597" s="44"/>
    </row>
    <row r="598" spans="1:19">
      <c r="A598" s="44"/>
      <c r="B598" s="44"/>
      <c r="C598" s="44"/>
      <c r="D598" s="44"/>
      <c r="E598" s="44"/>
      <c r="F598" s="44"/>
      <c r="G598" s="44"/>
      <c r="H598" s="44"/>
      <c r="I598" s="44"/>
      <c r="J598" s="44"/>
      <c r="K598" s="44"/>
      <c r="L598" s="44"/>
      <c r="M598" s="44"/>
      <c r="N598" s="44"/>
      <c r="O598" s="44"/>
      <c r="P598" s="44"/>
      <c r="Q598" s="44"/>
      <c r="R598" s="44"/>
      <c r="S598" s="44"/>
    </row>
    <row r="599" spans="1:19">
      <c r="A599" s="44"/>
      <c r="B599" s="44"/>
      <c r="C599" s="44"/>
      <c r="D599" s="44"/>
      <c r="E599" s="44"/>
      <c r="F599" s="44"/>
      <c r="G599" s="44"/>
      <c r="H599" s="44"/>
      <c r="I599" s="44"/>
      <c r="J599" s="44"/>
      <c r="K599" s="44"/>
      <c r="L599" s="44"/>
      <c r="M599" s="44"/>
      <c r="N599" s="44"/>
      <c r="O599" s="44"/>
      <c r="P599" s="44"/>
      <c r="Q599" s="44"/>
      <c r="R599" s="44"/>
      <c r="S599" s="44"/>
    </row>
    <row r="600" spans="1:19">
      <c r="A600" s="44"/>
      <c r="B600" s="44"/>
      <c r="C600" s="44"/>
      <c r="D600" s="44"/>
      <c r="E600" s="44"/>
      <c r="F600" s="44"/>
      <c r="G600" s="44"/>
      <c r="H600" s="44"/>
      <c r="I600" s="44"/>
      <c r="J600" s="44"/>
      <c r="K600" s="44"/>
      <c r="L600" s="44"/>
      <c r="M600" s="44"/>
      <c r="N600" s="44"/>
      <c r="O600" s="44"/>
      <c r="P600" s="44"/>
      <c r="Q600" s="44"/>
      <c r="R600" s="44"/>
      <c r="S600" s="44"/>
    </row>
    <row r="601" spans="1:19">
      <c r="A601" s="44"/>
      <c r="B601" s="44"/>
      <c r="C601" s="44"/>
      <c r="D601" s="44"/>
      <c r="E601" s="44"/>
      <c r="F601" s="44"/>
      <c r="G601" s="44"/>
      <c r="H601" s="44"/>
      <c r="I601" s="44"/>
      <c r="J601" s="44"/>
      <c r="K601" s="44"/>
      <c r="L601" s="44"/>
      <c r="M601" s="44"/>
      <c r="N601" s="44"/>
      <c r="O601" s="44"/>
      <c r="P601" s="44"/>
      <c r="Q601" s="44"/>
      <c r="R601" s="44"/>
      <c r="S601" s="44"/>
    </row>
    <row r="602" spans="1:19">
      <c r="A602" s="44"/>
      <c r="B602" s="44"/>
      <c r="C602" s="44"/>
      <c r="D602" s="44"/>
      <c r="E602" s="44"/>
      <c r="F602" s="44"/>
      <c r="G602" s="44"/>
      <c r="H602" s="44"/>
      <c r="I602" s="44"/>
      <c r="J602" s="44"/>
      <c r="K602" s="44"/>
      <c r="L602" s="44"/>
      <c r="M602" s="44"/>
      <c r="N602" s="44"/>
      <c r="O602" s="44"/>
      <c r="P602" s="44"/>
      <c r="Q602" s="44"/>
      <c r="R602" s="44"/>
      <c r="S602" s="44"/>
    </row>
    <row r="603" spans="1:19">
      <c r="A603" s="44"/>
      <c r="B603" s="44"/>
      <c r="C603" s="44"/>
      <c r="D603" s="44"/>
      <c r="E603" s="44"/>
      <c r="F603" s="44"/>
      <c r="G603" s="44"/>
      <c r="H603" s="44"/>
      <c r="I603" s="44"/>
      <c r="J603" s="44"/>
      <c r="K603" s="44"/>
      <c r="L603" s="44"/>
      <c r="M603" s="44"/>
      <c r="N603" s="44"/>
      <c r="O603" s="44"/>
      <c r="P603" s="44"/>
      <c r="Q603" s="44"/>
      <c r="R603" s="44"/>
      <c r="S603" s="44"/>
    </row>
    <row r="604" spans="1:19">
      <c r="A604" s="44"/>
      <c r="B604" s="44"/>
      <c r="C604" s="44"/>
      <c r="D604" s="44"/>
      <c r="E604" s="44"/>
      <c r="F604" s="44"/>
      <c r="G604" s="44"/>
      <c r="H604" s="44"/>
      <c r="I604" s="44"/>
      <c r="J604" s="44"/>
      <c r="K604" s="44"/>
      <c r="L604" s="44"/>
      <c r="M604" s="44"/>
      <c r="N604" s="44"/>
      <c r="O604" s="44"/>
      <c r="P604" s="44"/>
      <c r="Q604" s="44"/>
      <c r="R604" s="44"/>
      <c r="S604" s="44"/>
    </row>
    <row r="605" spans="1:19">
      <c r="A605" s="44"/>
      <c r="B605" s="44"/>
      <c r="C605" s="44"/>
      <c r="D605" s="44"/>
      <c r="E605" s="44"/>
      <c r="F605" s="44"/>
      <c r="G605" s="44"/>
      <c r="H605" s="44"/>
      <c r="I605" s="44"/>
      <c r="J605" s="44"/>
      <c r="K605" s="44"/>
      <c r="L605" s="44"/>
      <c r="M605" s="44"/>
      <c r="N605" s="44"/>
      <c r="O605" s="44"/>
      <c r="P605" s="44"/>
      <c r="Q605" s="44"/>
      <c r="R605" s="44"/>
      <c r="S605" s="44"/>
    </row>
    <row r="606" spans="1:19">
      <c r="A606" s="44"/>
      <c r="B606" s="44"/>
      <c r="C606" s="44"/>
      <c r="D606" s="44"/>
      <c r="E606" s="44"/>
      <c r="F606" s="44"/>
      <c r="G606" s="44"/>
      <c r="H606" s="44"/>
      <c r="I606" s="44"/>
      <c r="J606" s="44"/>
      <c r="K606" s="44"/>
      <c r="L606" s="44"/>
      <c r="M606" s="44"/>
      <c r="N606" s="44"/>
      <c r="O606" s="44"/>
      <c r="P606" s="44"/>
      <c r="Q606" s="44"/>
      <c r="R606" s="44"/>
      <c r="S606" s="44"/>
    </row>
    <row r="607" spans="1:19">
      <c r="A607" s="44"/>
      <c r="B607" s="44"/>
      <c r="C607" s="44"/>
      <c r="D607" s="44"/>
      <c r="E607" s="44"/>
      <c r="F607" s="44"/>
      <c r="G607" s="44"/>
      <c r="H607" s="44"/>
      <c r="I607" s="44"/>
      <c r="J607" s="44"/>
      <c r="K607" s="44"/>
      <c r="L607" s="44"/>
      <c r="M607" s="44"/>
      <c r="N607" s="44"/>
      <c r="O607" s="44"/>
      <c r="P607" s="44"/>
      <c r="Q607" s="44"/>
      <c r="R607" s="44"/>
      <c r="S607" s="44"/>
    </row>
    <row r="608" spans="1:19">
      <c r="A608" s="44"/>
      <c r="B608" s="44"/>
      <c r="C608" s="44"/>
      <c r="D608" s="44"/>
      <c r="E608" s="44"/>
      <c r="F608" s="44"/>
      <c r="G608" s="44"/>
      <c r="H608" s="44"/>
      <c r="I608" s="44"/>
      <c r="J608" s="44"/>
      <c r="K608" s="44"/>
      <c r="L608" s="44"/>
      <c r="M608" s="44"/>
      <c r="N608" s="44"/>
      <c r="O608" s="44"/>
      <c r="P608" s="44"/>
      <c r="Q608" s="44"/>
      <c r="R608" s="44"/>
      <c r="S608" s="44"/>
    </row>
    <row r="609" spans="1:19">
      <c r="A609" s="44"/>
      <c r="B609" s="44"/>
      <c r="C609" s="44"/>
      <c r="D609" s="44"/>
      <c r="E609" s="44"/>
      <c r="F609" s="44"/>
      <c r="G609" s="44"/>
      <c r="H609" s="44"/>
      <c r="I609" s="44"/>
      <c r="J609" s="44"/>
      <c r="K609" s="44"/>
      <c r="L609" s="44"/>
      <c r="M609" s="44"/>
      <c r="N609" s="44"/>
      <c r="O609" s="44"/>
      <c r="P609" s="44"/>
      <c r="Q609" s="44"/>
      <c r="R609" s="44"/>
      <c r="S609" s="44"/>
    </row>
    <row r="610" spans="1:19">
      <c r="A610" s="44"/>
      <c r="B610" s="44"/>
      <c r="C610" s="44"/>
      <c r="D610" s="44"/>
      <c r="E610" s="44"/>
      <c r="F610" s="44"/>
      <c r="G610" s="44"/>
      <c r="H610" s="44"/>
      <c r="I610" s="44"/>
      <c r="J610" s="44"/>
      <c r="K610" s="44"/>
      <c r="L610" s="44"/>
      <c r="M610" s="44"/>
      <c r="N610" s="44"/>
      <c r="O610" s="44"/>
      <c r="P610" s="44"/>
      <c r="Q610" s="44"/>
      <c r="R610" s="44"/>
      <c r="S610" s="44"/>
    </row>
    <row r="611" spans="1:19">
      <c r="A611" s="44"/>
      <c r="B611" s="44"/>
      <c r="C611" s="44"/>
      <c r="D611" s="44"/>
      <c r="E611" s="44"/>
      <c r="F611" s="44"/>
      <c r="G611" s="44"/>
      <c r="H611" s="44"/>
      <c r="I611" s="44"/>
      <c r="J611" s="44"/>
      <c r="K611" s="44"/>
      <c r="L611" s="44"/>
      <c r="M611" s="44"/>
      <c r="N611" s="44"/>
      <c r="O611" s="44"/>
      <c r="P611" s="44"/>
      <c r="Q611" s="44"/>
      <c r="R611" s="44"/>
      <c r="S611" s="44"/>
    </row>
    <row r="612" spans="1:19">
      <c r="A612" s="44"/>
      <c r="B612" s="44"/>
      <c r="C612" s="44"/>
      <c r="D612" s="44"/>
      <c r="E612" s="44"/>
      <c r="F612" s="44"/>
      <c r="G612" s="44"/>
      <c r="H612" s="44"/>
      <c r="I612" s="44"/>
      <c r="J612" s="44"/>
      <c r="K612" s="44"/>
      <c r="L612" s="44"/>
      <c r="M612" s="44"/>
      <c r="N612" s="44"/>
      <c r="O612" s="44"/>
      <c r="P612" s="44"/>
      <c r="Q612" s="44"/>
      <c r="R612" s="44"/>
      <c r="S612" s="44"/>
    </row>
    <row r="613" spans="1:19">
      <c r="A613" s="44"/>
      <c r="B613" s="44"/>
      <c r="C613" s="44"/>
      <c r="D613" s="44"/>
      <c r="E613" s="44"/>
      <c r="F613" s="44"/>
      <c r="G613" s="44"/>
      <c r="H613" s="44"/>
      <c r="I613" s="44"/>
      <c r="J613" s="44"/>
      <c r="K613" s="44"/>
      <c r="L613" s="44"/>
      <c r="M613" s="44"/>
      <c r="N613" s="44"/>
      <c r="O613" s="44"/>
      <c r="P613" s="44"/>
      <c r="Q613" s="44"/>
      <c r="R613" s="44"/>
      <c r="S613" s="44"/>
    </row>
    <row r="614" spans="1:19">
      <c r="A614" s="44"/>
      <c r="B614" s="44"/>
      <c r="C614" s="44"/>
      <c r="D614" s="44"/>
      <c r="E614" s="44"/>
      <c r="F614" s="44"/>
      <c r="G614" s="44"/>
      <c r="H614" s="44"/>
      <c r="I614" s="44"/>
      <c r="J614" s="44"/>
      <c r="K614" s="44"/>
      <c r="L614" s="44"/>
      <c r="M614" s="44"/>
      <c r="N614" s="44"/>
      <c r="O614" s="44"/>
      <c r="P614" s="44"/>
      <c r="Q614" s="44"/>
      <c r="R614" s="44"/>
      <c r="S614" s="44"/>
    </row>
    <row r="615" spans="1:19">
      <c r="A615" s="44"/>
      <c r="B615" s="44"/>
      <c r="C615" s="44"/>
      <c r="D615" s="44"/>
      <c r="E615" s="44"/>
      <c r="F615" s="44"/>
      <c r="G615" s="44"/>
      <c r="H615" s="44"/>
      <c r="I615" s="44"/>
      <c r="J615" s="44"/>
      <c r="K615" s="44"/>
      <c r="L615" s="44"/>
      <c r="M615" s="44"/>
      <c r="N615" s="44"/>
      <c r="O615" s="44"/>
      <c r="P615" s="44"/>
      <c r="Q615" s="44"/>
      <c r="R615" s="44"/>
      <c r="S615" s="44"/>
    </row>
    <row r="616" spans="1:19">
      <c r="A616" s="44"/>
      <c r="B616" s="44"/>
      <c r="C616" s="44"/>
      <c r="D616" s="44"/>
      <c r="E616" s="44"/>
      <c r="F616" s="44"/>
      <c r="G616" s="44"/>
      <c r="H616" s="44"/>
      <c r="I616" s="44"/>
      <c r="J616" s="44"/>
      <c r="K616" s="44"/>
      <c r="L616" s="44"/>
      <c r="M616" s="44"/>
      <c r="N616" s="44"/>
      <c r="O616" s="44"/>
      <c r="P616" s="44"/>
      <c r="Q616" s="44"/>
      <c r="R616" s="44"/>
      <c r="S616" s="44"/>
    </row>
    <row r="617" spans="1:19">
      <c r="A617" s="44"/>
      <c r="B617" s="44"/>
      <c r="C617" s="44"/>
      <c r="D617" s="44"/>
      <c r="E617" s="44"/>
      <c r="F617" s="44"/>
      <c r="G617" s="44"/>
      <c r="H617" s="44"/>
      <c r="I617" s="44"/>
      <c r="J617" s="44"/>
      <c r="K617" s="44"/>
      <c r="L617" s="44"/>
      <c r="M617" s="44"/>
      <c r="N617" s="44"/>
      <c r="O617" s="44"/>
      <c r="P617" s="44"/>
      <c r="Q617" s="44"/>
      <c r="R617" s="44"/>
      <c r="S617" s="44"/>
    </row>
    <row r="618" spans="1:19">
      <c r="A618" s="44"/>
      <c r="B618" s="44"/>
      <c r="C618" s="44"/>
      <c r="D618" s="44"/>
      <c r="E618" s="44"/>
      <c r="F618" s="44"/>
      <c r="G618" s="44"/>
      <c r="H618" s="44"/>
      <c r="I618" s="44"/>
      <c r="J618" s="44"/>
      <c r="K618" s="44"/>
      <c r="L618" s="44"/>
      <c r="M618" s="44"/>
      <c r="N618" s="44"/>
      <c r="O618" s="44"/>
      <c r="P618" s="44"/>
      <c r="Q618" s="44"/>
      <c r="R618" s="44"/>
      <c r="S618" s="44"/>
    </row>
    <row r="619" spans="1:19">
      <c r="A619" s="44"/>
      <c r="B619" s="44"/>
      <c r="C619" s="44"/>
      <c r="D619" s="44"/>
      <c r="E619" s="44"/>
      <c r="F619" s="44"/>
      <c r="G619" s="44"/>
      <c r="H619" s="44"/>
      <c r="I619" s="44"/>
      <c r="J619" s="44"/>
      <c r="K619" s="44"/>
      <c r="L619" s="44"/>
      <c r="M619" s="44"/>
      <c r="N619" s="44"/>
      <c r="O619" s="44"/>
      <c r="P619" s="44"/>
      <c r="Q619" s="44"/>
      <c r="R619" s="44"/>
      <c r="S619" s="44"/>
    </row>
    <row r="620" spans="1:19">
      <c r="A620" s="44"/>
      <c r="B620" s="44"/>
      <c r="C620" s="44"/>
      <c r="D620" s="44"/>
      <c r="E620" s="44"/>
      <c r="F620" s="44"/>
      <c r="G620" s="44"/>
      <c r="H620" s="44"/>
      <c r="I620" s="44"/>
      <c r="J620" s="44"/>
      <c r="K620" s="44"/>
      <c r="L620" s="44"/>
      <c r="M620" s="44"/>
      <c r="N620" s="44"/>
      <c r="O620" s="44"/>
      <c r="P620" s="44"/>
      <c r="Q620" s="44"/>
      <c r="R620" s="44"/>
      <c r="S620" s="44"/>
    </row>
    <row r="621" spans="1:19">
      <c r="A621" s="44"/>
      <c r="B621" s="44"/>
      <c r="C621" s="44"/>
      <c r="D621" s="44"/>
      <c r="E621" s="44"/>
      <c r="F621" s="44"/>
      <c r="G621" s="44"/>
      <c r="H621" s="44"/>
      <c r="I621" s="44"/>
      <c r="J621" s="44"/>
      <c r="K621" s="44"/>
      <c r="L621" s="44"/>
      <c r="M621" s="44"/>
      <c r="N621" s="44"/>
      <c r="O621" s="44"/>
      <c r="P621" s="44"/>
      <c r="Q621" s="44"/>
      <c r="R621" s="44"/>
      <c r="S621" s="44"/>
    </row>
    <row r="622" spans="1:19">
      <c r="A622" s="44"/>
      <c r="B622" s="44"/>
      <c r="C622" s="44"/>
      <c r="D622" s="44"/>
      <c r="E622" s="44"/>
      <c r="F622" s="44"/>
      <c r="G622" s="44"/>
      <c r="H622" s="44"/>
      <c r="I622" s="44"/>
      <c r="J622" s="44"/>
      <c r="K622" s="44"/>
      <c r="L622" s="44"/>
      <c r="M622" s="44"/>
      <c r="N622" s="44"/>
      <c r="O622" s="44"/>
      <c r="P622" s="44"/>
      <c r="Q622" s="44"/>
      <c r="R622" s="44"/>
      <c r="S622" s="44"/>
    </row>
    <row r="623" spans="1:19">
      <c r="A623" s="44"/>
      <c r="B623" s="44"/>
      <c r="C623" s="44"/>
      <c r="D623" s="44"/>
      <c r="E623" s="44"/>
      <c r="F623" s="44"/>
      <c r="G623" s="44"/>
      <c r="H623" s="44"/>
      <c r="I623" s="44"/>
      <c r="J623" s="44"/>
      <c r="K623" s="44"/>
      <c r="L623" s="44"/>
      <c r="M623" s="44"/>
      <c r="N623" s="44"/>
      <c r="O623" s="44"/>
      <c r="P623" s="44"/>
      <c r="Q623" s="44"/>
      <c r="R623" s="44"/>
      <c r="S623" s="44"/>
    </row>
    <row r="624" spans="1:19">
      <c r="A624" s="44"/>
      <c r="B624" s="44"/>
      <c r="C624" s="44"/>
      <c r="D624" s="44"/>
      <c r="E624" s="44"/>
      <c r="F624" s="44"/>
      <c r="G624" s="44"/>
      <c r="H624" s="44"/>
      <c r="I624" s="44"/>
      <c r="J624" s="44"/>
      <c r="K624" s="44"/>
      <c r="L624" s="44"/>
      <c r="M624" s="44"/>
      <c r="N624" s="44"/>
      <c r="O624" s="44"/>
      <c r="P624" s="44"/>
      <c r="Q624" s="44"/>
      <c r="R624" s="44"/>
      <c r="S624" s="44"/>
    </row>
    <row r="625" spans="1:19">
      <c r="A625" s="44"/>
      <c r="B625" s="44"/>
      <c r="C625" s="44"/>
      <c r="D625" s="44"/>
      <c r="E625" s="44"/>
      <c r="F625" s="44"/>
      <c r="G625" s="44"/>
      <c r="H625" s="44"/>
      <c r="I625" s="44"/>
      <c r="J625" s="44"/>
      <c r="K625" s="44"/>
      <c r="L625" s="44"/>
      <c r="M625" s="44"/>
      <c r="N625" s="44"/>
      <c r="O625" s="44"/>
      <c r="P625" s="44"/>
      <c r="Q625" s="44"/>
      <c r="R625" s="44"/>
      <c r="S625" s="44"/>
    </row>
    <row r="626" spans="1:19">
      <c r="A626" s="44"/>
      <c r="B626" s="44"/>
      <c r="C626" s="44"/>
      <c r="D626" s="44"/>
      <c r="E626" s="44"/>
      <c r="F626" s="44"/>
      <c r="G626" s="44"/>
      <c r="H626" s="44"/>
      <c r="I626" s="44"/>
      <c r="J626" s="44"/>
      <c r="K626" s="44"/>
      <c r="L626" s="44"/>
      <c r="M626" s="44"/>
      <c r="N626" s="44"/>
      <c r="O626" s="44"/>
      <c r="P626" s="44"/>
      <c r="Q626" s="44"/>
      <c r="R626" s="44"/>
      <c r="S626" s="44"/>
    </row>
    <row r="627" spans="1:19">
      <c r="A627" s="44"/>
      <c r="B627" s="44"/>
      <c r="C627" s="44"/>
      <c r="D627" s="44"/>
      <c r="E627" s="44"/>
      <c r="F627" s="44"/>
      <c r="G627" s="44"/>
      <c r="H627" s="44"/>
      <c r="I627" s="44"/>
      <c r="J627" s="44"/>
      <c r="K627" s="44"/>
      <c r="L627" s="44"/>
      <c r="M627" s="44"/>
      <c r="N627" s="44"/>
      <c r="O627" s="44"/>
      <c r="P627" s="44"/>
      <c r="Q627" s="44"/>
      <c r="R627" s="44"/>
      <c r="S627" s="44"/>
    </row>
    <row r="628" spans="1:19">
      <c r="A628" s="44"/>
      <c r="B628" s="44"/>
      <c r="C628" s="44"/>
      <c r="D628" s="44"/>
      <c r="E628" s="44"/>
      <c r="F628" s="44"/>
      <c r="G628" s="44"/>
      <c r="H628" s="44"/>
      <c r="I628" s="44"/>
      <c r="J628" s="44"/>
      <c r="K628" s="44"/>
      <c r="L628" s="44"/>
      <c r="M628" s="44"/>
      <c r="N628" s="44"/>
      <c r="O628" s="44"/>
      <c r="P628" s="44"/>
      <c r="Q628" s="44"/>
      <c r="R628" s="44"/>
      <c r="S628" s="44"/>
    </row>
    <row r="629" spans="1:19">
      <c r="A629" s="44"/>
      <c r="B629" s="44"/>
      <c r="C629" s="44"/>
      <c r="D629" s="44"/>
      <c r="E629" s="44"/>
      <c r="F629" s="44"/>
      <c r="G629" s="44"/>
      <c r="H629" s="44"/>
      <c r="I629" s="44"/>
      <c r="J629" s="44"/>
      <c r="K629" s="44"/>
      <c r="L629" s="44"/>
      <c r="M629" s="44"/>
      <c r="N629" s="44"/>
      <c r="O629" s="44"/>
      <c r="P629" s="44"/>
      <c r="Q629" s="44"/>
      <c r="R629" s="44"/>
      <c r="S629" s="44"/>
    </row>
    <row r="630" spans="1:19">
      <c r="A630" s="44"/>
      <c r="B630" s="44"/>
      <c r="C630" s="44"/>
      <c r="D630" s="44"/>
      <c r="E630" s="44"/>
      <c r="F630" s="44"/>
      <c r="G630" s="44"/>
      <c r="H630" s="44"/>
      <c r="I630" s="44"/>
      <c r="J630" s="44"/>
      <c r="K630" s="44"/>
      <c r="L630" s="44"/>
      <c r="M630" s="44"/>
      <c r="N630" s="44"/>
      <c r="O630" s="44"/>
      <c r="P630" s="44"/>
      <c r="Q630" s="44"/>
      <c r="R630" s="44"/>
      <c r="S630" s="44"/>
    </row>
    <row r="631" spans="1:19">
      <c r="A631" s="44"/>
      <c r="B631" s="44"/>
      <c r="C631" s="44"/>
      <c r="D631" s="44"/>
      <c r="E631" s="44"/>
      <c r="F631" s="44"/>
      <c r="G631" s="44"/>
      <c r="H631" s="44"/>
      <c r="I631" s="44"/>
      <c r="J631" s="44"/>
      <c r="K631" s="44"/>
      <c r="L631" s="44"/>
      <c r="M631" s="44"/>
      <c r="N631" s="44"/>
      <c r="O631" s="44"/>
      <c r="P631" s="44"/>
      <c r="Q631" s="44"/>
      <c r="R631" s="44"/>
      <c r="S631" s="44"/>
    </row>
    <row r="632" spans="1:19">
      <c r="A632" s="44"/>
      <c r="B632" s="44"/>
      <c r="C632" s="44"/>
      <c r="D632" s="44"/>
      <c r="E632" s="44"/>
      <c r="F632" s="44"/>
      <c r="G632" s="44"/>
      <c r="H632" s="44"/>
      <c r="I632" s="44"/>
      <c r="J632" s="44"/>
      <c r="K632" s="44"/>
      <c r="L632" s="44"/>
      <c r="M632" s="44"/>
      <c r="N632" s="44"/>
      <c r="O632" s="44"/>
      <c r="P632" s="44"/>
      <c r="Q632" s="44"/>
      <c r="R632" s="44"/>
      <c r="S632" s="44"/>
    </row>
    <row r="633" spans="1:19">
      <c r="A633" s="44"/>
      <c r="B633" s="44"/>
      <c r="C633" s="44"/>
      <c r="D633" s="44"/>
      <c r="E633" s="44"/>
      <c r="F633" s="44"/>
      <c r="G633" s="44"/>
      <c r="H633" s="44"/>
      <c r="I633" s="44"/>
      <c r="J633" s="44"/>
      <c r="K633" s="44"/>
      <c r="L633" s="44"/>
      <c r="M633" s="44"/>
      <c r="N633" s="44"/>
      <c r="O633" s="44"/>
      <c r="P633" s="44"/>
      <c r="Q633" s="44"/>
      <c r="R633" s="44"/>
      <c r="S633" s="44"/>
    </row>
    <row r="634" spans="1:19">
      <c r="A634" s="44"/>
      <c r="B634" s="44"/>
      <c r="C634" s="44"/>
      <c r="D634" s="44"/>
      <c r="E634" s="44"/>
      <c r="F634" s="44"/>
      <c r="G634" s="44"/>
      <c r="H634" s="44"/>
      <c r="I634" s="44"/>
      <c r="J634" s="44"/>
      <c r="K634" s="44"/>
      <c r="L634" s="44"/>
      <c r="M634" s="44"/>
      <c r="N634" s="44"/>
      <c r="O634" s="44"/>
      <c r="P634" s="44"/>
      <c r="Q634" s="44"/>
      <c r="R634" s="44"/>
      <c r="S634" s="44"/>
    </row>
    <row r="635" spans="1:19">
      <c r="A635" s="44"/>
      <c r="B635" s="44"/>
      <c r="C635" s="44"/>
      <c r="D635" s="44"/>
      <c r="E635" s="44"/>
      <c r="F635" s="44"/>
      <c r="G635" s="44"/>
      <c r="H635" s="44"/>
      <c r="I635" s="44"/>
      <c r="J635" s="44"/>
      <c r="K635" s="44"/>
      <c r="L635" s="44"/>
      <c r="M635" s="44"/>
      <c r="N635" s="44"/>
      <c r="O635" s="44"/>
      <c r="P635" s="44"/>
      <c r="Q635" s="44"/>
      <c r="R635" s="44"/>
      <c r="S635" s="44"/>
    </row>
    <row r="636" spans="1:19">
      <c r="A636" s="44"/>
      <c r="B636" s="44"/>
      <c r="C636" s="44"/>
      <c r="D636" s="44"/>
      <c r="E636" s="44"/>
      <c r="F636" s="44"/>
      <c r="G636" s="44"/>
      <c r="H636" s="44"/>
      <c r="I636" s="44"/>
      <c r="J636" s="44"/>
      <c r="K636" s="44"/>
      <c r="L636" s="44"/>
      <c r="M636" s="44"/>
      <c r="N636" s="44"/>
      <c r="O636" s="44"/>
      <c r="P636" s="44"/>
      <c r="Q636" s="44"/>
      <c r="R636" s="44"/>
      <c r="S636" s="44"/>
    </row>
    <row r="637" spans="1:19">
      <c r="A637" s="44"/>
      <c r="B637" s="44"/>
      <c r="C637" s="44"/>
      <c r="D637" s="44"/>
      <c r="E637" s="44"/>
      <c r="F637" s="44"/>
      <c r="G637" s="44"/>
      <c r="H637" s="44"/>
      <c r="I637" s="44"/>
      <c r="J637" s="44"/>
      <c r="K637" s="44"/>
      <c r="L637" s="44"/>
      <c r="M637" s="44"/>
      <c r="N637" s="44"/>
      <c r="O637" s="44"/>
      <c r="P637" s="44"/>
      <c r="Q637" s="44"/>
      <c r="R637" s="44"/>
      <c r="S637" s="44"/>
    </row>
    <row r="638" spans="1:19">
      <c r="A638" s="44"/>
      <c r="B638" s="44"/>
      <c r="C638" s="44"/>
      <c r="D638" s="44"/>
      <c r="E638" s="44"/>
      <c r="F638" s="44"/>
      <c r="G638" s="44"/>
      <c r="H638" s="44"/>
      <c r="I638" s="44"/>
      <c r="J638" s="44"/>
      <c r="K638" s="44"/>
      <c r="L638" s="44"/>
      <c r="M638" s="44"/>
      <c r="N638" s="44"/>
      <c r="O638" s="44"/>
      <c r="P638" s="44"/>
      <c r="Q638" s="44"/>
      <c r="R638" s="44"/>
      <c r="S638" s="44"/>
    </row>
    <row r="639" spans="1:19">
      <c r="A639" s="44"/>
      <c r="B639" s="44"/>
      <c r="C639" s="44"/>
      <c r="D639" s="44"/>
      <c r="E639" s="44"/>
      <c r="F639" s="44"/>
      <c r="G639" s="44"/>
      <c r="H639" s="44"/>
      <c r="I639" s="44"/>
      <c r="J639" s="44"/>
      <c r="K639" s="44"/>
      <c r="L639" s="44"/>
      <c r="M639" s="44"/>
      <c r="N639" s="44"/>
      <c r="O639" s="44"/>
      <c r="P639" s="44"/>
      <c r="Q639" s="44"/>
      <c r="R639" s="44"/>
      <c r="S639" s="44"/>
    </row>
    <row r="640" spans="1:19">
      <c r="A640" s="44"/>
      <c r="B640" s="44"/>
      <c r="C640" s="44"/>
      <c r="D640" s="44"/>
      <c r="E640" s="44"/>
      <c r="F640" s="44"/>
      <c r="G640" s="44"/>
      <c r="H640" s="44"/>
      <c r="I640" s="44"/>
      <c r="J640" s="44"/>
      <c r="K640" s="44"/>
      <c r="L640" s="44"/>
      <c r="M640" s="44"/>
      <c r="N640" s="44"/>
      <c r="O640" s="44"/>
      <c r="P640" s="44"/>
      <c r="Q640" s="44"/>
      <c r="R640" s="44"/>
      <c r="S640" s="44"/>
    </row>
    <row r="641" spans="1:19">
      <c r="A641" s="44"/>
      <c r="B641" s="44"/>
      <c r="C641" s="44"/>
      <c r="D641" s="44"/>
      <c r="E641" s="44"/>
      <c r="F641" s="44"/>
      <c r="G641" s="44"/>
      <c r="H641" s="44"/>
      <c r="I641" s="44"/>
      <c r="J641" s="44"/>
      <c r="K641" s="44"/>
      <c r="L641" s="44"/>
      <c r="M641" s="44"/>
      <c r="N641" s="44"/>
      <c r="O641" s="44"/>
      <c r="P641" s="44"/>
      <c r="Q641" s="44"/>
      <c r="R641" s="44"/>
      <c r="S641" s="44"/>
    </row>
    <row r="642" spans="1:19">
      <c r="A642" s="44"/>
      <c r="B642" s="44"/>
      <c r="C642" s="44"/>
      <c r="D642" s="44"/>
      <c r="E642" s="44"/>
      <c r="F642" s="44"/>
      <c r="G642" s="44"/>
      <c r="H642" s="44"/>
      <c r="I642" s="44"/>
      <c r="J642" s="44"/>
      <c r="K642" s="44"/>
      <c r="L642" s="44"/>
      <c r="M642" s="44"/>
      <c r="N642" s="44"/>
      <c r="O642" s="44"/>
      <c r="P642" s="44"/>
      <c r="Q642" s="44"/>
      <c r="R642" s="44"/>
      <c r="S642" s="44"/>
    </row>
    <row r="643" spans="1:19">
      <c r="A643" s="44"/>
      <c r="B643" s="44"/>
      <c r="C643" s="44"/>
      <c r="D643" s="44"/>
      <c r="E643" s="44"/>
      <c r="F643" s="44"/>
      <c r="G643" s="44"/>
      <c r="H643" s="44"/>
      <c r="I643" s="44"/>
      <c r="J643" s="44"/>
      <c r="K643" s="44"/>
      <c r="L643" s="44"/>
      <c r="M643" s="44"/>
      <c r="N643" s="44"/>
      <c r="O643" s="44"/>
      <c r="P643" s="44"/>
      <c r="Q643" s="44"/>
      <c r="R643" s="44"/>
      <c r="S643" s="44"/>
    </row>
    <row r="644" spans="1:19">
      <c r="A644" s="44"/>
      <c r="B644" s="44"/>
      <c r="C644" s="44"/>
      <c r="D644" s="44"/>
      <c r="E644" s="44"/>
      <c r="F644" s="44"/>
      <c r="G644" s="44"/>
      <c r="H644" s="44"/>
      <c r="I644" s="44"/>
      <c r="J644" s="44"/>
      <c r="K644" s="44"/>
      <c r="L644" s="44"/>
      <c r="M644" s="44"/>
      <c r="N644" s="44"/>
      <c r="O644" s="44"/>
      <c r="P644" s="44"/>
      <c r="Q644" s="44"/>
      <c r="R644" s="44"/>
      <c r="S644" s="44"/>
    </row>
    <row r="645" spans="1:19">
      <c r="A645" s="44"/>
      <c r="B645" s="44"/>
      <c r="C645" s="44"/>
      <c r="D645" s="44"/>
      <c r="E645" s="44"/>
      <c r="F645" s="44"/>
      <c r="G645" s="44"/>
      <c r="H645" s="44"/>
      <c r="I645" s="44"/>
      <c r="J645" s="44"/>
      <c r="K645" s="44"/>
      <c r="L645" s="44"/>
      <c r="M645" s="44"/>
      <c r="N645" s="44"/>
      <c r="O645" s="44"/>
      <c r="P645" s="44"/>
      <c r="Q645" s="44"/>
      <c r="R645" s="44"/>
      <c r="S645" s="44"/>
    </row>
    <row r="646" spans="1:19">
      <c r="A646" s="44"/>
      <c r="B646" s="44"/>
      <c r="C646" s="44"/>
      <c r="D646" s="44"/>
      <c r="E646" s="44"/>
      <c r="F646" s="44"/>
      <c r="G646" s="44"/>
      <c r="H646" s="44"/>
      <c r="I646" s="44"/>
      <c r="J646" s="44"/>
      <c r="K646" s="44"/>
      <c r="L646" s="44"/>
      <c r="M646" s="44"/>
      <c r="N646" s="44"/>
      <c r="O646" s="44"/>
      <c r="P646" s="44"/>
      <c r="Q646" s="44"/>
      <c r="R646" s="44"/>
      <c r="S646" s="44"/>
    </row>
    <row r="647" spans="1:19">
      <c r="A647" s="44"/>
      <c r="B647" s="44"/>
      <c r="C647" s="44"/>
      <c r="D647" s="44"/>
      <c r="E647" s="44"/>
      <c r="F647" s="44"/>
      <c r="G647" s="44"/>
      <c r="H647" s="44"/>
      <c r="I647" s="44"/>
      <c r="J647" s="44"/>
      <c r="K647" s="44"/>
      <c r="L647" s="44"/>
      <c r="M647" s="44"/>
      <c r="N647" s="44"/>
      <c r="O647" s="44"/>
      <c r="P647" s="44"/>
      <c r="Q647" s="44"/>
      <c r="R647" s="44"/>
      <c r="S647" s="44"/>
    </row>
    <row r="648" spans="1:19">
      <c r="A648" s="44"/>
      <c r="B648" s="44"/>
      <c r="C648" s="44"/>
      <c r="D648" s="44"/>
      <c r="E648" s="44"/>
      <c r="F648" s="44"/>
      <c r="G648" s="44"/>
      <c r="H648" s="44"/>
      <c r="I648" s="44"/>
      <c r="J648" s="44"/>
      <c r="K648" s="44"/>
      <c r="L648" s="44"/>
      <c r="M648" s="44"/>
      <c r="N648" s="44"/>
      <c r="O648" s="44"/>
      <c r="P648" s="44"/>
      <c r="Q648" s="44"/>
      <c r="R648" s="44"/>
      <c r="S648" s="44"/>
    </row>
    <row r="649" spans="1:19">
      <c r="A649" s="44"/>
      <c r="B649" s="44"/>
      <c r="C649" s="44"/>
      <c r="D649" s="44"/>
      <c r="E649" s="44"/>
      <c r="F649" s="44"/>
      <c r="G649" s="44"/>
      <c r="H649" s="44"/>
      <c r="I649" s="44"/>
      <c r="J649" s="44"/>
      <c r="K649" s="44"/>
      <c r="L649" s="44"/>
      <c r="M649" s="44"/>
      <c r="N649" s="44"/>
      <c r="O649" s="44"/>
      <c r="P649" s="44"/>
      <c r="Q649" s="44"/>
      <c r="R649" s="44"/>
      <c r="S649" s="44"/>
    </row>
    <row r="650" spans="1:19">
      <c r="A650" s="44"/>
      <c r="B650" s="44"/>
      <c r="C650" s="44"/>
      <c r="D650" s="44"/>
      <c r="E650" s="44"/>
      <c r="F650" s="44"/>
      <c r="G650" s="44"/>
      <c r="H650" s="44"/>
      <c r="I650" s="44"/>
      <c r="J650" s="44"/>
      <c r="K650" s="44"/>
      <c r="L650" s="44"/>
      <c r="M650" s="44"/>
      <c r="N650" s="44"/>
      <c r="O650" s="44"/>
      <c r="P650" s="44"/>
      <c r="Q650" s="44"/>
      <c r="R650" s="44"/>
      <c r="S650" s="44"/>
    </row>
    <row r="651" spans="1:19">
      <c r="A651" s="44"/>
      <c r="B651" s="44"/>
      <c r="C651" s="44"/>
      <c r="D651" s="44"/>
      <c r="E651" s="44"/>
      <c r="F651" s="44"/>
      <c r="G651" s="44"/>
      <c r="H651" s="44"/>
      <c r="I651" s="44"/>
      <c r="J651" s="44"/>
      <c r="K651" s="44"/>
      <c r="L651" s="44"/>
      <c r="M651" s="44"/>
      <c r="N651" s="44"/>
      <c r="O651" s="44"/>
      <c r="P651" s="44"/>
      <c r="Q651" s="44"/>
      <c r="R651" s="44"/>
      <c r="S651" s="44"/>
    </row>
    <row r="652" spans="1:19">
      <c r="A652" s="44"/>
      <c r="B652" s="44"/>
      <c r="C652" s="44"/>
      <c r="D652" s="44"/>
      <c r="E652" s="44"/>
      <c r="F652" s="44"/>
      <c r="G652" s="44"/>
      <c r="H652" s="44"/>
      <c r="I652" s="44"/>
      <c r="J652" s="44"/>
      <c r="K652" s="44"/>
      <c r="L652" s="44"/>
      <c r="M652" s="44"/>
      <c r="N652" s="44"/>
      <c r="O652" s="44"/>
      <c r="P652" s="44"/>
      <c r="Q652" s="44"/>
      <c r="R652" s="44"/>
      <c r="S652" s="44"/>
    </row>
    <row r="653" spans="1:19">
      <c r="A653" s="44"/>
      <c r="B653" s="44"/>
      <c r="C653" s="44"/>
      <c r="D653" s="44"/>
      <c r="E653" s="44"/>
      <c r="F653" s="44"/>
      <c r="G653" s="44"/>
      <c r="H653" s="44"/>
      <c r="I653" s="44"/>
      <c r="J653" s="44"/>
      <c r="K653" s="44"/>
      <c r="L653" s="44"/>
      <c r="M653" s="44"/>
      <c r="N653" s="44"/>
      <c r="O653" s="44"/>
      <c r="P653" s="44"/>
      <c r="Q653" s="44"/>
      <c r="R653" s="44"/>
      <c r="S653" s="44"/>
    </row>
    <row r="654" spans="1:19">
      <c r="A654" s="44"/>
      <c r="B654" s="44"/>
      <c r="C654" s="44"/>
      <c r="D654" s="44"/>
      <c r="E654" s="44"/>
      <c r="F654" s="44"/>
      <c r="G654" s="44"/>
      <c r="H654" s="44"/>
      <c r="I654" s="44"/>
      <c r="J654" s="44"/>
      <c r="K654" s="44"/>
      <c r="L654" s="44"/>
      <c r="M654" s="44"/>
      <c r="N654" s="44"/>
      <c r="O654" s="44"/>
      <c r="P654" s="44"/>
      <c r="Q654" s="44"/>
      <c r="R654" s="44"/>
      <c r="S654" s="44"/>
    </row>
    <row r="655" spans="1:19">
      <c r="A655" s="44"/>
      <c r="B655" s="44"/>
      <c r="C655" s="44"/>
      <c r="D655" s="44"/>
      <c r="E655" s="44"/>
      <c r="F655" s="44"/>
      <c r="G655" s="44"/>
      <c r="H655" s="44"/>
      <c r="I655" s="44"/>
      <c r="J655" s="44"/>
      <c r="K655" s="44"/>
      <c r="L655" s="44"/>
      <c r="M655" s="44"/>
      <c r="N655" s="44"/>
      <c r="O655" s="44"/>
      <c r="P655" s="44"/>
      <c r="Q655" s="44"/>
      <c r="R655" s="44"/>
      <c r="S655" s="44"/>
    </row>
    <row r="656" spans="1:19">
      <c r="A656" s="44"/>
      <c r="B656" s="44"/>
      <c r="C656" s="44"/>
      <c r="D656" s="44"/>
      <c r="E656" s="44"/>
      <c r="F656" s="44"/>
      <c r="G656" s="44"/>
      <c r="H656" s="44"/>
      <c r="I656" s="44"/>
      <c r="J656" s="44"/>
      <c r="K656" s="44"/>
      <c r="L656" s="44"/>
      <c r="M656" s="44"/>
      <c r="N656" s="44"/>
      <c r="O656" s="44"/>
      <c r="P656" s="44"/>
      <c r="Q656" s="44"/>
      <c r="R656" s="44"/>
      <c r="S656" s="44"/>
    </row>
    <row r="657" spans="1:19">
      <c r="A657" s="44"/>
      <c r="B657" s="44"/>
      <c r="C657" s="44"/>
      <c r="D657" s="44"/>
      <c r="E657" s="44"/>
      <c r="F657" s="44"/>
      <c r="G657" s="44"/>
      <c r="H657" s="44"/>
      <c r="I657" s="44"/>
      <c r="J657" s="44"/>
      <c r="K657" s="44"/>
      <c r="L657" s="44"/>
      <c r="M657" s="44"/>
      <c r="N657" s="44"/>
      <c r="O657" s="44"/>
      <c r="P657" s="44"/>
      <c r="Q657" s="44"/>
      <c r="R657" s="44"/>
      <c r="S657" s="44"/>
    </row>
    <row r="658" spans="1:19">
      <c r="A658" s="44"/>
      <c r="B658" s="44"/>
      <c r="C658" s="44"/>
      <c r="D658" s="44"/>
      <c r="E658" s="44"/>
      <c r="F658" s="44"/>
      <c r="G658" s="44"/>
      <c r="H658" s="44"/>
      <c r="I658" s="44"/>
      <c r="J658" s="44"/>
      <c r="K658" s="44"/>
      <c r="L658" s="44"/>
      <c r="M658" s="44"/>
      <c r="N658" s="44"/>
      <c r="O658" s="44"/>
      <c r="P658" s="44"/>
      <c r="Q658" s="44"/>
      <c r="R658" s="44"/>
      <c r="S658" s="44"/>
    </row>
    <row r="659" spans="1:19">
      <c r="A659" s="44"/>
      <c r="B659" s="44"/>
      <c r="C659" s="44"/>
      <c r="D659" s="44"/>
      <c r="E659" s="44"/>
      <c r="F659" s="44"/>
      <c r="G659" s="44"/>
      <c r="H659" s="44"/>
      <c r="I659" s="44"/>
      <c r="J659" s="44"/>
      <c r="K659" s="44"/>
      <c r="L659" s="44"/>
      <c r="M659" s="44"/>
      <c r="N659" s="44"/>
      <c r="O659" s="44"/>
      <c r="P659" s="44"/>
      <c r="Q659" s="44"/>
      <c r="R659" s="44"/>
      <c r="S659" s="44"/>
    </row>
    <row r="660" spans="1:19">
      <c r="A660" s="44"/>
      <c r="B660" s="44"/>
      <c r="C660" s="44"/>
      <c r="D660" s="44"/>
      <c r="E660" s="44"/>
      <c r="F660" s="44"/>
      <c r="G660" s="44"/>
      <c r="H660" s="44"/>
      <c r="I660" s="44"/>
      <c r="J660" s="44"/>
      <c r="K660" s="44"/>
      <c r="L660" s="44"/>
      <c r="M660" s="44"/>
      <c r="N660" s="44"/>
      <c r="O660" s="44"/>
      <c r="P660" s="44"/>
      <c r="Q660" s="44"/>
      <c r="R660" s="44"/>
      <c r="S660" s="44"/>
    </row>
    <row r="661" spans="1:19">
      <c r="A661" s="44"/>
      <c r="B661" s="44"/>
      <c r="C661" s="44"/>
      <c r="D661" s="44"/>
      <c r="E661" s="44"/>
      <c r="F661" s="44"/>
      <c r="G661" s="44"/>
      <c r="H661" s="44"/>
      <c r="I661" s="44"/>
      <c r="J661" s="44"/>
      <c r="K661" s="44"/>
      <c r="L661" s="44"/>
      <c r="M661" s="44"/>
      <c r="N661" s="44"/>
      <c r="O661" s="44"/>
      <c r="P661" s="44"/>
      <c r="Q661" s="44"/>
      <c r="R661" s="44"/>
      <c r="S661" s="44"/>
    </row>
    <row r="662" spans="1:19">
      <c r="A662" s="44"/>
      <c r="B662" s="44"/>
      <c r="C662" s="44"/>
      <c r="D662" s="44"/>
      <c r="E662" s="44"/>
      <c r="F662" s="44"/>
      <c r="G662" s="44"/>
      <c r="H662" s="44"/>
      <c r="I662" s="44"/>
      <c r="J662" s="44"/>
      <c r="K662" s="44"/>
      <c r="L662" s="44"/>
      <c r="M662" s="44"/>
      <c r="N662" s="44"/>
      <c r="O662" s="44"/>
      <c r="P662" s="44"/>
      <c r="Q662" s="44"/>
      <c r="R662" s="44"/>
      <c r="S662" s="44"/>
    </row>
    <row r="663" spans="1:19">
      <c r="A663" s="44"/>
      <c r="B663" s="44"/>
      <c r="C663" s="44"/>
      <c r="D663" s="44"/>
      <c r="E663" s="44"/>
      <c r="F663" s="44"/>
      <c r="G663" s="44"/>
      <c r="H663" s="44"/>
      <c r="I663" s="44"/>
      <c r="J663" s="44"/>
      <c r="K663" s="44"/>
      <c r="L663" s="44"/>
      <c r="M663" s="44"/>
      <c r="N663" s="44"/>
      <c r="O663" s="44"/>
      <c r="P663" s="44"/>
      <c r="Q663" s="44"/>
      <c r="R663" s="44"/>
      <c r="S663" s="44"/>
    </row>
    <row r="664" spans="1:19">
      <c r="A664" s="44"/>
      <c r="B664" s="44"/>
      <c r="C664" s="44"/>
      <c r="D664" s="44"/>
      <c r="E664" s="44"/>
      <c r="F664" s="44"/>
      <c r="G664" s="44"/>
      <c r="H664" s="44"/>
      <c r="I664" s="44"/>
      <c r="J664" s="44"/>
      <c r="K664" s="44"/>
      <c r="L664" s="44"/>
      <c r="M664" s="44"/>
      <c r="N664" s="44"/>
      <c r="O664" s="44"/>
      <c r="P664" s="44"/>
      <c r="Q664" s="44"/>
      <c r="R664" s="44"/>
      <c r="S664" s="44"/>
    </row>
    <row r="665" spans="1:19">
      <c r="A665" s="44"/>
      <c r="B665" s="44"/>
      <c r="C665" s="44"/>
      <c r="D665" s="44"/>
      <c r="E665" s="44"/>
      <c r="F665" s="44"/>
      <c r="G665" s="44"/>
      <c r="H665" s="44"/>
      <c r="I665" s="44"/>
      <c r="J665" s="44"/>
      <c r="K665" s="44"/>
      <c r="L665" s="44"/>
      <c r="M665" s="44"/>
      <c r="N665" s="44"/>
      <c r="O665" s="44"/>
      <c r="P665" s="44"/>
      <c r="Q665" s="44"/>
      <c r="R665" s="44"/>
      <c r="S665" s="44"/>
    </row>
    <row r="666" spans="1:19">
      <c r="A666" s="44"/>
      <c r="B666" s="44"/>
      <c r="C666" s="44"/>
      <c r="D666" s="44"/>
      <c r="E666" s="44"/>
      <c r="F666" s="44"/>
      <c r="G666" s="44"/>
      <c r="H666" s="44"/>
      <c r="I666" s="44"/>
      <c r="J666" s="44"/>
      <c r="K666" s="44"/>
      <c r="L666" s="44"/>
      <c r="M666" s="44"/>
      <c r="N666" s="44"/>
      <c r="O666" s="44"/>
      <c r="P666" s="44"/>
      <c r="Q666" s="44"/>
      <c r="R666" s="44"/>
      <c r="S666" s="44"/>
    </row>
    <row r="667" spans="1:19">
      <c r="A667" s="44"/>
      <c r="B667" s="44"/>
      <c r="C667" s="44"/>
      <c r="D667" s="44"/>
      <c r="E667" s="44"/>
      <c r="F667" s="44"/>
      <c r="G667" s="44"/>
      <c r="H667" s="44"/>
      <c r="I667" s="44"/>
      <c r="J667" s="44"/>
      <c r="K667" s="44"/>
      <c r="L667" s="44"/>
      <c r="M667" s="44"/>
      <c r="N667" s="44"/>
      <c r="O667" s="44"/>
      <c r="P667" s="44"/>
      <c r="Q667" s="44"/>
      <c r="R667" s="44"/>
      <c r="S667" s="44"/>
    </row>
    <row r="668" spans="1:19">
      <c r="A668" s="44"/>
      <c r="B668" s="44"/>
      <c r="C668" s="44"/>
      <c r="D668" s="44"/>
      <c r="E668" s="44"/>
      <c r="F668" s="44"/>
      <c r="G668" s="44"/>
      <c r="H668" s="44"/>
      <c r="I668" s="44"/>
      <c r="J668" s="44"/>
      <c r="K668" s="44"/>
      <c r="L668" s="44"/>
      <c r="M668" s="44"/>
      <c r="N668" s="44"/>
      <c r="O668" s="44"/>
      <c r="P668" s="44"/>
      <c r="Q668" s="44"/>
      <c r="R668" s="44"/>
      <c r="S668" s="44"/>
    </row>
    <row r="669" spans="1:19">
      <c r="A669" s="44"/>
      <c r="B669" s="44"/>
      <c r="C669" s="44"/>
      <c r="D669" s="44"/>
      <c r="E669" s="44"/>
      <c r="F669" s="44"/>
      <c r="G669" s="44"/>
      <c r="H669" s="44"/>
      <c r="I669" s="44"/>
      <c r="J669" s="44"/>
      <c r="K669" s="44"/>
      <c r="L669" s="44"/>
      <c r="M669" s="44"/>
      <c r="N669" s="44"/>
      <c r="O669" s="44"/>
      <c r="P669" s="44"/>
      <c r="Q669" s="44"/>
      <c r="R669" s="44"/>
      <c r="S669" s="44"/>
    </row>
    <row r="670" spans="1:19">
      <c r="A670" s="44"/>
      <c r="B670" s="44"/>
      <c r="C670" s="44"/>
      <c r="D670" s="44"/>
      <c r="E670" s="44"/>
      <c r="F670" s="44"/>
      <c r="G670" s="44"/>
      <c r="H670" s="44"/>
      <c r="I670" s="44"/>
      <c r="J670" s="44"/>
      <c r="K670" s="44"/>
      <c r="L670" s="44"/>
      <c r="M670" s="44"/>
      <c r="N670" s="44"/>
      <c r="O670" s="44"/>
      <c r="P670" s="44"/>
      <c r="Q670" s="44"/>
      <c r="R670" s="44"/>
      <c r="S670" s="44"/>
    </row>
    <row r="671" spans="1:19">
      <c r="A671" s="44"/>
      <c r="B671" s="44"/>
      <c r="C671" s="44"/>
      <c r="D671" s="44"/>
      <c r="E671" s="44"/>
      <c r="F671" s="44"/>
      <c r="G671" s="44"/>
      <c r="H671" s="44"/>
      <c r="I671" s="44"/>
      <c r="J671" s="44"/>
      <c r="K671" s="44"/>
      <c r="L671" s="44"/>
      <c r="M671" s="44"/>
      <c r="N671" s="44"/>
      <c r="O671" s="44"/>
      <c r="P671" s="44"/>
      <c r="Q671" s="44"/>
      <c r="R671" s="44"/>
      <c r="S671" s="44"/>
    </row>
    <row r="672" spans="1:19">
      <c r="A672" s="44"/>
      <c r="B672" s="44"/>
      <c r="C672" s="44"/>
      <c r="D672" s="44"/>
      <c r="E672" s="44"/>
      <c r="F672" s="44"/>
      <c r="G672" s="44"/>
      <c r="H672" s="44"/>
      <c r="I672" s="44"/>
      <c r="J672" s="44"/>
      <c r="K672" s="44"/>
      <c r="L672" s="44"/>
      <c r="M672" s="44"/>
      <c r="N672" s="44"/>
      <c r="O672" s="44"/>
      <c r="P672" s="44"/>
      <c r="Q672" s="44"/>
      <c r="R672" s="44"/>
      <c r="S672" s="44"/>
    </row>
    <row r="673" spans="1:19">
      <c r="A673" s="44"/>
      <c r="B673" s="44"/>
      <c r="C673" s="44"/>
      <c r="D673" s="44"/>
      <c r="E673" s="44"/>
      <c r="F673" s="44"/>
      <c r="G673" s="44"/>
      <c r="H673" s="44"/>
      <c r="I673" s="44"/>
      <c r="J673" s="44"/>
      <c r="K673" s="44"/>
      <c r="L673" s="44"/>
      <c r="M673" s="44"/>
      <c r="N673" s="44"/>
      <c r="O673" s="44"/>
      <c r="P673" s="44"/>
      <c r="Q673" s="44"/>
      <c r="R673" s="44"/>
      <c r="S673" s="44"/>
    </row>
    <row r="674" spans="1:19">
      <c r="A674" s="44"/>
      <c r="B674" s="44"/>
      <c r="C674" s="44"/>
      <c r="D674" s="44"/>
      <c r="E674" s="44"/>
      <c r="F674" s="44"/>
      <c r="G674" s="44"/>
      <c r="H674" s="44"/>
      <c r="I674" s="44"/>
      <c r="J674" s="44"/>
      <c r="K674" s="44"/>
      <c r="L674" s="44"/>
      <c r="M674" s="44"/>
      <c r="N674" s="44"/>
      <c r="O674" s="44"/>
      <c r="P674" s="44"/>
      <c r="Q674" s="44"/>
      <c r="R674" s="44"/>
      <c r="S674" s="44"/>
    </row>
    <row r="675" spans="1:19">
      <c r="A675" s="44"/>
      <c r="B675" s="44"/>
      <c r="C675" s="44"/>
      <c r="D675" s="44"/>
      <c r="E675" s="44"/>
      <c r="F675" s="44"/>
      <c r="G675" s="44"/>
      <c r="H675" s="44"/>
      <c r="I675" s="44"/>
      <c r="J675" s="44"/>
      <c r="K675" s="44"/>
      <c r="L675" s="44"/>
      <c r="M675" s="44"/>
      <c r="N675" s="44"/>
      <c r="O675" s="44"/>
      <c r="P675" s="44"/>
      <c r="Q675" s="44"/>
      <c r="R675" s="44"/>
      <c r="S675" s="44"/>
    </row>
    <row r="676" spans="1:19">
      <c r="A676" s="44"/>
      <c r="B676" s="44"/>
      <c r="C676" s="44"/>
      <c r="D676" s="44"/>
      <c r="E676" s="44"/>
      <c r="F676" s="44"/>
      <c r="G676" s="44"/>
      <c r="H676" s="44"/>
      <c r="I676" s="44"/>
      <c r="J676" s="44"/>
      <c r="K676" s="44"/>
      <c r="L676" s="44"/>
      <c r="M676" s="44"/>
      <c r="N676" s="44"/>
      <c r="O676" s="44"/>
      <c r="P676" s="44"/>
      <c r="Q676" s="44"/>
      <c r="R676" s="44"/>
      <c r="S676" s="44"/>
    </row>
    <row r="677" spans="1:19">
      <c r="A677" s="44"/>
      <c r="B677" s="44"/>
      <c r="C677" s="44"/>
      <c r="D677" s="44"/>
      <c r="E677" s="44"/>
      <c r="F677" s="44"/>
      <c r="G677" s="44"/>
      <c r="H677" s="44"/>
      <c r="I677" s="44"/>
      <c r="J677" s="44"/>
      <c r="K677" s="44"/>
      <c r="L677" s="44"/>
      <c r="M677" s="44"/>
      <c r="N677" s="44"/>
      <c r="O677" s="44"/>
      <c r="P677" s="44"/>
      <c r="Q677" s="44"/>
      <c r="R677" s="44"/>
      <c r="S677" s="44"/>
    </row>
    <row r="678" spans="1:19">
      <c r="A678" s="44"/>
      <c r="B678" s="44"/>
      <c r="C678" s="44"/>
      <c r="D678" s="44"/>
      <c r="E678" s="44"/>
      <c r="F678" s="44"/>
      <c r="G678" s="44"/>
      <c r="H678" s="44"/>
      <c r="I678" s="44"/>
      <c r="J678" s="44"/>
      <c r="K678" s="44"/>
      <c r="L678" s="44"/>
      <c r="M678" s="44"/>
      <c r="N678" s="44"/>
      <c r="O678" s="44"/>
      <c r="P678" s="44"/>
      <c r="Q678" s="44"/>
      <c r="R678" s="44"/>
      <c r="S678" s="44"/>
    </row>
    <row r="679" spans="1:19">
      <c r="A679" s="44"/>
      <c r="B679" s="44"/>
      <c r="C679" s="44"/>
      <c r="D679" s="44"/>
      <c r="E679" s="44"/>
      <c r="F679" s="44"/>
      <c r="G679" s="44"/>
      <c r="H679" s="44"/>
      <c r="I679" s="44"/>
      <c r="J679" s="44"/>
      <c r="K679" s="44"/>
      <c r="L679" s="44"/>
      <c r="M679" s="44"/>
      <c r="N679" s="44"/>
      <c r="O679" s="44"/>
      <c r="P679" s="44"/>
      <c r="Q679" s="44"/>
      <c r="R679" s="44"/>
      <c r="S679" s="44"/>
    </row>
    <row r="680" spans="1:19">
      <c r="A680" s="44"/>
      <c r="B680" s="44"/>
      <c r="C680" s="44"/>
      <c r="D680" s="44"/>
      <c r="E680" s="44"/>
      <c r="F680" s="44"/>
      <c r="G680" s="44"/>
      <c r="H680" s="44"/>
      <c r="I680" s="44"/>
      <c r="J680" s="44"/>
      <c r="K680" s="44"/>
      <c r="L680" s="44"/>
      <c r="M680" s="44"/>
      <c r="N680" s="44"/>
      <c r="O680" s="44"/>
      <c r="P680" s="44"/>
      <c r="Q680" s="44"/>
      <c r="R680" s="44"/>
      <c r="S680" s="44"/>
    </row>
    <row r="681" spans="1:19">
      <c r="A681" s="44"/>
      <c r="B681" s="44"/>
      <c r="C681" s="44"/>
      <c r="D681" s="44"/>
      <c r="E681" s="44"/>
      <c r="F681" s="44"/>
      <c r="G681" s="44"/>
      <c r="H681" s="44"/>
      <c r="I681" s="44"/>
      <c r="J681" s="44"/>
      <c r="K681" s="44"/>
      <c r="L681" s="44"/>
      <c r="M681" s="44"/>
      <c r="N681" s="44"/>
      <c r="O681" s="44"/>
      <c r="P681" s="44"/>
      <c r="Q681" s="44"/>
      <c r="R681" s="44"/>
      <c r="S681" s="44"/>
    </row>
    <row r="682" spans="1:19">
      <c r="A682" s="44"/>
      <c r="B682" s="44"/>
      <c r="C682" s="44"/>
      <c r="D682" s="44"/>
      <c r="E682" s="44"/>
      <c r="F682" s="44"/>
      <c r="G682" s="44"/>
      <c r="H682" s="44"/>
      <c r="I682" s="44"/>
      <c r="J682" s="44"/>
      <c r="K682" s="44"/>
      <c r="L682" s="44"/>
      <c r="M682" s="44"/>
      <c r="N682" s="44"/>
      <c r="O682" s="44"/>
      <c r="P682" s="44"/>
      <c r="Q682" s="44"/>
      <c r="R682" s="44"/>
      <c r="S682" s="44"/>
    </row>
    <row r="683" spans="1:19">
      <c r="A683" s="44"/>
      <c r="B683" s="44"/>
      <c r="C683" s="44"/>
      <c r="D683" s="44"/>
      <c r="E683" s="44"/>
      <c r="F683" s="44"/>
      <c r="G683" s="44"/>
      <c r="H683" s="44"/>
      <c r="I683" s="44"/>
      <c r="J683" s="44"/>
      <c r="K683" s="44"/>
      <c r="L683" s="44"/>
      <c r="M683" s="44"/>
      <c r="N683" s="44"/>
      <c r="O683" s="44"/>
      <c r="P683" s="44"/>
      <c r="Q683" s="44"/>
      <c r="R683" s="44"/>
      <c r="S683" s="44"/>
    </row>
    <row r="684" spans="1:19">
      <c r="A684" s="44"/>
      <c r="B684" s="44"/>
      <c r="C684" s="44"/>
      <c r="D684" s="44"/>
      <c r="E684" s="44"/>
      <c r="F684" s="44"/>
      <c r="G684" s="44"/>
      <c r="H684" s="44"/>
      <c r="I684" s="44"/>
      <c r="J684" s="44"/>
      <c r="K684" s="44"/>
      <c r="L684" s="44"/>
      <c r="M684" s="44"/>
      <c r="N684" s="44"/>
      <c r="O684" s="44"/>
      <c r="P684" s="44"/>
      <c r="Q684" s="44"/>
      <c r="R684" s="44"/>
      <c r="S684" s="44"/>
    </row>
    <row r="685" spans="1:19">
      <c r="A685" s="44"/>
      <c r="B685" s="44"/>
      <c r="C685" s="44"/>
      <c r="D685" s="44"/>
      <c r="E685" s="44"/>
      <c r="F685" s="44"/>
      <c r="G685" s="44"/>
      <c r="H685" s="44"/>
      <c r="I685" s="44"/>
      <c r="J685" s="44"/>
      <c r="K685" s="44"/>
      <c r="L685" s="44"/>
      <c r="M685" s="44"/>
      <c r="N685" s="44"/>
      <c r="O685" s="44"/>
      <c r="P685" s="44"/>
      <c r="Q685" s="44"/>
      <c r="R685" s="44"/>
      <c r="S685" s="44"/>
    </row>
    <row r="686" spans="1:19">
      <c r="A686" s="44"/>
      <c r="B686" s="44"/>
      <c r="C686" s="44"/>
      <c r="D686" s="44"/>
      <c r="E686" s="44"/>
      <c r="F686" s="44"/>
      <c r="G686" s="44"/>
      <c r="H686" s="44"/>
      <c r="I686" s="44"/>
      <c r="J686" s="44"/>
      <c r="K686" s="44"/>
      <c r="L686" s="44"/>
      <c r="M686" s="44"/>
      <c r="N686" s="44"/>
      <c r="O686" s="44"/>
      <c r="P686" s="44"/>
      <c r="Q686" s="44"/>
      <c r="R686" s="44"/>
      <c r="S686" s="44"/>
    </row>
    <row r="687" spans="1:19">
      <c r="A687" s="44"/>
      <c r="B687" s="44"/>
      <c r="C687" s="44"/>
      <c r="D687" s="44"/>
      <c r="E687" s="44"/>
      <c r="F687" s="44"/>
      <c r="G687" s="44"/>
      <c r="H687" s="44"/>
      <c r="I687" s="44"/>
      <c r="J687" s="44"/>
      <c r="K687" s="44"/>
      <c r="L687" s="44"/>
      <c r="M687" s="44"/>
      <c r="N687" s="44"/>
      <c r="O687" s="44"/>
      <c r="P687" s="44"/>
      <c r="Q687" s="44"/>
      <c r="R687" s="44"/>
      <c r="S687" s="44"/>
    </row>
    <row r="688" spans="1:19">
      <c r="A688" s="44"/>
      <c r="B688" s="44"/>
      <c r="C688" s="44"/>
      <c r="D688" s="44"/>
      <c r="E688" s="44"/>
      <c r="F688" s="44"/>
      <c r="G688" s="44"/>
      <c r="H688" s="44"/>
      <c r="I688" s="44"/>
      <c r="J688" s="44"/>
      <c r="K688" s="44"/>
      <c r="L688" s="44"/>
      <c r="M688" s="44"/>
      <c r="N688" s="44"/>
      <c r="O688" s="44"/>
      <c r="P688" s="44"/>
      <c r="Q688" s="44"/>
      <c r="R688" s="44"/>
      <c r="S688" s="44"/>
    </row>
    <row r="689" spans="1:19">
      <c r="A689" s="44"/>
      <c r="B689" s="44"/>
      <c r="C689" s="44"/>
      <c r="D689" s="44"/>
      <c r="E689" s="44"/>
      <c r="F689" s="44"/>
      <c r="G689" s="44"/>
      <c r="H689" s="44"/>
      <c r="I689" s="44"/>
      <c r="J689" s="44"/>
      <c r="K689" s="44"/>
      <c r="L689" s="44"/>
      <c r="M689" s="44"/>
      <c r="N689" s="44"/>
      <c r="O689" s="44"/>
      <c r="P689" s="44"/>
      <c r="Q689" s="44"/>
      <c r="R689" s="44"/>
      <c r="S689" s="44"/>
    </row>
    <row r="690" spans="1:19">
      <c r="A690" s="44"/>
      <c r="B690" s="44"/>
      <c r="C690" s="44"/>
      <c r="D690" s="44"/>
      <c r="E690" s="44"/>
      <c r="F690" s="44"/>
      <c r="G690" s="44"/>
      <c r="H690" s="44"/>
      <c r="I690" s="44"/>
      <c r="J690" s="44"/>
      <c r="K690" s="44"/>
      <c r="L690" s="44"/>
      <c r="M690" s="44"/>
      <c r="N690" s="44"/>
      <c r="O690" s="44"/>
      <c r="P690" s="44"/>
      <c r="Q690" s="44"/>
      <c r="R690" s="44"/>
      <c r="S690" s="44"/>
    </row>
    <row r="691" spans="1:19">
      <c r="A691" s="44"/>
      <c r="B691" s="44"/>
      <c r="C691" s="44"/>
      <c r="D691" s="44"/>
      <c r="E691" s="44"/>
      <c r="F691" s="44"/>
      <c r="G691" s="44"/>
      <c r="H691" s="44"/>
      <c r="I691" s="44"/>
      <c r="J691" s="44"/>
      <c r="K691" s="44"/>
      <c r="L691" s="44"/>
      <c r="M691" s="44"/>
      <c r="N691" s="44"/>
      <c r="O691" s="44"/>
      <c r="P691" s="44"/>
      <c r="Q691" s="44"/>
      <c r="R691" s="44"/>
      <c r="S691" s="44"/>
    </row>
    <row r="692" spans="1:19">
      <c r="A692" s="44"/>
      <c r="B692" s="44"/>
      <c r="C692" s="44"/>
      <c r="D692" s="44"/>
      <c r="E692" s="44"/>
      <c r="F692" s="44"/>
      <c r="G692" s="44"/>
      <c r="H692" s="44"/>
      <c r="I692" s="44"/>
      <c r="J692" s="44"/>
      <c r="K692" s="44"/>
      <c r="L692" s="44"/>
      <c r="M692" s="44"/>
      <c r="N692" s="44"/>
      <c r="O692" s="44"/>
      <c r="P692" s="44"/>
      <c r="Q692" s="44"/>
      <c r="R692" s="44"/>
      <c r="S692" s="44"/>
    </row>
    <row r="693" spans="1:19">
      <c r="A693" s="44"/>
      <c r="B693" s="44"/>
      <c r="C693" s="44"/>
      <c r="D693" s="44"/>
      <c r="E693" s="44"/>
      <c r="F693" s="44"/>
      <c r="G693" s="44"/>
      <c r="H693" s="44"/>
      <c r="I693" s="44"/>
      <c r="J693" s="44"/>
      <c r="K693" s="44"/>
      <c r="L693" s="44"/>
      <c r="M693" s="44"/>
      <c r="N693" s="44"/>
      <c r="O693" s="44"/>
      <c r="P693" s="44"/>
      <c r="Q693" s="44"/>
      <c r="R693" s="44"/>
      <c r="S693" s="44"/>
    </row>
    <row r="694" spans="1:19">
      <c r="A694" s="44"/>
      <c r="B694" s="44"/>
      <c r="C694" s="44"/>
      <c r="D694" s="44"/>
      <c r="E694" s="44"/>
      <c r="F694" s="44"/>
      <c r="G694" s="44"/>
      <c r="H694" s="44"/>
      <c r="I694" s="44"/>
      <c r="J694" s="44"/>
      <c r="K694" s="44"/>
      <c r="L694" s="44"/>
      <c r="M694" s="44"/>
      <c r="N694" s="44"/>
      <c r="O694" s="44"/>
      <c r="P694" s="44"/>
      <c r="Q694" s="44"/>
      <c r="R694" s="44"/>
      <c r="S694" s="44"/>
    </row>
    <row r="695" spans="1:19">
      <c r="A695" s="44"/>
      <c r="B695" s="44"/>
      <c r="C695" s="44"/>
      <c r="D695" s="44"/>
      <c r="E695" s="44"/>
      <c r="F695" s="44"/>
      <c r="G695" s="44"/>
      <c r="H695" s="44"/>
      <c r="I695" s="44"/>
      <c r="J695" s="44"/>
      <c r="K695" s="44"/>
      <c r="L695" s="44"/>
      <c r="M695" s="44"/>
      <c r="N695" s="44"/>
      <c r="O695" s="44"/>
      <c r="P695" s="44"/>
      <c r="Q695" s="44"/>
      <c r="R695" s="44"/>
      <c r="S695" s="44"/>
    </row>
    <row r="696" spans="1:19">
      <c r="A696" s="44"/>
      <c r="B696" s="44"/>
      <c r="C696" s="44"/>
      <c r="D696" s="44"/>
      <c r="E696" s="44"/>
      <c r="F696" s="44"/>
      <c r="G696" s="44"/>
      <c r="H696" s="44"/>
      <c r="I696" s="44"/>
      <c r="J696" s="44"/>
      <c r="K696" s="44"/>
      <c r="L696" s="44"/>
      <c r="M696" s="44"/>
      <c r="N696" s="44"/>
      <c r="O696" s="44"/>
      <c r="P696" s="44"/>
      <c r="Q696" s="44"/>
      <c r="R696" s="44"/>
      <c r="S696" s="44"/>
    </row>
    <row r="697" spans="1:19">
      <c r="A697" s="44"/>
      <c r="B697" s="44"/>
      <c r="C697" s="44"/>
      <c r="D697" s="44"/>
      <c r="E697" s="44"/>
      <c r="F697" s="44"/>
      <c r="G697" s="44"/>
      <c r="H697" s="44"/>
      <c r="I697" s="44"/>
      <c r="J697" s="44"/>
      <c r="K697" s="44"/>
      <c r="L697" s="44"/>
      <c r="M697" s="44"/>
      <c r="N697" s="44"/>
      <c r="O697" s="44"/>
      <c r="P697" s="44"/>
      <c r="Q697" s="44"/>
      <c r="R697" s="44"/>
      <c r="S697" s="44"/>
    </row>
    <row r="698" spans="1:19">
      <c r="A698" s="44"/>
      <c r="B698" s="44"/>
      <c r="C698" s="44"/>
      <c r="D698" s="44"/>
      <c r="E698" s="44"/>
      <c r="F698" s="44"/>
      <c r="G698" s="44"/>
      <c r="H698" s="44"/>
      <c r="I698" s="44"/>
      <c r="J698" s="44"/>
      <c r="K698" s="44"/>
      <c r="L698" s="44"/>
      <c r="M698" s="44"/>
      <c r="N698" s="44"/>
      <c r="O698" s="44"/>
      <c r="P698" s="44"/>
      <c r="Q698" s="44"/>
      <c r="R698" s="44"/>
      <c r="S698" s="44"/>
    </row>
    <row r="699" spans="1:19">
      <c r="A699" s="44"/>
      <c r="B699" s="44"/>
      <c r="C699" s="44"/>
      <c r="D699" s="44"/>
      <c r="E699" s="44"/>
      <c r="F699" s="44"/>
      <c r="G699" s="44"/>
      <c r="H699" s="44"/>
      <c r="I699" s="44"/>
      <c r="J699" s="44"/>
      <c r="K699" s="44"/>
      <c r="L699" s="44"/>
      <c r="M699" s="44"/>
      <c r="N699" s="44"/>
      <c r="O699" s="44"/>
      <c r="P699" s="44"/>
      <c r="Q699" s="44"/>
      <c r="R699" s="44"/>
      <c r="S699" s="44"/>
    </row>
    <row r="700" spans="1:19">
      <c r="A700" s="44"/>
      <c r="B700" s="44"/>
      <c r="C700" s="44"/>
      <c r="D700" s="44"/>
      <c r="E700" s="44"/>
      <c r="F700" s="44"/>
      <c r="G700" s="44"/>
      <c r="H700" s="44"/>
      <c r="I700" s="44"/>
      <c r="J700" s="44"/>
      <c r="K700" s="44"/>
      <c r="L700" s="44"/>
      <c r="M700" s="44"/>
      <c r="N700" s="44"/>
      <c r="O700" s="44"/>
      <c r="P700" s="44"/>
      <c r="Q700" s="44"/>
      <c r="R700" s="44"/>
      <c r="S700" s="44"/>
    </row>
    <row r="701" spans="1:19">
      <c r="A701" s="44"/>
      <c r="B701" s="44"/>
      <c r="C701" s="44"/>
      <c r="D701" s="44"/>
      <c r="E701" s="44"/>
      <c r="F701" s="44"/>
      <c r="G701" s="44"/>
      <c r="H701" s="44"/>
      <c r="I701" s="44"/>
      <c r="J701" s="44"/>
      <c r="K701" s="44"/>
      <c r="L701" s="44"/>
      <c r="M701" s="44"/>
      <c r="N701" s="44"/>
      <c r="O701" s="44"/>
      <c r="P701" s="44"/>
      <c r="Q701" s="44"/>
      <c r="R701" s="44"/>
      <c r="S701" s="44"/>
    </row>
    <row r="702" spans="1:19">
      <c r="A702" s="44"/>
      <c r="B702" s="44"/>
      <c r="C702" s="44"/>
      <c r="D702" s="44"/>
      <c r="E702" s="44"/>
      <c r="F702" s="44"/>
      <c r="G702" s="44"/>
      <c r="H702" s="44"/>
      <c r="I702" s="44"/>
      <c r="J702" s="44"/>
      <c r="K702" s="44"/>
      <c r="L702" s="44"/>
      <c r="M702" s="44"/>
      <c r="N702" s="44"/>
      <c r="O702" s="44"/>
      <c r="P702" s="44"/>
      <c r="Q702" s="44"/>
      <c r="R702" s="44"/>
      <c r="S702" s="44"/>
    </row>
    <row r="703" spans="1:19">
      <c r="A703" s="44"/>
      <c r="B703" s="44"/>
      <c r="C703" s="44"/>
      <c r="D703" s="44"/>
      <c r="E703" s="44"/>
      <c r="F703" s="44"/>
      <c r="G703" s="44"/>
      <c r="H703" s="44"/>
      <c r="I703" s="44"/>
      <c r="J703" s="44"/>
      <c r="K703" s="44"/>
      <c r="L703" s="44"/>
      <c r="M703" s="44"/>
      <c r="N703" s="44"/>
      <c r="O703" s="44"/>
      <c r="P703" s="44"/>
      <c r="Q703" s="44"/>
      <c r="R703" s="44"/>
      <c r="S703" s="44"/>
    </row>
    <row r="704" spans="1:19">
      <c r="A704" s="44"/>
      <c r="B704" s="44"/>
      <c r="C704" s="44"/>
      <c r="D704" s="44"/>
      <c r="E704" s="44"/>
      <c r="F704" s="44"/>
      <c r="G704" s="44"/>
      <c r="H704" s="44"/>
      <c r="I704" s="44"/>
      <c r="J704" s="44"/>
      <c r="K704" s="44"/>
      <c r="L704" s="44"/>
      <c r="M704" s="44"/>
      <c r="N704" s="44"/>
      <c r="O704" s="44"/>
      <c r="P704" s="44"/>
      <c r="Q704" s="44"/>
      <c r="R704" s="44"/>
      <c r="S704" s="44"/>
    </row>
    <row r="705" spans="1:19">
      <c r="A705" s="44"/>
      <c r="B705" s="44"/>
      <c r="C705" s="44"/>
      <c r="D705" s="44"/>
      <c r="E705" s="44"/>
      <c r="F705" s="44"/>
      <c r="G705" s="44"/>
      <c r="H705" s="44"/>
      <c r="I705" s="44"/>
      <c r="J705" s="44"/>
      <c r="K705" s="44"/>
      <c r="L705" s="44"/>
      <c r="M705" s="44"/>
      <c r="N705" s="44"/>
      <c r="O705" s="44"/>
      <c r="P705" s="44"/>
      <c r="Q705" s="44"/>
      <c r="R705" s="44"/>
      <c r="S705" s="44"/>
    </row>
    <row r="706" spans="1:19">
      <c r="A706" s="44"/>
      <c r="B706" s="44"/>
      <c r="C706" s="44"/>
      <c r="D706" s="44"/>
      <c r="E706" s="44"/>
      <c r="F706" s="44"/>
      <c r="G706" s="44"/>
      <c r="H706" s="44"/>
      <c r="I706" s="44"/>
      <c r="J706" s="44"/>
      <c r="K706" s="44"/>
      <c r="L706" s="44"/>
      <c r="M706" s="44"/>
      <c r="N706" s="44"/>
      <c r="O706" s="44"/>
      <c r="P706" s="44"/>
      <c r="Q706" s="44"/>
      <c r="R706" s="44"/>
      <c r="S706" s="44"/>
    </row>
    <row r="707" spans="1:19">
      <c r="A707" s="44"/>
      <c r="B707" s="44"/>
      <c r="C707" s="44"/>
      <c r="D707" s="44"/>
      <c r="E707" s="44"/>
      <c r="F707" s="44"/>
      <c r="G707" s="44"/>
      <c r="H707" s="44"/>
      <c r="I707" s="44"/>
      <c r="J707" s="44"/>
      <c r="K707" s="44"/>
      <c r="L707" s="44"/>
      <c r="M707" s="44"/>
      <c r="N707" s="44"/>
      <c r="O707" s="44"/>
      <c r="P707" s="44"/>
      <c r="Q707" s="44"/>
      <c r="R707" s="44"/>
      <c r="S707" s="44"/>
    </row>
    <row r="708" spans="1:19">
      <c r="A708" s="44"/>
      <c r="B708" s="44"/>
      <c r="C708" s="44"/>
      <c r="D708" s="44"/>
      <c r="E708" s="44"/>
      <c r="F708" s="44"/>
      <c r="G708" s="44"/>
      <c r="H708" s="44"/>
      <c r="I708" s="44"/>
      <c r="J708" s="44"/>
      <c r="K708" s="44"/>
      <c r="L708" s="44"/>
      <c r="M708" s="44"/>
      <c r="N708" s="44"/>
      <c r="O708" s="44"/>
      <c r="P708" s="44"/>
      <c r="Q708" s="44"/>
      <c r="R708" s="44"/>
      <c r="S708" s="44"/>
    </row>
    <row r="709" spans="1:19">
      <c r="A709" s="44"/>
      <c r="B709" s="44"/>
      <c r="C709" s="44"/>
      <c r="D709" s="44"/>
      <c r="E709" s="44"/>
      <c r="F709" s="44"/>
      <c r="G709" s="44"/>
      <c r="H709" s="44"/>
      <c r="I709" s="44"/>
      <c r="J709" s="44"/>
      <c r="K709" s="44"/>
      <c r="L709" s="44"/>
      <c r="M709" s="44"/>
      <c r="N709" s="44"/>
      <c r="O709" s="44"/>
      <c r="P709" s="44"/>
      <c r="Q709" s="44"/>
      <c r="R709" s="44"/>
      <c r="S709" s="44"/>
    </row>
    <row r="710" spans="1:19">
      <c r="A710" s="44"/>
      <c r="B710" s="44"/>
      <c r="C710" s="44"/>
      <c r="D710" s="44"/>
      <c r="E710" s="44"/>
      <c r="F710" s="44"/>
      <c r="G710" s="44"/>
      <c r="H710" s="44"/>
      <c r="I710" s="44"/>
      <c r="J710" s="44"/>
      <c r="K710" s="44"/>
      <c r="L710" s="44"/>
      <c r="M710" s="44"/>
      <c r="N710" s="44"/>
      <c r="O710" s="44"/>
      <c r="P710" s="44"/>
      <c r="Q710" s="44"/>
      <c r="R710" s="44"/>
      <c r="S710" s="44"/>
    </row>
    <row r="711" spans="1:19">
      <c r="A711" s="44"/>
      <c r="B711" s="44"/>
      <c r="C711" s="44"/>
      <c r="D711" s="44"/>
      <c r="E711" s="44"/>
      <c r="F711" s="44"/>
      <c r="G711" s="44"/>
      <c r="H711" s="44"/>
      <c r="I711" s="44"/>
      <c r="J711" s="44"/>
      <c r="K711" s="44"/>
      <c r="L711" s="44"/>
      <c r="M711" s="44"/>
      <c r="N711" s="44"/>
      <c r="O711" s="44"/>
      <c r="P711" s="44"/>
      <c r="Q711" s="44"/>
      <c r="R711" s="44"/>
      <c r="S711" s="44"/>
    </row>
    <row r="712" spans="1:19">
      <c r="A712" s="44"/>
      <c r="B712" s="44"/>
      <c r="C712" s="44"/>
      <c r="D712" s="44"/>
      <c r="E712" s="44"/>
      <c r="F712" s="44"/>
      <c r="G712" s="44"/>
      <c r="H712" s="44"/>
      <c r="I712" s="44"/>
      <c r="J712" s="44"/>
      <c r="K712" s="44"/>
      <c r="L712" s="44"/>
      <c r="M712" s="44"/>
      <c r="N712" s="44"/>
      <c r="O712" s="44"/>
      <c r="P712" s="44"/>
      <c r="Q712" s="44"/>
      <c r="R712" s="44"/>
      <c r="S712" s="44"/>
    </row>
    <row r="713" spans="1:19">
      <c r="A713" s="44"/>
      <c r="B713" s="44"/>
      <c r="C713" s="44"/>
      <c r="D713" s="44"/>
      <c r="E713" s="44"/>
      <c r="F713" s="44"/>
      <c r="G713" s="44"/>
      <c r="H713" s="44"/>
      <c r="I713" s="44"/>
      <c r="J713" s="44"/>
      <c r="K713" s="44"/>
      <c r="L713" s="44"/>
      <c r="M713" s="44"/>
      <c r="N713" s="44"/>
      <c r="O713" s="44"/>
      <c r="P713" s="44"/>
      <c r="Q713" s="44"/>
      <c r="R713" s="44"/>
      <c r="S713" s="44"/>
    </row>
    <row r="714" spans="1:19">
      <c r="A714" s="44"/>
      <c r="B714" s="44"/>
      <c r="C714" s="44"/>
      <c r="D714" s="44"/>
      <c r="E714" s="44"/>
      <c r="F714" s="44"/>
      <c r="G714" s="44"/>
      <c r="H714" s="44"/>
      <c r="I714" s="44"/>
      <c r="J714" s="44"/>
      <c r="K714" s="44"/>
      <c r="L714" s="44"/>
      <c r="M714" s="44"/>
      <c r="N714" s="44"/>
      <c r="O714" s="44"/>
      <c r="P714" s="44"/>
      <c r="Q714" s="44"/>
      <c r="R714" s="44"/>
      <c r="S714" s="44"/>
    </row>
    <row r="715" spans="1:19">
      <c r="A715" s="44"/>
      <c r="B715" s="44"/>
      <c r="C715" s="44"/>
      <c r="D715" s="44"/>
      <c r="E715" s="44"/>
      <c r="F715" s="44"/>
      <c r="G715" s="44"/>
      <c r="H715" s="44"/>
      <c r="I715" s="44"/>
      <c r="J715" s="44"/>
      <c r="K715" s="44"/>
      <c r="L715" s="44"/>
      <c r="M715" s="44"/>
      <c r="N715" s="44"/>
      <c r="O715" s="44"/>
      <c r="P715" s="44"/>
      <c r="Q715" s="44"/>
      <c r="R715" s="44"/>
      <c r="S715" s="44"/>
    </row>
    <row r="716" spans="1:19">
      <c r="A716" s="44"/>
      <c r="B716" s="44"/>
      <c r="C716" s="44"/>
      <c r="D716" s="44"/>
      <c r="E716" s="44"/>
      <c r="F716" s="44"/>
      <c r="G716" s="44"/>
      <c r="H716" s="44"/>
      <c r="I716" s="44"/>
      <c r="J716" s="44"/>
      <c r="K716" s="44"/>
      <c r="L716" s="44"/>
      <c r="M716" s="44"/>
      <c r="N716" s="44"/>
      <c r="O716" s="44"/>
      <c r="P716" s="44"/>
      <c r="Q716" s="44"/>
      <c r="R716" s="44"/>
      <c r="S716" s="44"/>
    </row>
    <row r="717" spans="1:19">
      <c r="A717" s="44"/>
      <c r="B717" s="44"/>
      <c r="C717" s="44"/>
      <c r="D717" s="44"/>
      <c r="E717" s="44"/>
      <c r="F717" s="44"/>
      <c r="G717" s="44"/>
      <c r="H717" s="44"/>
      <c r="I717" s="44"/>
      <c r="J717" s="44"/>
      <c r="K717" s="44"/>
      <c r="L717" s="44"/>
      <c r="M717" s="44"/>
      <c r="N717" s="44"/>
      <c r="O717" s="44"/>
      <c r="P717" s="44"/>
      <c r="Q717" s="44"/>
      <c r="R717" s="44"/>
      <c r="S717" s="44"/>
    </row>
    <row r="718" spans="1:19">
      <c r="A718" s="44"/>
      <c r="B718" s="44"/>
      <c r="C718" s="44"/>
      <c r="D718" s="44"/>
      <c r="E718" s="44"/>
      <c r="F718" s="44"/>
      <c r="G718" s="44"/>
      <c r="H718" s="44"/>
      <c r="I718" s="44"/>
      <c r="J718" s="44"/>
      <c r="K718" s="44"/>
      <c r="L718" s="44"/>
      <c r="M718" s="44"/>
      <c r="N718" s="44"/>
      <c r="O718" s="44"/>
      <c r="P718" s="44"/>
      <c r="Q718" s="44"/>
      <c r="R718" s="44"/>
      <c r="S718" s="44"/>
    </row>
    <row r="719" spans="1:19">
      <c r="A719" s="44"/>
      <c r="B719" s="44"/>
      <c r="C719" s="44"/>
      <c r="D719" s="44"/>
      <c r="E719" s="44"/>
      <c r="F719" s="44"/>
      <c r="G719" s="44"/>
      <c r="H719" s="44"/>
      <c r="I719" s="44"/>
      <c r="J719" s="44"/>
      <c r="K719" s="44"/>
      <c r="L719" s="44"/>
      <c r="M719" s="44"/>
      <c r="N719" s="44"/>
      <c r="O719" s="44"/>
      <c r="P719" s="44"/>
      <c r="Q719" s="44"/>
      <c r="R719" s="44"/>
      <c r="S719" s="44"/>
    </row>
    <row r="720" spans="1:19">
      <c r="A720" s="44"/>
      <c r="B720" s="44"/>
      <c r="C720" s="44"/>
      <c r="D720" s="44"/>
      <c r="E720" s="44"/>
      <c r="F720" s="44"/>
      <c r="G720" s="44"/>
      <c r="H720" s="44"/>
      <c r="I720" s="44"/>
      <c r="J720" s="44"/>
      <c r="K720" s="44"/>
      <c r="L720" s="44"/>
      <c r="M720" s="44"/>
      <c r="N720" s="44"/>
      <c r="O720" s="44"/>
      <c r="P720" s="44"/>
      <c r="Q720" s="44"/>
      <c r="R720" s="44"/>
      <c r="S720" s="44"/>
    </row>
    <row r="721" spans="1:19">
      <c r="A721" s="44"/>
      <c r="B721" s="44"/>
      <c r="C721" s="44"/>
      <c r="D721" s="44"/>
      <c r="E721" s="44"/>
      <c r="F721" s="44"/>
      <c r="G721" s="44"/>
      <c r="H721" s="44"/>
      <c r="I721" s="44"/>
      <c r="J721" s="44"/>
      <c r="K721" s="44"/>
      <c r="L721" s="44"/>
      <c r="M721" s="44"/>
      <c r="N721" s="44"/>
      <c r="O721" s="44"/>
      <c r="P721" s="44"/>
      <c r="Q721" s="44"/>
      <c r="R721" s="44"/>
      <c r="S721" s="44"/>
    </row>
    <row r="722" spans="1:19">
      <c r="A722" s="44"/>
      <c r="B722" s="44"/>
      <c r="C722" s="44"/>
      <c r="D722" s="44"/>
      <c r="E722" s="44"/>
      <c r="F722" s="44"/>
      <c r="G722" s="44"/>
      <c r="H722" s="44"/>
      <c r="I722" s="44"/>
      <c r="J722" s="44"/>
      <c r="K722" s="44"/>
      <c r="L722" s="44"/>
      <c r="M722" s="44"/>
      <c r="N722" s="44"/>
      <c r="O722" s="44"/>
      <c r="P722" s="44"/>
      <c r="Q722" s="44"/>
      <c r="R722" s="44"/>
      <c r="S722" s="44"/>
    </row>
    <row r="723" spans="1:19">
      <c r="A723" s="44"/>
      <c r="B723" s="44"/>
      <c r="C723" s="44"/>
      <c r="D723" s="44"/>
      <c r="E723" s="44"/>
      <c r="F723" s="44"/>
      <c r="G723" s="44"/>
      <c r="H723" s="44"/>
      <c r="I723" s="44"/>
      <c r="J723" s="44"/>
      <c r="K723" s="44"/>
      <c r="L723" s="44"/>
      <c r="M723" s="44"/>
      <c r="N723" s="44"/>
      <c r="O723" s="44"/>
      <c r="P723" s="44"/>
      <c r="Q723" s="44"/>
      <c r="R723" s="44"/>
      <c r="S723" s="44"/>
    </row>
    <row r="724" spans="1:19">
      <c r="A724" s="44"/>
      <c r="B724" s="44"/>
      <c r="C724" s="44"/>
      <c r="D724" s="44"/>
      <c r="E724" s="44"/>
      <c r="F724" s="44"/>
      <c r="G724" s="44"/>
      <c r="H724" s="44"/>
      <c r="I724" s="44"/>
      <c r="J724" s="44"/>
      <c r="K724" s="44"/>
      <c r="L724" s="44"/>
      <c r="M724" s="44"/>
      <c r="N724" s="44"/>
      <c r="O724" s="44"/>
      <c r="P724" s="44"/>
      <c r="Q724" s="44"/>
      <c r="R724" s="44"/>
      <c r="S724" s="44"/>
    </row>
    <row r="725" spans="1:19">
      <c r="A725" s="44"/>
      <c r="B725" s="44"/>
      <c r="C725" s="44"/>
      <c r="D725" s="44"/>
      <c r="E725" s="44"/>
      <c r="F725" s="44"/>
      <c r="G725" s="44"/>
      <c r="H725" s="44"/>
      <c r="I725" s="44"/>
      <c r="J725" s="44"/>
      <c r="K725" s="44"/>
      <c r="L725" s="44"/>
      <c r="M725" s="44"/>
      <c r="N725" s="44"/>
      <c r="O725" s="44"/>
      <c r="P725" s="44"/>
      <c r="Q725" s="44"/>
      <c r="R725" s="44"/>
      <c r="S725" s="44"/>
    </row>
    <row r="726" spans="1:19">
      <c r="A726" s="44"/>
      <c r="B726" s="44"/>
      <c r="C726" s="44"/>
      <c r="D726" s="44"/>
      <c r="E726" s="44"/>
      <c r="F726" s="44"/>
      <c r="G726" s="44"/>
      <c r="H726" s="44"/>
      <c r="I726" s="44"/>
      <c r="J726" s="44"/>
      <c r="K726" s="44"/>
      <c r="L726" s="44"/>
      <c r="M726" s="44"/>
      <c r="N726" s="44"/>
      <c r="O726" s="44"/>
      <c r="P726" s="44"/>
      <c r="Q726" s="44"/>
      <c r="R726" s="44"/>
      <c r="S726" s="44"/>
    </row>
    <row r="727" spans="1:19">
      <c r="A727" s="44"/>
      <c r="B727" s="44"/>
      <c r="C727" s="44"/>
      <c r="D727" s="44"/>
      <c r="E727" s="44"/>
      <c r="F727" s="44"/>
      <c r="G727" s="44"/>
      <c r="H727" s="44"/>
      <c r="I727" s="44"/>
      <c r="J727" s="44"/>
      <c r="K727" s="44"/>
      <c r="L727" s="44"/>
      <c r="M727" s="44"/>
      <c r="N727" s="44"/>
      <c r="O727" s="44"/>
      <c r="P727" s="44"/>
      <c r="Q727" s="44"/>
      <c r="R727" s="44"/>
      <c r="S727" s="44"/>
    </row>
    <row r="728" spans="1:19">
      <c r="A728" s="44"/>
      <c r="B728" s="44"/>
      <c r="C728" s="44"/>
      <c r="D728" s="44"/>
      <c r="E728" s="44"/>
      <c r="F728" s="44"/>
      <c r="G728" s="44"/>
      <c r="H728" s="44"/>
      <c r="I728" s="44"/>
      <c r="J728" s="44"/>
      <c r="K728" s="44"/>
      <c r="L728" s="44"/>
      <c r="M728" s="44"/>
      <c r="N728" s="44"/>
      <c r="O728" s="44"/>
      <c r="P728" s="44"/>
      <c r="Q728" s="44"/>
      <c r="R728" s="44"/>
      <c r="S728" s="44"/>
    </row>
    <row r="729" spans="1:19">
      <c r="A729" s="44"/>
      <c r="B729" s="44"/>
      <c r="C729" s="44"/>
      <c r="D729" s="44"/>
      <c r="E729" s="44"/>
      <c r="F729" s="44"/>
      <c r="G729" s="44"/>
      <c r="H729" s="44"/>
      <c r="I729" s="44"/>
      <c r="J729" s="44"/>
      <c r="K729" s="44"/>
      <c r="L729" s="44"/>
      <c r="M729" s="44"/>
      <c r="N729" s="44"/>
      <c r="O729" s="44"/>
      <c r="P729" s="44"/>
      <c r="Q729" s="44"/>
      <c r="R729" s="44"/>
      <c r="S729" s="44"/>
    </row>
    <row r="730" spans="1:19">
      <c r="A730" s="44"/>
      <c r="B730" s="44"/>
      <c r="C730" s="44"/>
      <c r="D730" s="44"/>
      <c r="E730" s="44"/>
      <c r="F730" s="44"/>
      <c r="G730" s="44"/>
      <c r="H730" s="44"/>
      <c r="I730" s="44"/>
      <c r="J730" s="44"/>
      <c r="K730" s="44"/>
      <c r="L730" s="44"/>
      <c r="M730" s="44"/>
      <c r="N730" s="44"/>
      <c r="O730" s="44"/>
      <c r="P730" s="44"/>
      <c r="Q730" s="44"/>
      <c r="R730" s="44"/>
      <c r="S730" s="44"/>
    </row>
    <row r="731" spans="1:19">
      <c r="A731" s="44"/>
      <c r="B731" s="44"/>
      <c r="C731" s="44"/>
      <c r="D731" s="44"/>
      <c r="E731" s="44"/>
      <c r="F731" s="44"/>
      <c r="G731" s="44"/>
      <c r="H731" s="44"/>
      <c r="I731" s="44"/>
      <c r="J731" s="44"/>
      <c r="K731" s="44"/>
      <c r="L731" s="44"/>
      <c r="M731" s="44"/>
      <c r="N731" s="44"/>
      <c r="O731" s="44"/>
      <c r="P731" s="44"/>
      <c r="Q731" s="44"/>
      <c r="R731" s="44"/>
      <c r="S731" s="44"/>
    </row>
    <row r="732" spans="1:19">
      <c r="A732" s="44"/>
      <c r="B732" s="44"/>
      <c r="C732" s="44"/>
      <c r="D732" s="44"/>
      <c r="E732" s="44"/>
      <c r="F732" s="44"/>
      <c r="G732" s="44"/>
      <c r="H732" s="44"/>
      <c r="I732" s="44"/>
      <c r="J732" s="44"/>
      <c r="K732" s="44"/>
      <c r="L732" s="44"/>
      <c r="M732" s="44"/>
      <c r="N732" s="44"/>
      <c r="O732" s="44"/>
      <c r="P732" s="44"/>
      <c r="Q732" s="44"/>
      <c r="R732" s="44"/>
      <c r="S732" s="44"/>
    </row>
    <row r="733" spans="1:19">
      <c r="A733" s="44"/>
      <c r="B733" s="44"/>
      <c r="C733" s="44"/>
      <c r="D733" s="44"/>
      <c r="E733" s="44"/>
      <c r="F733" s="44"/>
      <c r="G733" s="44"/>
      <c r="H733" s="44"/>
      <c r="I733" s="44"/>
      <c r="J733" s="44"/>
      <c r="K733" s="44"/>
      <c r="L733" s="44"/>
      <c r="M733" s="44"/>
      <c r="N733" s="44"/>
      <c r="O733" s="44"/>
      <c r="P733" s="44"/>
      <c r="Q733" s="44"/>
      <c r="R733" s="44"/>
      <c r="S733" s="44"/>
    </row>
    <row r="734" spans="1:19">
      <c r="A734" s="44"/>
      <c r="B734" s="44"/>
      <c r="C734" s="44"/>
      <c r="D734" s="44"/>
      <c r="E734" s="44"/>
      <c r="F734" s="44"/>
      <c r="G734" s="44"/>
      <c r="H734" s="44"/>
      <c r="I734" s="44"/>
      <c r="J734" s="44"/>
      <c r="K734" s="44"/>
      <c r="L734" s="44"/>
      <c r="M734" s="44"/>
      <c r="N734" s="44"/>
      <c r="O734" s="44"/>
      <c r="P734" s="44"/>
      <c r="Q734" s="44"/>
      <c r="R734" s="44"/>
      <c r="S734" s="44"/>
    </row>
    <row r="735" spans="1:19">
      <c r="A735" s="44"/>
      <c r="B735" s="44"/>
      <c r="C735" s="44"/>
      <c r="D735" s="44"/>
      <c r="E735" s="44"/>
      <c r="F735" s="44"/>
      <c r="G735" s="44"/>
      <c r="H735" s="44"/>
      <c r="I735" s="44"/>
      <c r="J735" s="44"/>
      <c r="K735" s="44"/>
      <c r="L735" s="44"/>
      <c r="M735" s="44"/>
      <c r="N735" s="44"/>
      <c r="O735" s="44"/>
      <c r="P735" s="44"/>
      <c r="Q735" s="44"/>
      <c r="R735" s="44"/>
      <c r="S735" s="44"/>
    </row>
    <row r="736" spans="1:19">
      <c r="A736" s="44"/>
      <c r="B736" s="44"/>
      <c r="C736" s="44"/>
      <c r="D736" s="44"/>
      <c r="E736" s="44"/>
      <c r="F736" s="44"/>
      <c r="G736" s="44"/>
      <c r="H736" s="44"/>
      <c r="I736" s="44"/>
      <c r="J736" s="44"/>
      <c r="K736" s="44"/>
      <c r="L736" s="44"/>
      <c r="M736" s="44"/>
      <c r="N736" s="44"/>
      <c r="O736" s="44"/>
      <c r="P736" s="44"/>
      <c r="Q736" s="44"/>
      <c r="R736" s="44"/>
      <c r="S736" s="44"/>
    </row>
    <row r="737" spans="1:19">
      <c r="A737" s="44"/>
      <c r="B737" s="44"/>
      <c r="C737" s="44"/>
      <c r="D737" s="44"/>
      <c r="E737" s="44"/>
      <c r="F737" s="44"/>
      <c r="G737" s="44"/>
      <c r="H737" s="44"/>
      <c r="I737" s="44"/>
      <c r="J737" s="44"/>
      <c r="K737" s="44"/>
      <c r="L737" s="44"/>
      <c r="M737" s="44"/>
      <c r="N737" s="44"/>
      <c r="O737" s="44"/>
      <c r="P737" s="44"/>
      <c r="Q737" s="44"/>
      <c r="R737" s="44"/>
      <c r="S737" s="44"/>
    </row>
    <row r="738" spans="1:19">
      <c r="A738" s="44"/>
      <c r="B738" s="44"/>
      <c r="C738" s="44"/>
      <c r="D738" s="44"/>
      <c r="E738" s="44"/>
      <c r="F738" s="44"/>
      <c r="G738" s="44"/>
      <c r="H738" s="44"/>
      <c r="I738" s="44"/>
      <c r="J738" s="44"/>
      <c r="K738" s="44"/>
      <c r="L738" s="44"/>
      <c r="M738" s="44"/>
      <c r="N738" s="44"/>
      <c r="O738" s="44"/>
      <c r="P738" s="44"/>
      <c r="Q738" s="44"/>
      <c r="R738" s="44"/>
      <c r="S738" s="44"/>
    </row>
    <row r="739" spans="1:19">
      <c r="A739" s="44"/>
      <c r="B739" s="44"/>
      <c r="C739" s="44"/>
      <c r="D739" s="44"/>
      <c r="E739" s="44"/>
      <c r="F739" s="44"/>
      <c r="G739" s="44"/>
      <c r="H739" s="44"/>
      <c r="I739" s="44"/>
      <c r="J739" s="44"/>
      <c r="K739" s="44"/>
      <c r="L739" s="44"/>
      <c r="M739" s="44"/>
      <c r="N739" s="44"/>
      <c r="O739" s="44"/>
      <c r="P739" s="44"/>
      <c r="Q739" s="44"/>
      <c r="R739" s="44"/>
      <c r="S739" s="44"/>
    </row>
    <row r="740" spans="1:19">
      <c r="A740" s="44"/>
      <c r="B740" s="44"/>
      <c r="C740" s="44"/>
      <c r="D740" s="44"/>
      <c r="E740" s="44"/>
      <c r="F740" s="44"/>
      <c r="G740" s="44"/>
      <c r="H740" s="44"/>
      <c r="I740" s="44"/>
      <c r="J740" s="44"/>
      <c r="K740" s="44"/>
      <c r="L740" s="44"/>
      <c r="M740" s="44"/>
      <c r="N740" s="44"/>
      <c r="O740" s="44"/>
      <c r="P740" s="44"/>
      <c r="Q740" s="44"/>
      <c r="R740" s="44"/>
      <c r="S740" s="44"/>
    </row>
    <row r="741" spans="1:19">
      <c r="A741" s="44"/>
      <c r="B741" s="44"/>
      <c r="C741" s="44"/>
      <c r="D741" s="44"/>
      <c r="E741" s="44"/>
      <c r="F741" s="44"/>
      <c r="G741" s="44"/>
      <c r="H741" s="44"/>
      <c r="I741" s="44"/>
      <c r="J741" s="44"/>
      <c r="K741" s="44"/>
      <c r="L741" s="44"/>
      <c r="M741" s="44"/>
      <c r="N741" s="44"/>
      <c r="O741" s="44"/>
      <c r="P741" s="44"/>
      <c r="Q741" s="44"/>
      <c r="R741" s="44"/>
      <c r="S741" s="44"/>
    </row>
    <row r="742" spans="1:19">
      <c r="A742" s="44"/>
      <c r="B742" s="44"/>
      <c r="C742" s="44"/>
      <c r="D742" s="44"/>
      <c r="E742" s="44"/>
      <c r="F742" s="44"/>
      <c r="G742" s="44"/>
      <c r="H742" s="44"/>
      <c r="I742" s="44"/>
      <c r="J742" s="44"/>
      <c r="K742" s="44"/>
      <c r="L742" s="44"/>
      <c r="M742" s="44"/>
      <c r="N742" s="44"/>
      <c r="O742" s="44"/>
      <c r="P742" s="44"/>
      <c r="Q742" s="44"/>
      <c r="R742" s="44"/>
      <c r="S742" s="44"/>
    </row>
    <row r="743" spans="1:19">
      <c r="A743" s="44"/>
      <c r="B743" s="44"/>
      <c r="C743" s="44"/>
      <c r="D743" s="44"/>
      <c r="E743" s="44"/>
      <c r="F743" s="44"/>
      <c r="G743" s="44"/>
      <c r="H743" s="44"/>
      <c r="I743" s="44"/>
      <c r="J743" s="44"/>
      <c r="K743" s="44"/>
      <c r="L743" s="44"/>
      <c r="M743" s="44"/>
      <c r="N743" s="44"/>
      <c r="O743" s="44"/>
      <c r="P743" s="44"/>
      <c r="Q743" s="44"/>
      <c r="R743" s="44"/>
      <c r="S743" s="44"/>
    </row>
    <row r="744" spans="1:19">
      <c r="A744" s="44"/>
      <c r="B744" s="44"/>
      <c r="C744" s="44"/>
      <c r="D744" s="44"/>
      <c r="E744" s="44"/>
      <c r="F744" s="44"/>
      <c r="G744" s="44"/>
      <c r="H744" s="44"/>
      <c r="I744" s="44"/>
      <c r="J744" s="44"/>
      <c r="K744" s="44"/>
      <c r="L744" s="44"/>
      <c r="M744" s="44"/>
      <c r="N744" s="44"/>
      <c r="O744" s="44"/>
      <c r="P744" s="44"/>
      <c r="Q744" s="44"/>
      <c r="R744" s="44"/>
      <c r="S744" s="44"/>
    </row>
    <row r="745" spans="1:19">
      <c r="A745" s="44"/>
      <c r="B745" s="44"/>
      <c r="C745" s="44"/>
      <c r="D745" s="44"/>
      <c r="E745" s="44"/>
      <c r="F745" s="44"/>
      <c r="G745" s="44"/>
      <c r="H745" s="44"/>
      <c r="I745" s="44"/>
      <c r="J745" s="44"/>
      <c r="K745" s="44"/>
      <c r="L745" s="44"/>
      <c r="M745" s="44"/>
      <c r="N745" s="44"/>
      <c r="O745" s="44"/>
      <c r="P745" s="44"/>
      <c r="Q745" s="44"/>
      <c r="R745" s="44"/>
      <c r="S745" s="44"/>
    </row>
    <row r="746" spans="1:19">
      <c r="A746" s="44"/>
      <c r="B746" s="44"/>
      <c r="C746" s="44"/>
      <c r="D746" s="44"/>
      <c r="E746" s="44"/>
      <c r="F746" s="44"/>
      <c r="G746" s="44"/>
      <c r="H746" s="44"/>
      <c r="I746" s="44"/>
      <c r="J746" s="44"/>
      <c r="K746" s="44"/>
      <c r="L746" s="44"/>
      <c r="M746" s="44"/>
      <c r="N746" s="44"/>
      <c r="O746" s="44"/>
      <c r="P746" s="44"/>
      <c r="Q746" s="44"/>
      <c r="R746" s="44"/>
      <c r="S746" s="44"/>
    </row>
    <row r="747" spans="1:19">
      <c r="A747" s="44"/>
      <c r="B747" s="44"/>
      <c r="C747" s="44"/>
      <c r="D747" s="44"/>
      <c r="E747" s="44"/>
      <c r="F747" s="44"/>
      <c r="G747" s="44"/>
      <c r="H747" s="44"/>
      <c r="I747" s="44"/>
      <c r="J747" s="44"/>
      <c r="K747" s="44"/>
      <c r="L747" s="44"/>
      <c r="M747" s="44"/>
      <c r="N747" s="44"/>
      <c r="O747" s="44"/>
      <c r="P747" s="44"/>
      <c r="Q747" s="44"/>
      <c r="R747" s="44"/>
      <c r="S747" s="44"/>
    </row>
    <row r="748" spans="1:19">
      <c r="A748" s="44"/>
      <c r="B748" s="44"/>
      <c r="C748" s="44"/>
      <c r="D748" s="44"/>
      <c r="E748" s="44"/>
      <c r="F748" s="44"/>
      <c r="G748" s="44"/>
      <c r="H748" s="44"/>
      <c r="I748" s="44"/>
      <c r="J748" s="44"/>
      <c r="K748" s="44"/>
      <c r="L748" s="44"/>
      <c r="M748" s="44"/>
      <c r="N748" s="44"/>
      <c r="O748" s="44"/>
      <c r="P748" s="44"/>
      <c r="Q748" s="44"/>
      <c r="R748" s="44"/>
      <c r="S748" s="44"/>
    </row>
    <row r="749" spans="1:19">
      <c r="A749" s="44"/>
      <c r="B749" s="44"/>
      <c r="C749" s="44"/>
      <c r="D749" s="44"/>
      <c r="E749" s="44"/>
      <c r="F749" s="44"/>
      <c r="G749" s="44"/>
      <c r="H749" s="44"/>
      <c r="I749" s="44"/>
      <c r="J749" s="44"/>
      <c r="K749" s="44"/>
      <c r="L749" s="44"/>
      <c r="M749" s="44"/>
      <c r="N749" s="44"/>
      <c r="O749" s="44"/>
      <c r="P749" s="44"/>
      <c r="Q749" s="44"/>
      <c r="R749" s="44"/>
      <c r="S749" s="44"/>
    </row>
    <row r="750" spans="1:19">
      <c r="A750" s="44"/>
      <c r="B750" s="44"/>
      <c r="C750" s="44"/>
      <c r="D750" s="44"/>
      <c r="E750" s="44"/>
      <c r="F750" s="44"/>
      <c r="G750" s="44"/>
      <c r="H750" s="44"/>
      <c r="I750" s="44"/>
      <c r="J750" s="44"/>
      <c r="K750" s="44"/>
      <c r="L750" s="44"/>
      <c r="M750" s="44"/>
      <c r="N750" s="44"/>
      <c r="O750" s="44"/>
      <c r="P750" s="44"/>
      <c r="Q750" s="44"/>
      <c r="R750" s="44"/>
      <c r="S750" s="44"/>
    </row>
    <row r="751" spans="1:19">
      <c r="A751" s="44"/>
      <c r="B751" s="44"/>
      <c r="C751" s="44"/>
      <c r="D751" s="44"/>
      <c r="E751" s="44"/>
      <c r="F751" s="44"/>
      <c r="G751" s="44"/>
      <c r="H751" s="44"/>
      <c r="I751" s="44"/>
      <c r="J751" s="44"/>
      <c r="K751" s="44"/>
      <c r="L751" s="44"/>
      <c r="M751" s="44"/>
      <c r="N751" s="44"/>
      <c r="O751" s="44"/>
      <c r="P751" s="44"/>
      <c r="Q751" s="44"/>
      <c r="R751" s="44"/>
      <c r="S751" s="44"/>
    </row>
    <row r="752" spans="1:19">
      <c r="A752" s="44"/>
      <c r="B752" s="44"/>
      <c r="C752" s="44"/>
      <c r="D752" s="44"/>
      <c r="E752" s="44"/>
      <c r="F752" s="44"/>
      <c r="G752" s="44"/>
      <c r="H752" s="44"/>
      <c r="I752" s="44"/>
      <c r="J752" s="44"/>
      <c r="K752" s="44"/>
      <c r="L752" s="44"/>
      <c r="M752" s="44"/>
      <c r="N752" s="44"/>
      <c r="O752" s="44"/>
      <c r="P752" s="44"/>
      <c r="Q752" s="44"/>
      <c r="R752" s="44"/>
      <c r="S752" s="44"/>
    </row>
    <row r="753" spans="1:19">
      <c r="A753" s="44"/>
      <c r="B753" s="44"/>
      <c r="C753" s="44"/>
      <c r="D753" s="44"/>
      <c r="E753" s="44"/>
      <c r="F753" s="44"/>
      <c r="G753" s="44"/>
      <c r="H753" s="44"/>
      <c r="I753" s="44"/>
      <c r="J753" s="44"/>
      <c r="K753" s="44"/>
      <c r="L753" s="44"/>
      <c r="M753" s="44"/>
      <c r="N753" s="44"/>
      <c r="O753" s="44"/>
      <c r="P753" s="44"/>
      <c r="Q753" s="44"/>
      <c r="R753" s="44"/>
      <c r="S753" s="44"/>
    </row>
    <row r="754" spans="1:19">
      <c r="A754" s="44"/>
      <c r="B754" s="44"/>
      <c r="C754" s="44"/>
      <c r="D754" s="44"/>
      <c r="E754" s="44"/>
      <c r="F754" s="44"/>
      <c r="G754" s="44"/>
      <c r="H754" s="44"/>
      <c r="I754" s="44"/>
      <c r="J754" s="44"/>
      <c r="K754" s="44"/>
      <c r="L754" s="44"/>
      <c r="M754" s="44"/>
      <c r="N754" s="44"/>
      <c r="O754" s="44"/>
      <c r="P754" s="44"/>
      <c r="Q754" s="44"/>
      <c r="R754" s="44"/>
      <c r="S754" s="44"/>
    </row>
    <row r="755" spans="1:19">
      <c r="A755" s="44"/>
      <c r="B755" s="44"/>
      <c r="C755" s="44"/>
      <c r="D755" s="44"/>
      <c r="E755" s="44"/>
      <c r="F755" s="44"/>
      <c r="G755" s="44"/>
      <c r="H755" s="44"/>
      <c r="I755" s="44"/>
      <c r="J755" s="44"/>
      <c r="K755" s="44"/>
      <c r="L755" s="44"/>
      <c r="M755" s="44"/>
      <c r="N755" s="44"/>
      <c r="O755" s="44"/>
      <c r="P755" s="44"/>
      <c r="Q755" s="44"/>
      <c r="R755" s="44"/>
      <c r="S755" s="44"/>
    </row>
    <row r="756" spans="1:19">
      <c r="A756" s="44"/>
      <c r="B756" s="44"/>
      <c r="C756" s="44"/>
      <c r="D756" s="44"/>
      <c r="E756" s="44"/>
      <c r="F756" s="44"/>
      <c r="G756" s="44"/>
      <c r="H756" s="44"/>
      <c r="I756" s="44"/>
      <c r="J756" s="44"/>
      <c r="K756" s="44"/>
      <c r="L756" s="44"/>
      <c r="M756" s="44"/>
      <c r="N756" s="44"/>
      <c r="O756" s="44"/>
      <c r="P756" s="44"/>
      <c r="Q756" s="44"/>
      <c r="R756" s="44"/>
      <c r="S756" s="44"/>
    </row>
    <row r="757" spans="1:19">
      <c r="A757" s="44"/>
      <c r="B757" s="44"/>
      <c r="C757" s="44"/>
      <c r="D757" s="44"/>
      <c r="E757" s="44"/>
      <c r="F757" s="44"/>
      <c r="G757" s="44"/>
      <c r="H757" s="44"/>
      <c r="I757" s="44"/>
      <c r="J757" s="44"/>
      <c r="K757" s="44"/>
      <c r="L757" s="44"/>
      <c r="M757" s="44"/>
      <c r="N757" s="44"/>
      <c r="O757" s="44"/>
      <c r="P757" s="44"/>
      <c r="Q757" s="44"/>
      <c r="R757" s="44"/>
      <c r="S757" s="44"/>
    </row>
    <row r="758" spans="1:19">
      <c r="A758" s="44"/>
      <c r="B758" s="44"/>
      <c r="C758" s="44"/>
      <c r="D758" s="44"/>
      <c r="E758" s="44"/>
      <c r="F758" s="44"/>
      <c r="G758" s="44"/>
      <c r="H758" s="44"/>
      <c r="I758" s="44"/>
      <c r="J758" s="44"/>
      <c r="K758" s="44"/>
      <c r="L758" s="44"/>
      <c r="M758" s="44"/>
      <c r="N758" s="44"/>
      <c r="O758" s="44"/>
      <c r="P758" s="44"/>
      <c r="Q758" s="44"/>
      <c r="R758" s="44"/>
      <c r="S758" s="44"/>
    </row>
    <row r="759" spans="1:19">
      <c r="A759" s="44"/>
      <c r="B759" s="44"/>
      <c r="C759" s="44"/>
      <c r="D759" s="44"/>
      <c r="E759" s="44"/>
      <c r="F759" s="44"/>
      <c r="G759" s="44"/>
      <c r="H759" s="44"/>
      <c r="I759" s="44"/>
      <c r="J759" s="44"/>
      <c r="K759" s="44"/>
      <c r="L759" s="44"/>
      <c r="M759" s="44"/>
      <c r="N759" s="44"/>
      <c r="O759" s="44"/>
      <c r="P759" s="44"/>
      <c r="Q759" s="44"/>
      <c r="R759" s="44"/>
      <c r="S759" s="44"/>
    </row>
    <row r="760" spans="1:19">
      <c r="A760" s="44"/>
      <c r="B760" s="44"/>
      <c r="C760" s="44"/>
      <c r="D760" s="44"/>
      <c r="E760" s="44"/>
      <c r="F760" s="44"/>
      <c r="G760" s="44"/>
      <c r="H760" s="44"/>
      <c r="I760" s="44"/>
      <c r="J760" s="44"/>
      <c r="K760" s="44"/>
      <c r="L760" s="44"/>
      <c r="M760" s="44"/>
      <c r="N760" s="44"/>
      <c r="O760" s="44"/>
      <c r="P760" s="44"/>
      <c r="Q760" s="44"/>
      <c r="R760" s="44"/>
      <c r="S760" s="44"/>
    </row>
    <row r="761" spans="1:19">
      <c r="A761" s="44"/>
      <c r="B761" s="44"/>
      <c r="C761" s="44"/>
      <c r="D761" s="44"/>
      <c r="E761" s="44"/>
      <c r="F761" s="44"/>
      <c r="G761" s="44"/>
      <c r="H761" s="44"/>
      <c r="I761" s="44"/>
      <c r="J761" s="44"/>
      <c r="K761" s="44"/>
      <c r="L761" s="44"/>
      <c r="M761" s="44"/>
      <c r="N761" s="44"/>
      <c r="O761" s="44"/>
      <c r="P761" s="44"/>
      <c r="Q761" s="44"/>
      <c r="R761" s="44"/>
      <c r="S761" s="44"/>
    </row>
    <row r="762" spans="1:19">
      <c r="A762" s="44"/>
      <c r="B762" s="44"/>
      <c r="C762" s="44"/>
      <c r="D762" s="44"/>
      <c r="E762" s="44"/>
      <c r="F762" s="44"/>
      <c r="G762" s="44"/>
      <c r="H762" s="44"/>
      <c r="I762" s="44"/>
      <c r="J762" s="44"/>
      <c r="K762" s="44"/>
      <c r="L762" s="44"/>
      <c r="M762" s="44"/>
      <c r="N762" s="44"/>
      <c r="O762" s="44"/>
      <c r="P762" s="44"/>
      <c r="Q762" s="44"/>
      <c r="R762" s="44"/>
      <c r="S762" s="44"/>
    </row>
    <row r="763" spans="1:19">
      <c r="A763" s="44"/>
      <c r="B763" s="44"/>
      <c r="C763" s="44"/>
      <c r="D763" s="44"/>
      <c r="E763" s="44"/>
      <c r="F763" s="44"/>
      <c r="G763" s="44"/>
      <c r="H763" s="44"/>
      <c r="I763" s="44"/>
      <c r="J763" s="44"/>
      <c r="K763" s="44"/>
      <c r="L763" s="44"/>
      <c r="M763" s="44"/>
      <c r="N763" s="44"/>
      <c r="O763" s="44"/>
      <c r="P763" s="44"/>
      <c r="Q763" s="44"/>
      <c r="R763" s="44"/>
      <c r="S763" s="44"/>
    </row>
    <row r="764" spans="1:19">
      <c r="A764" s="44"/>
      <c r="B764" s="44"/>
      <c r="C764" s="44"/>
      <c r="D764" s="44"/>
      <c r="E764" s="44"/>
      <c r="F764" s="44"/>
      <c r="G764" s="44"/>
      <c r="H764" s="44"/>
      <c r="I764" s="44"/>
      <c r="J764" s="44"/>
      <c r="K764" s="44"/>
      <c r="L764" s="44"/>
      <c r="M764" s="44"/>
      <c r="N764" s="44"/>
      <c r="O764" s="44"/>
      <c r="P764" s="44"/>
      <c r="Q764" s="44"/>
      <c r="R764" s="44"/>
      <c r="S764" s="44"/>
    </row>
    <row r="765" spans="1:19">
      <c r="A765" s="44"/>
      <c r="B765" s="44"/>
      <c r="C765" s="44"/>
      <c r="D765" s="44"/>
      <c r="E765" s="44"/>
      <c r="F765" s="44"/>
      <c r="G765" s="44"/>
      <c r="H765" s="44"/>
      <c r="I765" s="44"/>
      <c r="J765" s="44"/>
      <c r="K765" s="44"/>
      <c r="L765" s="44"/>
      <c r="M765" s="44"/>
      <c r="N765" s="44"/>
      <c r="O765" s="44"/>
      <c r="P765" s="44"/>
      <c r="Q765" s="44"/>
      <c r="R765" s="44"/>
      <c r="S765" s="44"/>
    </row>
    <row r="766" spans="1:19">
      <c r="A766" s="44"/>
      <c r="B766" s="44"/>
      <c r="C766" s="44"/>
      <c r="D766" s="44"/>
      <c r="E766" s="44"/>
      <c r="F766" s="44"/>
      <c r="G766" s="44"/>
      <c r="H766" s="44"/>
      <c r="I766" s="44"/>
      <c r="J766" s="44"/>
      <c r="K766" s="44"/>
      <c r="L766" s="44"/>
      <c r="M766" s="44"/>
      <c r="N766" s="44"/>
      <c r="O766" s="44"/>
      <c r="P766" s="44"/>
      <c r="Q766" s="44"/>
      <c r="R766" s="44"/>
      <c r="S766" s="44"/>
    </row>
    <row r="767" spans="1:19">
      <c r="A767" s="44"/>
      <c r="B767" s="44"/>
      <c r="C767" s="44"/>
      <c r="D767" s="44"/>
      <c r="E767" s="44"/>
      <c r="F767" s="44"/>
      <c r="G767" s="44"/>
      <c r="H767" s="44"/>
      <c r="I767" s="44"/>
      <c r="J767" s="44"/>
      <c r="K767" s="44"/>
      <c r="L767" s="44"/>
      <c r="M767" s="44"/>
      <c r="N767" s="44"/>
      <c r="O767" s="44"/>
      <c r="P767" s="44"/>
      <c r="Q767" s="44"/>
      <c r="R767" s="44"/>
      <c r="S767" s="44"/>
    </row>
    <row r="768" spans="1:19">
      <c r="A768" s="44"/>
      <c r="B768" s="44"/>
      <c r="C768" s="44"/>
      <c r="D768" s="44"/>
      <c r="E768" s="44"/>
      <c r="F768" s="44"/>
      <c r="G768" s="44"/>
      <c r="H768" s="44"/>
      <c r="I768" s="44"/>
      <c r="J768" s="44"/>
      <c r="K768" s="44"/>
      <c r="L768" s="44"/>
      <c r="M768" s="44"/>
      <c r="N768" s="44"/>
      <c r="O768" s="44"/>
      <c r="P768" s="44"/>
      <c r="Q768" s="44"/>
      <c r="R768" s="44"/>
      <c r="S768" s="44"/>
    </row>
    <row r="769" spans="1:19">
      <c r="A769" s="44"/>
      <c r="B769" s="44"/>
      <c r="C769" s="44"/>
      <c r="D769" s="44"/>
      <c r="E769" s="44"/>
      <c r="F769" s="44"/>
      <c r="G769" s="44"/>
      <c r="H769" s="44"/>
      <c r="I769" s="44"/>
      <c r="J769" s="44"/>
      <c r="K769" s="44"/>
      <c r="L769" s="44"/>
      <c r="M769" s="44"/>
      <c r="N769" s="44"/>
      <c r="O769" s="44"/>
      <c r="P769" s="44"/>
      <c r="Q769" s="44"/>
      <c r="R769" s="44"/>
      <c r="S769" s="44"/>
    </row>
    <row r="770" spans="1:19">
      <c r="A770" s="44"/>
      <c r="B770" s="44"/>
      <c r="C770" s="44"/>
      <c r="D770" s="44"/>
      <c r="E770" s="44"/>
      <c r="F770" s="44"/>
      <c r="G770" s="44"/>
      <c r="H770" s="44"/>
      <c r="I770" s="44"/>
      <c r="J770" s="44"/>
      <c r="K770" s="44"/>
      <c r="L770" s="44"/>
      <c r="M770" s="44"/>
      <c r="N770" s="44"/>
      <c r="O770" s="44"/>
      <c r="P770" s="44"/>
      <c r="Q770" s="44"/>
      <c r="R770" s="44"/>
      <c r="S770" s="44"/>
    </row>
    <row r="771" spans="1:19">
      <c r="A771" s="44"/>
      <c r="B771" s="44"/>
      <c r="C771" s="44"/>
      <c r="D771" s="44"/>
      <c r="E771" s="44"/>
      <c r="F771" s="44"/>
      <c r="G771" s="44"/>
      <c r="H771" s="44"/>
      <c r="I771" s="44"/>
      <c r="J771" s="44"/>
      <c r="K771" s="44"/>
      <c r="L771" s="44"/>
      <c r="M771" s="44"/>
      <c r="N771" s="44"/>
      <c r="O771" s="44"/>
      <c r="P771" s="44"/>
      <c r="Q771" s="44"/>
      <c r="R771" s="44"/>
      <c r="S771" s="44"/>
    </row>
    <row r="772" spans="1:19">
      <c r="A772" s="44"/>
      <c r="B772" s="44"/>
      <c r="C772" s="44"/>
      <c r="D772" s="44"/>
      <c r="E772" s="44"/>
      <c r="F772" s="44"/>
      <c r="G772" s="44"/>
      <c r="H772" s="44"/>
      <c r="I772" s="44"/>
      <c r="J772" s="44"/>
      <c r="K772" s="44"/>
      <c r="L772" s="44"/>
      <c r="M772" s="44"/>
      <c r="N772" s="44"/>
      <c r="O772" s="44"/>
      <c r="P772" s="44"/>
      <c r="Q772" s="44"/>
      <c r="R772" s="44"/>
      <c r="S772" s="44"/>
    </row>
    <row r="773" spans="1:19">
      <c r="A773" s="44"/>
      <c r="B773" s="44"/>
      <c r="C773" s="44"/>
      <c r="D773" s="44"/>
      <c r="E773" s="44"/>
      <c r="F773" s="44"/>
      <c r="G773" s="44"/>
      <c r="H773" s="44"/>
      <c r="I773" s="44"/>
      <c r="J773" s="44"/>
      <c r="K773" s="44"/>
      <c r="L773" s="44"/>
      <c r="M773" s="44"/>
      <c r="N773" s="44"/>
      <c r="O773" s="44"/>
      <c r="P773" s="44"/>
      <c r="Q773" s="44"/>
      <c r="R773" s="44"/>
      <c r="S773" s="44"/>
    </row>
    <row r="774" spans="1:19">
      <c r="A774" s="44"/>
      <c r="B774" s="44"/>
      <c r="C774" s="44"/>
      <c r="D774" s="44"/>
      <c r="E774" s="44"/>
      <c r="F774" s="44"/>
      <c r="G774" s="44"/>
      <c r="H774" s="44"/>
      <c r="I774" s="44"/>
      <c r="J774" s="44"/>
      <c r="K774" s="44"/>
      <c r="L774" s="44"/>
      <c r="M774" s="44"/>
      <c r="N774" s="44"/>
      <c r="O774" s="44"/>
      <c r="P774" s="44"/>
      <c r="Q774" s="44"/>
      <c r="R774" s="44"/>
      <c r="S774" s="44"/>
    </row>
    <row r="775" spans="1:19">
      <c r="A775" s="44"/>
      <c r="B775" s="44"/>
      <c r="C775" s="44"/>
      <c r="D775" s="44"/>
      <c r="E775" s="44"/>
      <c r="F775" s="44"/>
      <c r="G775" s="44"/>
      <c r="H775" s="44"/>
      <c r="I775" s="44"/>
      <c r="J775" s="44"/>
      <c r="K775" s="44"/>
      <c r="L775" s="44"/>
      <c r="M775" s="44"/>
      <c r="N775" s="44"/>
      <c r="O775" s="44"/>
      <c r="P775" s="44"/>
      <c r="Q775" s="44"/>
      <c r="R775" s="44"/>
      <c r="S775" s="44"/>
    </row>
    <row r="776" spans="1:19">
      <c r="A776" s="44"/>
      <c r="B776" s="44"/>
      <c r="C776" s="44"/>
      <c r="D776" s="44"/>
      <c r="E776" s="44"/>
      <c r="F776" s="44"/>
      <c r="G776" s="44"/>
      <c r="H776" s="44"/>
      <c r="I776" s="44"/>
      <c r="J776" s="44"/>
      <c r="K776" s="44"/>
      <c r="L776" s="44"/>
      <c r="M776" s="44"/>
      <c r="N776" s="44"/>
      <c r="O776" s="44"/>
      <c r="P776" s="44"/>
      <c r="Q776" s="44"/>
      <c r="R776" s="44"/>
      <c r="S776" s="44"/>
    </row>
    <row r="777" spans="1:19">
      <c r="A777" s="44"/>
      <c r="B777" s="44"/>
      <c r="C777" s="44"/>
      <c r="D777" s="44"/>
      <c r="E777" s="44"/>
      <c r="F777" s="44"/>
      <c r="G777" s="44"/>
      <c r="H777" s="44"/>
      <c r="I777" s="44"/>
      <c r="J777" s="44"/>
      <c r="K777" s="44"/>
      <c r="L777" s="44"/>
      <c r="M777" s="44"/>
      <c r="N777" s="44"/>
      <c r="O777" s="44"/>
      <c r="P777" s="44"/>
      <c r="Q777" s="44"/>
      <c r="R777" s="44"/>
      <c r="S777" s="44"/>
    </row>
    <row r="778" spans="1:19">
      <c r="A778" s="44"/>
      <c r="B778" s="44"/>
      <c r="C778" s="44"/>
      <c r="D778" s="44"/>
      <c r="E778" s="44"/>
      <c r="F778" s="44"/>
      <c r="G778" s="44"/>
      <c r="H778" s="44"/>
      <c r="I778" s="44"/>
      <c r="J778" s="44"/>
      <c r="K778" s="44"/>
      <c r="L778" s="44"/>
      <c r="M778" s="44"/>
      <c r="N778" s="44"/>
      <c r="O778" s="44"/>
      <c r="P778" s="44"/>
      <c r="Q778" s="44"/>
      <c r="R778" s="44"/>
      <c r="S778" s="44"/>
    </row>
    <row r="779" spans="1:19">
      <c r="A779" s="44"/>
      <c r="B779" s="44"/>
      <c r="C779" s="44"/>
      <c r="D779" s="44"/>
      <c r="E779" s="44"/>
      <c r="F779" s="44"/>
      <c r="G779" s="44"/>
      <c r="H779" s="44"/>
      <c r="I779" s="44"/>
      <c r="J779" s="44"/>
      <c r="K779" s="44"/>
      <c r="L779" s="44"/>
      <c r="M779" s="44"/>
      <c r="N779" s="44"/>
      <c r="O779" s="44"/>
      <c r="P779" s="44"/>
      <c r="Q779" s="44"/>
      <c r="R779" s="44"/>
      <c r="S779" s="44"/>
    </row>
    <row r="780" spans="1:19">
      <c r="A780" s="44"/>
      <c r="B780" s="44"/>
      <c r="C780" s="44"/>
      <c r="D780" s="44"/>
      <c r="E780" s="44"/>
      <c r="F780" s="44"/>
      <c r="G780" s="44"/>
      <c r="H780" s="44"/>
      <c r="I780" s="44"/>
      <c r="J780" s="44"/>
      <c r="K780" s="44"/>
      <c r="L780" s="44"/>
      <c r="M780" s="44"/>
      <c r="N780" s="44"/>
      <c r="O780" s="44"/>
      <c r="P780" s="44"/>
      <c r="Q780" s="44"/>
      <c r="R780" s="44"/>
      <c r="S780" s="44"/>
    </row>
    <row r="781" spans="1:19">
      <c r="A781" s="44"/>
      <c r="B781" s="44"/>
      <c r="C781" s="44"/>
      <c r="D781" s="44"/>
      <c r="E781" s="44"/>
      <c r="F781" s="44"/>
      <c r="G781" s="44"/>
      <c r="H781" s="44"/>
      <c r="I781" s="44"/>
      <c r="J781" s="44"/>
      <c r="K781" s="44"/>
      <c r="L781" s="44"/>
      <c r="M781" s="44"/>
      <c r="N781" s="44"/>
      <c r="O781" s="44"/>
      <c r="P781" s="44"/>
      <c r="Q781" s="44"/>
      <c r="R781" s="44"/>
      <c r="S781" s="44"/>
    </row>
    <row r="782" spans="1:19">
      <c r="A782" s="44"/>
      <c r="B782" s="44"/>
      <c r="C782" s="44"/>
      <c r="D782" s="44"/>
      <c r="E782" s="44"/>
      <c r="F782" s="44"/>
      <c r="G782" s="44"/>
      <c r="H782" s="44"/>
      <c r="I782" s="44"/>
      <c r="J782" s="44"/>
      <c r="K782" s="44"/>
      <c r="L782" s="44"/>
      <c r="M782" s="44"/>
      <c r="N782" s="44"/>
      <c r="O782" s="44"/>
      <c r="P782" s="44"/>
      <c r="Q782" s="44"/>
      <c r="R782" s="44"/>
      <c r="S782" s="44"/>
    </row>
    <row r="783" spans="1:19">
      <c r="A783" s="44"/>
      <c r="B783" s="44"/>
      <c r="C783" s="44"/>
      <c r="D783" s="44"/>
      <c r="E783" s="44"/>
      <c r="F783" s="44"/>
      <c r="G783" s="44"/>
      <c r="H783" s="44"/>
      <c r="I783" s="44"/>
      <c r="J783" s="44"/>
      <c r="K783" s="44"/>
      <c r="L783" s="44"/>
      <c r="M783" s="44"/>
      <c r="N783" s="44"/>
      <c r="O783" s="44"/>
      <c r="P783" s="44"/>
      <c r="Q783" s="44"/>
      <c r="R783" s="44"/>
      <c r="S783" s="44"/>
    </row>
    <row r="784" spans="1:19">
      <c r="A784" s="44"/>
      <c r="B784" s="44"/>
      <c r="C784" s="44"/>
      <c r="D784" s="44"/>
      <c r="E784" s="44"/>
      <c r="F784" s="44"/>
      <c r="G784" s="44"/>
      <c r="H784" s="44"/>
      <c r="I784" s="44"/>
      <c r="J784" s="44"/>
      <c r="K784" s="44"/>
      <c r="L784" s="44"/>
      <c r="M784" s="44"/>
      <c r="N784" s="44"/>
      <c r="O784" s="44"/>
      <c r="P784" s="44"/>
      <c r="Q784" s="44"/>
      <c r="R784" s="44"/>
      <c r="S784" s="44"/>
    </row>
    <row r="785" spans="1:19">
      <c r="A785" s="44"/>
      <c r="B785" s="44"/>
      <c r="C785" s="44"/>
      <c r="D785" s="44"/>
      <c r="E785" s="44"/>
      <c r="F785" s="44"/>
      <c r="G785" s="44"/>
      <c r="H785" s="44"/>
      <c r="I785" s="44"/>
      <c r="J785" s="44"/>
      <c r="K785" s="44"/>
      <c r="L785" s="44"/>
      <c r="M785" s="44"/>
      <c r="N785" s="44"/>
      <c r="O785" s="44"/>
      <c r="P785" s="44"/>
      <c r="Q785" s="44"/>
      <c r="R785" s="44"/>
      <c r="S785" s="44"/>
    </row>
    <row r="786" spans="1:19">
      <c r="A786" s="44"/>
      <c r="B786" s="44"/>
      <c r="C786" s="44"/>
      <c r="D786" s="44"/>
      <c r="E786" s="44"/>
      <c r="F786" s="44"/>
      <c r="G786" s="44"/>
      <c r="H786" s="44"/>
      <c r="I786" s="44"/>
      <c r="J786" s="44"/>
      <c r="K786" s="44"/>
      <c r="L786" s="44"/>
      <c r="M786" s="44"/>
      <c r="N786" s="44"/>
      <c r="O786" s="44"/>
      <c r="P786" s="44"/>
      <c r="Q786" s="44"/>
      <c r="R786" s="44"/>
      <c r="S786" s="44"/>
    </row>
    <row r="787" spans="1:19">
      <c r="A787" s="44"/>
      <c r="B787" s="44"/>
      <c r="C787" s="44"/>
      <c r="D787" s="44"/>
      <c r="E787" s="44"/>
      <c r="F787" s="44"/>
      <c r="G787" s="44"/>
      <c r="H787" s="44"/>
      <c r="I787" s="44"/>
      <c r="J787" s="44"/>
      <c r="K787" s="44"/>
      <c r="L787" s="44"/>
      <c r="M787" s="44"/>
      <c r="N787" s="44"/>
      <c r="O787" s="44"/>
      <c r="P787" s="44"/>
      <c r="Q787" s="44"/>
      <c r="R787" s="44"/>
      <c r="S787" s="44"/>
    </row>
    <row r="788" spans="1:19">
      <c r="A788" s="44"/>
      <c r="B788" s="44"/>
      <c r="C788" s="44"/>
      <c r="D788" s="44"/>
      <c r="E788" s="44"/>
      <c r="F788" s="44"/>
      <c r="G788" s="44"/>
      <c r="H788" s="44"/>
      <c r="I788" s="44"/>
      <c r="J788" s="44"/>
      <c r="K788" s="44"/>
      <c r="L788" s="44"/>
      <c r="M788" s="44"/>
      <c r="N788" s="44"/>
      <c r="O788" s="44"/>
      <c r="P788" s="44"/>
      <c r="Q788" s="44"/>
      <c r="R788" s="44"/>
      <c r="S788" s="44"/>
    </row>
    <row r="789" spans="1:19">
      <c r="A789" s="44"/>
      <c r="B789" s="44"/>
      <c r="C789" s="44"/>
      <c r="D789" s="44"/>
      <c r="E789" s="44"/>
      <c r="F789" s="44"/>
      <c r="G789" s="44"/>
      <c r="H789" s="44"/>
      <c r="I789" s="44"/>
      <c r="J789" s="44"/>
      <c r="K789" s="44"/>
      <c r="L789" s="44"/>
      <c r="M789" s="44"/>
      <c r="N789" s="44"/>
      <c r="O789" s="44"/>
      <c r="P789" s="44"/>
      <c r="Q789" s="44"/>
      <c r="R789" s="44"/>
      <c r="S789" s="44"/>
    </row>
    <row r="790" spans="1:19">
      <c r="A790" s="44"/>
      <c r="B790" s="44"/>
      <c r="C790" s="44"/>
      <c r="D790" s="44"/>
      <c r="E790" s="44"/>
      <c r="F790" s="44"/>
      <c r="G790" s="44"/>
      <c r="H790" s="44"/>
      <c r="I790" s="44"/>
      <c r="J790" s="44"/>
      <c r="K790" s="44"/>
      <c r="L790" s="44"/>
      <c r="M790" s="44"/>
      <c r="N790" s="44"/>
      <c r="O790" s="44"/>
      <c r="P790" s="44"/>
      <c r="Q790" s="44"/>
      <c r="R790" s="44"/>
      <c r="S790" s="44"/>
    </row>
    <row r="791" spans="1:19">
      <c r="A791" s="44"/>
      <c r="B791" s="44"/>
      <c r="C791" s="44"/>
      <c r="D791" s="44"/>
      <c r="E791" s="44"/>
      <c r="F791" s="44"/>
      <c r="G791" s="44"/>
      <c r="H791" s="44"/>
      <c r="I791" s="44"/>
      <c r="J791" s="44"/>
      <c r="K791" s="44"/>
      <c r="L791" s="44"/>
      <c r="M791" s="44"/>
      <c r="N791" s="44"/>
      <c r="O791" s="44"/>
      <c r="P791" s="44"/>
      <c r="Q791" s="44"/>
      <c r="R791" s="44"/>
      <c r="S791" s="44"/>
    </row>
    <row r="792" spans="1:19">
      <c r="A792" s="44"/>
      <c r="B792" s="44"/>
      <c r="C792" s="44"/>
      <c r="D792" s="44"/>
      <c r="E792" s="44"/>
      <c r="F792" s="44"/>
      <c r="G792" s="44"/>
      <c r="H792" s="44"/>
      <c r="I792" s="44"/>
      <c r="J792" s="44"/>
      <c r="K792" s="44"/>
      <c r="L792" s="44"/>
      <c r="M792" s="44"/>
      <c r="N792" s="44"/>
      <c r="O792" s="44"/>
      <c r="P792" s="44"/>
      <c r="Q792" s="44"/>
      <c r="R792" s="44"/>
      <c r="S792" s="44"/>
    </row>
    <row r="793" spans="1:19">
      <c r="A793" s="44"/>
      <c r="B793" s="44"/>
      <c r="C793" s="44"/>
      <c r="D793" s="44"/>
      <c r="E793" s="44"/>
      <c r="F793" s="44"/>
      <c r="G793" s="44"/>
      <c r="H793" s="44"/>
      <c r="I793" s="44"/>
      <c r="J793" s="44"/>
      <c r="K793" s="44"/>
      <c r="L793" s="44"/>
      <c r="M793" s="44"/>
      <c r="N793" s="44"/>
      <c r="O793" s="44"/>
      <c r="P793" s="44"/>
      <c r="Q793" s="44"/>
      <c r="R793" s="44"/>
      <c r="S793" s="44"/>
    </row>
    <row r="794" spans="1:19">
      <c r="A794" s="44"/>
      <c r="B794" s="44"/>
      <c r="C794" s="44"/>
      <c r="D794" s="44"/>
      <c r="E794" s="44"/>
      <c r="F794" s="44"/>
      <c r="G794" s="44"/>
      <c r="H794" s="44"/>
      <c r="I794" s="44"/>
      <c r="J794" s="44"/>
      <c r="K794" s="44"/>
      <c r="L794" s="44"/>
      <c r="M794" s="44"/>
      <c r="N794" s="44"/>
      <c r="O794" s="44"/>
      <c r="P794" s="44"/>
      <c r="Q794" s="44"/>
      <c r="R794" s="44"/>
      <c r="S794" s="44"/>
    </row>
    <row r="795" spans="1:19">
      <c r="A795" s="44"/>
      <c r="B795" s="44"/>
      <c r="C795" s="44"/>
      <c r="D795" s="44"/>
      <c r="E795" s="44"/>
      <c r="F795" s="44"/>
      <c r="G795" s="44"/>
      <c r="H795" s="44"/>
      <c r="I795" s="44"/>
      <c r="J795" s="44"/>
      <c r="K795" s="44"/>
      <c r="L795" s="44"/>
      <c r="M795" s="44"/>
      <c r="N795" s="44"/>
      <c r="O795" s="44"/>
      <c r="P795" s="44"/>
      <c r="Q795" s="44"/>
      <c r="R795" s="44"/>
      <c r="S795" s="44"/>
    </row>
    <row r="796" spans="1:19">
      <c r="A796" s="44"/>
      <c r="B796" s="44"/>
      <c r="C796" s="44"/>
      <c r="D796" s="44"/>
      <c r="E796" s="44"/>
      <c r="F796" s="44"/>
      <c r="G796" s="44"/>
      <c r="H796" s="44"/>
      <c r="I796" s="44"/>
      <c r="J796" s="44"/>
      <c r="K796" s="44"/>
      <c r="L796" s="44"/>
      <c r="M796" s="44"/>
      <c r="N796" s="44"/>
      <c r="O796" s="44"/>
      <c r="P796" s="44"/>
      <c r="Q796" s="44"/>
      <c r="R796" s="44"/>
      <c r="S796" s="44"/>
    </row>
    <row r="797" spans="1:19">
      <c r="A797" s="44"/>
      <c r="B797" s="44"/>
      <c r="C797" s="44"/>
      <c r="D797" s="44"/>
      <c r="E797" s="44"/>
      <c r="F797" s="44"/>
      <c r="G797" s="44"/>
      <c r="H797" s="44"/>
      <c r="I797" s="44"/>
      <c r="J797" s="44"/>
      <c r="K797" s="44"/>
      <c r="L797" s="44"/>
      <c r="M797" s="44"/>
      <c r="N797" s="44"/>
      <c r="O797" s="44"/>
      <c r="P797" s="44"/>
      <c r="Q797" s="44"/>
      <c r="R797" s="44"/>
      <c r="S797" s="44"/>
    </row>
    <row r="798" spans="1:19">
      <c r="A798" s="44"/>
      <c r="B798" s="44"/>
      <c r="C798" s="44"/>
      <c r="D798" s="44"/>
      <c r="E798" s="44"/>
      <c r="F798" s="44"/>
      <c r="G798" s="44"/>
      <c r="H798" s="44"/>
      <c r="I798" s="44"/>
      <c r="J798" s="44"/>
      <c r="K798" s="44"/>
      <c r="L798" s="44"/>
      <c r="M798" s="44"/>
      <c r="N798" s="44"/>
      <c r="O798" s="44"/>
      <c r="P798" s="44"/>
      <c r="Q798" s="44"/>
      <c r="R798" s="44"/>
      <c r="S798" s="44"/>
    </row>
    <row r="799" spans="1:19">
      <c r="A799" s="44"/>
      <c r="B799" s="44"/>
      <c r="C799" s="44"/>
      <c r="D799" s="44"/>
      <c r="E799" s="44"/>
      <c r="F799" s="44"/>
      <c r="G799" s="44"/>
      <c r="H799" s="44"/>
      <c r="I799" s="44"/>
      <c r="J799" s="44"/>
      <c r="K799" s="44"/>
      <c r="L799" s="44"/>
      <c r="M799" s="44"/>
      <c r="N799" s="44"/>
      <c r="O799" s="44"/>
      <c r="P799" s="44"/>
      <c r="Q799" s="44"/>
      <c r="R799" s="44"/>
      <c r="S799" s="44"/>
    </row>
    <row r="800" spans="1:19">
      <c r="A800" s="44"/>
      <c r="B800" s="44"/>
      <c r="C800" s="44"/>
      <c r="D800" s="44"/>
      <c r="E800" s="44"/>
      <c r="F800" s="44"/>
      <c r="G800" s="44"/>
      <c r="H800" s="44"/>
      <c r="I800" s="44"/>
      <c r="J800" s="44"/>
      <c r="K800" s="44"/>
      <c r="L800" s="44"/>
      <c r="M800" s="44"/>
      <c r="N800" s="44"/>
      <c r="O800" s="44"/>
      <c r="P800" s="44"/>
      <c r="Q800" s="44"/>
      <c r="R800" s="44"/>
      <c r="S800" s="44"/>
    </row>
    <row r="801" spans="1:19">
      <c r="A801" s="44"/>
      <c r="B801" s="44"/>
      <c r="C801" s="44"/>
      <c r="D801" s="44"/>
      <c r="E801" s="44"/>
      <c r="F801" s="44"/>
      <c r="G801" s="44"/>
      <c r="H801" s="44"/>
      <c r="I801" s="44"/>
      <c r="J801" s="44"/>
      <c r="K801" s="44"/>
      <c r="L801" s="44"/>
      <c r="M801" s="44"/>
      <c r="N801" s="44"/>
      <c r="O801" s="44"/>
      <c r="P801" s="44"/>
      <c r="Q801" s="44"/>
      <c r="R801" s="44"/>
      <c r="S801" s="44"/>
    </row>
    <row r="802" spans="1:19">
      <c r="A802" s="44"/>
      <c r="B802" s="44"/>
      <c r="C802" s="44"/>
      <c r="D802" s="44"/>
      <c r="E802" s="44"/>
      <c r="F802" s="44"/>
      <c r="G802" s="44"/>
      <c r="H802" s="44"/>
      <c r="I802" s="44"/>
      <c r="J802" s="44"/>
      <c r="K802" s="44"/>
      <c r="L802" s="44"/>
      <c r="M802" s="44"/>
      <c r="N802" s="44"/>
      <c r="O802" s="44"/>
      <c r="P802" s="44"/>
      <c r="Q802" s="44"/>
      <c r="R802" s="44"/>
      <c r="S802" s="44"/>
    </row>
    <row r="803" spans="1:19">
      <c r="A803" s="44"/>
      <c r="B803" s="44"/>
      <c r="C803" s="44"/>
      <c r="D803" s="44"/>
      <c r="E803" s="44"/>
      <c r="F803" s="44"/>
      <c r="G803" s="44"/>
      <c r="H803" s="44"/>
      <c r="I803" s="44"/>
      <c r="J803" s="44"/>
      <c r="K803" s="44"/>
      <c r="L803" s="44"/>
      <c r="M803" s="44"/>
      <c r="N803" s="44"/>
      <c r="O803" s="44"/>
      <c r="P803" s="44"/>
      <c r="Q803" s="44"/>
      <c r="R803" s="44"/>
      <c r="S803" s="44"/>
    </row>
    <row r="804" spans="1:19">
      <c r="A804" s="44"/>
      <c r="B804" s="44"/>
      <c r="C804" s="44"/>
      <c r="D804" s="44"/>
      <c r="E804" s="44"/>
      <c r="F804" s="44"/>
      <c r="G804" s="44"/>
      <c r="H804" s="44"/>
      <c r="I804" s="44"/>
      <c r="J804" s="44"/>
      <c r="K804" s="44"/>
      <c r="L804" s="44"/>
      <c r="M804" s="44"/>
      <c r="N804" s="44"/>
      <c r="O804" s="44"/>
      <c r="P804" s="44"/>
      <c r="Q804" s="44"/>
      <c r="R804" s="44"/>
      <c r="S804" s="44"/>
    </row>
    <row r="805" spans="1:19">
      <c r="A805" s="44"/>
      <c r="B805" s="44"/>
      <c r="C805" s="44"/>
      <c r="D805" s="44"/>
      <c r="E805" s="44"/>
      <c r="F805" s="44"/>
      <c r="G805" s="44"/>
      <c r="H805" s="44"/>
      <c r="I805" s="44"/>
      <c r="J805" s="44"/>
      <c r="K805" s="44"/>
      <c r="L805" s="44"/>
      <c r="M805" s="44"/>
      <c r="N805" s="44"/>
      <c r="O805" s="44"/>
      <c r="P805" s="44"/>
      <c r="Q805" s="44"/>
      <c r="R805" s="44"/>
      <c r="S805" s="44"/>
    </row>
    <row r="806" spans="1:19">
      <c r="A806" s="44"/>
      <c r="B806" s="44"/>
      <c r="C806" s="44"/>
      <c r="D806" s="44"/>
      <c r="E806" s="44"/>
      <c r="F806" s="44"/>
      <c r="G806" s="44"/>
      <c r="H806" s="44"/>
      <c r="I806" s="44"/>
      <c r="J806" s="44"/>
      <c r="K806" s="44"/>
      <c r="L806" s="44"/>
      <c r="M806" s="44"/>
      <c r="N806" s="44"/>
      <c r="O806" s="44"/>
      <c r="P806" s="44"/>
      <c r="Q806" s="44"/>
      <c r="R806" s="44"/>
      <c r="S806" s="44"/>
    </row>
    <row r="807" spans="1:19">
      <c r="A807" s="44"/>
      <c r="B807" s="44"/>
      <c r="C807" s="44"/>
      <c r="D807" s="44"/>
      <c r="E807" s="44"/>
      <c r="F807" s="44"/>
      <c r="G807" s="44"/>
      <c r="H807" s="44"/>
      <c r="I807" s="44"/>
      <c r="J807" s="44"/>
      <c r="K807" s="44"/>
      <c r="L807" s="44"/>
      <c r="M807" s="44"/>
      <c r="N807" s="44"/>
      <c r="O807" s="44"/>
      <c r="P807" s="44"/>
      <c r="Q807" s="44"/>
      <c r="R807" s="44"/>
      <c r="S807" s="44"/>
    </row>
    <row r="808" spans="1:19">
      <c r="A808" s="44"/>
      <c r="B808" s="44"/>
      <c r="C808" s="44"/>
      <c r="D808" s="44"/>
      <c r="E808" s="44"/>
      <c r="F808" s="44"/>
      <c r="G808" s="44"/>
      <c r="H808" s="44"/>
      <c r="I808" s="44"/>
      <c r="J808" s="44"/>
      <c r="K808" s="44"/>
      <c r="L808" s="44"/>
      <c r="M808" s="44"/>
      <c r="N808" s="44"/>
      <c r="O808" s="44"/>
      <c r="P808" s="44"/>
      <c r="Q808" s="44"/>
      <c r="R808" s="44"/>
      <c r="S808" s="44"/>
    </row>
    <row r="809" spans="1:19">
      <c r="A809" s="44"/>
      <c r="B809" s="44"/>
      <c r="C809" s="44"/>
      <c r="D809" s="44"/>
      <c r="E809" s="44"/>
      <c r="F809" s="44"/>
      <c r="G809" s="44"/>
      <c r="H809" s="44"/>
      <c r="I809" s="44"/>
      <c r="J809" s="44"/>
      <c r="K809" s="44"/>
      <c r="L809" s="44"/>
      <c r="M809" s="44"/>
      <c r="N809" s="44"/>
      <c r="O809" s="44"/>
      <c r="P809" s="44"/>
      <c r="Q809" s="44"/>
      <c r="R809" s="44"/>
      <c r="S809" s="44"/>
    </row>
    <row r="810" spans="1:19">
      <c r="A810" s="44"/>
      <c r="B810" s="44"/>
      <c r="C810" s="44"/>
      <c r="D810" s="44"/>
      <c r="E810" s="44"/>
      <c r="F810" s="44"/>
      <c r="G810" s="44"/>
      <c r="H810" s="44"/>
      <c r="I810" s="44"/>
      <c r="J810" s="44"/>
      <c r="K810" s="44"/>
      <c r="L810" s="44"/>
      <c r="M810" s="44"/>
      <c r="N810" s="44"/>
      <c r="O810" s="44"/>
      <c r="P810" s="44"/>
      <c r="Q810" s="44"/>
      <c r="R810" s="44"/>
      <c r="S810" s="44"/>
    </row>
    <row r="811" spans="1:19">
      <c r="A811" s="44"/>
      <c r="B811" s="44"/>
      <c r="C811" s="44"/>
      <c r="D811" s="44"/>
      <c r="E811" s="44"/>
      <c r="F811" s="44"/>
      <c r="G811" s="44"/>
      <c r="H811" s="44"/>
      <c r="I811" s="44"/>
      <c r="J811" s="44"/>
      <c r="K811" s="44"/>
      <c r="L811" s="44"/>
      <c r="M811" s="44"/>
      <c r="N811" s="44"/>
      <c r="O811" s="44"/>
      <c r="P811" s="44"/>
      <c r="Q811" s="44"/>
      <c r="R811" s="44"/>
      <c r="S811" s="44"/>
    </row>
    <row r="812" spans="1:19">
      <c r="A812" s="44"/>
      <c r="B812" s="44"/>
      <c r="C812" s="44"/>
      <c r="D812" s="44"/>
      <c r="E812" s="44"/>
      <c r="F812" s="44"/>
      <c r="G812" s="44"/>
      <c r="H812" s="44"/>
      <c r="I812" s="44"/>
      <c r="J812" s="44"/>
      <c r="K812" s="44"/>
      <c r="L812" s="44"/>
      <c r="M812" s="44"/>
      <c r="N812" s="44"/>
      <c r="O812" s="44"/>
      <c r="P812" s="44"/>
      <c r="Q812" s="44"/>
      <c r="R812" s="44"/>
      <c r="S812" s="44"/>
    </row>
    <row r="813" spans="1:19">
      <c r="A813" s="44"/>
      <c r="B813" s="44"/>
      <c r="C813" s="44"/>
      <c r="D813" s="44"/>
      <c r="E813" s="44"/>
      <c r="F813" s="44"/>
      <c r="G813" s="44"/>
      <c r="H813" s="44"/>
      <c r="I813" s="44"/>
      <c r="J813" s="44"/>
      <c r="K813" s="44"/>
      <c r="L813" s="44"/>
      <c r="M813" s="44"/>
      <c r="N813" s="44"/>
      <c r="O813" s="44"/>
      <c r="P813" s="44"/>
      <c r="Q813" s="44"/>
      <c r="R813" s="44"/>
      <c r="S813" s="44"/>
    </row>
    <row r="814" spans="1:19">
      <c r="A814" s="44"/>
      <c r="B814" s="44"/>
      <c r="C814" s="44"/>
      <c r="D814" s="44"/>
      <c r="E814" s="44"/>
      <c r="F814" s="44"/>
      <c r="G814" s="44"/>
      <c r="H814" s="44"/>
      <c r="I814" s="44"/>
      <c r="J814" s="44"/>
      <c r="K814" s="44"/>
      <c r="L814" s="44"/>
      <c r="M814" s="44"/>
      <c r="N814" s="44"/>
      <c r="O814" s="44"/>
      <c r="P814" s="44"/>
      <c r="Q814" s="44"/>
      <c r="R814" s="44"/>
      <c r="S814" s="44"/>
    </row>
    <row r="815" spans="1:19">
      <c r="A815" s="44"/>
      <c r="B815" s="44"/>
      <c r="C815" s="44"/>
      <c r="D815" s="44"/>
      <c r="E815" s="44"/>
      <c r="F815" s="44"/>
      <c r="G815" s="44"/>
      <c r="H815" s="44"/>
      <c r="I815" s="44"/>
      <c r="J815" s="44"/>
      <c r="K815" s="44"/>
      <c r="L815" s="44"/>
      <c r="M815" s="44"/>
      <c r="N815" s="44"/>
      <c r="O815" s="44"/>
      <c r="P815" s="44"/>
      <c r="Q815" s="44"/>
      <c r="R815" s="44"/>
      <c r="S815" s="44"/>
    </row>
    <row r="816" spans="1:19">
      <c r="A816" s="44"/>
      <c r="B816" s="44"/>
      <c r="C816" s="44"/>
      <c r="D816" s="44"/>
      <c r="E816" s="44"/>
      <c r="F816" s="44"/>
      <c r="G816" s="44"/>
      <c r="H816" s="44"/>
      <c r="I816" s="44"/>
      <c r="J816" s="44"/>
      <c r="K816" s="44"/>
      <c r="L816" s="44"/>
      <c r="M816" s="44"/>
      <c r="N816" s="44"/>
      <c r="O816" s="44"/>
      <c r="P816" s="44"/>
      <c r="Q816" s="44"/>
      <c r="R816" s="44"/>
      <c r="S816" s="44"/>
    </row>
    <row r="817" spans="1:19">
      <c r="A817" s="44"/>
      <c r="B817" s="44"/>
      <c r="C817" s="44"/>
      <c r="D817" s="44"/>
      <c r="E817" s="44"/>
      <c r="F817" s="44"/>
      <c r="G817" s="44"/>
      <c r="H817" s="44"/>
      <c r="I817" s="44"/>
      <c r="J817" s="44"/>
      <c r="K817" s="44"/>
      <c r="L817" s="44"/>
      <c r="M817" s="44"/>
      <c r="N817" s="44"/>
      <c r="O817" s="44"/>
      <c r="P817" s="44"/>
      <c r="Q817" s="44"/>
      <c r="R817" s="44"/>
      <c r="S817" s="44"/>
    </row>
    <row r="818" spans="1:19">
      <c r="A818" s="44"/>
      <c r="B818" s="44"/>
      <c r="C818" s="44"/>
      <c r="D818" s="44"/>
      <c r="E818" s="44"/>
      <c r="F818" s="44"/>
      <c r="G818" s="44"/>
      <c r="H818" s="44"/>
      <c r="I818" s="44"/>
      <c r="J818" s="44"/>
      <c r="K818" s="44"/>
      <c r="L818" s="44"/>
      <c r="M818" s="44"/>
      <c r="N818" s="44"/>
      <c r="O818" s="44"/>
      <c r="P818" s="44"/>
      <c r="Q818" s="44"/>
      <c r="R818" s="44"/>
      <c r="S818" s="44"/>
    </row>
    <row r="819" spans="1:19">
      <c r="A819" s="44"/>
      <c r="B819" s="44"/>
      <c r="C819" s="44"/>
      <c r="D819" s="44"/>
      <c r="E819" s="44"/>
      <c r="F819" s="44"/>
      <c r="G819" s="44"/>
      <c r="H819" s="44"/>
      <c r="I819" s="44"/>
      <c r="J819" s="44"/>
      <c r="K819" s="44"/>
      <c r="L819" s="44"/>
      <c r="M819" s="44"/>
      <c r="N819" s="44"/>
      <c r="O819" s="44"/>
      <c r="P819" s="44"/>
      <c r="Q819" s="44"/>
      <c r="R819" s="44"/>
      <c r="S819" s="44"/>
    </row>
    <row r="820" spans="1:19">
      <c r="A820" s="44"/>
      <c r="B820" s="44"/>
      <c r="C820" s="44"/>
      <c r="D820" s="44"/>
      <c r="E820" s="44"/>
      <c r="F820" s="44"/>
      <c r="G820" s="44"/>
      <c r="H820" s="44"/>
      <c r="I820" s="44"/>
      <c r="J820" s="44"/>
      <c r="K820" s="44"/>
      <c r="L820" s="44"/>
      <c r="M820" s="44"/>
      <c r="N820" s="44"/>
      <c r="O820" s="44"/>
      <c r="P820" s="44"/>
      <c r="Q820" s="44"/>
      <c r="R820" s="44"/>
      <c r="S820" s="44"/>
    </row>
    <row r="821" spans="1:19">
      <c r="A821" s="44"/>
      <c r="B821" s="44"/>
      <c r="C821" s="44"/>
      <c r="D821" s="44"/>
      <c r="E821" s="44"/>
      <c r="F821" s="44"/>
      <c r="G821" s="44"/>
      <c r="H821" s="44"/>
      <c r="I821" s="44"/>
      <c r="J821" s="44"/>
      <c r="K821" s="44"/>
      <c r="L821" s="44"/>
      <c r="M821" s="44"/>
      <c r="N821" s="44"/>
      <c r="O821" s="44"/>
      <c r="P821" s="44"/>
      <c r="Q821" s="44"/>
      <c r="R821" s="44"/>
      <c r="S821" s="44"/>
    </row>
    <row r="822" spans="1:19">
      <c r="A822" s="44"/>
      <c r="B822" s="44"/>
      <c r="C822" s="44"/>
      <c r="D822" s="44"/>
      <c r="E822" s="44"/>
      <c r="F822" s="44"/>
      <c r="G822" s="44"/>
      <c r="H822" s="44"/>
      <c r="I822" s="44"/>
      <c r="J822" s="44"/>
      <c r="K822" s="44"/>
      <c r="L822" s="44"/>
      <c r="M822" s="44"/>
      <c r="N822" s="44"/>
      <c r="O822" s="44"/>
      <c r="P822" s="44"/>
      <c r="Q822" s="44"/>
      <c r="R822" s="44"/>
      <c r="S822" s="44"/>
    </row>
    <row r="823" spans="1:19">
      <c r="A823" s="44"/>
      <c r="B823" s="44"/>
      <c r="C823" s="44"/>
      <c r="D823" s="44"/>
      <c r="E823" s="44"/>
      <c r="F823" s="44"/>
      <c r="G823" s="44"/>
      <c r="H823" s="44"/>
      <c r="I823" s="44"/>
      <c r="J823" s="44"/>
      <c r="K823" s="44"/>
      <c r="L823" s="44"/>
      <c r="M823" s="44"/>
      <c r="N823" s="44"/>
      <c r="O823" s="44"/>
      <c r="P823" s="44"/>
      <c r="Q823" s="44"/>
      <c r="R823" s="44"/>
      <c r="S823" s="44"/>
    </row>
    <row r="824" spans="1:19">
      <c r="A824" s="44"/>
      <c r="B824" s="44"/>
      <c r="C824" s="44"/>
      <c r="D824" s="44"/>
      <c r="E824" s="44"/>
      <c r="F824" s="44"/>
      <c r="G824" s="44"/>
      <c r="H824" s="44"/>
      <c r="I824" s="44"/>
      <c r="J824" s="44"/>
      <c r="K824" s="44"/>
      <c r="L824" s="44"/>
      <c r="M824" s="44"/>
      <c r="N824" s="44"/>
      <c r="O824" s="44"/>
      <c r="P824" s="44"/>
      <c r="Q824" s="44"/>
      <c r="R824" s="44"/>
      <c r="S824" s="44"/>
    </row>
    <row r="825" spans="1:19">
      <c r="A825" s="44"/>
      <c r="B825" s="44"/>
      <c r="C825" s="44"/>
      <c r="D825" s="44"/>
      <c r="E825" s="44"/>
      <c r="F825" s="44"/>
      <c r="G825" s="44"/>
      <c r="H825" s="44"/>
      <c r="I825" s="44"/>
      <c r="J825" s="44"/>
      <c r="K825" s="44"/>
      <c r="L825" s="44"/>
      <c r="M825" s="44"/>
      <c r="N825" s="44"/>
      <c r="O825" s="44"/>
      <c r="P825" s="44"/>
      <c r="Q825" s="44"/>
      <c r="R825" s="44"/>
      <c r="S825" s="44"/>
    </row>
    <row r="826" spans="1:19">
      <c r="A826" s="44"/>
      <c r="B826" s="44"/>
      <c r="C826" s="44"/>
      <c r="D826" s="44"/>
      <c r="E826" s="44"/>
      <c r="F826" s="44"/>
      <c r="G826" s="44"/>
      <c r="H826" s="44"/>
      <c r="I826" s="44"/>
      <c r="J826" s="44"/>
      <c r="K826" s="44"/>
      <c r="L826" s="44"/>
      <c r="M826" s="44"/>
      <c r="N826" s="44"/>
      <c r="O826" s="44"/>
      <c r="P826" s="44"/>
      <c r="Q826" s="44"/>
      <c r="R826" s="44"/>
      <c r="S826" s="44"/>
    </row>
    <row r="827" spans="1:19">
      <c r="A827" s="44"/>
      <c r="B827" s="44"/>
      <c r="C827" s="44"/>
      <c r="D827" s="44"/>
      <c r="E827" s="44"/>
      <c r="F827" s="44"/>
      <c r="G827" s="44"/>
      <c r="H827" s="44"/>
      <c r="I827" s="44"/>
      <c r="J827" s="44"/>
      <c r="K827" s="44"/>
      <c r="L827" s="44"/>
      <c r="M827" s="44"/>
      <c r="N827" s="44"/>
      <c r="O827" s="44"/>
      <c r="P827" s="44"/>
      <c r="Q827" s="44"/>
      <c r="R827" s="44"/>
      <c r="S827" s="44"/>
    </row>
    <row r="828" spans="1:19">
      <c r="A828" s="44"/>
      <c r="B828" s="44"/>
      <c r="C828" s="44"/>
      <c r="D828" s="44"/>
      <c r="E828" s="44"/>
      <c r="F828" s="44"/>
      <c r="G828" s="44"/>
      <c r="H828" s="44"/>
      <c r="I828" s="44"/>
      <c r="J828" s="44"/>
      <c r="K828" s="44"/>
      <c r="L828" s="44"/>
      <c r="M828" s="44"/>
      <c r="N828" s="44"/>
      <c r="O828" s="44"/>
      <c r="P828" s="44"/>
      <c r="Q828" s="44"/>
      <c r="R828" s="44"/>
      <c r="S828" s="44"/>
    </row>
    <row r="829" spans="1:19">
      <c r="A829" s="44"/>
      <c r="B829" s="44"/>
      <c r="C829" s="44"/>
      <c r="D829" s="44"/>
      <c r="E829" s="44"/>
      <c r="F829" s="44"/>
      <c r="G829" s="44"/>
      <c r="H829" s="44"/>
      <c r="I829" s="44"/>
      <c r="J829" s="44"/>
      <c r="K829" s="44"/>
      <c r="L829" s="44"/>
      <c r="M829" s="44"/>
      <c r="N829" s="44"/>
      <c r="O829" s="44"/>
      <c r="P829" s="44"/>
      <c r="Q829" s="44"/>
      <c r="R829" s="44"/>
      <c r="S829" s="44"/>
    </row>
    <row r="830" spans="1:19">
      <c r="A830" s="44"/>
      <c r="B830" s="44"/>
      <c r="C830" s="44"/>
      <c r="D830" s="44"/>
      <c r="E830" s="44"/>
      <c r="F830" s="44"/>
      <c r="G830" s="44"/>
      <c r="H830" s="44"/>
      <c r="I830" s="44"/>
      <c r="J830" s="44"/>
      <c r="K830" s="44"/>
      <c r="L830" s="44"/>
      <c r="M830" s="44"/>
      <c r="N830" s="44"/>
      <c r="O830" s="44"/>
      <c r="P830" s="44"/>
      <c r="Q830" s="44"/>
      <c r="R830" s="44"/>
      <c r="S830" s="44"/>
    </row>
    <row r="831" spans="1:19">
      <c r="A831" s="44"/>
      <c r="B831" s="44"/>
      <c r="C831" s="44"/>
      <c r="D831" s="44"/>
      <c r="E831" s="44"/>
      <c r="F831" s="44"/>
      <c r="G831" s="44"/>
      <c r="H831" s="44"/>
      <c r="I831" s="44"/>
      <c r="J831" s="44"/>
      <c r="K831" s="44"/>
      <c r="L831" s="44"/>
      <c r="M831" s="44"/>
      <c r="N831" s="44"/>
      <c r="O831" s="44"/>
      <c r="P831" s="44"/>
      <c r="Q831" s="44"/>
      <c r="R831" s="44"/>
      <c r="S831" s="44"/>
    </row>
    <row r="832" spans="1:19">
      <c r="A832" s="44"/>
      <c r="B832" s="44"/>
      <c r="C832" s="44"/>
      <c r="D832" s="44"/>
      <c r="E832" s="44"/>
      <c r="F832" s="44"/>
      <c r="G832" s="44"/>
      <c r="H832" s="44"/>
      <c r="I832" s="44"/>
      <c r="J832" s="44"/>
      <c r="K832" s="44"/>
      <c r="L832" s="44"/>
      <c r="M832" s="44"/>
      <c r="N832" s="44"/>
      <c r="O832" s="44"/>
      <c r="P832" s="44"/>
      <c r="Q832" s="44"/>
      <c r="R832" s="44"/>
      <c r="S832" s="44"/>
    </row>
    <row r="833" spans="1:19">
      <c r="A833" s="44"/>
      <c r="B833" s="44"/>
      <c r="C833" s="44"/>
      <c r="D833" s="44"/>
      <c r="E833" s="44"/>
      <c r="F833" s="44"/>
      <c r="G833" s="44"/>
      <c r="H833" s="44"/>
      <c r="I833" s="44"/>
      <c r="J833" s="44"/>
      <c r="K833" s="44"/>
      <c r="L833" s="44"/>
      <c r="M833" s="44"/>
      <c r="N833" s="44"/>
      <c r="O833" s="44"/>
      <c r="P833" s="44"/>
      <c r="Q833" s="44"/>
      <c r="R833" s="44"/>
      <c r="S833" s="44"/>
    </row>
    <row r="834" spans="1:19">
      <c r="A834" s="44"/>
      <c r="B834" s="44"/>
      <c r="C834" s="44"/>
      <c r="D834" s="44"/>
      <c r="E834" s="44"/>
      <c r="F834" s="44"/>
      <c r="G834" s="44"/>
      <c r="H834" s="44"/>
      <c r="I834" s="44"/>
      <c r="J834" s="44"/>
      <c r="K834" s="44"/>
      <c r="L834" s="44"/>
      <c r="M834" s="44"/>
      <c r="N834" s="44"/>
      <c r="O834" s="44"/>
      <c r="P834" s="44"/>
      <c r="Q834" s="44"/>
      <c r="R834" s="44"/>
      <c r="S834" s="44"/>
    </row>
    <row r="835" spans="1:19">
      <c r="A835" s="44"/>
      <c r="B835" s="44"/>
      <c r="C835" s="44"/>
      <c r="D835" s="44"/>
      <c r="E835" s="44"/>
      <c r="F835" s="44"/>
      <c r="G835" s="44"/>
      <c r="H835" s="44"/>
      <c r="I835" s="44"/>
      <c r="J835" s="44"/>
      <c r="K835" s="44"/>
      <c r="L835" s="44"/>
      <c r="M835" s="44"/>
      <c r="N835" s="44"/>
      <c r="O835" s="44"/>
      <c r="P835" s="44"/>
      <c r="Q835" s="44"/>
      <c r="R835" s="44"/>
      <c r="S835" s="44"/>
    </row>
    <row r="836" spans="1:19">
      <c r="A836" s="44"/>
      <c r="B836" s="44"/>
      <c r="C836" s="44"/>
      <c r="D836" s="44"/>
      <c r="E836" s="44"/>
      <c r="F836" s="44"/>
      <c r="G836" s="44"/>
      <c r="H836" s="44"/>
      <c r="I836" s="44"/>
      <c r="J836" s="44"/>
      <c r="K836" s="44"/>
      <c r="L836" s="44"/>
      <c r="M836" s="44"/>
      <c r="N836" s="44"/>
      <c r="O836" s="44"/>
      <c r="P836" s="44"/>
      <c r="Q836" s="44"/>
      <c r="R836" s="44"/>
      <c r="S836" s="44"/>
    </row>
    <row r="837" spans="1:19">
      <c r="A837" s="44"/>
      <c r="B837" s="44"/>
      <c r="C837" s="44"/>
      <c r="D837" s="44"/>
      <c r="E837" s="44"/>
      <c r="F837" s="44"/>
      <c r="G837" s="44"/>
      <c r="H837" s="44"/>
      <c r="I837" s="44"/>
      <c r="J837" s="44"/>
      <c r="K837" s="44"/>
      <c r="L837" s="44"/>
      <c r="M837" s="44"/>
      <c r="N837" s="44"/>
      <c r="O837" s="44"/>
      <c r="P837" s="44"/>
      <c r="Q837" s="44"/>
      <c r="R837" s="44"/>
      <c r="S837" s="44"/>
    </row>
    <row r="838" spans="1:19">
      <c r="A838" s="44"/>
      <c r="B838" s="44"/>
      <c r="C838" s="44"/>
      <c r="D838" s="44"/>
      <c r="E838" s="44"/>
      <c r="F838" s="44"/>
      <c r="G838" s="44"/>
      <c r="H838" s="44"/>
      <c r="I838" s="44"/>
      <c r="J838" s="44"/>
      <c r="K838" s="44"/>
      <c r="L838" s="44"/>
      <c r="M838" s="44"/>
      <c r="N838" s="44"/>
      <c r="O838" s="44"/>
      <c r="P838" s="44"/>
      <c r="Q838" s="44"/>
      <c r="R838" s="44"/>
      <c r="S838" s="44"/>
    </row>
    <row r="839" spans="1:19">
      <c r="A839" s="44"/>
      <c r="B839" s="44"/>
      <c r="C839" s="44"/>
      <c r="D839" s="44"/>
      <c r="E839" s="44"/>
      <c r="F839" s="44"/>
      <c r="G839" s="44"/>
      <c r="H839" s="44"/>
      <c r="I839" s="44"/>
      <c r="J839" s="44"/>
      <c r="K839" s="44"/>
      <c r="L839" s="44"/>
      <c r="M839" s="44"/>
      <c r="N839" s="44"/>
      <c r="O839" s="44"/>
      <c r="P839" s="44"/>
      <c r="Q839" s="44"/>
      <c r="R839" s="44"/>
      <c r="S839" s="44"/>
    </row>
    <row r="840" spans="1:19">
      <c r="A840" s="44"/>
      <c r="B840" s="44"/>
      <c r="C840" s="44"/>
      <c r="D840" s="44"/>
      <c r="E840" s="44"/>
      <c r="F840" s="44"/>
      <c r="G840" s="44"/>
      <c r="H840" s="44"/>
      <c r="I840" s="44"/>
      <c r="J840" s="44"/>
      <c r="K840" s="44"/>
      <c r="L840" s="44"/>
      <c r="M840" s="44"/>
      <c r="N840" s="44"/>
      <c r="O840" s="44"/>
      <c r="P840" s="44"/>
      <c r="Q840" s="44"/>
      <c r="R840" s="44"/>
      <c r="S840" s="44"/>
    </row>
    <row r="841" spans="1:19">
      <c r="A841" s="44"/>
      <c r="B841" s="44"/>
      <c r="C841" s="44"/>
      <c r="D841" s="44"/>
      <c r="E841" s="44"/>
      <c r="F841" s="44"/>
      <c r="G841" s="44"/>
      <c r="H841" s="44"/>
      <c r="I841" s="44"/>
      <c r="J841" s="44"/>
      <c r="K841" s="44"/>
      <c r="L841" s="44"/>
      <c r="M841" s="44"/>
      <c r="N841" s="44"/>
      <c r="O841" s="44"/>
      <c r="P841" s="44"/>
      <c r="Q841" s="44"/>
      <c r="R841" s="44"/>
      <c r="S841" s="44"/>
    </row>
    <row r="842" spans="1:19">
      <c r="A842" s="44"/>
      <c r="B842" s="44"/>
      <c r="C842" s="44"/>
      <c r="D842" s="44"/>
      <c r="E842" s="44"/>
      <c r="F842" s="44"/>
      <c r="G842" s="44"/>
      <c r="H842" s="44"/>
      <c r="I842" s="44"/>
      <c r="J842" s="44"/>
      <c r="K842" s="44"/>
      <c r="L842" s="44"/>
      <c r="M842" s="44"/>
      <c r="N842" s="44"/>
      <c r="O842" s="44"/>
      <c r="P842" s="44"/>
      <c r="Q842" s="44"/>
      <c r="R842" s="44"/>
      <c r="S842" s="44"/>
    </row>
    <row r="843" spans="1:19">
      <c r="A843" s="44"/>
      <c r="B843" s="44"/>
      <c r="C843" s="44"/>
      <c r="D843" s="44"/>
      <c r="E843" s="44"/>
      <c r="F843" s="44"/>
      <c r="G843" s="44"/>
      <c r="H843" s="44"/>
      <c r="I843" s="44"/>
      <c r="J843" s="44"/>
      <c r="K843" s="44"/>
      <c r="L843" s="44"/>
      <c r="M843" s="44"/>
      <c r="N843" s="44"/>
      <c r="O843" s="44"/>
      <c r="P843" s="44"/>
      <c r="Q843" s="44"/>
      <c r="R843" s="44"/>
      <c r="S843" s="44"/>
    </row>
    <row r="844" spans="1:19">
      <c r="A844" s="44"/>
      <c r="B844" s="44"/>
      <c r="C844" s="44"/>
      <c r="D844" s="44"/>
      <c r="E844" s="44"/>
      <c r="F844" s="44"/>
      <c r="G844" s="44"/>
      <c r="H844" s="44"/>
      <c r="I844" s="44"/>
      <c r="J844" s="44"/>
      <c r="K844" s="44"/>
      <c r="L844" s="44"/>
      <c r="M844" s="44"/>
      <c r="N844" s="44"/>
      <c r="O844" s="44"/>
      <c r="P844" s="44"/>
      <c r="Q844" s="44"/>
      <c r="R844" s="44"/>
      <c r="S844" s="44"/>
    </row>
    <row r="845" spans="1:19">
      <c r="A845" s="44"/>
      <c r="B845" s="44"/>
      <c r="C845" s="44"/>
      <c r="D845" s="44"/>
      <c r="E845" s="44"/>
      <c r="F845" s="44"/>
      <c r="G845" s="44"/>
      <c r="H845" s="44"/>
      <c r="I845" s="44"/>
      <c r="J845" s="44"/>
      <c r="K845" s="44"/>
      <c r="L845" s="44"/>
      <c r="M845" s="44"/>
      <c r="N845" s="44"/>
      <c r="O845" s="44"/>
      <c r="P845" s="44"/>
      <c r="Q845" s="44"/>
      <c r="R845" s="44"/>
      <c r="S845" s="44"/>
    </row>
    <row r="846" spans="1:19">
      <c r="A846" s="44"/>
      <c r="B846" s="44"/>
      <c r="C846" s="44"/>
      <c r="D846" s="44"/>
      <c r="E846" s="44"/>
      <c r="F846" s="44"/>
      <c r="G846" s="44"/>
      <c r="H846" s="44"/>
      <c r="I846" s="44"/>
      <c r="J846" s="44"/>
      <c r="K846" s="44"/>
      <c r="L846" s="44"/>
      <c r="M846" s="44"/>
      <c r="N846" s="44"/>
      <c r="O846" s="44"/>
      <c r="P846" s="44"/>
      <c r="Q846" s="44"/>
      <c r="R846" s="44"/>
      <c r="S846" s="44"/>
    </row>
    <row r="847" spans="1:19">
      <c r="A847" s="44"/>
      <c r="B847" s="44"/>
      <c r="C847" s="44"/>
      <c r="D847" s="44"/>
      <c r="E847" s="44"/>
      <c r="F847" s="44"/>
      <c r="G847" s="44"/>
      <c r="H847" s="44"/>
      <c r="I847" s="44"/>
      <c r="J847" s="44"/>
      <c r="K847" s="44"/>
      <c r="L847" s="44"/>
      <c r="M847" s="44"/>
      <c r="N847" s="44"/>
      <c r="O847" s="44"/>
      <c r="P847" s="44"/>
      <c r="Q847" s="44"/>
      <c r="R847" s="44"/>
      <c r="S847" s="44"/>
    </row>
    <row r="848" spans="1:19">
      <c r="A848" s="44"/>
      <c r="B848" s="44"/>
      <c r="C848" s="44"/>
      <c r="D848" s="44"/>
      <c r="E848" s="44"/>
      <c r="F848" s="44"/>
      <c r="G848" s="44"/>
      <c r="H848" s="44"/>
      <c r="I848" s="44"/>
      <c r="J848" s="44"/>
      <c r="K848" s="44"/>
      <c r="L848" s="44"/>
      <c r="M848" s="44"/>
      <c r="N848" s="44"/>
      <c r="O848" s="44"/>
      <c r="P848" s="44"/>
      <c r="Q848" s="44"/>
      <c r="R848" s="44"/>
      <c r="S848" s="44"/>
    </row>
    <row r="849" spans="1:19">
      <c r="A849" s="44"/>
      <c r="B849" s="44"/>
      <c r="C849" s="44"/>
      <c r="D849" s="44"/>
      <c r="E849" s="44"/>
      <c r="F849" s="44"/>
      <c r="G849" s="44"/>
      <c r="H849" s="44"/>
      <c r="I849" s="44"/>
      <c r="J849" s="44"/>
      <c r="K849" s="44"/>
      <c r="L849" s="44"/>
      <c r="M849" s="44"/>
      <c r="N849" s="44"/>
      <c r="O849" s="44"/>
      <c r="P849" s="44"/>
      <c r="Q849" s="44"/>
      <c r="R849" s="44"/>
      <c r="S849" s="44"/>
    </row>
    <row r="850" spans="1:19">
      <c r="A850" s="44"/>
      <c r="B850" s="44"/>
      <c r="C850" s="44"/>
      <c r="D850" s="44"/>
      <c r="E850" s="44"/>
      <c r="F850" s="44"/>
      <c r="G850" s="44"/>
      <c r="H850" s="44"/>
      <c r="I850" s="44"/>
      <c r="J850" s="44"/>
      <c r="K850" s="44"/>
      <c r="L850" s="44"/>
      <c r="M850" s="44"/>
      <c r="N850" s="44"/>
      <c r="O850" s="44"/>
      <c r="P850" s="44"/>
      <c r="Q850" s="44"/>
      <c r="R850" s="44"/>
      <c r="S850" s="44"/>
    </row>
    <row r="851" spans="1:19">
      <c r="A851" s="44"/>
      <c r="B851" s="44"/>
      <c r="C851" s="44"/>
      <c r="D851" s="44"/>
      <c r="E851" s="44"/>
      <c r="F851" s="44"/>
      <c r="G851" s="44"/>
      <c r="H851" s="44"/>
      <c r="I851" s="44"/>
      <c r="J851" s="44"/>
      <c r="K851" s="44"/>
      <c r="L851" s="44"/>
      <c r="M851" s="44"/>
      <c r="N851" s="44"/>
      <c r="O851" s="44"/>
      <c r="P851" s="44"/>
      <c r="Q851" s="44"/>
      <c r="R851" s="44"/>
      <c r="S851" s="44"/>
    </row>
    <row r="852" spans="1:19">
      <c r="A852" s="44"/>
      <c r="B852" s="44"/>
      <c r="C852" s="44"/>
      <c r="D852" s="44"/>
      <c r="E852" s="44"/>
      <c r="F852" s="44"/>
      <c r="G852" s="44"/>
      <c r="H852" s="44"/>
      <c r="I852" s="44"/>
      <c r="J852" s="44"/>
      <c r="K852" s="44"/>
      <c r="L852" s="44"/>
      <c r="M852" s="44"/>
      <c r="N852" s="44"/>
      <c r="O852" s="44"/>
      <c r="P852" s="44"/>
      <c r="Q852" s="44"/>
      <c r="R852" s="44"/>
      <c r="S852" s="44"/>
    </row>
    <row r="853" spans="1:19">
      <c r="A853" s="44"/>
      <c r="B853" s="44"/>
      <c r="C853" s="44"/>
      <c r="D853" s="44"/>
      <c r="E853" s="44"/>
      <c r="F853" s="44"/>
      <c r="G853" s="44"/>
      <c r="H853" s="44"/>
      <c r="I853" s="44"/>
      <c r="J853" s="44"/>
      <c r="K853" s="44"/>
      <c r="L853" s="44"/>
      <c r="M853" s="44"/>
      <c r="N853" s="44"/>
      <c r="O853" s="44"/>
      <c r="P853" s="44"/>
      <c r="Q853" s="44"/>
      <c r="R853" s="44"/>
      <c r="S853" s="44"/>
    </row>
    <row r="854" spans="1:19">
      <c r="A854" s="44"/>
      <c r="B854" s="44"/>
      <c r="C854" s="44"/>
      <c r="D854" s="44"/>
      <c r="E854" s="44"/>
      <c r="F854" s="44"/>
      <c r="G854" s="44"/>
      <c r="H854" s="44"/>
      <c r="I854" s="44"/>
      <c r="J854" s="44"/>
      <c r="K854" s="44"/>
      <c r="L854" s="44"/>
      <c r="M854" s="44"/>
      <c r="N854" s="44"/>
      <c r="O854" s="44"/>
      <c r="P854" s="44"/>
      <c r="Q854" s="44"/>
      <c r="R854" s="44"/>
      <c r="S854" s="44"/>
    </row>
    <row r="855" spans="1:19">
      <c r="A855" s="44"/>
      <c r="B855" s="44"/>
      <c r="C855" s="44"/>
      <c r="D855" s="44"/>
      <c r="E855" s="44"/>
      <c r="F855" s="44"/>
      <c r="G855" s="44"/>
      <c r="H855" s="44"/>
      <c r="I855" s="44"/>
      <c r="J855" s="44"/>
      <c r="K855" s="44"/>
      <c r="L855" s="44"/>
      <c r="M855" s="44"/>
      <c r="N855" s="44"/>
      <c r="O855" s="44"/>
      <c r="P855" s="44"/>
      <c r="Q855" s="44"/>
      <c r="R855" s="44"/>
      <c r="S855" s="44"/>
    </row>
    <row r="856" spans="1:19">
      <c r="A856" s="44"/>
      <c r="B856" s="44"/>
      <c r="C856" s="44"/>
      <c r="D856" s="44"/>
      <c r="E856" s="44"/>
      <c r="F856" s="44"/>
      <c r="G856" s="44"/>
      <c r="H856" s="44"/>
      <c r="I856" s="44"/>
      <c r="J856" s="44"/>
      <c r="K856" s="44"/>
      <c r="L856" s="44"/>
      <c r="M856" s="44"/>
      <c r="N856" s="44"/>
      <c r="O856" s="44"/>
      <c r="P856" s="44"/>
      <c r="Q856" s="44"/>
      <c r="R856" s="44"/>
      <c r="S856" s="44"/>
    </row>
    <row r="857" spans="1:19">
      <c r="A857" s="44"/>
      <c r="B857" s="44"/>
      <c r="C857" s="44"/>
      <c r="D857" s="44"/>
      <c r="E857" s="44"/>
      <c r="F857" s="44"/>
      <c r="G857" s="44"/>
      <c r="H857" s="44"/>
      <c r="I857" s="44"/>
      <c r="J857" s="44"/>
      <c r="K857" s="44"/>
      <c r="L857" s="44"/>
      <c r="M857" s="44"/>
      <c r="N857" s="44"/>
      <c r="O857" s="44"/>
      <c r="P857" s="44"/>
      <c r="Q857" s="44"/>
      <c r="R857" s="44"/>
      <c r="S857" s="44"/>
    </row>
    <row r="858" spans="1:19">
      <c r="A858" s="44"/>
      <c r="B858" s="44"/>
      <c r="C858" s="44"/>
      <c r="D858" s="44"/>
      <c r="E858" s="44"/>
      <c r="F858" s="44"/>
      <c r="G858" s="44"/>
      <c r="H858" s="44"/>
      <c r="I858" s="44"/>
      <c r="J858" s="44"/>
      <c r="K858" s="44"/>
      <c r="L858" s="44"/>
      <c r="M858" s="44"/>
      <c r="N858" s="44"/>
      <c r="O858" s="44"/>
      <c r="P858" s="44"/>
      <c r="Q858" s="44"/>
      <c r="R858" s="44"/>
      <c r="S858" s="44"/>
    </row>
    <row r="859" spans="1:19">
      <c r="A859" s="44"/>
      <c r="B859" s="44"/>
      <c r="C859" s="44"/>
      <c r="D859" s="44"/>
      <c r="E859" s="44"/>
      <c r="F859" s="44"/>
      <c r="G859" s="44"/>
      <c r="H859" s="44"/>
      <c r="I859" s="44"/>
      <c r="J859" s="44"/>
      <c r="K859" s="44"/>
      <c r="L859" s="44"/>
      <c r="M859" s="44"/>
      <c r="N859" s="44"/>
      <c r="O859" s="44"/>
      <c r="P859" s="44"/>
      <c r="Q859" s="44"/>
      <c r="R859" s="44"/>
      <c r="S859" s="44"/>
    </row>
    <row r="860" spans="1:19">
      <c r="A860" s="44"/>
      <c r="B860" s="44"/>
      <c r="C860" s="44"/>
      <c r="D860" s="44"/>
      <c r="E860" s="44"/>
      <c r="F860" s="44"/>
      <c r="G860" s="44"/>
      <c r="H860" s="44"/>
      <c r="I860" s="44"/>
      <c r="J860" s="44"/>
      <c r="K860" s="44"/>
      <c r="L860" s="44"/>
      <c r="M860" s="44"/>
      <c r="N860" s="44"/>
      <c r="O860" s="44"/>
      <c r="P860" s="44"/>
      <c r="Q860" s="44"/>
      <c r="R860" s="44"/>
      <c r="S860" s="44"/>
    </row>
    <row r="861" spans="1:19">
      <c r="A861" s="44"/>
      <c r="B861" s="44"/>
      <c r="C861" s="44"/>
      <c r="D861" s="44"/>
      <c r="E861" s="44"/>
      <c r="F861" s="44"/>
      <c r="G861" s="44"/>
      <c r="H861" s="44"/>
      <c r="I861" s="44"/>
      <c r="J861" s="44"/>
      <c r="K861" s="44"/>
      <c r="L861" s="44"/>
      <c r="M861" s="44"/>
      <c r="N861" s="44"/>
      <c r="O861" s="44"/>
      <c r="P861" s="44"/>
      <c r="Q861" s="44"/>
      <c r="R861" s="44"/>
      <c r="S861" s="44"/>
    </row>
    <row r="862" spans="1:19">
      <c r="A862" s="44"/>
      <c r="B862" s="44"/>
      <c r="C862" s="44"/>
      <c r="D862" s="44"/>
      <c r="E862" s="44"/>
      <c r="F862" s="44"/>
      <c r="G862" s="44"/>
      <c r="H862" s="44"/>
      <c r="I862" s="44"/>
      <c r="J862" s="44"/>
      <c r="K862" s="44"/>
      <c r="L862" s="44"/>
      <c r="M862" s="44"/>
      <c r="N862" s="44"/>
      <c r="O862" s="44"/>
      <c r="P862" s="44"/>
      <c r="Q862" s="44"/>
      <c r="R862" s="44"/>
      <c r="S862" s="44"/>
    </row>
    <row r="863" spans="1:19">
      <c r="A863" s="44"/>
      <c r="B863" s="44"/>
      <c r="C863" s="44"/>
      <c r="D863" s="44"/>
      <c r="E863" s="44"/>
      <c r="F863" s="44"/>
      <c r="G863" s="44"/>
      <c r="H863" s="44"/>
      <c r="I863" s="44"/>
      <c r="J863" s="44"/>
      <c r="K863" s="44"/>
      <c r="L863" s="44"/>
      <c r="M863" s="44"/>
      <c r="N863" s="44"/>
      <c r="O863" s="44"/>
      <c r="P863" s="44"/>
      <c r="Q863" s="44"/>
      <c r="R863" s="44"/>
      <c r="S863" s="44"/>
    </row>
    <row r="864" spans="1:19">
      <c r="A864" s="44"/>
      <c r="B864" s="44"/>
      <c r="C864" s="44"/>
      <c r="D864" s="44"/>
      <c r="E864" s="44"/>
      <c r="F864" s="44"/>
      <c r="G864" s="44"/>
      <c r="H864" s="44"/>
      <c r="I864" s="44"/>
      <c r="J864" s="44"/>
      <c r="K864" s="44"/>
      <c r="L864" s="44"/>
      <c r="M864" s="44"/>
      <c r="N864" s="44"/>
      <c r="O864" s="44"/>
      <c r="P864" s="44"/>
      <c r="Q864" s="44"/>
      <c r="R864" s="44"/>
      <c r="S864" s="44"/>
    </row>
    <row r="865" spans="1:19">
      <c r="A865" s="44"/>
      <c r="B865" s="44"/>
      <c r="C865" s="44"/>
      <c r="D865" s="44"/>
      <c r="E865" s="44"/>
      <c r="F865" s="44"/>
      <c r="G865" s="44"/>
      <c r="H865" s="44"/>
      <c r="I865" s="44"/>
      <c r="J865" s="44"/>
      <c r="K865" s="44"/>
      <c r="L865" s="44"/>
      <c r="M865" s="44"/>
      <c r="N865" s="44"/>
      <c r="O865" s="44"/>
      <c r="P865" s="44"/>
      <c r="Q865" s="44"/>
      <c r="R865" s="44"/>
      <c r="S865" s="44"/>
    </row>
    <row r="866" spans="1:19">
      <c r="A866" s="44"/>
      <c r="B866" s="44"/>
      <c r="C866" s="44"/>
      <c r="D866" s="44"/>
      <c r="E866" s="44"/>
      <c r="F866" s="44"/>
      <c r="G866" s="44"/>
      <c r="H866" s="44"/>
      <c r="I866" s="44"/>
      <c r="J866" s="44"/>
      <c r="K866" s="44"/>
      <c r="L866" s="44"/>
      <c r="M866" s="44"/>
      <c r="N866" s="44"/>
      <c r="O866" s="44"/>
      <c r="P866" s="44"/>
      <c r="Q866" s="44"/>
      <c r="R866" s="44"/>
      <c r="S866" s="44"/>
    </row>
    <row r="867" spans="1:19">
      <c r="A867" s="44"/>
      <c r="B867" s="44"/>
      <c r="C867" s="44"/>
      <c r="D867" s="44"/>
      <c r="E867" s="44"/>
      <c r="F867" s="44"/>
      <c r="G867" s="44"/>
      <c r="H867" s="44"/>
      <c r="I867" s="44"/>
      <c r="J867" s="44"/>
      <c r="K867" s="44"/>
      <c r="L867" s="44"/>
      <c r="M867" s="44"/>
      <c r="N867" s="44"/>
      <c r="O867" s="44"/>
      <c r="P867" s="44"/>
      <c r="Q867" s="44"/>
      <c r="R867" s="44"/>
      <c r="S867" s="44"/>
    </row>
    <row r="868" spans="1:19">
      <c r="A868" s="44"/>
      <c r="B868" s="44"/>
      <c r="C868" s="44"/>
      <c r="D868" s="44"/>
      <c r="E868" s="44"/>
      <c r="F868" s="44"/>
      <c r="G868" s="44"/>
      <c r="H868" s="44"/>
      <c r="I868" s="44"/>
      <c r="J868" s="44"/>
      <c r="K868" s="44"/>
      <c r="L868" s="44"/>
      <c r="M868" s="44"/>
      <c r="N868" s="44"/>
      <c r="O868" s="44"/>
      <c r="P868" s="44"/>
      <c r="Q868" s="44"/>
      <c r="R868" s="44"/>
      <c r="S868" s="44"/>
    </row>
    <row r="869" spans="1:19">
      <c r="A869" s="44"/>
      <c r="B869" s="44"/>
      <c r="C869" s="44"/>
      <c r="D869" s="44"/>
      <c r="E869" s="44"/>
      <c r="F869" s="44"/>
      <c r="G869" s="44"/>
      <c r="H869" s="44"/>
      <c r="I869" s="44"/>
      <c r="J869" s="44"/>
      <c r="K869" s="44"/>
      <c r="L869" s="44"/>
      <c r="M869" s="44"/>
      <c r="N869" s="44"/>
      <c r="O869" s="44"/>
      <c r="P869" s="44"/>
      <c r="Q869" s="44"/>
      <c r="R869" s="44"/>
      <c r="S869" s="44"/>
    </row>
    <row r="870" spans="1:19">
      <c r="A870" s="44"/>
      <c r="B870" s="44"/>
      <c r="C870" s="44"/>
      <c r="D870" s="44"/>
      <c r="E870" s="44"/>
      <c r="F870" s="44"/>
      <c r="G870" s="44"/>
      <c r="H870" s="44"/>
      <c r="I870" s="44"/>
      <c r="J870" s="44"/>
      <c r="K870" s="44"/>
      <c r="L870" s="44"/>
      <c r="M870" s="44"/>
      <c r="N870" s="44"/>
      <c r="O870" s="44"/>
      <c r="P870" s="44"/>
      <c r="Q870" s="44"/>
      <c r="R870" s="44"/>
      <c r="S870" s="44"/>
    </row>
    <row r="871" spans="1:19">
      <c r="A871" s="44"/>
      <c r="B871" s="44"/>
      <c r="C871" s="44"/>
      <c r="D871" s="44"/>
      <c r="E871" s="44"/>
      <c r="F871" s="44"/>
      <c r="G871" s="44"/>
      <c r="H871" s="44"/>
      <c r="I871" s="44"/>
      <c r="J871" s="44"/>
      <c r="K871" s="44"/>
      <c r="L871" s="44"/>
      <c r="M871" s="44"/>
      <c r="N871" s="44"/>
      <c r="O871" s="44"/>
      <c r="P871" s="44"/>
      <c r="Q871" s="44"/>
      <c r="R871" s="44"/>
      <c r="S871" s="44"/>
    </row>
    <row r="872" spans="1:19">
      <c r="A872" s="44"/>
      <c r="B872" s="44"/>
      <c r="C872" s="44"/>
      <c r="D872" s="44"/>
      <c r="E872" s="44"/>
      <c r="F872" s="44"/>
      <c r="G872" s="44"/>
      <c r="H872" s="44"/>
      <c r="I872" s="44"/>
      <c r="J872" s="44"/>
      <c r="K872" s="44"/>
      <c r="L872" s="44"/>
      <c r="M872" s="44"/>
      <c r="N872" s="44"/>
      <c r="O872" s="44"/>
      <c r="P872" s="44"/>
      <c r="Q872" s="44"/>
      <c r="R872" s="44"/>
      <c r="S872" s="44"/>
    </row>
    <row r="873" spans="1:19">
      <c r="A873" s="44"/>
      <c r="B873" s="44"/>
      <c r="C873" s="44"/>
      <c r="D873" s="44"/>
      <c r="E873" s="44"/>
      <c r="F873" s="44"/>
      <c r="G873" s="44"/>
      <c r="H873" s="44"/>
      <c r="I873" s="44"/>
      <c r="J873" s="44"/>
      <c r="K873" s="44"/>
      <c r="L873" s="44"/>
      <c r="M873" s="44"/>
      <c r="N873" s="44"/>
      <c r="O873" s="44"/>
      <c r="P873" s="44"/>
      <c r="Q873" s="44"/>
      <c r="R873" s="44"/>
      <c r="S873" s="44"/>
    </row>
    <row r="874" spans="1:19">
      <c r="A874" s="44"/>
      <c r="B874" s="44"/>
      <c r="C874" s="44"/>
      <c r="D874" s="44"/>
      <c r="E874" s="44"/>
      <c r="F874" s="44"/>
      <c r="G874" s="44"/>
      <c r="H874" s="44"/>
      <c r="I874" s="44"/>
      <c r="J874" s="44"/>
      <c r="K874" s="44"/>
      <c r="L874" s="44"/>
      <c r="M874" s="44"/>
      <c r="N874" s="44"/>
      <c r="O874" s="44"/>
      <c r="P874" s="44"/>
      <c r="Q874" s="44"/>
      <c r="R874" s="44"/>
      <c r="S874" s="44"/>
    </row>
    <row r="875" spans="1:19">
      <c r="A875" s="44"/>
      <c r="B875" s="44"/>
      <c r="C875" s="44"/>
      <c r="D875" s="44"/>
      <c r="E875" s="44"/>
      <c r="F875" s="44"/>
      <c r="G875" s="44"/>
      <c r="H875" s="44"/>
      <c r="I875" s="44"/>
      <c r="J875" s="44"/>
      <c r="K875" s="44"/>
      <c r="L875" s="44"/>
      <c r="M875" s="44"/>
      <c r="N875" s="44"/>
      <c r="O875" s="44"/>
      <c r="P875" s="44"/>
      <c r="Q875" s="44"/>
      <c r="R875" s="44"/>
      <c r="S875" s="44"/>
    </row>
    <row r="876" spans="1:19">
      <c r="A876" s="44"/>
      <c r="B876" s="44"/>
      <c r="C876" s="44"/>
      <c r="D876" s="44"/>
      <c r="E876" s="44"/>
      <c r="F876" s="44"/>
      <c r="G876" s="44"/>
      <c r="H876" s="44"/>
      <c r="I876" s="44"/>
      <c r="J876" s="44"/>
      <c r="K876" s="44"/>
      <c r="L876" s="44"/>
      <c r="M876" s="44"/>
      <c r="N876" s="44"/>
      <c r="O876" s="44"/>
      <c r="P876" s="44"/>
      <c r="Q876" s="44"/>
      <c r="R876" s="44"/>
      <c r="S876" s="44"/>
    </row>
    <row r="877" spans="1:19">
      <c r="A877" s="44"/>
      <c r="B877" s="44"/>
      <c r="C877" s="44"/>
      <c r="D877" s="44"/>
      <c r="E877" s="44"/>
      <c r="F877" s="44"/>
      <c r="G877" s="44"/>
      <c r="H877" s="44"/>
      <c r="I877" s="44"/>
      <c r="J877" s="44"/>
      <c r="K877" s="44"/>
      <c r="L877" s="44"/>
      <c r="M877" s="44"/>
      <c r="N877" s="44"/>
      <c r="O877" s="44"/>
      <c r="P877" s="44"/>
      <c r="Q877" s="44"/>
      <c r="R877" s="44"/>
      <c r="S877" s="44"/>
    </row>
    <row r="878" spans="1:19">
      <c r="A878" s="44"/>
      <c r="B878" s="44"/>
      <c r="C878" s="44"/>
      <c r="D878" s="44"/>
      <c r="E878" s="44"/>
      <c r="F878" s="44"/>
      <c r="G878" s="44"/>
      <c r="H878" s="44"/>
      <c r="I878" s="44"/>
      <c r="J878" s="44"/>
      <c r="K878" s="44"/>
      <c r="L878" s="44"/>
      <c r="M878" s="44"/>
      <c r="N878" s="44"/>
      <c r="O878" s="44"/>
      <c r="P878" s="44"/>
      <c r="Q878" s="44"/>
      <c r="R878" s="44"/>
      <c r="S878" s="44"/>
    </row>
    <row r="879" spans="1:19">
      <c r="A879" s="44"/>
      <c r="B879" s="44"/>
      <c r="C879" s="44"/>
      <c r="D879" s="44"/>
      <c r="E879" s="44"/>
      <c r="F879" s="44"/>
      <c r="G879" s="44"/>
      <c r="H879" s="44"/>
      <c r="I879" s="44"/>
      <c r="J879" s="44"/>
      <c r="K879" s="44"/>
      <c r="L879" s="44"/>
      <c r="M879" s="44"/>
      <c r="N879" s="44"/>
      <c r="O879" s="44"/>
      <c r="P879" s="44"/>
      <c r="Q879" s="44"/>
      <c r="R879" s="44"/>
      <c r="S879" s="44"/>
    </row>
    <row r="880" spans="1:19">
      <c r="A880" s="44"/>
      <c r="B880" s="44"/>
      <c r="C880" s="44"/>
      <c r="D880" s="44"/>
      <c r="E880" s="44"/>
      <c r="F880" s="44"/>
      <c r="G880" s="44"/>
      <c r="H880" s="44"/>
      <c r="I880" s="44"/>
      <c r="J880" s="44"/>
      <c r="K880" s="44"/>
      <c r="L880" s="44"/>
      <c r="M880" s="44"/>
      <c r="N880" s="44"/>
      <c r="O880" s="44"/>
      <c r="P880" s="44"/>
      <c r="Q880" s="44"/>
      <c r="R880" s="44"/>
      <c r="S880" s="44"/>
    </row>
    <row r="881" spans="1:19">
      <c r="A881" s="44"/>
      <c r="B881" s="44"/>
      <c r="C881" s="44"/>
      <c r="D881" s="44"/>
      <c r="E881" s="44"/>
      <c r="F881" s="44"/>
      <c r="G881" s="44"/>
      <c r="H881" s="44"/>
      <c r="I881" s="44"/>
      <c r="J881" s="44"/>
      <c r="K881" s="44"/>
      <c r="L881" s="44"/>
      <c r="M881" s="44"/>
      <c r="N881" s="44"/>
      <c r="O881" s="44"/>
      <c r="P881" s="44"/>
      <c r="Q881" s="44"/>
      <c r="R881" s="44"/>
      <c r="S881" s="44"/>
    </row>
    <row r="882" spans="1:19">
      <c r="A882" s="44"/>
      <c r="B882" s="44"/>
      <c r="C882" s="44"/>
      <c r="D882" s="44"/>
      <c r="E882" s="44"/>
      <c r="F882" s="44"/>
      <c r="G882" s="44"/>
      <c r="H882" s="44"/>
      <c r="I882" s="44"/>
      <c r="J882" s="44"/>
      <c r="K882" s="44"/>
      <c r="L882" s="44"/>
      <c r="M882" s="44"/>
      <c r="N882" s="44"/>
      <c r="O882" s="44"/>
      <c r="P882" s="44"/>
      <c r="Q882" s="44"/>
      <c r="R882" s="44"/>
      <c r="S882" s="44"/>
    </row>
    <row r="883" spans="1:19">
      <c r="A883" s="44"/>
      <c r="B883" s="44"/>
      <c r="C883" s="44"/>
      <c r="D883" s="44"/>
      <c r="E883" s="44"/>
      <c r="F883" s="44"/>
      <c r="G883" s="44"/>
      <c r="H883" s="44"/>
      <c r="I883" s="44"/>
      <c r="J883" s="44"/>
      <c r="K883" s="44"/>
      <c r="L883" s="44"/>
      <c r="M883" s="44"/>
      <c r="N883" s="44"/>
      <c r="O883" s="44"/>
      <c r="P883" s="44"/>
      <c r="Q883" s="44"/>
      <c r="R883" s="44"/>
      <c r="S883" s="44"/>
    </row>
    <row r="884" spans="1:19">
      <c r="A884" s="44"/>
      <c r="B884" s="44"/>
      <c r="C884" s="44"/>
      <c r="D884" s="44"/>
      <c r="E884" s="44"/>
      <c r="F884" s="44"/>
      <c r="G884" s="44"/>
      <c r="H884" s="44"/>
      <c r="I884" s="44"/>
      <c r="J884" s="44"/>
      <c r="K884" s="44"/>
      <c r="L884" s="44"/>
      <c r="M884" s="44"/>
      <c r="N884" s="44"/>
      <c r="O884" s="44"/>
      <c r="P884" s="44"/>
      <c r="Q884" s="44"/>
      <c r="R884" s="44"/>
      <c r="S884" s="44"/>
    </row>
    <row r="885" spans="1:19">
      <c r="A885" s="44"/>
      <c r="B885" s="44"/>
      <c r="C885" s="44"/>
      <c r="D885" s="44"/>
      <c r="E885" s="44"/>
      <c r="F885" s="44"/>
      <c r="G885" s="44"/>
      <c r="H885" s="44"/>
      <c r="I885" s="44"/>
      <c r="J885" s="44"/>
      <c r="K885" s="44"/>
      <c r="L885" s="44"/>
      <c r="M885" s="44"/>
      <c r="N885" s="44"/>
      <c r="O885" s="44"/>
      <c r="P885" s="44"/>
      <c r="Q885" s="44"/>
      <c r="R885" s="44"/>
      <c r="S885" s="44"/>
    </row>
    <row r="886" spans="1:19">
      <c r="A886" s="44"/>
      <c r="B886" s="44"/>
      <c r="C886" s="44"/>
      <c r="D886" s="44"/>
      <c r="E886" s="44"/>
      <c r="F886" s="44"/>
      <c r="G886" s="44"/>
      <c r="H886" s="44"/>
      <c r="I886" s="44"/>
      <c r="J886" s="44"/>
      <c r="K886" s="44"/>
      <c r="L886" s="44"/>
      <c r="M886" s="44"/>
      <c r="N886" s="44"/>
      <c r="O886" s="44"/>
      <c r="P886" s="44"/>
      <c r="Q886" s="44"/>
      <c r="R886" s="44"/>
      <c r="S886" s="44"/>
    </row>
    <row r="887" spans="1:19">
      <c r="A887" s="44"/>
      <c r="B887" s="44"/>
      <c r="C887" s="44"/>
      <c r="D887" s="44"/>
      <c r="E887" s="44"/>
      <c r="F887" s="44"/>
      <c r="G887" s="44"/>
      <c r="H887" s="44"/>
      <c r="I887" s="44"/>
      <c r="J887" s="44"/>
      <c r="K887" s="44"/>
      <c r="L887" s="44"/>
      <c r="M887" s="44"/>
      <c r="N887" s="44"/>
      <c r="O887" s="44"/>
      <c r="P887" s="44"/>
      <c r="Q887" s="44"/>
      <c r="R887" s="44"/>
      <c r="S887" s="44"/>
    </row>
    <row r="888" spans="1:19">
      <c r="A888" s="44"/>
      <c r="B888" s="44"/>
      <c r="C888" s="44"/>
      <c r="D888" s="44"/>
      <c r="E888" s="44"/>
      <c r="F888" s="44"/>
      <c r="G888" s="44"/>
      <c r="H888" s="44"/>
      <c r="I888" s="44"/>
      <c r="J888" s="44"/>
      <c r="K888" s="44"/>
      <c r="L888" s="44"/>
      <c r="M888" s="44"/>
      <c r="N888" s="44"/>
      <c r="O888" s="44"/>
      <c r="P888" s="44"/>
      <c r="Q888" s="44"/>
      <c r="R888" s="44"/>
      <c r="S888" s="44"/>
    </row>
    <row r="889" spans="1:19">
      <c r="A889" s="44"/>
      <c r="B889" s="44"/>
      <c r="C889" s="44"/>
      <c r="D889" s="44"/>
      <c r="E889" s="44"/>
      <c r="F889" s="44"/>
      <c r="G889" s="44"/>
      <c r="H889" s="44"/>
      <c r="I889" s="44"/>
      <c r="J889" s="44"/>
      <c r="K889" s="44"/>
      <c r="L889" s="44"/>
      <c r="M889" s="44"/>
      <c r="N889" s="44"/>
      <c r="O889" s="44"/>
      <c r="P889" s="44"/>
      <c r="Q889" s="44"/>
      <c r="R889" s="44"/>
      <c r="S889" s="44"/>
    </row>
    <row r="890" spans="1:19">
      <c r="A890" s="44"/>
      <c r="B890" s="44"/>
      <c r="C890" s="44"/>
      <c r="D890" s="44"/>
      <c r="E890" s="44"/>
      <c r="F890" s="44"/>
      <c r="G890" s="44"/>
      <c r="H890" s="44"/>
      <c r="I890" s="44"/>
      <c r="J890" s="44"/>
      <c r="K890" s="44"/>
      <c r="L890" s="44"/>
      <c r="M890" s="44"/>
      <c r="N890" s="44"/>
      <c r="O890" s="44"/>
      <c r="P890" s="44"/>
      <c r="Q890" s="44"/>
      <c r="R890" s="44"/>
      <c r="S890" s="44"/>
    </row>
    <row r="891" spans="1:19">
      <c r="A891" s="44"/>
      <c r="B891" s="44"/>
      <c r="C891" s="44"/>
      <c r="D891" s="44"/>
      <c r="E891" s="44"/>
      <c r="F891" s="44"/>
      <c r="G891" s="44"/>
      <c r="H891" s="44"/>
      <c r="I891" s="44"/>
      <c r="J891" s="44"/>
      <c r="K891" s="44"/>
      <c r="L891" s="44"/>
      <c r="M891" s="44"/>
      <c r="N891" s="44"/>
      <c r="O891" s="44"/>
      <c r="P891" s="44"/>
      <c r="Q891" s="44"/>
      <c r="R891" s="44"/>
      <c r="S891" s="44"/>
    </row>
    <row r="892" spans="1:19">
      <c r="A892" s="44"/>
      <c r="B892" s="44"/>
      <c r="C892" s="44"/>
      <c r="D892" s="44"/>
      <c r="E892" s="44"/>
      <c r="F892" s="44"/>
      <c r="G892" s="44"/>
      <c r="H892" s="44"/>
      <c r="I892" s="44"/>
      <c r="J892" s="44"/>
      <c r="K892" s="44"/>
      <c r="L892" s="44"/>
      <c r="M892" s="44"/>
      <c r="N892" s="44"/>
      <c r="O892" s="44"/>
      <c r="P892" s="44"/>
      <c r="Q892" s="44"/>
      <c r="R892" s="44"/>
      <c r="S892" s="44"/>
    </row>
    <row r="893" spans="1:19">
      <c r="A893" s="44"/>
      <c r="B893" s="44"/>
      <c r="C893" s="44"/>
      <c r="D893" s="44"/>
      <c r="E893" s="44"/>
      <c r="F893" s="44"/>
      <c r="G893" s="44"/>
      <c r="H893" s="44"/>
      <c r="I893" s="44"/>
      <c r="J893" s="44"/>
      <c r="K893" s="44"/>
      <c r="L893" s="44"/>
      <c r="M893" s="44"/>
      <c r="N893" s="44"/>
      <c r="O893" s="44"/>
      <c r="P893" s="44"/>
      <c r="Q893" s="44"/>
      <c r="R893" s="44"/>
      <c r="S893" s="44"/>
    </row>
    <row r="894" spans="1:19">
      <c r="A894" s="44"/>
      <c r="B894" s="44"/>
      <c r="C894" s="44"/>
      <c r="D894" s="44"/>
      <c r="E894" s="44"/>
      <c r="F894" s="44"/>
      <c r="G894" s="44"/>
      <c r="H894" s="44"/>
      <c r="I894" s="44"/>
      <c r="J894" s="44"/>
      <c r="K894" s="44"/>
      <c r="L894" s="44"/>
      <c r="M894" s="44"/>
      <c r="N894" s="44"/>
      <c r="O894" s="44"/>
      <c r="P894" s="44"/>
      <c r="Q894" s="44"/>
      <c r="R894" s="44"/>
      <c r="S894" s="44"/>
    </row>
    <row r="895" spans="1:19">
      <c r="A895" s="44"/>
      <c r="B895" s="44"/>
      <c r="C895" s="44"/>
      <c r="D895" s="44"/>
      <c r="E895" s="44"/>
      <c r="F895" s="44"/>
      <c r="G895" s="44"/>
      <c r="H895" s="44"/>
      <c r="I895" s="44"/>
      <c r="J895" s="44"/>
      <c r="K895" s="44"/>
      <c r="L895" s="44"/>
      <c r="M895" s="44"/>
      <c r="N895" s="44"/>
      <c r="O895" s="44"/>
      <c r="P895" s="44"/>
      <c r="Q895" s="44"/>
      <c r="R895" s="44"/>
      <c r="S895" s="44"/>
    </row>
    <row r="896" spans="1:19">
      <c r="A896" s="44"/>
      <c r="B896" s="44"/>
      <c r="C896" s="44"/>
      <c r="D896" s="44"/>
      <c r="E896" s="44"/>
      <c r="F896" s="44"/>
      <c r="G896" s="44"/>
      <c r="H896" s="44"/>
      <c r="I896" s="44"/>
      <c r="J896" s="44"/>
      <c r="K896" s="44"/>
      <c r="L896" s="44"/>
      <c r="M896" s="44"/>
      <c r="N896" s="44"/>
      <c r="O896" s="44"/>
      <c r="P896" s="44"/>
      <c r="Q896" s="44"/>
      <c r="R896" s="44"/>
      <c r="S896" s="44"/>
    </row>
    <row r="897" spans="1:19">
      <c r="A897" s="44"/>
      <c r="B897" s="44"/>
      <c r="C897" s="44"/>
      <c r="D897" s="44"/>
      <c r="E897" s="44"/>
      <c r="F897" s="44"/>
      <c r="G897" s="44"/>
      <c r="H897" s="44"/>
      <c r="I897" s="44"/>
      <c r="J897" s="44"/>
      <c r="K897" s="44"/>
      <c r="L897" s="44"/>
      <c r="M897" s="44"/>
      <c r="N897" s="44"/>
      <c r="O897" s="44"/>
      <c r="P897" s="44"/>
      <c r="Q897" s="44"/>
      <c r="R897" s="44"/>
      <c r="S897" s="44"/>
    </row>
    <row r="898" spans="1:19">
      <c r="A898" s="44"/>
      <c r="B898" s="44"/>
      <c r="C898" s="44"/>
      <c r="D898" s="44"/>
      <c r="E898" s="44"/>
      <c r="F898" s="44"/>
      <c r="G898" s="44"/>
      <c r="H898" s="44"/>
      <c r="I898" s="44"/>
      <c r="J898" s="44"/>
      <c r="K898" s="44"/>
      <c r="L898" s="44"/>
      <c r="M898" s="44"/>
      <c r="N898" s="44"/>
      <c r="O898" s="44"/>
      <c r="P898" s="44"/>
      <c r="Q898" s="44"/>
      <c r="R898" s="44"/>
      <c r="S898" s="44"/>
    </row>
    <row r="899" spans="1:19">
      <c r="A899" s="44"/>
      <c r="B899" s="44"/>
      <c r="C899" s="44"/>
      <c r="D899" s="44"/>
      <c r="E899" s="44"/>
      <c r="F899" s="44"/>
      <c r="G899" s="44"/>
      <c r="H899" s="44"/>
      <c r="I899" s="44"/>
      <c r="J899" s="44"/>
      <c r="K899" s="44"/>
      <c r="L899" s="44"/>
      <c r="M899" s="44"/>
      <c r="N899" s="44"/>
      <c r="O899" s="44"/>
      <c r="P899" s="44"/>
      <c r="Q899" s="44"/>
      <c r="R899" s="44"/>
      <c r="S899" s="44"/>
    </row>
    <row r="900" spans="1:19">
      <c r="A900" s="44"/>
      <c r="B900" s="44"/>
      <c r="C900" s="44"/>
      <c r="D900" s="44"/>
      <c r="E900" s="44"/>
      <c r="F900" s="44"/>
      <c r="G900" s="44"/>
      <c r="H900" s="44"/>
      <c r="I900" s="44"/>
      <c r="J900" s="44"/>
      <c r="K900" s="44"/>
      <c r="L900" s="44"/>
      <c r="M900" s="44"/>
      <c r="N900" s="44"/>
      <c r="O900" s="44"/>
      <c r="P900" s="44"/>
      <c r="Q900" s="44"/>
      <c r="R900" s="44"/>
      <c r="S900" s="44"/>
    </row>
    <row r="901" spans="1:19">
      <c r="A901" s="44"/>
      <c r="B901" s="44"/>
      <c r="C901" s="44"/>
      <c r="D901" s="44"/>
      <c r="E901" s="44"/>
      <c r="F901" s="44"/>
      <c r="G901" s="44"/>
      <c r="H901" s="44"/>
      <c r="I901" s="44"/>
      <c r="J901" s="44"/>
      <c r="K901" s="44"/>
      <c r="L901" s="44"/>
      <c r="M901" s="44"/>
      <c r="N901" s="44"/>
      <c r="O901" s="44"/>
      <c r="P901" s="44"/>
      <c r="Q901" s="44"/>
      <c r="R901" s="44"/>
      <c r="S901" s="44"/>
    </row>
    <row r="902" spans="1:19">
      <c r="A902" s="44"/>
      <c r="B902" s="44"/>
      <c r="C902" s="44"/>
      <c r="D902" s="44"/>
      <c r="E902" s="44"/>
      <c r="F902" s="44"/>
      <c r="G902" s="44"/>
      <c r="H902" s="44"/>
      <c r="I902" s="44"/>
      <c r="J902" s="44"/>
      <c r="K902" s="44"/>
      <c r="L902" s="44"/>
      <c r="M902" s="44"/>
      <c r="N902" s="44"/>
      <c r="O902" s="44"/>
      <c r="P902" s="44"/>
      <c r="Q902" s="44"/>
      <c r="R902" s="44"/>
      <c r="S902" s="44"/>
    </row>
    <row r="903" spans="1:19">
      <c r="A903" s="44"/>
      <c r="B903" s="44"/>
      <c r="C903" s="44"/>
      <c r="D903" s="44"/>
      <c r="E903" s="44"/>
      <c r="F903" s="44"/>
      <c r="G903" s="44"/>
      <c r="H903" s="44"/>
      <c r="I903" s="44"/>
      <c r="J903" s="44"/>
      <c r="K903" s="44"/>
      <c r="L903" s="44"/>
      <c r="M903" s="44"/>
      <c r="N903" s="44"/>
      <c r="O903" s="44"/>
      <c r="P903" s="44"/>
      <c r="Q903" s="44"/>
      <c r="R903" s="44"/>
      <c r="S903" s="44"/>
    </row>
    <row r="904" spans="1:19">
      <c r="A904" s="44"/>
      <c r="B904" s="44"/>
      <c r="C904" s="44"/>
      <c r="D904" s="44"/>
      <c r="E904" s="44"/>
      <c r="F904" s="44"/>
      <c r="G904" s="44"/>
      <c r="H904" s="44"/>
      <c r="I904" s="44"/>
      <c r="J904" s="44"/>
      <c r="K904" s="44"/>
      <c r="L904" s="44"/>
      <c r="M904" s="44"/>
      <c r="N904" s="44"/>
      <c r="O904" s="44"/>
      <c r="P904" s="44"/>
      <c r="Q904" s="44"/>
      <c r="R904" s="44"/>
      <c r="S904" s="44"/>
    </row>
    <row r="905" spans="1:19">
      <c r="A905" s="44"/>
      <c r="B905" s="44"/>
      <c r="C905" s="44"/>
      <c r="D905" s="44"/>
      <c r="E905" s="44"/>
      <c r="F905" s="44"/>
      <c r="G905" s="44"/>
      <c r="H905" s="44"/>
      <c r="I905" s="44"/>
      <c r="J905" s="44"/>
      <c r="K905" s="44"/>
      <c r="L905" s="44"/>
      <c r="M905" s="44"/>
      <c r="N905" s="44"/>
      <c r="O905" s="44"/>
      <c r="P905" s="44"/>
      <c r="Q905" s="44"/>
      <c r="R905" s="44"/>
      <c r="S905" s="44"/>
    </row>
    <row r="906" spans="1:19">
      <c r="A906" s="44"/>
      <c r="B906" s="44"/>
      <c r="C906" s="44"/>
      <c r="D906" s="44"/>
      <c r="E906" s="44"/>
      <c r="F906" s="44"/>
      <c r="G906" s="44"/>
      <c r="H906" s="44"/>
      <c r="I906" s="44"/>
      <c r="J906" s="44"/>
      <c r="K906" s="44"/>
      <c r="L906" s="44"/>
      <c r="M906" s="44"/>
      <c r="N906" s="44"/>
      <c r="O906" s="44"/>
      <c r="P906" s="44"/>
      <c r="Q906" s="44"/>
      <c r="R906" s="44"/>
      <c r="S906" s="44"/>
    </row>
    <row r="907" spans="1:19">
      <c r="A907" s="44"/>
      <c r="B907" s="44"/>
      <c r="C907" s="44"/>
      <c r="D907" s="44"/>
      <c r="E907" s="44"/>
      <c r="F907" s="44"/>
      <c r="G907" s="44"/>
      <c r="H907" s="44"/>
      <c r="I907" s="44"/>
      <c r="J907" s="44"/>
      <c r="K907" s="44"/>
      <c r="L907" s="44"/>
      <c r="M907" s="44"/>
      <c r="N907" s="44"/>
      <c r="O907" s="44"/>
      <c r="P907" s="44"/>
      <c r="Q907" s="44"/>
      <c r="R907" s="44"/>
      <c r="S907" s="44"/>
    </row>
    <row r="908" spans="1:19">
      <c r="A908" s="44"/>
      <c r="B908" s="44"/>
      <c r="C908" s="44"/>
      <c r="D908" s="44"/>
      <c r="E908" s="44"/>
      <c r="F908" s="44"/>
      <c r="G908" s="44"/>
      <c r="H908" s="44"/>
      <c r="I908" s="44"/>
      <c r="J908" s="44"/>
      <c r="K908" s="44"/>
      <c r="L908" s="44"/>
      <c r="M908" s="44"/>
      <c r="N908" s="44"/>
      <c r="O908" s="44"/>
      <c r="P908" s="44"/>
      <c r="Q908" s="44"/>
      <c r="R908" s="44"/>
      <c r="S908" s="44"/>
    </row>
    <row r="909" spans="1:19">
      <c r="A909" s="44"/>
      <c r="B909" s="44"/>
      <c r="C909" s="44"/>
      <c r="D909" s="44"/>
      <c r="E909" s="44"/>
      <c r="F909" s="44"/>
      <c r="G909" s="44"/>
      <c r="H909" s="44"/>
      <c r="I909" s="44"/>
      <c r="J909" s="44"/>
      <c r="K909" s="44"/>
      <c r="L909" s="44"/>
      <c r="M909" s="44"/>
      <c r="N909" s="44"/>
      <c r="O909" s="44"/>
      <c r="P909" s="44"/>
      <c r="Q909" s="44"/>
      <c r="R909" s="44"/>
      <c r="S909" s="44"/>
    </row>
    <row r="910" spans="1:19">
      <c r="A910" s="44"/>
      <c r="B910" s="44"/>
      <c r="C910" s="44"/>
      <c r="D910" s="44"/>
      <c r="E910" s="44"/>
      <c r="F910" s="44"/>
      <c r="G910" s="44"/>
      <c r="H910" s="44"/>
      <c r="I910" s="44"/>
      <c r="J910" s="44"/>
      <c r="K910" s="44"/>
      <c r="L910" s="44"/>
      <c r="M910" s="44"/>
      <c r="N910" s="44"/>
      <c r="O910" s="44"/>
      <c r="P910" s="44"/>
      <c r="Q910" s="44"/>
      <c r="R910" s="44"/>
      <c r="S910" s="44"/>
    </row>
    <row r="911" spans="1:19">
      <c r="A911" s="44"/>
      <c r="B911" s="44"/>
      <c r="C911" s="44"/>
      <c r="D911" s="44"/>
      <c r="E911" s="44"/>
      <c r="F911" s="44"/>
      <c r="G911" s="44"/>
      <c r="H911" s="44"/>
      <c r="I911" s="44"/>
      <c r="J911" s="44"/>
      <c r="K911" s="44"/>
      <c r="L911" s="44"/>
      <c r="M911" s="44"/>
      <c r="N911" s="44"/>
      <c r="O911" s="44"/>
      <c r="P911" s="44"/>
      <c r="Q911" s="44"/>
      <c r="R911" s="44"/>
      <c r="S911" s="44"/>
    </row>
    <row r="912" spans="1:19">
      <c r="A912" s="44"/>
      <c r="B912" s="44"/>
      <c r="C912" s="44"/>
      <c r="D912" s="44"/>
      <c r="E912" s="44"/>
      <c r="F912" s="44"/>
      <c r="G912" s="44"/>
      <c r="H912" s="44"/>
      <c r="I912" s="44"/>
      <c r="J912" s="44"/>
      <c r="K912" s="44"/>
      <c r="L912" s="44"/>
      <c r="M912" s="44"/>
      <c r="N912" s="44"/>
      <c r="O912" s="44"/>
      <c r="P912" s="44"/>
      <c r="Q912" s="44"/>
      <c r="R912" s="44"/>
      <c r="S912" s="44"/>
    </row>
    <row r="913" spans="1:19">
      <c r="A913" s="44"/>
      <c r="B913" s="44"/>
      <c r="C913" s="44"/>
      <c r="D913" s="44"/>
      <c r="E913" s="44"/>
      <c r="F913" s="44"/>
      <c r="G913" s="44"/>
      <c r="H913" s="44"/>
      <c r="I913" s="44"/>
      <c r="J913" s="44"/>
      <c r="K913" s="44"/>
      <c r="L913" s="44"/>
      <c r="M913" s="44"/>
      <c r="N913" s="44"/>
      <c r="O913" s="44"/>
      <c r="P913" s="44"/>
      <c r="Q913" s="44"/>
      <c r="R913" s="44"/>
      <c r="S913" s="44"/>
    </row>
    <row r="914" spans="1:19">
      <c r="A914" s="44"/>
      <c r="B914" s="44"/>
      <c r="C914" s="44"/>
      <c r="D914" s="44"/>
      <c r="E914" s="44"/>
      <c r="F914" s="44"/>
      <c r="G914" s="44"/>
      <c r="H914" s="44"/>
      <c r="I914" s="44"/>
      <c r="J914" s="44"/>
      <c r="K914" s="44"/>
      <c r="L914" s="44"/>
      <c r="M914" s="44"/>
      <c r="N914" s="44"/>
      <c r="O914" s="44"/>
      <c r="P914" s="44"/>
      <c r="Q914" s="44"/>
      <c r="R914" s="44"/>
      <c r="S914" s="44"/>
    </row>
    <row r="915" spans="1:19">
      <c r="A915" s="44"/>
      <c r="B915" s="44"/>
      <c r="C915" s="44"/>
      <c r="D915" s="44"/>
      <c r="E915" s="44"/>
      <c r="F915" s="44"/>
      <c r="G915" s="44"/>
      <c r="H915" s="44"/>
      <c r="I915" s="44"/>
      <c r="J915" s="44"/>
      <c r="K915" s="44"/>
      <c r="L915" s="44"/>
      <c r="M915" s="44"/>
      <c r="N915" s="44"/>
      <c r="O915" s="44"/>
      <c r="P915" s="44"/>
      <c r="Q915" s="44"/>
      <c r="R915" s="44"/>
      <c r="S915" s="44"/>
    </row>
    <row r="916" spans="1:19">
      <c r="A916" s="44"/>
      <c r="B916" s="44"/>
      <c r="C916" s="44"/>
      <c r="D916" s="44"/>
      <c r="E916" s="44"/>
      <c r="F916" s="44"/>
      <c r="G916" s="44"/>
      <c r="H916" s="44"/>
      <c r="I916" s="44"/>
      <c r="J916" s="44"/>
      <c r="K916" s="44"/>
      <c r="L916" s="44"/>
      <c r="M916" s="44"/>
      <c r="N916" s="44"/>
      <c r="O916" s="44"/>
      <c r="P916" s="44"/>
      <c r="Q916" s="44"/>
      <c r="R916" s="44"/>
      <c r="S916" s="44"/>
    </row>
    <row r="917" spans="1:19">
      <c r="A917" s="44"/>
      <c r="B917" s="44"/>
      <c r="C917" s="44"/>
      <c r="D917" s="44"/>
      <c r="E917" s="44"/>
      <c r="F917" s="44"/>
      <c r="G917" s="44"/>
      <c r="H917" s="44"/>
      <c r="I917" s="44"/>
      <c r="J917" s="44"/>
      <c r="K917" s="44"/>
      <c r="L917" s="44"/>
      <c r="M917" s="44"/>
      <c r="N917" s="44"/>
      <c r="O917" s="44"/>
      <c r="P917" s="44"/>
      <c r="Q917" s="44"/>
      <c r="R917" s="44"/>
      <c r="S917" s="44"/>
    </row>
    <row r="918" spans="1:19">
      <c r="A918" s="44"/>
      <c r="B918" s="44"/>
      <c r="C918" s="44"/>
      <c r="D918" s="44"/>
      <c r="E918" s="44"/>
      <c r="F918" s="44"/>
      <c r="G918" s="44"/>
      <c r="H918" s="44"/>
      <c r="I918" s="44"/>
      <c r="J918" s="44"/>
      <c r="K918" s="44"/>
      <c r="L918" s="44"/>
      <c r="M918" s="44"/>
      <c r="N918" s="44"/>
      <c r="O918" s="44"/>
      <c r="P918" s="44"/>
      <c r="Q918" s="44"/>
      <c r="R918" s="44"/>
      <c r="S918" s="44"/>
    </row>
    <row r="919" spans="1:19">
      <c r="A919" s="44"/>
      <c r="B919" s="44"/>
      <c r="C919" s="44"/>
      <c r="D919" s="44"/>
      <c r="E919" s="44"/>
      <c r="F919" s="44"/>
      <c r="G919" s="44"/>
      <c r="H919" s="44"/>
      <c r="I919" s="44"/>
      <c r="J919" s="44"/>
      <c r="K919" s="44"/>
      <c r="L919" s="44"/>
      <c r="M919" s="44"/>
      <c r="N919" s="44"/>
      <c r="O919" s="44"/>
      <c r="P919" s="44"/>
      <c r="Q919" s="44"/>
      <c r="R919" s="44"/>
      <c r="S919" s="44"/>
    </row>
    <row r="920" spans="1:19">
      <c r="A920" s="44"/>
      <c r="B920" s="44"/>
      <c r="C920" s="44"/>
      <c r="D920" s="44"/>
      <c r="E920" s="44"/>
      <c r="F920" s="44"/>
      <c r="G920" s="44"/>
      <c r="H920" s="44"/>
      <c r="I920" s="44"/>
      <c r="J920" s="44"/>
      <c r="K920" s="44"/>
      <c r="L920" s="44"/>
      <c r="M920" s="44"/>
      <c r="N920" s="44"/>
      <c r="O920" s="44"/>
      <c r="P920" s="44"/>
      <c r="Q920" s="44"/>
      <c r="R920" s="44"/>
      <c r="S920" s="44"/>
    </row>
    <row r="921" spans="1:19">
      <c r="A921" s="44"/>
      <c r="B921" s="44"/>
      <c r="C921" s="44"/>
      <c r="D921" s="44"/>
      <c r="E921" s="44"/>
      <c r="F921" s="44"/>
      <c r="G921" s="44"/>
      <c r="H921" s="44"/>
      <c r="I921" s="44"/>
      <c r="J921" s="44"/>
      <c r="K921" s="44"/>
      <c r="L921" s="44"/>
      <c r="M921" s="44"/>
      <c r="N921" s="44"/>
      <c r="O921" s="44"/>
      <c r="P921" s="44"/>
      <c r="Q921" s="44"/>
      <c r="R921" s="44"/>
      <c r="S921" s="44"/>
    </row>
    <row r="922" spans="1:19">
      <c r="A922" s="44"/>
      <c r="B922" s="44"/>
      <c r="C922" s="44"/>
      <c r="D922" s="44"/>
      <c r="E922" s="44"/>
      <c r="F922" s="44"/>
      <c r="G922" s="44"/>
      <c r="H922" s="44"/>
      <c r="I922" s="44"/>
      <c r="J922" s="44"/>
      <c r="K922" s="44"/>
      <c r="L922" s="44"/>
      <c r="M922" s="44"/>
      <c r="N922" s="44"/>
      <c r="O922" s="44"/>
      <c r="P922" s="44"/>
      <c r="Q922" s="44"/>
      <c r="R922" s="44"/>
      <c r="S922" s="44"/>
    </row>
    <row r="923" spans="1:19">
      <c r="A923" s="44"/>
      <c r="B923" s="44"/>
      <c r="C923" s="44"/>
      <c r="D923" s="44"/>
      <c r="E923" s="44"/>
      <c r="F923" s="44"/>
      <c r="G923" s="44"/>
      <c r="H923" s="44"/>
      <c r="I923" s="44"/>
      <c r="J923" s="44"/>
      <c r="K923" s="44"/>
      <c r="L923" s="44"/>
      <c r="M923" s="44"/>
      <c r="N923" s="44"/>
      <c r="O923" s="44"/>
      <c r="P923" s="44"/>
      <c r="Q923" s="44"/>
      <c r="R923" s="44"/>
      <c r="S923" s="44"/>
    </row>
    <row r="924" spans="1:19">
      <c r="A924" s="44"/>
      <c r="B924" s="44"/>
      <c r="C924" s="44"/>
      <c r="D924" s="44"/>
      <c r="E924" s="44"/>
      <c r="F924" s="44"/>
      <c r="G924" s="44"/>
      <c r="H924" s="44"/>
      <c r="I924" s="44"/>
      <c r="J924" s="44"/>
      <c r="K924" s="44"/>
      <c r="L924" s="44"/>
      <c r="M924" s="44"/>
      <c r="N924" s="44"/>
      <c r="O924" s="44"/>
      <c r="P924" s="44"/>
      <c r="Q924" s="44"/>
      <c r="R924" s="44"/>
      <c r="S924" s="44"/>
    </row>
    <row r="925" spans="1:19">
      <c r="A925" s="44"/>
      <c r="B925" s="44"/>
      <c r="C925" s="44"/>
      <c r="D925" s="44"/>
      <c r="E925" s="44"/>
      <c r="F925" s="44"/>
      <c r="G925" s="44"/>
      <c r="H925" s="44"/>
      <c r="I925" s="44"/>
      <c r="J925" s="44"/>
      <c r="K925" s="44"/>
      <c r="L925" s="44"/>
      <c r="M925" s="44"/>
      <c r="N925" s="44"/>
      <c r="O925" s="44"/>
      <c r="P925" s="44"/>
      <c r="Q925" s="44"/>
      <c r="R925" s="44"/>
      <c r="S925" s="44"/>
    </row>
    <row r="926" spans="1:19">
      <c r="A926" s="44"/>
      <c r="B926" s="44"/>
      <c r="C926" s="44"/>
      <c r="D926" s="44"/>
      <c r="E926" s="44"/>
      <c r="F926" s="44"/>
      <c r="G926" s="44"/>
      <c r="H926" s="44"/>
      <c r="I926" s="44"/>
      <c r="J926" s="44"/>
      <c r="K926" s="44"/>
      <c r="L926" s="44"/>
      <c r="M926" s="44"/>
      <c r="N926" s="44"/>
      <c r="O926" s="44"/>
      <c r="P926" s="44"/>
      <c r="Q926" s="44"/>
      <c r="R926" s="44"/>
      <c r="S926" s="44"/>
    </row>
    <row r="927" spans="1:19">
      <c r="A927" s="44"/>
      <c r="B927" s="44"/>
      <c r="C927" s="44"/>
      <c r="D927" s="44"/>
      <c r="E927" s="44"/>
      <c r="F927" s="44"/>
      <c r="G927" s="44"/>
      <c r="H927" s="44"/>
      <c r="I927" s="44"/>
      <c r="J927" s="44"/>
      <c r="K927" s="44"/>
      <c r="L927" s="44"/>
      <c r="M927" s="44"/>
      <c r="N927" s="44"/>
      <c r="O927" s="44"/>
      <c r="P927" s="44"/>
      <c r="Q927" s="44"/>
      <c r="R927" s="44"/>
      <c r="S927" s="44"/>
    </row>
    <row r="928" spans="1:19">
      <c r="A928" s="44"/>
      <c r="B928" s="44"/>
      <c r="C928" s="44"/>
      <c r="D928" s="44"/>
      <c r="E928" s="44"/>
      <c r="F928" s="44"/>
      <c r="G928" s="44"/>
      <c r="H928" s="44"/>
      <c r="I928" s="44"/>
      <c r="J928" s="44"/>
      <c r="K928" s="44"/>
      <c r="L928" s="44"/>
      <c r="M928" s="44"/>
      <c r="N928" s="44"/>
      <c r="O928" s="44"/>
      <c r="P928" s="44"/>
      <c r="Q928" s="44"/>
      <c r="R928" s="44"/>
      <c r="S928" s="44"/>
    </row>
    <row r="929" spans="1:19">
      <c r="A929" s="44"/>
      <c r="B929" s="44"/>
      <c r="C929" s="44"/>
      <c r="D929" s="44"/>
      <c r="E929" s="44"/>
      <c r="F929" s="44"/>
      <c r="G929" s="44"/>
      <c r="H929" s="44"/>
      <c r="I929" s="44"/>
      <c r="J929" s="44"/>
      <c r="K929" s="44"/>
      <c r="L929" s="44"/>
      <c r="M929" s="44"/>
      <c r="N929" s="44"/>
      <c r="O929" s="44"/>
      <c r="P929" s="44"/>
      <c r="Q929" s="44"/>
      <c r="R929" s="44"/>
      <c r="S929" s="44"/>
    </row>
    <row r="930" spans="1:19">
      <c r="A930" s="44"/>
      <c r="B930" s="44"/>
      <c r="C930" s="44"/>
      <c r="D930" s="44"/>
      <c r="E930" s="44"/>
      <c r="F930" s="44"/>
      <c r="G930" s="44"/>
      <c r="H930" s="44"/>
      <c r="I930" s="44"/>
      <c r="J930" s="44"/>
      <c r="K930" s="44"/>
      <c r="L930" s="44"/>
      <c r="M930" s="44"/>
      <c r="N930" s="44"/>
      <c r="O930" s="44"/>
      <c r="P930" s="44"/>
      <c r="Q930" s="44"/>
      <c r="R930" s="44"/>
      <c r="S930" s="44"/>
    </row>
    <row r="931" spans="1:19">
      <c r="A931" s="44"/>
      <c r="B931" s="44"/>
      <c r="C931" s="44"/>
      <c r="D931" s="44"/>
      <c r="E931" s="44"/>
      <c r="F931" s="44"/>
      <c r="G931" s="44"/>
      <c r="H931" s="44"/>
      <c r="I931" s="44"/>
      <c r="J931" s="44"/>
      <c r="K931" s="44"/>
      <c r="L931" s="44"/>
      <c r="M931" s="44"/>
      <c r="N931" s="44"/>
      <c r="O931" s="44"/>
      <c r="P931" s="44"/>
      <c r="Q931" s="44"/>
      <c r="R931" s="44"/>
      <c r="S931" s="44"/>
    </row>
    <row r="932" spans="1:19">
      <c r="A932" s="44"/>
      <c r="B932" s="44"/>
      <c r="C932" s="44"/>
      <c r="D932" s="44"/>
      <c r="E932" s="44"/>
      <c r="F932" s="44"/>
      <c r="G932" s="44"/>
      <c r="H932" s="44"/>
      <c r="I932" s="44"/>
      <c r="J932" s="44"/>
      <c r="K932" s="44"/>
      <c r="L932" s="44"/>
      <c r="M932" s="44"/>
      <c r="N932" s="44"/>
      <c r="O932" s="44"/>
      <c r="P932" s="44"/>
      <c r="Q932" s="44"/>
      <c r="R932" s="44"/>
      <c r="S932" s="44"/>
    </row>
    <row r="933" spans="1:19">
      <c r="A933" s="44"/>
      <c r="B933" s="44"/>
      <c r="C933" s="44"/>
      <c r="D933" s="44"/>
      <c r="E933" s="44"/>
      <c r="F933" s="44"/>
      <c r="G933" s="44"/>
      <c r="H933" s="44"/>
      <c r="I933" s="44"/>
      <c r="J933" s="44"/>
      <c r="K933" s="44"/>
      <c r="L933" s="44"/>
      <c r="M933" s="44"/>
      <c r="N933" s="44"/>
      <c r="O933" s="44"/>
      <c r="P933" s="44"/>
      <c r="Q933" s="44"/>
      <c r="R933" s="44"/>
      <c r="S933" s="44"/>
    </row>
    <row r="934" spans="1:19">
      <c r="A934" s="44"/>
      <c r="B934" s="44"/>
      <c r="C934" s="44"/>
      <c r="D934" s="44"/>
      <c r="E934" s="44"/>
      <c r="F934" s="44"/>
      <c r="G934" s="44"/>
      <c r="H934" s="44"/>
      <c r="I934" s="44"/>
      <c r="J934" s="44"/>
      <c r="K934" s="44"/>
      <c r="L934" s="44"/>
      <c r="M934" s="44"/>
      <c r="N934" s="44"/>
      <c r="O934" s="44"/>
      <c r="P934" s="44"/>
      <c r="Q934" s="44"/>
      <c r="R934" s="44"/>
      <c r="S934" s="44"/>
    </row>
    <row r="935" spans="1:19">
      <c r="A935" s="44"/>
      <c r="B935" s="44"/>
      <c r="C935" s="44"/>
      <c r="D935" s="44"/>
      <c r="E935" s="44"/>
      <c r="F935" s="44"/>
      <c r="G935" s="44"/>
      <c r="H935" s="44"/>
      <c r="I935" s="44"/>
      <c r="J935" s="44"/>
      <c r="K935" s="44"/>
      <c r="L935" s="44"/>
      <c r="M935" s="44"/>
      <c r="N935" s="44"/>
      <c r="O935" s="44"/>
      <c r="P935" s="44"/>
      <c r="Q935" s="44"/>
      <c r="R935" s="44"/>
      <c r="S935" s="44"/>
    </row>
    <row r="936" spans="1:19">
      <c r="A936" s="44"/>
      <c r="B936" s="44"/>
      <c r="C936" s="44"/>
      <c r="D936" s="44"/>
      <c r="E936" s="44"/>
      <c r="F936" s="44"/>
      <c r="G936" s="44"/>
      <c r="H936" s="44"/>
      <c r="I936" s="44"/>
      <c r="J936" s="44"/>
      <c r="K936" s="44"/>
      <c r="L936" s="44"/>
      <c r="M936" s="44"/>
      <c r="N936" s="44"/>
      <c r="O936" s="44"/>
      <c r="P936" s="44"/>
      <c r="Q936" s="44"/>
      <c r="R936" s="44"/>
      <c r="S936" s="44"/>
    </row>
    <row r="937" spans="1:19">
      <c r="A937" s="44"/>
      <c r="B937" s="44"/>
      <c r="C937" s="44"/>
      <c r="D937" s="44"/>
      <c r="E937" s="44"/>
      <c r="F937" s="44"/>
      <c r="G937" s="44"/>
      <c r="H937" s="44"/>
      <c r="I937" s="44"/>
      <c r="J937" s="44"/>
      <c r="K937" s="44"/>
      <c r="L937" s="44"/>
      <c r="M937" s="44"/>
      <c r="N937" s="44"/>
      <c r="O937" s="44"/>
      <c r="P937" s="44"/>
      <c r="Q937" s="44"/>
      <c r="R937" s="44"/>
      <c r="S937" s="44"/>
    </row>
    <row r="938" spans="1:19">
      <c r="A938" s="44"/>
      <c r="B938" s="44"/>
      <c r="C938" s="44"/>
      <c r="D938" s="44"/>
      <c r="E938" s="44"/>
      <c r="F938" s="44"/>
      <c r="G938" s="44"/>
      <c r="H938" s="44"/>
      <c r="I938" s="44"/>
      <c r="J938" s="44"/>
      <c r="K938" s="44"/>
      <c r="L938" s="44"/>
      <c r="M938" s="44"/>
      <c r="N938" s="44"/>
      <c r="O938" s="44"/>
      <c r="P938" s="44"/>
      <c r="Q938" s="44"/>
      <c r="R938" s="44"/>
      <c r="S938" s="44"/>
    </row>
    <row r="939" spans="1:19">
      <c r="A939" s="44"/>
      <c r="B939" s="44"/>
      <c r="C939" s="44"/>
      <c r="D939" s="44"/>
      <c r="E939" s="44"/>
      <c r="F939" s="44"/>
      <c r="G939" s="44"/>
      <c r="H939" s="44"/>
      <c r="I939" s="44"/>
      <c r="J939" s="44"/>
      <c r="K939" s="44"/>
      <c r="L939" s="44"/>
      <c r="M939" s="44"/>
      <c r="N939" s="44"/>
      <c r="O939" s="44"/>
      <c r="P939" s="44"/>
      <c r="Q939" s="44"/>
      <c r="R939" s="44"/>
      <c r="S939" s="44"/>
    </row>
    <row r="940" spans="1:19">
      <c r="A940" s="44"/>
      <c r="B940" s="44"/>
      <c r="C940" s="44"/>
      <c r="D940" s="44"/>
      <c r="E940" s="44"/>
      <c r="F940" s="44"/>
      <c r="G940" s="44"/>
      <c r="H940" s="44"/>
      <c r="I940" s="44"/>
      <c r="J940" s="44"/>
      <c r="K940" s="44"/>
      <c r="L940" s="44"/>
      <c r="M940" s="44"/>
      <c r="N940" s="44"/>
      <c r="O940" s="44"/>
      <c r="P940" s="44"/>
      <c r="Q940" s="44"/>
      <c r="R940" s="44"/>
      <c r="S940" s="44"/>
    </row>
    <row r="941" spans="1:19">
      <c r="A941" s="44"/>
      <c r="B941" s="44"/>
      <c r="C941" s="44"/>
      <c r="D941" s="44"/>
      <c r="E941" s="44"/>
      <c r="F941" s="44"/>
      <c r="G941" s="44"/>
      <c r="H941" s="44"/>
      <c r="I941" s="44"/>
      <c r="J941" s="44"/>
      <c r="K941" s="44"/>
      <c r="L941" s="44"/>
      <c r="M941" s="44"/>
      <c r="N941" s="44"/>
      <c r="O941" s="44"/>
      <c r="P941" s="44"/>
      <c r="Q941" s="44"/>
      <c r="R941" s="44"/>
      <c r="S941" s="44"/>
    </row>
    <row r="942" spans="1:19">
      <c r="A942" s="44"/>
      <c r="B942" s="44"/>
      <c r="C942" s="44"/>
      <c r="D942" s="44"/>
      <c r="E942" s="44"/>
      <c r="F942" s="44"/>
      <c r="G942" s="44"/>
      <c r="H942" s="44"/>
      <c r="I942" s="44"/>
      <c r="J942" s="44"/>
      <c r="K942" s="44"/>
      <c r="L942" s="44"/>
      <c r="M942" s="44"/>
      <c r="N942" s="44"/>
      <c r="O942" s="44"/>
      <c r="P942" s="44"/>
      <c r="Q942" s="44"/>
      <c r="R942" s="44"/>
      <c r="S942" s="44"/>
    </row>
    <row r="943" spans="1:19">
      <c r="A943" s="44"/>
      <c r="B943" s="44"/>
      <c r="C943" s="44"/>
      <c r="D943" s="44"/>
      <c r="E943" s="44"/>
      <c r="F943" s="44"/>
      <c r="G943" s="44"/>
      <c r="H943" s="44"/>
      <c r="I943" s="44"/>
      <c r="J943" s="44"/>
      <c r="K943" s="44"/>
      <c r="L943" s="44"/>
      <c r="M943" s="44"/>
      <c r="N943" s="44"/>
      <c r="O943" s="44"/>
      <c r="P943" s="44"/>
      <c r="Q943" s="44"/>
      <c r="R943" s="44"/>
      <c r="S943" s="44"/>
    </row>
    <row r="944" spans="1:19">
      <c r="A944" s="44"/>
      <c r="B944" s="44"/>
      <c r="C944" s="44"/>
      <c r="D944" s="44"/>
      <c r="E944" s="44"/>
      <c r="F944" s="44"/>
      <c r="G944" s="44"/>
      <c r="H944" s="44"/>
      <c r="I944" s="44"/>
      <c r="J944" s="44"/>
      <c r="K944" s="44"/>
      <c r="L944" s="44"/>
      <c r="M944" s="44"/>
      <c r="N944" s="44"/>
      <c r="O944" s="44"/>
      <c r="P944" s="44"/>
      <c r="Q944" s="44"/>
      <c r="R944" s="44"/>
      <c r="S944" s="44"/>
    </row>
    <row r="945" spans="1:19">
      <c r="A945" s="44"/>
      <c r="B945" s="44"/>
      <c r="C945" s="44"/>
      <c r="D945" s="44"/>
      <c r="E945" s="44"/>
      <c r="F945" s="44"/>
      <c r="G945" s="44"/>
      <c r="H945" s="44"/>
      <c r="I945" s="44"/>
      <c r="J945" s="44"/>
      <c r="K945" s="44"/>
      <c r="L945" s="44"/>
      <c r="M945" s="44"/>
      <c r="N945" s="44"/>
      <c r="O945" s="44"/>
      <c r="P945" s="44"/>
      <c r="Q945" s="44"/>
      <c r="R945" s="44"/>
      <c r="S945" s="44"/>
    </row>
    <row r="946" spans="1:19">
      <c r="A946" s="44"/>
      <c r="B946" s="44"/>
      <c r="C946" s="44"/>
      <c r="D946" s="44"/>
      <c r="E946" s="44"/>
      <c r="F946" s="44"/>
      <c r="G946" s="44"/>
      <c r="H946" s="44"/>
      <c r="I946" s="44"/>
      <c r="J946" s="44"/>
      <c r="K946" s="44"/>
      <c r="L946" s="44"/>
      <c r="M946" s="44"/>
      <c r="N946" s="44"/>
      <c r="O946" s="44"/>
      <c r="P946" s="44"/>
      <c r="Q946" s="44"/>
      <c r="R946" s="44"/>
      <c r="S946" s="44"/>
    </row>
    <row r="947" spans="1:19">
      <c r="A947" s="44"/>
      <c r="B947" s="44"/>
      <c r="C947" s="44"/>
      <c r="D947" s="44"/>
      <c r="E947" s="44"/>
      <c r="F947" s="44"/>
      <c r="G947" s="44"/>
      <c r="H947" s="44"/>
      <c r="I947" s="44"/>
      <c r="J947" s="44"/>
      <c r="K947" s="44"/>
      <c r="L947" s="44"/>
      <c r="M947" s="44"/>
      <c r="N947" s="44"/>
      <c r="O947" s="44"/>
      <c r="P947" s="44"/>
      <c r="Q947" s="44"/>
      <c r="R947" s="44"/>
      <c r="S947" s="44"/>
    </row>
    <row r="948" spans="1:19">
      <c r="A948" s="44"/>
      <c r="B948" s="44"/>
      <c r="C948" s="44"/>
      <c r="D948" s="44"/>
      <c r="E948" s="44"/>
      <c r="F948" s="44"/>
      <c r="G948" s="44"/>
      <c r="H948" s="44"/>
      <c r="I948" s="44"/>
      <c r="J948" s="44"/>
      <c r="K948" s="44"/>
      <c r="L948" s="44"/>
      <c r="M948" s="44"/>
      <c r="N948" s="44"/>
      <c r="O948" s="44"/>
      <c r="P948" s="44"/>
      <c r="Q948" s="44"/>
      <c r="R948" s="44"/>
      <c r="S948" s="44"/>
    </row>
    <row r="949" spans="1:19">
      <c r="A949" s="44"/>
      <c r="B949" s="44"/>
      <c r="C949" s="44"/>
      <c r="D949" s="44"/>
      <c r="E949" s="44"/>
      <c r="F949" s="44"/>
      <c r="G949" s="44"/>
      <c r="H949" s="44"/>
      <c r="I949" s="44"/>
      <c r="J949" s="44"/>
      <c r="K949" s="44"/>
      <c r="L949" s="44"/>
      <c r="M949" s="44"/>
      <c r="N949" s="44"/>
      <c r="O949" s="44"/>
      <c r="P949" s="44"/>
      <c r="Q949" s="44"/>
      <c r="R949" s="44"/>
      <c r="S949" s="44"/>
    </row>
    <row r="950" spans="1:19">
      <c r="A950" s="44"/>
      <c r="B950" s="44"/>
      <c r="C950" s="44"/>
      <c r="D950" s="44"/>
      <c r="E950" s="44"/>
      <c r="F950" s="44"/>
      <c r="G950" s="44"/>
      <c r="H950" s="44"/>
      <c r="I950" s="44"/>
      <c r="J950" s="44"/>
      <c r="K950" s="44"/>
      <c r="L950" s="44"/>
      <c r="M950" s="44"/>
      <c r="N950" s="44"/>
      <c r="O950" s="44"/>
      <c r="P950" s="44"/>
      <c r="Q950" s="44"/>
      <c r="R950" s="44"/>
      <c r="S950" s="44"/>
    </row>
    <row r="951" spans="1:19">
      <c r="A951" s="44"/>
      <c r="B951" s="44"/>
      <c r="C951" s="44"/>
      <c r="D951" s="44"/>
      <c r="E951" s="44"/>
      <c r="F951" s="44"/>
      <c r="G951" s="44"/>
      <c r="H951" s="44"/>
      <c r="I951" s="44"/>
      <c r="J951" s="44"/>
      <c r="K951" s="44"/>
      <c r="L951" s="44"/>
      <c r="M951" s="44"/>
      <c r="N951" s="44"/>
      <c r="O951" s="44"/>
      <c r="P951" s="44"/>
      <c r="Q951" s="44"/>
      <c r="R951" s="44"/>
      <c r="S951" s="44"/>
    </row>
    <row r="952" spans="1:19">
      <c r="A952" s="44"/>
      <c r="B952" s="44"/>
      <c r="C952" s="44"/>
      <c r="D952" s="44"/>
      <c r="E952" s="44"/>
      <c r="F952" s="44"/>
      <c r="G952" s="44"/>
      <c r="H952" s="44"/>
      <c r="I952" s="44"/>
      <c r="J952" s="44"/>
      <c r="K952" s="44"/>
      <c r="L952" s="44"/>
      <c r="M952" s="44"/>
      <c r="N952" s="44"/>
      <c r="O952" s="44"/>
      <c r="P952" s="44"/>
      <c r="Q952" s="44"/>
      <c r="R952" s="44"/>
      <c r="S952" s="44"/>
    </row>
    <row r="953" spans="1:19">
      <c r="A953" s="44"/>
      <c r="B953" s="44"/>
      <c r="C953" s="44"/>
      <c r="D953" s="44"/>
      <c r="E953" s="44"/>
      <c r="F953" s="44"/>
      <c r="G953" s="44"/>
      <c r="H953" s="44"/>
      <c r="I953" s="44"/>
      <c r="J953" s="44"/>
      <c r="K953" s="44"/>
      <c r="L953" s="44"/>
      <c r="M953" s="44"/>
      <c r="N953" s="44"/>
      <c r="O953" s="44"/>
      <c r="P953" s="44"/>
      <c r="Q953" s="44"/>
      <c r="R953" s="44"/>
      <c r="S953" s="44"/>
    </row>
    <row r="954" spans="1:19">
      <c r="A954" s="44"/>
      <c r="B954" s="44"/>
      <c r="C954" s="44"/>
      <c r="D954" s="44"/>
      <c r="E954" s="44"/>
      <c r="F954" s="44"/>
      <c r="G954" s="44"/>
      <c r="H954" s="44"/>
      <c r="I954" s="44"/>
      <c r="J954" s="44"/>
      <c r="K954" s="44"/>
      <c r="L954" s="44"/>
      <c r="M954" s="44"/>
      <c r="N954" s="44"/>
      <c r="O954" s="44"/>
      <c r="P954" s="44"/>
      <c r="Q954" s="44"/>
      <c r="R954" s="44"/>
      <c r="S954" s="44"/>
    </row>
    <row r="955" spans="1:19">
      <c r="A955" s="44"/>
      <c r="B955" s="44"/>
      <c r="C955" s="44"/>
      <c r="D955" s="44"/>
      <c r="E955" s="44"/>
      <c r="F955" s="44"/>
      <c r="G955" s="44"/>
      <c r="H955" s="44"/>
      <c r="I955" s="44"/>
      <c r="J955" s="44"/>
      <c r="K955" s="44"/>
      <c r="L955" s="44"/>
      <c r="M955" s="44"/>
      <c r="N955" s="44"/>
      <c r="O955" s="44"/>
      <c r="P955" s="44"/>
      <c r="Q955" s="44"/>
      <c r="R955" s="44"/>
      <c r="S955" s="44"/>
    </row>
    <row r="956" spans="1:19">
      <c r="A956" s="44"/>
      <c r="B956" s="44"/>
      <c r="C956" s="44"/>
      <c r="D956" s="44"/>
      <c r="E956" s="44"/>
      <c r="F956" s="44"/>
      <c r="G956" s="44"/>
      <c r="H956" s="44"/>
      <c r="I956" s="44"/>
      <c r="J956" s="44"/>
      <c r="K956" s="44"/>
      <c r="L956" s="44"/>
      <c r="M956" s="44"/>
      <c r="N956" s="44"/>
      <c r="O956" s="44"/>
      <c r="P956" s="44"/>
      <c r="Q956" s="44"/>
      <c r="R956" s="44"/>
      <c r="S956" s="44"/>
    </row>
    <row r="957" spans="1:19">
      <c r="A957" s="44"/>
      <c r="B957" s="44"/>
      <c r="C957" s="44"/>
      <c r="D957" s="44"/>
      <c r="E957" s="44"/>
      <c r="F957" s="44"/>
      <c r="G957" s="44"/>
      <c r="H957" s="44"/>
      <c r="I957" s="44"/>
      <c r="J957" s="44"/>
      <c r="K957" s="44"/>
      <c r="L957" s="44"/>
      <c r="M957" s="44"/>
      <c r="N957" s="44"/>
      <c r="O957" s="44"/>
      <c r="P957" s="44"/>
      <c r="Q957" s="44"/>
      <c r="R957" s="44"/>
      <c r="S957" s="44"/>
    </row>
    <row r="958" spans="1:19">
      <c r="A958" s="44"/>
      <c r="B958" s="44"/>
      <c r="C958" s="44"/>
      <c r="D958" s="44"/>
      <c r="E958" s="44"/>
      <c r="F958" s="44"/>
      <c r="G958" s="44"/>
      <c r="H958" s="44"/>
      <c r="I958" s="44"/>
      <c r="J958" s="44"/>
      <c r="K958" s="44"/>
      <c r="L958" s="44"/>
      <c r="M958" s="44"/>
      <c r="N958" s="44"/>
      <c r="O958" s="44"/>
      <c r="P958" s="44"/>
      <c r="Q958" s="44"/>
      <c r="R958" s="44"/>
      <c r="S958" s="44"/>
    </row>
    <row r="959" spans="1:19">
      <c r="A959" s="44"/>
      <c r="B959" s="44"/>
      <c r="C959" s="44"/>
      <c r="D959" s="44"/>
      <c r="E959" s="44"/>
      <c r="F959" s="44"/>
      <c r="G959" s="44"/>
      <c r="H959" s="44"/>
      <c r="I959" s="44"/>
      <c r="J959" s="44"/>
      <c r="K959" s="44"/>
      <c r="L959" s="44"/>
      <c r="M959" s="44"/>
      <c r="N959" s="44"/>
      <c r="O959" s="44"/>
      <c r="P959" s="44"/>
      <c r="Q959" s="44"/>
      <c r="R959" s="44"/>
      <c r="S959" s="44"/>
    </row>
    <row r="960" spans="1:19">
      <c r="A960" s="44"/>
      <c r="B960" s="44"/>
      <c r="C960" s="44"/>
      <c r="D960" s="44"/>
      <c r="E960" s="44"/>
      <c r="F960" s="44"/>
      <c r="G960" s="44"/>
      <c r="H960" s="44"/>
      <c r="I960" s="44"/>
      <c r="J960" s="44"/>
      <c r="K960" s="44"/>
      <c r="L960" s="44"/>
      <c r="M960" s="44"/>
      <c r="N960" s="44"/>
      <c r="O960" s="44"/>
      <c r="P960" s="44"/>
      <c r="Q960" s="44"/>
      <c r="R960" s="44"/>
      <c r="S960" s="44"/>
    </row>
    <row r="961" spans="1:19">
      <c r="A961" s="44"/>
      <c r="B961" s="44"/>
      <c r="C961" s="44"/>
      <c r="D961" s="44"/>
      <c r="E961" s="44"/>
      <c r="F961" s="44"/>
      <c r="G961" s="44"/>
      <c r="H961" s="44"/>
      <c r="I961" s="44"/>
      <c r="J961" s="44"/>
      <c r="K961" s="44"/>
      <c r="L961" s="44"/>
      <c r="M961" s="44"/>
      <c r="N961" s="44"/>
      <c r="O961" s="44"/>
      <c r="P961" s="44"/>
      <c r="Q961" s="44"/>
      <c r="R961" s="44"/>
      <c r="S961" s="44"/>
    </row>
    <row r="962" spans="1:19">
      <c r="A962" s="44"/>
      <c r="B962" s="44"/>
      <c r="C962" s="44"/>
      <c r="D962" s="44"/>
      <c r="E962" s="44"/>
      <c r="F962" s="44"/>
      <c r="G962" s="44"/>
      <c r="H962" s="44"/>
      <c r="I962" s="44"/>
      <c r="J962" s="44"/>
      <c r="K962" s="44"/>
      <c r="L962" s="44"/>
      <c r="M962" s="44"/>
      <c r="N962" s="44"/>
      <c r="O962" s="44"/>
      <c r="P962" s="44"/>
      <c r="Q962" s="44"/>
      <c r="R962" s="44"/>
      <c r="S962" s="44"/>
    </row>
    <row r="963" spans="1:19">
      <c r="A963" s="44"/>
      <c r="B963" s="44"/>
      <c r="C963" s="44"/>
      <c r="D963" s="44"/>
      <c r="E963" s="44"/>
      <c r="F963" s="44"/>
      <c r="G963" s="44"/>
      <c r="H963" s="44"/>
      <c r="I963" s="44"/>
      <c r="J963" s="44"/>
      <c r="K963" s="44"/>
      <c r="L963" s="44"/>
      <c r="M963" s="44"/>
      <c r="N963" s="44"/>
      <c r="O963" s="44"/>
      <c r="P963" s="44"/>
      <c r="Q963" s="44"/>
      <c r="R963" s="44"/>
      <c r="S963" s="44"/>
    </row>
    <row r="964" spans="1:19">
      <c r="A964" s="44"/>
      <c r="B964" s="44"/>
      <c r="C964" s="44"/>
      <c r="D964" s="44"/>
      <c r="E964" s="44"/>
      <c r="F964" s="44"/>
      <c r="G964" s="44"/>
      <c r="H964" s="44"/>
      <c r="I964" s="44"/>
      <c r="J964" s="44"/>
      <c r="K964" s="44"/>
      <c r="L964" s="44"/>
      <c r="M964" s="44"/>
      <c r="N964" s="44"/>
      <c r="O964" s="44"/>
      <c r="P964" s="44"/>
      <c r="Q964" s="44"/>
      <c r="R964" s="44"/>
      <c r="S964" s="44"/>
    </row>
    <row r="965" spans="1:19">
      <c r="A965" s="44"/>
      <c r="B965" s="44"/>
      <c r="C965" s="44"/>
      <c r="D965" s="44"/>
      <c r="E965" s="44"/>
      <c r="F965" s="44"/>
      <c r="G965" s="44"/>
      <c r="H965" s="44"/>
      <c r="I965" s="44"/>
      <c r="J965" s="44"/>
      <c r="K965" s="44"/>
      <c r="L965" s="44"/>
      <c r="M965" s="44"/>
      <c r="N965" s="44"/>
      <c r="O965" s="44"/>
      <c r="P965" s="44"/>
      <c r="Q965" s="44"/>
      <c r="R965" s="44"/>
      <c r="S965" s="44"/>
    </row>
    <row r="966" spans="1:19">
      <c r="A966" s="44"/>
      <c r="B966" s="44"/>
      <c r="C966" s="44"/>
      <c r="D966" s="44"/>
      <c r="E966" s="44"/>
      <c r="F966" s="44"/>
      <c r="G966" s="44"/>
      <c r="H966" s="44"/>
      <c r="I966" s="44"/>
      <c r="J966" s="44"/>
      <c r="K966" s="44"/>
      <c r="L966" s="44"/>
      <c r="M966" s="44"/>
      <c r="N966" s="44"/>
      <c r="O966" s="44"/>
      <c r="P966" s="44"/>
      <c r="Q966" s="44"/>
      <c r="R966" s="44"/>
      <c r="S966" s="44"/>
    </row>
    <row r="967" spans="1:19">
      <c r="A967" s="44"/>
      <c r="B967" s="44"/>
      <c r="C967" s="44"/>
      <c r="D967" s="44"/>
      <c r="E967" s="44"/>
      <c r="F967" s="44"/>
      <c r="G967" s="44"/>
      <c r="H967" s="44"/>
      <c r="I967" s="44"/>
      <c r="J967" s="44"/>
      <c r="K967" s="44"/>
      <c r="L967" s="44"/>
      <c r="M967" s="44"/>
      <c r="N967" s="44"/>
      <c r="O967" s="44"/>
      <c r="P967" s="44"/>
      <c r="Q967" s="44"/>
      <c r="R967" s="44"/>
      <c r="S967" s="44"/>
    </row>
    <row r="968" spans="1:19">
      <c r="A968" s="44"/>
      <c r="B968" s="44"/>
      <c r="C968" s="44"/>
      <c r="D968" s="44"/>
      <c r="E968" s="44"/>
      <c r="F968" s="44"/>
      <c r="G968" s="44"/>
      <c r="H968" s="44"/>
      <c r="I968" s="44"/>
      <c r="J968" s="44"/>
      <c r="K968" s="44"/>
      <c r="L968" s="44"/>
      <c r="M968" s="44"/>
      <c r="N968" s="44"/>
      <c r="O968" s="44"/>
      <c r="P968" s="44"/>
      <c r="Q968" s="44"/>
      <c r="R968" s="44"/>
      <c r="S968" s="44"/>
    </row>
    <row r="969" spans="1:19">
      <c r="A969" s="44"/>
      <c r="B969" s="44"/>
      <c r="C969" s="44"/>
      <c r="D969" s="44"/>
      <c r="E969" s="44"/>
      <c r="F969" s="44"/>
      <c r="G969" s="44"/>
      <c r="H969" s="44"/>
      <c r="I969" s="44"/>
      <c r="J969" s="44"/>
      <c r="K969" s="44"/>
      <c r="L969" s="44"/>
      <c r="M969" s="44"/>
      <c r="N969" s="44"/>
      <c r="O969" s="44"/>
      <c r="P969" s="44"/>
      <c r="Q969" s="44"/>
      <c r="R969" s="44"/>
      <c r="S969" s="44"/>
    </row>
    <row r="970" spans="1:19">
      <c r="A970" s="44"/>
      <c r="B970" s="44"/>
      <c r="C970" s="44"/>
      <c r="D970" s="44"/>
      <c r="E970" s="44"/>
      <c r="F970" s="44"/>
      <c r="G970" s="44"/>
      <c r="H970" s="44"/>
      <c r="I970" s="44"/>
      <c r="J970" s="44"/>
      <c r="K970" s="44"/>
      <c r="L970" s="44"/>
      <c r="M970" s="44"/>
      <c r="N970" s="44"/>
      <c r="O970" s="44"/>
      <c r="P970" s="44"/>
      <c r="Q970" s="44"/>
      <c r="R970" s="44"/>
      <c r="S970" s="44"/>
    </row>
    <row r="971" spans="1:19">
      <c r="A971" s="44"/>
      <c r="B971" s="44"/>
      <c r="C971" s="44"/>
      <c r="D971" s="44"/>
      <c r="E971" s="44"/>
      <c r="F971" s="44"/>
      <c r="G971" s="44"/>
      <c r="H971" s="44"/>
      <c r="I971" s="44"/>
      <c r="J971" s="44"/>
      <c r="K971" s="44"/>
      <c r="L971" s="44"/>
      <c r="M971" s="44"/>
      <c r="N971" s="44"/>
      <c r="O971" s="44"/>
      <c r="P971" s="44"/>
      <c r="Q971" s="44"/>
      <c r="R971" s="44"/>
      <c r="S971" s="44"/>
    </row>
    <row r="972" spans="1:19">
      <c r="A972" s="44"/>
      <c r="B972" s="44"/>
      <c r="C972" s="44"/>
      <c r="D972" s="44"/>
      <c r="E972" s="44"/>
      <c r="F972" s="44"/>
      <c r="G972" s="44"/>
      <c r="H972" s="44"/>
      <c r="I972" s="44"/>
      <c r="J972" s="44"/>
      <c r="K972" s="44"/>
      <c r="L972" s="44"/>
      <c r="M972" s="44"/>
      <c r="N972" s="44"/>
      <c r="O972" s="44"/>
      <c r="P972" s="44"/>
      <c r="Q972" s="44"/>
      <c r="R972" s="44"/>
      <c r="S972" s="44"/>
    </row>
    <row r="973" spans="1:19">
      <c r="A973" s="44"/>
      <c r="B973" s="44"/>
      <c r="C973" s="44"/>
      <c r="D973" s="44"/>
      <c r="E973" s="44"/>
      <c r="F973" s="44"/>
      <c r="G973" s="44"/>
      <c r="H973" s="44"/>
      <c r="I973" s="44"/>
      <c r="J973" s="44"/>
      <c r="K973" s="44"/>
      <c r="L973" s="44"/>
      <c r="M973" s="44"/>
      <c r="N973" s="44"/>
      <c r="O973" s="44"/>
      <c r="P973" s="44"/>
      <c r="Q973" s="44"/>
      <c r="R973" s="44"/>
      <c r="S973" s="44"/>
    </row>
    <row r="974" spans="1:19">
      <c r="A974" s="44"/>
      <c r="B974" s="44"/>
      <c r="C974" s="44"/>
      <c r="D974" s="44"/>
      <c r="E974" s="44"/>
      <c r="F974" s="44"/>
      <c r="G974" s="44"/>
      <c r="H974" s="44"/>
      <c r="I974" s="44"/>
      <c r="J974" s="44"/>
      <c r="K974" s="44"/>
      <c r="L974" s="44"/>
      <c r="M974" s="44"/>
      <c r="N974" s="44"/>
      <c r="O974" s="44"/>
      <c r="P974" s="44"/>
      <c r="Q974" s="44"/>
      <c r="R974" s="44"/>
      <c r="S974" s="44"/>
    </row>
    <row r="975" spans="1:19">
      <c r="A975" s="44"/>
      <c r="B975" s="44"/>
      <c r="C975" s="44"/>
      <c r="D975" s="44"/>
      <c r="E975" s="44"/>
      <c r="F975" s="44"/>
      <c r="G975" s="44"/>
      <c r="H975" s="44"/>
      <c r="I975" s="44"/>
      <c r="J975" s="44"/>
      <c r="K975" s="44"/>
      <c r="L975" s="44"/>
      <c r="M975" s="44"/>
      <c r="N975" s="44"/>
      <c r="O975" s="44"/>
      <c r="P975" s="44"/>
      <c r="Q975" s="44"/>
      <c r="R975" s="44"/>
      <c r="S975" s="44"/>
    </row>
    <row r="976" spans="1:19">
      <c r="A976" s="44"/>
      <c r="B976" s="44"/>
      <c r="C976" s="44"/>
      <c r="D976" s="44"/>
      <c r="E976" s="44"/>
      <c r="F976" s="44"/>
      <c r="G976" s="44"/>
      <c r="H976" s="44"/>
      <c r="I976" s="44"/>
      <c r="J976" s="44"/>
      <c r="K976" s="44"/>
      <c r="L976" s="44"/>
      <c r="M976" s="44"/>
      <c r="N976" s="44"/>
      <c r="O976" s="44"/>
      <c r="P976" s="44"/>
      <c r="Q976" s="44"/>
      <c r="R976" s="44"/>
      <c r="S976" s="44"/>
    </row>
    <row r="977" spans="1:19">
      <c r="A977" s="44"/>
      <c r="B977" s="44"/>
      <c r="C977" s="44"/>
      <c r="D977" s="44"/>
      <c r="E977" s="44"/>
      <c r="F977" s="44"/>
      <c r="G977" s="44"/>
      <c r="H977" s="44"/>
      <c r="I977" s="44"/>
      <c r="J977" s="44"/>
      <c r="K977" s="44"/>
      <c r="L977" s="44"/>
      <c r="M977" s="44"/>
      <c r="N977" s="44"/>
      <c r="O977" s="44"/>
      <c r="P977" s="44"/>
      <c r="Q977" s="44"/>
      <c r="R977" s="44"/>
      <c r="S977" s="44"/>
    </row>
    <row r="978" spans="1:19">
      <c r="A978" s="44"/>
      <c r="B978" s="44"/>
      <c r="C978" s="44"/>
      <c r="D978" s="44"/>
      <c r="E978" s="44"/>
      <c r="F978" s="44"/>
      <c r="G978" s="44"/>
      <c r="H978" s="44"/>
      <c r="I978" s="44"/>
      <c r="J978" s="44"/>
      <c r="K978" s="44"/>
      <c r="L978" s="44"/>
      <c r="M978" s="44"/>
      <c r="N978" s="44"/>
      <c r="O978" s="44"/>
      <c r="P978" s="44"/>
      <c r="Q978" s="44"/>
      <c r="R978" s="44"/>
      <c r="S978" s="44"/>
    </row>
    <row r="979" spans="1:19">
      <c r="A979" s="44"/>
      <c r="B979" s="44"/>
      <c r="C979" s="44"/>
      <c r="D979" s="44"/>
      <c r="E979" s="44"/>
      <c r="F979" s="44"/>
      <c r="G979" s="44"/>
      <c r="H979" s="44"/>
      <c r="I979" s="44"/>
      <c r="J979" s="44"/>
      <c r="K979" s="44"/>
      <c r="L979" s="44"/>
      <c r="M979" s="44"/>
      <c r="N979" s="44"/>
      <c r="O979" s="44"/>
      <c r="P979" s="44"/>
      <c r="Q979" s="44"/>
      <c r="R979" s="44"/>
      <c r="S979" s="44"/>
    </row>
    <row r="980" spans="1:19">
      <c r="A980" s="44"/>
      <c r="B980" s="44"/>
      <c r="C980" s="44"/>
      <c r="D980" s="44"/>
      <c r="E980" s="44"/>
      <c r="F980" s="44"/>
      <c r="G980" s="44"/>
      <c r="H980" s="44"/>
      <c r="I980" s="44"/>
      <c r="J980" s="44"/>
      <c r="K980" s="44"/>
      <c r="L980" s="44"/>
      <c r="M980" s="44"/>
      <c r="N980" s="44"/>
      <c r="O980" s="44"/>
      <c r="P980" s="44"/>
      <c r="Q980" s="44"/>
      <c r="R980" s="44"/>
      <c r="S980" s="44"/>
    </row>
    <row r="981" spans="1:19">
      <c r="A981" s="44"/>
      <c r="B981" s="44"/>
      <c r="C981" s="44"/>
      <c r="D981" s="44"/>
      <c r="E981" s="44"/>
      <c r="F981" s="44"/>
      <c r="G981" s="44"/>
      <c r="H981" s="44"/>
      <c r="I981" s="44"/>
      <c r="J981" s="44"/>
      <c r="K981" s="44"/>
      <c r="L981" s="44"/>
      <c r="M981" s="44"/>
      <c r="N981" s="44"/>
      <c r="O981" s="44"/>
      <c r="P981" s="44"/>
      <c r="Q981" s="44"/>
      <c r="R981" s="44"/>
      <c r="S981" s="44"/>
    </row>
    <row r="982" spans="1:19">
      <c r="A982" s="44"/>
      <c r="B982" s="44"/>
      <c r="C982" s="44"/>
      <c r="D982" s="44"/>
      <c r="E982" s="44"/>
      <c r="F982" s="44"/>
      <c r="G982" s="44"/>
      <c r="H982" s="44"/>
      <c r="I982" s="44"/>
      <c r="J982" s="44"/>
      <c r="K982" s="44"/>
      <c r="L982" s="44"/>
      <c r="M982" s="44"/>
      <c r="N982" s="44"/>
      <c r="O982" s="44"/>
      <c r="P982" s="44"/>
      <c r="Q982" s="44"/>
      <c r="R982" s="44"/>
      <c r="S982" s="44"/>
    </row>
    <row r="983" spans="1:19">
      <c r="A983" s="44"/>
      <c r="B983" s="44"/>
      <c r="C983" s="44"/>
      <c r="D983" s="44"/>
      <c r="E983" s="44"/>
      <c r="F983" s="44"/>
      <c r="G983" s="44"/>
      <c r="H983" s="44"/>
      <c r="I983" s="44"/>
      <c r="J983" s="44"/>
      <c r="K983" s="44"/>
      <c r="L983" s="44"/>
      <c r="M983" s="44"/>
      <c r="N983" s="44"/>
      <c r="O983" s="44"/>
      <c r="P983" s="44"/>
      <c r="Q983" s="44"/>
      <c r="R983" s="44"/>
      <c r="S983" s="44"/>
    </row>
    <row r="984" spans="1:19">
      <c r="A984" s="44"/>
      <c r="B984" s="44"/>
      <c r="C984" s="44"/>
      <c r="D984" s="44"/>
      <c r="E984" s="44"/>
      <c r="F984" s="44"/>
      <c r="G984" s="44"/>
      <c r="H984" s="44"/>
      <c r="I984" s="44"/>
      <c r="J984" s="44"/>
      <c r="K984" s="44"/>
      <c r="L984" s="44"/>
      <c r="M984" s="44"/>
      <c r="N984" s="44"/>
      <c r="O984" s="44"/>
      <c r="P984" s="44"/>
      <c r="Q984" s="44"/>
      <c r="R984" s="44"/>
      <c r="S984" s="44"/>
    </row>
    <row r="985" spans="1:19">
      <c r="A985" s="44"/>
      <c r="B985" s="44"/>
      <c r="C985" s="44"/>
      <c r="D985" s="44"/>
      <c r="E985" s="44"/>
      <c r="F985" s="44"/>
      <c r="G985" s="44"/>
      <c r="H985" s="44"/>
      <c r="I985" s="44"/>
      <c r="J985" s="44"/>
      <c r="K985" s="44"/>
      <c r="L985" s="44"/>
      <c r="M985" s="44"/>
      <c r="N985" s="44"/>
      <c r="O985" s="44"/>
      <c r="P985" s="44"/>
      <c r="Q985" s="44"/>
      <c r="R985" s="44"/>
      <c r="S985" s="44"/>
    </row>
    <row r="986" spans="1:19">
      <c r="A986" s="44"/>
      <c r="B986" s="44"/>
      <c r="C986" s="44"/>
      <c r="D986" s="44"/>
      <c r="E986" s="44"/>
      <c r="F986" s="44"/>
      <c r="G986" s="44"/>
      <c r="H986" s="44"/>
      <c r="I986" s="44"/>
      <c r="J986" s="44"/>
      <c r="K986" s="44"/>
      <c r="L986" s="44"/>
      <c r="M986" s="44"/>
      <c r="N986" s="44"/>
      <c r="O986" s="44"/>
      <c r="P986" s="44"/>
      <c r="Q986" s="44"/>
      <c r="R986" s="44"/>
      <c r="S986" s="44"/>
    </row>
    <row r="987" spans="1:19">
      <c r="A987" s="44"/>
      <c r="B987" s="44"/>
      <c r="C987" s="44"/>
      <c r="D987" s="44"/>
      <c r="E987" s="44"/>
      <c r="F987" s="44"/>
      <c r="G987" s="44"/>
      <c r="H987" s="44"/>
      <c r="I987" s="44"/>
      <c r="J987" s="44"/>
      <c r="K987" s="44"/>
      <c r="L987" s="44"/>
      <c r="M987" s="44"/>
      <c r="N987" s="44"/>
      <c r="O987" s="44"/>
      <c r="P987" s="44"/>
      <c r="Q987" s="44"/>
      <c r="R987" s="44"/>
      <c r="S987" s="44"/>
    </row>
    <row r="988" spans="1:19">
      <c r="A988" s="44"/>
      <c r="B988" s="44"/>
      <c r="C988" s="44"/>
      <c r="D988" s="44"/>
      <c r="E988" s="44"/>
      <c r="F988" s="44"/>
      <c r="G988" s="44"/>
      <c r="H988" s="44"/>
      <c r="I988" s="44"/>
      <c r="J988" s="44"/>
      <c r="K988" s="44"/>
      <c r="L988" s="44"/>
      <c r="M988" s="44"/>
      <c r="N988" s="44"/>
      <c r="O988" s="44"/>
      <c r="P988" s="44"/>
      <c r="Q988" s="44"/>
      <c r="R988" s="44"/>
      <c r="S988" s="44"/>
    </row>
    <row r="989" spans="1:19">
      <c r="A989" s="44"/>
      <c r="B989" s="44"/>
      <c r="C989" s="44"/>
      <c r="D989" s="44"/>
      <c r="E989" s="44"/>
      <c r="F989" s="44"/>
      <c r="G989" s="44"/>
      <c r="H989" s="44"/>
      <c r="I989" s="44"/>
      <c r="J989" s="44"/>
      <c r="K989" s="44"/>
      <c r="L989" s="44"/>
      <c r="M989" s="44"/>
      <c r="N989" s="44"/>
      <c r="O989" s="44"/>
      <c r="P989" s="44"/>
      <c r="Q989" s="44"/>
      <c r="R989" s="44"/>
      <c r="S989" s="44"/>
    </row>
    <row r="990" spans="1:19">
      <c r="A990" s="44"/>
      <c r="B990" s="44"/>
      <c r="C990" s="44"/>
      <c r="D990" s="44"/>
      <c r="E990" s="44"/>
      <c r="F990" s="44"/>
      <c r="G990" s="44"/>
      <c r="H990" s="44"/>
      <c r="I990" s="44"/>
      <c r="J990" s="44"/>
      <c r="K990" s="44"/>
      <c r="L990" s="44"/>
      <c r="M990" s="44"/>
      <c r="N990" s="44"/>
      <c r="O990" s="44"/>
      <c r="P990" s="44"/>
      <c r="Q990" s="44"/>
      <c r="R990" s="44"/>
      <c r="S990" s="44"/>
    </row>
    <row r="991" spans="1:19">
      <c r="A991" s="44"/>
      <c r="B991" s="44"/>
      <c r="C991" s="44"/>
      <c r="D991" s="44"/>
      <c r="E991" s="44"/>
      <c r="F991" s="44"/>
      <c r="G991" s="44"/>
      <c r="H991" s="44"/>
      <c r="I991" s="44"/>
      <c r="J991" s="44"/>
      <c r="K991" s="44"/>
      <c r="L991" s="44"/>
      <c r="M991" s="44"/>
      <c r="N991" s="44"/>
      <c r="O991" s="44"/>
      <c r="P991" s="44"/>
      <c r="Q991" s="44"/>
      <c r="R991" s="44"/>
      <c r="S991" s="44"/>
    </row>
    <row r="992" spans="1:19">
      <c r="A992" s="44"/>
      <c r="B992" s="44"/>
      <c r="C992" s="44"/>
      <c r="D992" s="44"/>
      <c r="E992" s="44"/>
      <c r="F992" s="44"/>
      <c r="G992" s="44"/>
      <c r="H992" s="44"/>
      <c r="I992" s="44"/>
      <c r="J992" s="44"/>
      <c r="K992" s="44"/>
      <c r="L992" s="44"/>
      <c r="M992" s="44"/>
      <c r="N992" s="44"/>
      <c r="O992" s="44"/>
      <c r="P992" s="44"/>
      <c r="Q992" s="44"/>
      <c r="R992" s="44"/>
      <c r="S992" s="44"/>
    </row>
    <row r="993" spans="1:19">
      <c r="A993" s="44"/>
      <c r="B993" s="44"/>
      <c r="C993" s="44"/>
      <c r="D993" s="44"/>
      <c r="E993" s="44"/>
      <c r="F993" s="44"/>
      <c r="G993" s="44"/>
      <c r="H993" s="44"/>
      <c r="I993" s="44"/>
      <c r="J993" s="44"/>
      <c r="K993" s="44"/>
      <c r="L993" s="44"/>
      <c r="M993" s="44"/>
      <c r="N993" s="44"/>
      <c r="O993" s="44"/>
      <c r="P993" s="44"/>
      <c r="Q993" s="44"/>
      <c r="R993" s="44"/>
      <c r="S993" s="44"/>
    </row>
    <row r="994" spans="1:19">
      <c r="A994" s="44"/>
      <c r="B994" s="44"/>
      <c r="C994" s="44"/>
      <c r="D994" s="44"/>
      <c r="E994" s="44"/>
      <c r="F994" s="44"/>
      <c r="G994" s="44"/>
      <c r="H994" s="44"/>
      <c r="I994" s="44"/>
      <c r="J994" s="44"/>
      <c r="K994" s="44"/>
      <c r="L994" s="44"/>
      <c r="M994" s="44"/>
      <c r="N994" s="44"/>
      <c r="O994" s="44"/>
      <c r="P994" s="44"/>
      <c r="Q994" s="44"/>
      <c r="R994" s="44"/>
      <c r="S994" s="44"/>
    </row>
    <row r="995" spans="1:19">
      <c r="A995" s="44"/>
      <c r="B995" s="44"/>
      <c r="C995" s="44"/>
      <c r="D995" s="44"/>
      <c r="E995" s="44"/>
      <c r="F995" s="44"/>
      <c r="G995" s="44"/>
      <c r="H995" s="44"/>
      <c r="I995" s="44"/>
      <c r="J995" s="44"/>
      <c r="K995" s="44"/>
      <c r="L995" s="44"/>
      <c r="M995" s="44"/>
      <c r="N995" s="44"/>
      <c r="O995" s="44"/>
      <c r="P995" s="44"/>
      <c r="Q995" s="44"/>
      <c r="R995" s="44"/>
      <c r="S995" s="44"/>
    </row>
    <row r="996" spans="1:19">
      <c r="A996" s="44"/>
      <c r="B996" s="44"/>
      <c r="C996" s="44"/>
      <c r="D996" s="44"/>
      <c r="E996" s="44"/>
      <c r="F996" s="44"/>
      <c r="G996" s="44"/>
      <c r="H996" s="44"/>
      <c r="I996" s="44"/>
      <c r="J996" s="44"/>
      <c r="K996" s="44"/>
      <c r="L996" s="44"/>
      <c r="M996" s="44"/>
      <c r="N996" s="44"/>
      <c r="O996" s="44"/>
      <c r="P996" s="44"/>
      <c r="Q996" s="44"/>
      <c r="R996" s="44"/>
      <c r="S996" s="44"/>
    </row>
    <row r="997" spans="1:19">
      <c r="A997" s="44"/>
      <c r="B997" s="44"/>
      <c r="C997" s="44"/>
      <c r="D997" s="44"/>
      <c r="E997" s="44"/>
      <c r="F997" s="44"/>
      <c r="G997" s="44"/>
      <c r="H997" s="44"/>
      <c r="I997" s="44"/>
      <c r="J997" s="44"/>
      <c r="K997" s="44"/>
      <c r="L997" s="44"/>
      <c r="M997" s="44"/>
      <c r="N997" s="44"/>
      <c r="O997" s="44"/>
      <c r="P997" s="44"/>
      <c r="Q997" s="44"/>
      <c r="R997" s="44"/>
      <c r="S997" s="44"/>
    </row>
    <row r="998" spans="1:19">
      <c r="A998" s="44"/>
      <c r="B998" s="44"/>
      <c r="C998" s="44"/>
      <c r="D998" s="44"/>
      <c r="E998" s="44"/>
      <c r="F998" s="44"/>
      <c r="G998" s="44"/>
      <c r="H998" s="44"/>
      <c r="I998" s="44"/>
      <c r="J998" s="44"/>
      <c r="K998" s="44"/>
      <c r="L998" s="44"/>
      <c r="M998" s="44"/>
      <c r="N998" s="44"/>
      <c r="O998" s="44"/>
      <c r="P998" s="44"/>
      <c r="Q998" s="44"/>
      <c r="R998" s="44"/>
      <c r="S998" s="44"/>
    </row>
    <row r="999" spans="1:19">
      <c r="A999" s="44"/>
      <c r="B999" s="44"/>
      <c r="C999" s="44"/>
      <c r="D999" s="44"/>
      <c r="E999" s="44"/>
      <c r="F999" s="44"/>
      <c r="G999" s="44"/>
      <c r="H999" s="44"/>
      <c r="I999" s="44"/>
      <c r="J999" s="44"/>
      <c r="K999" s="44"/>
      <c r="L999" s="44"/>
      <c r="M999" s="44"/>
      <c r="N999" s="44"/>
      <c r="O999" s="44"/>
      <c r="P999" s="44"/>
      <c r="Q999" s="44"/>
      <c r="R999" s="44"/>
      <c r="S999" s="44"/>
    </row>
  </sheetData>
  <mergeCells count="2">
    <mergeCell ref="B3:B4"/>
    <mergeCell ref="C3:E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Y1000"/>
  <sheetViews>
    <sheetView workbookViewId="0"/>
  </sheetViews>
  <sheetFormatPr defaultColWidth="14.42578125" defaultRowHeight="15" customHeight="1"/>
  <cols>
    <col min="1" max="1" width="13.7109375" customWidth="1"/>
    <col min="2" max="2" width="108" customWidth="1"/>
    <col min="3" max="3" width="12.42578125" customWidth="1"/>
    <col min="4" max="4" width="34.5703125" customWidth="1"/>
  </cols>
  <sheetData>
    <row r="1" spans="1:25">
      <c r="A1" s="57" t="s">
        <v>171</v>
      </c>
      <c r="B1" s="57" t="s">
        <v>172</v>
      </c>
      <c r="C1" s="57" t="s">
        <v>173</v>
      </c>
      <c r="D1" s="57" t="s">
        <v>174</v>
      </c>
      <c r="E1" s="58"/>
      <c r="F1" s="58"/>
      <c r="G1" s="58"/>
      <c r="H1" s="58"/>
      <c r="I1" s="58"/>
      <c r="J1" s="58"/>
      <c r="K1" s="58"/>
      <c r="L1" s="58"/>
      <c r="M1" s="58"/>
      <c r="N1" s="58"/>
      <c r="O1" s="58"/>
      <c r="P1" s="58"/>
      <c r="Q1" s="58"/>
      <c r="R1" s="58"/>
      <c r="S1" s="58"/>
      <c r="T1" s="59"/>
      <c r="U1" s="59"/>
      <c r="V1" s="59"/>
      <c r="W1" s="59"/>
      <c r="X1" s="59"/>
      <c r="Y1" s="59"/>
    </row>
    <row r="2" spans="1:25">
      <c r="A2" s="46" t="s">
        <v>175</v>
      </c>
      <c r="B2" s="60" t="s">
        <v>176</v>
      </c>
      <c r="C2" s="61" t="s">
        <v>177</v>
      </c>
      <c r="D2" s="62"/>
      <c r="E2" s="44"/>
      <c r="F2" s="44"/>
      <c r="G2" s="44"/>
      <c r="H2" s="44"/>
      <c r="I2" s="44"/>
      <c r="J2" s="44"/>
      <c r="K2" s="44"/>
      <c r="L2" s="44"/>
      <c r="M2" s="44"/>
      <c r="N2" s="44"/>
      <c r="O2" s="44"/>
      <c r="P2" s="44"/>
      <c r="Q2" s="44"/>
      <c r="R2" s="44"/>
      <c r="S2" s="44"/>
    </row>
    <row r="3" spans="1:25">
      <c r="A3" s="46" t="s">
        <v>178</v>
      </c>
      <c r="B3" s="46" t="s">
        <v>179</v>
      </c>
      <c r="C3" s="61" t="s">
        <v>177</v>
      </c>
      <c r="D3" s="46"/>
      <c r="E3" s="44"/>
      <c r="F3" s="44"/>
      <c r="G3" s="44"/>
      <c r="H3" s="44"/>
      <c r="I3" s="44"/>
      <c r="J3" s="44"/>
      <c r="K3" s="44"/>
      <c r="L3" s="44"/>
      <c r="M3" s="44"/>
      <c r="N3" s="44"/>
      <c r="O3" s="44"/>
      <c r="P3" s="44"/>
      <c r="Q3" s="44"/>
      <c r="R3" s="44"/>
      <c r="S3" s="44"/>
    </row>
    <row r="4" spans="1:25">
      <c r="A4" s="46" t="s">
        <v>180</v>
      </c>
      <c r="B4" s="46" t="s">
        <v>181</v>
      </c>
      <c r="C4" s="61" t="s">
        <v>177</v>
      </c>
      <c r="D4" s="62"/>
      <c r="E4" s="44"/>
      <c r="F4" s="44"/>
      <c r="G4" s="44"/>
      <c r="H4" s="44"/>
      <c r="I4" s="44"/>
      <c r="J4" s="44"/>
      <c r="K4" s="44"/>
      <c r="L4" s="44"/>
      <c r="M4" s="44"/>
      <c r="N4" s="44"/>
      <c r="O4" s="44"/>
      <c r="P4" s="44"/>
      <c r="Q4" s="44"/>
      <c r="R4" s="44"/>
      <c r="S4" s="44"/>
    </row>
    <row r="5" spans="1:25">
      <c r="A5" s="46" t="s">
        <v>182</v>
      </c>
      <c r="B5" s="46" t="s">
        <v>183</v>
      </c>
      <c r="C5" s="63" t="s">
        <v>184</v>
      </c>
      <c r="D5" s="62"/>
      <c r="E5" s="44"/>
      <c r="F5" s="44"/>
      <c r="G5" s="44"/>
      <c r="H5" s="44"/>
      <c r="I5" s="44"/>
      <c r="J5" s="44"/>
      <c r="K5" s="44"/>
      <c r="L5" s="44"/>
      <c r="M5" s="44"/>
      <c r="N5" s="44"/>
      <c r="O5" s="44"/>
      <c r="P5" s="44"/>
      <c r="Q5" s="44"/>
      <c r="R5" s="44"/>
      <c r="S5" s="44"/>
    </row>
    <row r="6" spans="1:25">
      <c r="A6" s="46" t="s">
        <v>185</v>
      </c>
      <c r="B6" s="46" t="s">
        <v>186</v>
      </c>
      <c r="C6" s="61" t="s">
        <v>177</v>
      </c>
      <c r="D6" s="46"/>
      <c r="E6" s="44"/>
      <c r="F6" s="44"/>
      <c r="G6" s="44"/>
      <c r="H6" s="44"/>
      <c r="I6" s="44"/>
      <c r="J6" s="44"/>
      <c r="K6" s="44"/>
      <c r="L6" s="44"/>
      <c r="M6" s="44"/>
      <c r="N6" s="44"/>
      <c r="O6" s="44"/>
      <c r="P6" s="44"/>
      <c r="Q6" s="44"/>
      <c r="R6" s="44"/>
      <c r="S6" s="44"/>
    </row>
    <row r="7" spans="1:25">
      <c r="A7" s="46" t="s">
        <v>187</v>
      </c>
      <c r="B7" s="46" t="s">
        <v>188</v>
      </c>
      <c r="C7" s="61" t="s">
        <v>177</v>
      </c>
      <c r="D7" s="46"/>
      <c r="E7" s="44"/>
      <c r="F7" s="44"/>
      <c r="G7" s="44"/>
      <c r="H7" s="44"/>
      <c r="I7" s="44"/>
      <c r="J7" s="44"/>
      <c r="K7" s="44"/>
      <c r="L7" s="44"/>
      <c r="M7" s="44"/>
      <c r="N7" s="44"/>
      <c r="O7" s="44"/>
      <c r="P7" s="44"/>
      <c r="Q7" s="44"/>
      <c r="R7" s="44"/>
      <c r="S7" s="44"/>
    </row>
    <row r="8" spans="1:25">
      <c r="A8" s="46" t="s">
        <v>189</v>
      </c>
      <c r="B8" s="46" t="s">
        <v>190</v>
      </c>
      <c r="C8" s="61" t="s">
        <v>177</v>
      </c>
      <c r="D8" s="46"/>
      <c r="E8" s="44"/>
      <c r="F8" s="44"/>
      <c r="G8" s="44"/>
      <c r="H8" s="44"/>
      <c r="I8" s="44"/>
      <c r="J8" s="44"/>
      <c r="K8" s="44"/>
      <c r="L8" s="44"/>
      <c r="M8" s="44"/>
      <c r="N8" s="44"/>
      <c r="O8" s="44"/>
      <c r="P8" s="44"/>
      <c r="Q8" s="44"/>
      <c r="R8" s="44"/>
      <c r="S8" s="44"/>
    </row>
    <row r="9" spans="1:25">
      <c r="A9" s="46" t="s">
        <v>191</v>
      </c>
      <c r="B9" s="46" t="s">
        <v>192</v>
      </c>
      <c r="C9" s="61" t="s">
        <v>177</v>
      </c>
      <c r="D9" s="46"/>
      <c r="E9" s="44"/>
      <c r="F9" s="44"/>
      <c r="G9" s="44"/>
      <c r="H9" s="44"/>
      <c r="I9" s="44"/>
      <c r="J9" s="44"/>
      <c r="K9" s="44"/>
      <c r="L9" s="44"/>
      <c r="M9" s="44"/>
      <c r="N9" s="44"/>
      <c r="O9" s="44"/>
      <c r="P9" s="44"/>
      <c r="Q9" s="44"/>
      <c r="R9" s="44"/>
      <c r="S9" s="44"/>
    </row>
    <row r="10" spans="1:25">
      <c r="A10" s="46" t="s">
        <v>193</v>
      </c>
      <c r="B10" s="46" t="s">
        <v>194</v>
      </c>
      <c r="C10" s="61" t="s">
        <v>177</v>
      </c>
      <c r="D10" s="62"/>
      <c r="E10" s="44"/>
      <c r="F10" s="44"/>
      <c r="G10" s="44"/>
      <c r="H10" s="44"/>
      <c r="I10" s="44"/>
      <c r="J10" s="44"/>
      <c r="K10" s="44"/>
      <c r="L10" s="44"/>
      <c r="M10" s="44"/>
      <c r="N10" s="44"/>
      <c r="O10" s="44"/>
      <c r="P10" s="44"/>
      <c r="Q10" s="44"/>
      <c r="R10" s="44"/>
      <c r="S10" s="44"/>
    </row>
    <row r="11" spans="1:25">
      <c r="A11" s="46" t="s">
        <v>195</v>
      </c>
      <c r="B11" s="46" t="s">
        <v>196</v>
      </c>
      <c r="C11" s="61" t="s">
        <v>177</v>
      </c>
      <c r="D11" s="46"/>
      <c r="E11" s="44"/>
      <c r="F11" s="44"/>
      <c r="G11" s="44"/>
      <c r="H11" s="44"/>
      <c r="I11" s="44"/>
      <c r="J11" s="44"/>
      <c r="K11" s="44"/>
      <c r="L11" s="44"/>
      <c r="M11" s="44"/>
      <c r="N11" s="44"/>
      <c r="O11" s="44"/>
      <c r="P11" s="44"/>
      <c r="Q11" s="44"/>
      <c r="R11" s="44"/>
      <c r="S11" s="44"/>
    </row>
    <row r="12" spans="1:25">
      <c r="A12" s="46" t="s">
        <v>197</v>
      </c>
      <c r="B12" s="46" t="s">
        <v>198</v>
      </c>
      <c r="C12" s="61" t="s">
        <v>177</v>
      </c>
      <c r="D12" s="46"/>
      <c r="E12" s="44"/>
      <c r="F12" s="44"/>
      <c r="G12" s="44"/>
      <c r="H12" s="44"/>
      <c r="I12" s="44"/>
      <c r="J12" s="44"/>
      <c r="K12" s="44"/>
      <c r="L12" s="44"/>
      <c r="M12" s="44"/>
      <c r="N12" s="44"/>
      <c r="O12" s="44"/>
      <c r="P12" s="44"/>
      <c r="Q12" s="44"/>
      <c r="R12" s="44"/>
      <c r="S12" s="44"/>
    </row>
    <row r="13" spans="1:25">
      <c r="A13" s="46" t="s">
        <v>199</v>
      </c>
      <c r="B13" s="46" t="s">
        <v>200</v>
      </c>
      <c r="C13" s="61" t="s">
        <v>177</v>
      </c>
      <c r="D13" s="62"/>
      <c r="E13" s="44"/>
      <c r="F13" s="44"/>
      <c r="G13" s="44"/>
      <c r="H13" s="44"/>
      <c r="I13" s="44"/>
      <c r="J13" s="44"/>
      <c r="K13" s="44"/>
      <c r="L13" s="44"/>
      <c r="M13" s="44"/>
      <c r="N13" s="44"/>
      <c r="O13" s="44"/>
      <c r="P13" s="44"/>
      <c r="Q13" s="44"/>
      <c r="R13" s="44"/>
      <c r="S13" s="44"/>
    </row>
    <row r="14" spans="1:25">
      <c r="A14" s="46" t="s">
        <v>201</v>
      </c>
      <c r="B14" s="46" t="s">
        <v>202</v>
      </c>
      <c r="C14" s="61" t="s">
        <v>177</v>
      </c>
      <c r="D14" s="46"/>
      <c r="E14" s="44"/>
      <c r="F14" s="44"/>
      <c r="G14" s="44"/>
      <c r="H14" s="44"/>
      <c r="I14" s="44"/>
      <c r="J14" s="44"/>
      <c r="K14" s="44"/>
      <c r="L14" s="44"/>
      <c r="M14" s="44"/>
      <c r="N14" s="44"/>
      <c r="O14" s="44"/>
      <c r="P14" s="44"/>
      <c r="Q14" s="44"/>
      <c r="R14" s="44"/>
      <c r="S14" s="44"/>
    </row>
    <row r="15" spans="1:25">
      <c r="A15" s="46" t="s">
        <v>203</v>
      </c>
      <c r="B15" s="46" t="s">
        <v>204</v>
      </c>
      <c r="C15" s="61" t="s">
        <v>177</v>
      </c>
      <c r="D15" s="46"/>
      <c r="E15" s="44"/>
      <c r="F15" s="44"/>
      <c r="G15" s="44"/>
      <c r="H15" s="44"/>
      <c r="I15" s="44"/>
      <c r="J15" s="44"/>
      <c r="K15" s="44"/>
      <c r="L15" s="44"/>
      <c r="M15" s="44"/>
      <c r="N15" s="44"/>
      <c r="O15" s="44"/>
      <c r="P15" s="44"/>
      <c r="Q15" s="44"/>
      <c r="R15" s="44"/>
      <c r="S15" s="44"/>
    </row>
    <row r="16" spans="1:25">
      <c r="A16" s="46" t="s">
        <v>205</v>
      </c>
      <c r="B16" s="46" t="s">
        <v>206</v>
      </c>
      <c r="C16" s="61" t="s">
        <v>177</v>
      </c>
      <c r="D16" s="62"/>
      <c r="E16" s="44"/>
      <c r="F16" s="44"/>
      <c r="G16" s="44"/>
      <c r="H16" s="44"/>
      <c r="I16" s="44"/>
      <c r="J16" s="44"/>
      <c r="K16" s="44"/>
      <c r="L16" s="44"/>
      <c r="M16" s="44"/>
      <c r="N16" s="44"/>
      <c r="O16" s="44"/>
      <c r="P16" s="44"/>
      <c r="Q16" s="44"/>
      <c r="R16" s="44"/>
      <c r="S16" s="44"/>
    </row>
    <row r="17" spans="1:19">
      <c r="A17" s="46" t="s">
        <v>207</v>
      </c>
      <c r="B17" s="46" t="s">
        <v>208</v>
      </c>
      <c r="C17" s="61" t="s">
        <v>177</v>
      </c>
      <c r="D17" s="46"/>
      <c r="E17" s="44"/>
      <c r="F17" s="44"/>
      <c r="G17" s="44"/>
      <c r="H17" s="44"/>
      <c r="I17" s="44"/>
      <c r="J17" s="44"/>
      <c r="K17" s="44"/>
      <c r="L17" s="44"/>
      <c r="M17" s="44"/>
      <c r="N17" s="44"/>
      <c r="O17" s="44"/>
      <c r="P17" s="44"/>
      <c r="Q17" s="44"/>
      <c r="R17" s="44"/>
      <c r="S17" s="44"/>
    </row>
    <row r="18" spans="1:19">
      <c r="A18" s="46" t="s">
        <v>209</v>
      </c>
      <c r="B18" s="46" t="s">
        <v>210</v>
      </c>
      <c r="C18" s="61" t="s">
        <v>177</v>
      </c>
      <c r="D18" s="46"/>
      <c r="E18" s="44"/>
      <c r="F18" s="44"/>
      <c r="G18" s="44"/>
      <c r="H18" s="44"/>
      <c r="I18" s="44"/>
      <c r="J18" s="44"/>
      <c r="K18" s="44"/>
      <c r="L18" s="44"/>
      <c r="M18" s="44"/>
      <c r="N18" s="44"/>
      <c r="O18" s="44"/>
      <c r="P18" s="44"/>
      <c r="Q18" s="44"/>
      <c r="R18" s="44"/>
      <c r="S18" s="44"/>
    </row>
    <row r="19" spans="1:19">
      <c r="A19" s="46" t="s">
        <v>211</v>
      </c>
      <c r="B19" s="46" t="s">
        <v>212</v>
      </c>
      <c r="C19" s="61" t="s">
        <v>177</v>
      </c>
      <c r="D19" s="46"/>
      <c r="E19" s="44"/>
      <c r="F19" s="44"/>
      <c r="G19" s="44"/>
      <c r="H19" s="44"/>
      <c r="I19" s="44"/>
      <c r="J19" s="44"/>
      <c r="K19" s="44"/>
      <c r="L19" s="44"/>
      <c r="M19" s="44"/>
      <c r="N19" s="44"/>
      <c r="O19" s="44"/>
      <c r="P19" s="44"/>
      <c r="Q19" s="44"/>
      <c r="R19" s="44"/>
      <c r="S19" s="44"/>
    </row>
    <row r="20" spans="1:19">
      <c r="A20" s="46" t="s">
        <v>213</v>
      </c>
      <c r="B20" s="46" t="s">
        <v>214</v>
      </c>
      <c r="C20" s="61" t="s">
        <v>177</v>
      </c>
      <c r="D20" s="46"/>
      <c r="E20" s="44"/>
      <c r="F20" s="44"/>
      <c r="G20" s="44"/>
      <c r="H20" s="44"/>
      <c r="I20" s="44"/>
      <c r="J20" s="44"/>
      <c r="K20" s="44"/>
      <c r="L20" s="44"/>
      <c r="M20" s="44"/>
      <c r="N20" s="44"/>
      <c r="O20" s="44"/>
      <c r="P20" s="44"/>
      <c r="Q20" s="44"/>
      <c r="R20" s="44"/>
      <c r="S20" s="44"/>
    </row>
    <row r="21" spans="1:19">
      <c r="A21" s="46" t="s">
        <v>215</v>
      </c>
      <c r="B21" s="46" t="s">
        <v>216</v>
      </c>
      <c r="C21" s="61" t="s">
        <v>177</v>
      </c>
      <c r="D21" s="46"/>
      <c r="E21" s="44"/>
      <c r="F21" s="44"/>
      <c r="G21" s="44"/>
      <c r="H21" s="44"/>
      <c r="I21" s="44"/>
      <c r="J21" s="44"/>
      <c r="K21" s="44"/>
      <c r="L21" s="44"/>
      <c r="M21" s="44"/>
      <c r="N21" s="44"/>
      <c r="O21" s="44"/>
      <c r="P21" s="44"/>
      <c r="Q21" s="44"/>
      <c r="R21" s="44"/>
      <c r="S21" s="44"/>
    </row>
    <row r="22" spans="1:19">
      <c r="A22" s="46" t="s">
        <v>217</v>
      </c>
      <c r="B22" s="46" t="s">
        <v>218</v>
      </c>
      <c r="C22" s="61" t="s">
        <v>177</v>
      </c>
      <c r="D22" s="46"/>
      <c r="E22" s="44"/>
      <c r="F22" s="44"/>
      <c r="G22" s="44"/>
      <c r="H22" s="44"/>
      <c r="I22" s="44"/>
      <c r="J22" s="44"/>
      <c r="K22" s="44"/>
      <c r="L22" s="44"/>
      <c r="M22" s="44"/>
      <c r="N22" s="44"/>
      <c r="O22" s="44"/>
      <c r="P22" s="44"/>
      <c r="Q22" s="44"/>
      <c r="R22" s="44"/>
      <c r="S22" s="44"/>
    </row>
    <row r="23" spans="1:19">
      <c r="A23" s="46" t="s">
        <v>219</v>
      </c>
      <c r="B23" s="46" t="s">
        <v>220</v>
      </c>
      <c r="C23" s="63" t="s">
        <v>184</v>
      </c>
      <c r="D23" s="62"/>
      <c r="E23" s="44"/>
      <c r="F23" s="44"/>
      <c r="G23" s="44"/>
      <c r="H23" s="44"/>
      <c r="I23" s="44"/>
      <c r="J23" s="44"/>
      <c r="K23" s="44"/>
      <c r="L23" s="44"/>
      <c r="M23" s="44"/>
      <c r="N23" s="44"/>
      <c r="O23" s="44"/>
      <c r="P23" s="44"/>
      <c r="Q23" s="44"/>
      <c r="R23" s="44"/>
      <c r="S23" s="44"/>
    </row>
    <row r="24" spans="1:19">
      <c r="A24" s="46" t="s">
        <v>221</v>
      </c>
      <c r="B24" s="46" t="s">
        <v>222</v>
      </c>
      <c r="C24" s="61" t="s">
        <v>177</v>
      </c>
      <c r="D24" s="46"/>
      <c r="E24" s="44"/>
      <c r="F24" s="44"/>
      <c r="G24" s="44"/>
      <c r="H24" s="44"/>
      <c r="I24" s="44"/>
      <c r="J24" s="44"/>
      <c r="K24" s="44"/>
      <c r="L24" s="44"/>
      <c r="M24" s="44"/>
      <c r="N24" s="44"/>
      <c r="O24" s="44"/>
      <c r="P24" s="44"/>
      <c r="Q24" s="44"/>
      <c r="R24" s="44"/>
      <c r="S24" s="44"/>
    </row>
    <row r="25" spans="1:19">
      <c r="A25" s="46" t="s">
        <v>223</v>
      </c>
      <c r="B25" s="46" t="s">
        <v>224</v>
      </c>
      <c r="C25" s="61" t="s">
        <v>177</v>
      </c>
      <c r="D25" s="46"/>
      <c r="E25" s="44"/>
      <c r="F25" s="44"/>
      <c r="G25" s="44"/>
      <c r="H25" s="44"/>
      <c r="I25" s="44"/>
      <c r="J25" s="44"/>
      <c r="K25" s="44"/>
      <c r="L25" s="44"/>
      <c r="M25" s="44"/>
      <c r="N25" s="44"/>
      <c r="O25" s="44"/>
      <c r="P25" s="44"/>
      <c r="Q25" s="44"/>
      <c r="R25" s="44"/>
      <c r="S25" s="44"/>
    </row>
    <row r="26" spans="1:19">
      <c r="A26" s="46" t="s">
        <v>225</v>
      </c>
      <c r="B26" s="46" t="s">
        <v>226</v>
      </c>
      <c r="C26" s="61" t="s">
        <v>177</v>
      </c>
      <c r="D26" s="62"/>
      <c r="E26" s="44"/>
      <c r="F26" s="44"/>
      <c r="G26" s="44"/>
      <c r="H26" s="44"/>
      <c r="I26" s="44"/>
      <c r="J26" s="44"/>
      <c r="K26" s="44"/>
      <c r="L26" s="44"/>
      <c r="M26" s="44"/>
      <c r="N26" s="44"/>
      <c r="O26" s="44"/>
      <c r="P26" s="44"/>
      <c r="Q26" s="44"/>
      <c r="R26" s="44"/>
      <c r="S26" s="44"/>
    </row>
    <row r="27" spans="1:19">
      <c r="A27" s="46" t="s">
        <v>227</v>
      </c>
      <c r="B27" s="46" t="s">
        <v>228</v>
      </c>
      <c r="C27" s="61" t="s">
        <v>177</v>
      </c>
      <c r="D27" s="62"/>
      <c r="E27" s="44"/>
      <c r="F27" s="44"/>
      <c r="G27" s="44"/>
      <c r="H27" s="44"/>
      <c r="I27" s="44"/>
      <c r="J27" s="44"/>
      <c r="K27" s="44"/>
      <c r="L27" s="44"/>
      <c r="M27" s="44"/>
      <c r="N27" s="44"/>
      <c r="O27" s="44"/>
      <c r="P27" s="44"/>
      <c r="Q27" s="44"/>
      <c r="R27" s="44"/>
      <c r="S27" s="44"/>
    </row>
    <row r="28" spans="1:19">
      <c r="A28" s="46" t="s">
        <v>229</v>
      </c>
      <c r="B28" s="46" t="s">
        <v>230</v>
      </c>
      <c r="C28" s="61" t="s">
        <v>177</v>
      </c>
      <c r="D28" s="62"/>
      <c r="E28" s="44"/>
      <c r="F28" s="44"/>
      <c r="G28" s="44"/>
      <c r="H28" s="44"/>
      <c r="I28" s="44"/>
      <c r="J28" s="44"/>
      <c r="K28" s="44"/>
      <c r="L28" s="44"/>
      <c r="M28" s="44"/>
      <c r="N28" s="44"/>
      <c r="O28" s="44"/>
      <c r="P28" s="44"/>
      <c r="Q28" s="44"/>
      <c r="R28" s="44"/>
      <c r="S28" s="44"/>
    </row>
    <row r="29" spans="1:19">
      <c r="A29" s="46" t="s">
        <v>231</v>
      </c>
      <c r="B29" s="46" t="s">
        <v>232</v>
      </c>
      <c r="C29" s="61" t="s">
        <v>177</v>
      </c>
      <c r="D29" s="46"/>
      <c r="E29" s="44"/>
      <c r="F29" s="44"/>
      <c r="G29" s="44"/>
      <c r="H29" s="44"/>
      <c r="I29" s="44"/>
      <c r="J29" s="44"/>
      <c r="K29" s="44"/>
      <c r="L29" s="44"/>
      <c r="M29" s="44"/>
      <c r="N29" s="44"/>
      <c r="O29" s="44"/>
      <c r="P29" s="44"/>
      <c r="Q29" s="44"/>
      <c r="R29" s="44"/>
      <c r="S29" s="44"/>
    </row>
    <row r="30" spans="1:19">
      <c r="A30" s="46" t="s">
        <v>233</v>
      </c>
      <c r="B30" s="46" t="s">
        <v>234</v>
      </c>
      <c r="C30" s="61" t="s">
        <v>177</v>
      </c>
      <c r="D30" s="46"/>
      <c r="E30" s="44"/>
      <c r="F30" s="44"/>
      <c r="G30" s="44"/>
      <c r="H30" s="44"/>
      <c r="I30" s="44"/>
      <c r="J30" s="44"/>
      <c r="K30" s="44"/>
      <c r="L30" s="44"/>
      <c r="M30" s="44"/>
      <c r="N30" s="44"/>
      <c r="O30" s="44"/>
      <c r="P30" s="44"/>
      <c r="Q30" s="44"/>
      <c r="R30" s="44"/>
      <c r="S30" s="44"/>
    </row>
    <row r="31" spans="1:19">
      <c r="A31" s="46" t="s">
        <v>235</v>
      </c>
      <c r="B31" s="46" t="s">
        <v>236</v>
      </c>
      <c r="C31" s="61" t="s">
        <v>177</v>
      </c>
      <c r="D31" s="46"/>
      <c r="E31" s="44"/>
      <c r="F31" s="44"/>
      <c r="G31" s="44"/>
      <c r="H31" s="44"/>
      <c r="I31" s="44"/>
      <c r="J31" s="44"/>
      <c r="K31" s="44"/>
      <c r="L31" s="44"/>
      <c r="M31" s="44"/>
      <c r="N31" s="44"/>
      <c r="O31" s="44"/>
      <c r="P31" s="44"/>
      <c r="Q31" s="44"/>
      <c r="R31" s="44"/>
      <c r="S31" s="44"/>
    </row>
    <row r="32" spans="1:19">
      <c r="A32" s="46" t="s">
        <v>237</v>
      </c>
      <c r="B32" s="46" t="s">
        <v>238</v>
      </c>
      <c r="C32" s="61" t="s">
        <v>177</v>
      </c>
      <c r="D32" s="46"/>
      <c r="E32" s="44"/>
      <c r="F32" s="44"/>
      <c r="G32" s="44"/>
      <c r="H32" s="44"/>
      <c r="I32" s="44"/>
      <c r="J32" s="44"/>
      <c r="K32" s="44"/>
      <c r="L32" s="44"/>
      <c r="M32" s="44"/>
      <c r="N32" s="44"/>
      <c r="O32" s="44"/>
      <c r="P32" s="44"/>
      <c r="Q32" s="44"/>
      <c r="R32" s="44"/>
      <c r="S32" s="44"/>
    </row>
    <row r="33" spans="1:19">
      <c r="A33" s="46" t="s">
        <v>239</v>
      </c>
      <c r="B33" s="46" t="s">
        <v>240</v>
      </c>
      <c r="C33" s="61" t="s">
        <v>177</v>
      </c>
      <c r="D33" s="62"/>
      <c r="E33" s="44"/>
      <c r="F33" s="44"/>
      <c r="G33" s="44"/>
      <c r="H33" s="44"/>
      <c r="I33" s="44"/>
      <c r="J33" s="44"/>
      <c r="K33" s="44"/>
      <c r="L33" s="44"/>
      <c r="M33" s="44"/>
      <c r="N33" s="44"/>
      <c r="O33" s="44"/>
      <c r="P33" s="44"/>
      <c r="Q33" s="44"/>
      <c r="R33" s="44"/>
      <c r="S33" s="44"/>
    </row>
    <row r="34" spans="1:19">
      <c r="A34" s="46" t="s">
        <v>241</v>
      </c>
      <c r="B34" s="46" t="s">
        <v>242</v>
      </c>
      <c r="C34" s="61" t="s">
        <v>177</v>
      </c>
      <c r="D34" s="62"/>
      <c r="E34" s="44"/>
      <c r="F34" s="44"/>
      <c r="G34" s="44"/>
      <c r="H34" s="44"/>
      <c r="I34" s="44"/>
      <c r="J34" s="44"/>
      <c r="K34" s="44"/>
      <c r="L34" s="44"/>
      <c r="M34" s="44"/>
      <c r="N34" s="44"/>
      <c r="O34" s="44"/>
      <c r="P34" s="44"/>
      <c r="Q34" s="44"/>
      <c r="R34" s="44"/>
      <c r="S34" s="44"/>
    </row>
    <row r="35" spans="1:19">
      <c r="A35" s="46" t="s">
        <v>243</v>
      </c>
      <c r="B35" s="46" t="s">
        <v>244</v>
      </c>
      <c r="C35" s="61" t="s">
        <v>177</v>
      </c>
      <c r="D35" s="46"/>
      <c r="E35" s="44"/>
      <c r="F35" s="44"/>
      <c r="G35" s="44"/>
      <c r="H35" s="44"/>
      <c r="I35" s="44"/>
      <c r="J35" s="44"/>
      <c r="K35" s="44"/>
      <c r="L35" s="44"/>
      <c r="M35" s="44"/>
      <c r="N35" s="44"/>
      <c r="O35" s="44"/>
      <c r="P35" s="44"/>
      <c r="Q35" s="44"/>
      <c r="R35" s="44"/>
      <c r="S35" s="44"/>
    </row>
    <row r="36" spans="1:19">
      <c r="A36" s="46" t="s">
        <v>245</v>
      </c>
      <c r="B36" s="46" t="s">
        <v>246</v>
      </c>
      <c r="C36" s="61" t="s">
        <v>177</v>
      </c>
      <c r="D36" s="62"/>
      <c r="E36" s="44"/>
      <c r="F36" s="44"/>
      <c r="G36" s="44"/>
      <c r="H36" s="44"/>
      <c r="I36" s="44"/>
      <c r="J36" s="44"/>
      <c r="K36" s="44"/>
      <c r="L36" s="44"/>
      <c r="M36" s="44"/>
      <c r="N36" s="44"/>
      <c r="O36" s="44"/>
      <c r="P36" s="44"/>
      <c r="Q36" s="44"/>
      <c r="R36" s="44"/>
      <c r="S36" s="44"/>
    </row>
    <row r="37" spans="1:19">
      <c r="A37" s="46" t="s">
        <v>247</v>
      </c>
      <c r="B37" s="46" t="s">
        <v>248</v>
      </c>
      <c r="C37" s="61" t="s">
        <v>177</v>
      </c>
      <c r="D37" s="46"/>
      <c r="E37" s="44"/>
      <c r="F37" s="44"/>
      <c r="G37" s="44"/>
      <c r="H37" s="44"/>
      <c r="I37" s="44"/>
      <c r="J37" s="44"/>
      <c r="K37" s="44"/>
      <c r="L37" s="44"/>
      <c r="M37" s="44"/>
      <c r="N37" s="44"/>
      <c r="O37" s="44"/>
      <c r="P37" s="44"/>
      <c r="Q37" s="44"/>
      <c r="R37" s="44"/>
      <c r="S37" s="44"/>
    </row>
    <row r="38" spans="1:19">
      <c r="A38" s="46" t="s">
        <v>249</v>
      </c>
      <c r="B38" s="46" t="s">
        <v>250</v>
      </c>
      <c r="C38" s="61" t="s">
        <v>177</v>
      </c>
      <c r="D38" s="46"/>
      <c r="E38" s="44"/>
      <c r="F38" s="44"/>
      <c r="G38" s="44"/>
      <c r="H38" s="44"/>
      <c r="I38" s="44"/>
      <c r="J38" s="44"/>
      <c r="K38" s="44"/>
      <c r="L38" s="44"/>
      <c r="M38" s="44"/>
      <c r="N38" s="44"/>
      <c r="O38" s="44"/>
      <c r="P38" s="44"/>
      <c r="Q38" s="44"/>
      <c r="R38" s="44"/>
      <c r="S38" s="44"/>
    </row>
    <row r="39" spans="1:19">
      <c r="A39" s="46" t="s">
        <v>251</v>
      </c>
      <c r="B39" s="46" t="s">
        <v>252</v>
      </c>
      <c r="C39" s="63" t="s">
        <v>184</v>
      </c>
      <c r="D39" s="62"/>
      <c r="E39" s="44"/>
      <c r="F39" s="44"/>
      <c r="G39" s="44"/>
      <c r="H39" s="44"/>
      <c r="I39" s="44"/>
      <c r="J39" s="44"/>
      <c r="K39" s="44"/>
      <c r="L39" s="44"/>
      <c r="M39" s="44"/>
      <c r="N39" s="44"/>
      <c r="O39" s="44"/>
      <c r="P39" s="44"/>
      <c r="Q39" s="44"/>
      <c r="R39" s="44"/>
      <c r="S39" s="44"/>
    </row>
    <row r="40" spans="1:19">
      <c r="A40" s="46" t="s">
        <v>253</v>
      </c>
      <c r="B40" s="46" t="s">
        <v>254</v>
      </c>
      <c r="C40" s="63" t="s">
        <v>184</v>
      </c>
      <c r="D40" s="62"/>
      <c r="E40" s="44"/>
      <c r="F40" s="44"/>
      <c r="G40" s="44"/>
      <c r="H40" s="44"/>
      <c r="I40" s="44"/>
      <c r="J40" s="44"/>
      <c r="K40" s="44"/>
      <c r="L40" s="44"/>
      <c r="M40" s="44"/>
      <c r="N40" s="44"/>
      <c r="O40" s="44"/>
      <c r="P40" s="44"/>
      <c r="Q40" s="44"/>
      <c r="R40" s="44"/>
      <c r="S40" s="44"/>
    </row>
    <row r="41" spans="1:19">
      <c r="A41" s="46" t="s">
        <v>255</v>
      </c>
      <c r="B41" s="46" t="s">
        <v>256</v>
      </c>
      <c r="C41" s="61" t="s">
        <v>177</v>
      </c>
      <c r="D41" s="46"/>
      <c r="E41" s="44"/>
      <c r="F41" s="64"/>
      <c r="G41" s="44"/>
      <c r="H41" s="44"/>
      <c r="I41" s="44"/>
      <c r="J41" s="44"/>
      <c r="K41" s="44"/>
      <c r="L41" s="44"/>
      <c r="M41" s="44"/>
      <c r="N41" s="44"/>
      <c r="O41" s="44"/>
      <c r="P41" s="44"/>
      <c r="Q41" s="44"/>
      <c r="R41" s="44"/>
      <c r="S41" s="44"/>
    </row>
    <row r="42" spans="1:19">
      <c r="A42" s="46" t="s">
        <v>257</v>
      </c>
      <c r="B42" s="46" t="s">
        <v>258</v>
      </c>
      <c r="C42" s="61" t="s">
        <v>177</v>
      </c>
      <c r="D42" s="46"/>
      <c r="E42" s="44"/>
      <c r="F42" s="44"/>
      <c r="G42" s="44"/>
      <c r="H42" s="44"/>
      <c r="I42" s="44"/>
      <c r="J42" s="44"/>
      <c r="K42" s="44"/>
      <c r="L42" s="44"/>
      <c r="M42" s="44"/>
      <c r="N42" s="44"/>
      <c r="O42" s="44"/>
      <c r="P42" s="44"/>
      <c r="Q42" s="44"/>
      <c r="R42" s="44"/>
      <c r="S42" s="44"/>
    </row>
    <row r="43" spans="1:19">
      <c r="A43" s="46" t="s">
        <v>259</v>
      </c>
      <c r="B43" s="46" t="s">
        <v>260</v>
      </c>
      <c r="C43" s="61" t="s">
        <v>177</v>
      </c>
      <c r="D43" s="46"/>
      <c r="E43" s="44"/>
      <c r="F43" s="44"/>
      <c r="G43" s="44"/>
      <c r="H43" s="44"/>
      <c r="I43" s="44"/>
      <c r="J43" s="44"/>
      <c r="K43" s="44"/>
      <c r="L43" s="44"/>
      <c r="M43" s="44"/>
      <c r="N43" s="44"/>
      <c r="O43" s="44"/>
      <c r="P43" s="44"/>
      <c r="Q43" s="44"/>
      <c r="R43" s="44"/>
      <c r="S43" s="44"/>
    </row>
    <row r="44" spans="1:19">
      <c r="A44" s="46" t="s">
        <v>261</v>
      </c>
      <c r="B44" s="46" t="s">
        <v>262</v>
      </c>
      <c r="C44" s="61" t="s">
        <v>177</v>
      </c>
      <c r="D44" s="46"/>
      <c r="E44" s="44"/>
      <c r="F44" s="44"/>
      <c r="G44" s="44"/>
      <c r="H44" s="44"/>
      <c r="I44" s="44"/>
      <c r="J44" s="44"/>
      <c r="K44" s="44"/>
      <c r="L44" s="44"/>
      <c r="M44" s="44"/>
      <c r="N44" s="44"/>
      <c r="O44" s="44"/>
      <c r="P44" s="44"/>
      <c r="Q44" s="44"/>
      <c r="R44" s="44"/>
      <c r="S44" s="44"/>
    </row>
    <row r="45" spans="1:19">
      <c r="A45" s="46" t="s">
        <v>263</v>
      </c>
      <c r="B45" s="46" t="s">
        <v>264</v>
      </c>
      <c r="C45" s="61" t="s">
        <v>177</v>
      </c>
      <c r="D45" s="46"/>
      <c r="E45" s="44"/>
      <c r="F45" s="44"/>
      <c r="G45" s="44"/>
      <c r="H45" s="44"/>
      <c r="I45" s="44"/>
      <c r="J45" s="44"/>
      <c r="K45" s="44"/>
      <c r="L45" s="44"/>
      <c r="M45" s="44"/>
      <c r="N45" s="44"/>
      <c r="O45" s="44"/>
      <c r="P45" s="44"/>
      <c r="Q45" s="44"/>
      <c r="R45" s="44"/>
      <c r="S45" s="44"/>
    </row>
    <row r="46" spans="1:19">
      <c r="A46" s="46" t="s">
        <v>265</v>
      </c>
      <c r="B46" s="46" t="s">
        <v>266</v>
      </c>
      <c r="C46" s="61" t="s">
        <v>177</v>
      </c>
      <c r="D46" s="46"/>
      <c r="E46" s="44"/>
      <c r="F46" s="44"/>
      <c r="G46" s="44"/>
      <c r="H46" s="44"/>
      <c r="I46" s="44"/>
      <c r="J46" s="44"/>
      <c r="K46" s="44"/>
      <c r="L46" s="44"/>
      <c r="M46" s="44"/>
      <c r="N46" s="44"/>
      <c r="O46" s="44"/>
      <c r="P46" s="44"/>
      <c r="Q46" s="44"/>
      <c r="R46" s="44"/>
      <c r="S46" s="44"/>
    </row>
    <row r="47" spans="1:19">
      <c r="A47" s="46" t="s">
        <v>267</v>
      </c>
      <c r="B47" s="46" t="s">
        <v>268</v>
      </c>
      <c r="C47" s="61" t="s">
        <v>177</v>
      </c>
      <c r="D47" s="46"/>
      <c r="E47" s="44"/>
      <c r="F47" s="44"/>
      <c r="G47" s="44"/>
      <c r="H47" s="44"/>
      <c r="I47" s="44"/>
      <c r="J47" s="44"/>
      <c r="K47" s="44"/>
      <c r="L47" s="44"/>
      <c r="M47" s="44"/>
      <c r="N47" s="44"/>
      <c r="O47" s="44"/>
      <c r="P47" s="44"/>
      <c r="Q47" s="44"/>
      <c r="R47" s="44"/>
      <c r="S47" s="44"/>
    </row>
    <row r="48" spans="1:19">
      <c r="A48" s="46" t="s">
        <v>269</v>
      </c>
      <c r="B48" s="46" t="s">
        <v>270</v>
      </c>
      <c r="C48" s="61" t="s">
        <v>177</v>
      </c>
      <c r="D48" s="46"/>
      <c r="E48" s="44"/>
      <c r="F48" s="44"/>
      <c r="G48" s="44"/>
      <c r="H48" s="44"/>
      <c r="I48" s="44"/>
      <c r="J48" s="44"/>
      <c r="K48" s="44"/>
      <c r="L48" s="44"/>
      <c r="M48" s="44"/>
      <c r="N48" s="44"/>
      <c r="O48" s="44"/>
      <c r="P48" s="44"/>
      <c r="Q48" s="44"/>
      <c r="R48" s="44"/>
      <c r="S48" s="44"/>
    </row>
    <row r="49" spans="1:19">
      <c r="A49" s="46" t="s">
        <v>271</v>
      </c>
      <c r="B49" s="46" t="s">
        <v>272</v>
      </c>
      <c r="C49" s="61" t="s">
        <v>177</v>
      </c>
      <c r="D49" s="46"/>
      <c r="E49" s="44"/>
      <c r="F49" s="44"/>
      <c r="G49" s="44"/>
      <c r="H49" s="44"/>
      <c r="I49" s="44"/>
      <c r="J49" s="44"/>
      <c r="K49" s="44"/>
      <c r="L49" s="44"/>
      <c r="M49" s="44"/>
      <c r="N49" s="44"/>
      <c r="O49" s="44"/>
      <c r="P49" s="44"/>
      <c r="Q49" s="44"/>
      <c r="R49" s="44"/>
      <c r="S49" s="44"/>
    </row>
    <row r="50" spans="1:19">
      <c r="A50" s="46" t="s">
        <v>273</v>
      </c>
      <c r="B50" s="46" t="s">
        <v>274</v>
      </c>
      <c r="C50" s="61" t="s">
        <v>177</v>
      </c>
      <c r="D50" s="46"/>
      <c r="E50" s="44"/>
      <c r="F50" s="44"/>
      <c r="G50" s="44"/>
      <c r="H50" s="44"/>
      <c r="I50" s="44"/>
      <c r="J50" s="44"/>
      <c r="K50" s="44"/>
      <c r="L50" s="44"/>
      <c r="M50" s="44"/>
      <c r="N50" s="44"/>
      <c r="O50" s="44"/>
      <c r="P50" s="44"/>
      <c r="Q50" s="44"/>
      <c r="R50" s="44"/>
      <c r="S50" s="44"/>
    </row>
    <row r="51" spans="1:19">
      <c r="A51" s="46" t="s">
        <v>275</v>
      </c>
      <c r="B51" s="46" t="s">
        <v>276</v>
      </c>
      <c r="C51" s="61" t="s">
        <v>177</v>
      </c>
      <c r="D51" s="46"/>
      <c r="E51" s="44"/>
      <c r="F51" s="44"/>
      <c r="G51" s="44"/>
      <c r="H51" s="44"/>
      <c r="I51" s="44"/>
      <c r="J51" s="44"/>
      <c r="K51" s="44"/>
      <c r="L51" s="44"/>
      <c r="M51" s="44"/>
      <c r="N51" s="44"/>
      <c r="O51" s="44"/>
      <c r="P51" s="44"/>
      <c r="Q51" s="44"/>
      <c r="R51" s="44"/>
      <c r="S51" s="44"/>
    </row>
    <row r="52" spans="1:19">
      <c r="A52" s="46" t="s">
        <v>277</v>
      </c>
      <c r="B52" s="46" t="s">
        <v>278</v>
      </c>
      <c r="C52" s="61" t="s">
        <v>177</v>
      </c>
      <c r="D52" s="46"/>
      <c r="E52" s="44"/>
      <c r="F52" s="44"/>
      <c r="G52" s="44"/>
      <c r="H52" s="44"/>
      <c r="I52" s="44"/>
      <c r="J52" s="44"/>
      <c r="K52" s="44"/>
      <c r="L52" s="44"/>
      <c r="M52" s="44"/>
      <c r="N52" s="44"/>
      <c r="O52" s="44"/>
      <c r="P52" s="44"/>
      <c r="Q52" s="44"/>
      <c r="R52" s="44"/>
      <c r="S52" s="44"/>
    </row>
    <row r="53" spans="1:19">
      <c r="A53" s="46" t="s">
        <v>279</v>
      </c>
      <c r="B53" s="46" t="s">
        <v>280</v>
      </c>
      <c r="C53" s="63" t="s">
        <v>184</v>
      </c>
      <c r="D53" s="62"/>
      <c r="E53" s="44"/>
      <c r="F53" s="44"/>
      <c r="G53" s="44"/>
      <c r="H53" s="44"/>
      <c r="I53" s="44"/>
      <c r="J53" s="44"/>
      <c r="K53" s="44"/>
      <c r="L53" s="44"/>
      <c r="M53" s="44"/>
      <c r="N53" s="44"/>
      <c r="O53" s="44"/>
      <c r="P53" s="44"/>
      <c r="Q53" s="44"/>
      <c r="R53" s="44"/>
      <c r="S53" s="44"/>
    </row>
    <row r="54" spans="1:19">
      <c r="A54" s="46" t="s">
        <v>281</v>
      </c>
      <c r="B54" s="46" t="s">
        <v>282</v>
      </c>
      <c r="C54" s="63" t="s">
        <v>184</v>
      </c>
      <c r="D54" s="62"/>
      <c r="E54" s="44"/>
      <c r="F54" s="44"/>
      <c r="G54" s="44"/>
      <c r="H54" s="44"/>
      <c r="I54" s="44"/>
      <c r="J54" s="44"/>
      <c r="K54" s="44"/>
      <c r="L54" s="44"/>
      <c r="M54" s="44"/>
      <c r="N54" s="44"/>
      <c r="O54" s="44"/>
      <c r="P54" s="44"/>
      <c r="Q54" s="44"/>
      <c r="R54" s="44"/>
      <c r="S54" s="44"/>
    </row>
    <row r="55" spans="1:19">
      <c r="A55" s="46" t="s">
        <v>283</v>
      </c>
      <c r="B55" s="46" t="s">
        <v>284</v>
      </c>
      <c r="C55" s="61" t="s">
        <v>177</v>
      </c>
      <c r="D55" s="62"/>
      <c r="E55" s="44"/>
      <c r="F55" s="44"/>
      <c r="G55" s="44"/>
      <c r="H55" s="44"/>
      <c r="I55" s="44"/>
      <c r="J55" s="44"/>
      <c r="K55" s="44"/>
      <c r="L55" s="44"/>
      <c r="M55" s="44"/>
      <c r="N55" s="44"/>
      <c r="O55" s="44"/>
      <c r="P55" s="44"/>
      <c r="Q55" s="44"/>
      <c r="R55" s="44"/>
      <c r="S55" s="44"/>
    </row>
    <row r="56" spans="1:19">
      <c r="A56" s="46" t="s">
        <v>285</v>
      </c>
      <c r="B56" s="46" t="s">
        <v>286</v>
      </c>
      <c r="C56" s="63" t="s">
        <v>184</v>
      </c>
      <c r="D56" s="62"/>
      <c r="E56" s="44"/>
      <c r="F56" s="44"/>
      <c r="G56" s="44"/>
      <c r="H56" s="44"/>
      <c r="I56" s="44"/>
      <c r="J56" s="44"/>
      <c r="K56" s="44"/>
      <c r="L56" s="44"/>
      <c r="M56" s="44"/>
      <c r="N56" s="44"/>
      <c r="O56" s="44"/>
      <c r="P56" s="44"/>
      <c r="Q56" s="44"/>
      <c r="R56" s="44"/>
      <c r="S56" s="44"/>
    </row>
    <row r="57" spans="1:19">
      <c r="A57" s="46" t="s">
        <v>287</v>
      </c>
      <c r="B57" s="46" t="s">
        <v>288</v>
      </c>
      <c r="C57" s="65" t="s">
        <v>177</v>
      </c>
      <c r="D57" s="46"/>
      <c r="E57" s="44"/>
      <c r="F57" s="44"/>
      <c r="G57" s="44"/>
      <c r="H57" s="44"/>
      <c r="I57" s="44"/>
      <c r="J57" s="44"/>
      <c r="K57" s="44"/>
      <c r="L57" s="44"/>
      <c r="M57" s="44"/>
      <c r="N57" s="44"/>
      <c r="O57" s="44"/>
      <c r="P57" s="44"/>
      <c r="Q57" s="44"/>
      <c r="R57" s="44"/>
      <c r="S57" s="44"/>
    </row>
    <row r="58" spans="1:19">
      <c r="A58" s="46" t="s">
        <v>289</v>
      </c>
      <c r="B58" s="46" t="s">
        <v>290</v>
      </c>
      <c r="C58" s="65" t="s">
        <v>177</v>
      </c>
      <c r="D58" s="46"/>
      <c r="E58" s="44"/>
      <c r="F58" s="44"/>
      <c r="G58" s="44"/>
      <c r="H58" s="44"/>
      <c r="I58" s="44"/>
      <c r="J58" s="44"/>
      <c r="K58" s="44"/>
      <c r="L58" s="44"/>
      <c r="M58" s="44"/>
      <c r="N58" s="44"/>
      <c r="O58" s="44"/>
      <c r="P58" s="44"/>
      <c r="Q58" s="44"/>
      <c r="R58" s="44"/>
      <c r="S58" s="44"/>
    </row>
    <row r="59" spans="1:19">
      <c r="A59" s="46" t="s">
        <v>291</v>
      </c>
      <c r="B59" s="46" t="s">
        <v>292</v>
      </c>
      <c r="C59" s="65" t="s">
        <v>177</v>
      </c>
      <c r="D59" s="46"/>
      <c r="E59" s="44"/>
      <c r="F59" s="44"/>
      <c r="G59" s="44"/>
      <c r="H59" s="44"/>
      <c r="I59" s="44"/>
      <c r="J59" s="44"/>
      <c r="K59" s="44"/>
      <c r="L59" s="44"/>
      <c r="M59" s="44"/>
      <c r="N59" s="44"/>
      <c r="O59" s="44"/>
      <c r="P59" s="44"/>
      <c r="Q59" s="44"/>
      <c r="R59" s="44"/>
      <c r="S59" s="44"/>
    </row>
    <row r="60" spans="1:19">
      <c r="A60" s="46" t="s">
        <v>293</v>
      </c>
      <c r="B60" s="46" t="s">
        <v>294</v>
      </c>
      <c r="C60" s="65" t="s">
        <v>177</v>
      </c>
      <c r="D60" s="46"/>
      <c r="E60" s="44"/>
      <c r="F60" s="44"/>
      <c r="G60" s="44"/>
      <c r="H60" s="44"/>
      <c r="I60" s="44"/>
      <c r="J60" s="44"/>
      <c r="K60" s="44"/>
      <c r="L60" s="44"/>
      <c r="M60" s="44"/>
      <c r="N60" s="44"/>
      <c r="O60" s="44"/>
      <c r="P60" s="44"/>
      <c r="Q60" s="44"/>
      <c r="R60" s="44"/>
      <c r="S60" s="44"/>
    </row>
    <row r="61" spans="1:19">
      <c r="A61" s="46" t="s">
        <v>295</v>
      </c>
      <c r="B61" s="46" t="s">
        <v>296</v>
      </c>
      <c r="C61" s="65" t="s">
        <v>177</v>
      </c>
      <c r="D61" s="46"/>
      <c r="E61" s="44"/>
      <c r="F61" s="44"/>
      <c r="G61" s="44"/>
      <c r="H61" s="44"/>
      <c r="I61" s="44"/>
      <c r="J61" s="44"/>
      <c r="K61" s="44"/>
      <c r="L61" s="44"/>
      <c r="M61" s="44"/>
      <c r="N61" s="44"/>
      <c r="O61" s="44"/>
      <c r="P61" s="44"/>
      <c r="Q61" s="44"/>
      <c r="R61" s="44"/>
      <c r="S61" s="44"/>
    </row>
    <row r="62" spans="1:19">
      <c r="A62" s="46" t="s">
        <v>297</v>
      </c>
      <c r="B62" s="46" t="s">
        <v>298</v>
      </c>
      <c r="C62" s="65" t="s">
        <v>177</v>
      </c>
      <c r="D62" s="46"/>
      <c r="E62" s="44"/>
      <c r="F62" s="44"/>
      <c r="G62" s="44"/>
      <c r="H62" s="44"/>
      <c r="I62" s="44"/>
      <c r="J62" s="44"/>
      <c r="K62" s="44"/>
      <c r="L62" s="44"/>
      <c r="M62" s="44"/>
      <c r="N62" s="44"/>
      <c r="O62" s="44"/>
      <c r="P62" s="44"/>
      <c r="Q62" s="44"/>
      <c r="R62" s="44"/>
      <c r="S62" s="44"/>
    </row>
    <row r="63" spans="1:19">
      <c r="A63" s="46" t="s">
        <v>299</v>
      </c>
      <c r="B63" s="46" t="s">
        <v>300</v>
      </c>
      <c r="C63" s="65" t="s">
        <v>177</v>
      </c>
      <c r="D63" s="46"/>
      <c r="E63" s="44"/>
      <c r="F63" s="44"/>
      <c r="G63" s="44"/>
      <c r="H63" s="44"/>
      <c r="I63" s="44"/>
      <c r="J63" s="44"/>
      <c r="K63" s="44"/>
      <c r="L63" s="44"/>
      <c r="M63" s="44"/>
      <c r="N63" s="44"/>
      <c r="O63" s="44"/>
      <c r="P63" s="44"/>
      <c r="Q63" s="44"/>
      <c r="R63" s="44"/>
      <c r="S63" s="44"/>
    </row>
    <row r="64" spans="1:19">
      <c r="A64" s="46" t="s">
        <v>301</v>
      </c>
      <c r="B64" s="46" t="s">
        <v>302</v>
      </c>
      <c r="C64" s="63" t="s">
        <v>184</v>
      </c>
      <c r="D64" s="46"/>
      <c r="E64" s="44"/>
      <c r="F64" s="44"/>
      <c r="G64" s="44"/>
      <c r="H64" s="44"/>
      <c r="I64" s="44"/>
      <c r="J64" s="44"/>
      <c r="K64" s="44"/>
      <c r="L64" s="44"/>
      <c r="M64" s="44"/>
      <c r="N64" s="44"/>
      <c r="O64" s="44"/>
      <c r="P64" s="44"/>
      <c r="Q64" s="44"/>
      <c r="R64" s="44"/>
      <c r="S64" s="44"/>
    </row>
    <row r="65" spans="1:19">
      <c r="A65" s="46" t="s">
        <v>303</v>
      </c>
      <c r="B65" s="46" t="s">
        <v>304</v>
      </c>
      <c r="C65" s="63" t="s">
        <v>184</v>
      </c>
      <c r="D65" s="46"/>
      <c r="E65" s="44"/>
      <c r="F65" s="44"/>
      <c r="G65" s="44"/>
      <c r="H65" s="44"/>
      <c r="I65" s="44"/>
      <c r="J65" s="44"/>
      <c r="K65" s="44"/>
      <c r="L65" s="44"/>
      <c r="M65" s="44"/>
      <c r="N65" s="44"/>
      <c r="O65" s="44"/>
      <c r="P65" s="44"/>
      <c r="Q65" s="44"/>
      <c r="R65" s="44"/>
      <c r="S65" s="44"/>
    </row>
    <row r="66" spans="1:19">
      <c r="A66" s="46" t="s">
        <v>305</v>
      </c>
      <c r="B66" s="46" t="s">
        <v>306</v>
      </c>
      <c r="C66" s="63" t="s">
        <v>184</v>
      </c>
      <c r="D66" s="46"/>
      <c r="E66" s="44"/>
      <c r="F66" s="44"/>
      <c r="G66" s="44"/>
      <c r="H66" s="44"/>
      <c r="I66" s="44"/>
      <c r="J66" s="44"/>
      <c r="K66" s="44"/>
      <c r="L66" s="44"/>
      <c r="M66" s="44"/>
      <c r="N66" s="44"/>
      <c r="O66" s="44"/>
      <c r="P66" s="44"/>
      <c r="Q66" s="44"/>
      <c r="R66" s="44"/>
      <c r="S66" s="44"/>
    </row>
    <row r="67" spans="1:19">
      <c r="A67" s="46" t="s">
        <v>307</v>
      </c>
      <c r="B67" s="46" t="s">
        <v>308</v>
      </c>
      <c r="C67" s="63" t="s">
        <v>184</v>
      </c>
      <c r="D67" s="46"/>
      <c r="E67" s="44"/>
      <c r="F67" s="44"/>
      <c r="G67" s="44"/>
      <c r="H67" s="44"/>
      <c r="I67" s="44"/>
      <c r="J67" s="44"/>
      <c r="K67" s="44"/>
      <c r="L67" s="44"/>
      <c r="M67" s="44"/>
      <c r="N67" s="44"/>
      <c r="O67" s="44"/>
      <c r="P67" s="44"/>
      <c r="Q67" s="44"/>
      <c r="R67" s="44"/>
      <c r="S67" s="44"/>
    </row>
    <row r="68" spans="1:19">
      <c r="A68" s="46" t="s">
        <v>309</v>
      </c>
      <c r="B68" s="46" t="s">
        <v>310</v>
      </c>
      <c r="C68" s="63" t="s">
        <v>184</v>
      </c>
      <c r="D68" s="46"/>
      <c r="E68" s="44"/>
      <c r="F68" s="44"/>
      <c r="G68" s="44"/>
      <c r="H68" s="44"/>
      <c r="I68" s="44"/>
      <c r="J68" s="44"/>
      <c r="K68" s="44"/>
      <c r="L68" s="44"/>
      <c r="M68" s="44"/>
      <c r="N68" s="44"/>
      <c r="O68" s="44"/>
      <c r="P68" s="44"/>
      <c r="Q68" s="44"/>
      <c r="R68" s="44"/>
      <c r="S68" s="44"/>
    </row>
    <row r="69" spans="1:19">
      <c r="A69" s="46" t="s">
        <v>311</v>
      </c>
      <c r="B69" s="46" t="s">
        <v>312</v>
      </c>
      <c r="C69" s="63" t="s">
        <v>184</v>
      </c>
      <c r="D69" s="46"/>
      <c r="E69" s="44"/>
      <c r="F69" s="44"/>
      <c r="G69" s="44"/>
      <c r="H69" s="44"/>
      <c r="I69" s="44"/>
      <c r="J69" s="44"/>
      <c r="K69" s="44"/>
      <c r="L69" s="44"/>
      <c r="M69" s="44"/>
      <c r="N69" s="44"/>
      <c r="O69" s="44"/>
      <c r="P69" s="44"/>
      <c r="Q69" s="44"/>
      <c r="R69" s="44"/>
      <c r="S69" s="44"/>
    </row>
    <row r="70" spans="1:19">
      <c r="A70" s="46" t="s">
        <v>313</v>
      </c>
      <c r="B70" s="46" t="s">
        <v>314</v>
      </c>
      <c r="C70" s="65" t="s">
        <v>177</v>
      </c>
      <c r="D70" s="46"/>
      <c r="E70" s="44"/>
      <c r="F70" s="44"/>
      <c r="G70" s="44"/>
      <c r="H70" s="44"/>
      <c r="I70" s="44"/>
      <c r="J70" s="44"/>
      <c r="K70" s="44"/>
      <c r="L70" s="44"/>
      <c r="M70" s="44"/>
      <c r="N70" s="44"/>
      <c r="O70" s="44"/>
      <c r="P70" s="44"/>
      <c r="Q70" s="44"/>
      <c r="R70" s="44"/>
      <c r="S70" s="44"/>
    </row>
    <row r="71" spans="1:19">
      <c r="A71" s="46" t="s">
        <v>315</v>
      </c>
      <c r="B71" s="46" t="s">
        <v>316</v>
      </c>
      <c r="C71" s="65" t="s">
        <v>177</v>
      </c>
      <c r="D71" s="46"/>
      <c r="E71" s="44"/>
      <c r="F71" s="44"/>
      <c r="G71" s="44"/>
      <c r="H71" s="44"/>
      <c r="I71" s="44"/>
      <c r="J71" s="44"/>
      <c r="K71" s="44"/>
      <c r="L71" s="44"/>
      <c r="M71" s="44"/>
      <c r="N71" s="44"/>
      <c r="O71" s="44"/>
      <c r="P71" s="44"/>
      <c r="Q71" s="44"/>
      <c r="R71" s="44"/>
      <c r="S71" s="44"/>
    </row>
    <row r="72" spans="1:19">
      <c r="A72" s="66" t="s">
        <v>317</v>
      </c>
      <c r="B72" s="46" t="s">
        <v>318</v>
      </c>
      <c r="C72" s="63" t="s">
        <v>184</v>
      </c>
      <c r="D72" s="46"/>
      <c r="E72" s="44"/>
      <c r="F72" s="44"/>
      <c r="G72" s="44"/>
      <c r="H72" s="44"/>
      <c r="I72" s="44"/>
      <c r="J72" s="44"/>
      <c r="K72" s="44"/>
      <c r="L72" s="44"/>
      <c r="M72" s="44"/>
      <c r="N72" s="44"/>
      <c r="O72" s="44"/>
      <c r="P72" s="44"/>
      <c r="Q72" s="44"/>
      <c r="R72" s="44"/>
      <c r="S72" s="44"/>
    </row>
    <row r="73" spans="1:19">
      <c r="A73" s="66" t="s">
        <v>319</v>
      </c>
      <c r="B73" s="46" t="s">
        <v>320</v>
      </c>
      <c r="C73" s="65" t="s">
        <v>177</v>
      </c>
      <c r="D73" s="46"/>
      <c r="E73" s="44"/>
      <c r="F73" s="44"/>
      <c r="G73" s="44"/>
      <c r="H73" s="44"/>
      <c r="I73" s="44"/>
      <c r="J73" s="44"/>
      <c r="K73" s="44"/>
      <c r="L73" s="44"/>
      <c r="M73" s="44"/>
      <c r="N73" s="44"/>
      <c r="O73" s="44"/>
      <c r="P73" s="44"/>
      <c r="Q73" s="44"/>
      <c r="R73" s="44"/>
      <c r="S73" s="44"/>
    </row>
    <row r="74" spans="1:19">
      <c r="A74" s="66" t="s">
        <v>321</v>
      </c>
      <c r="B74" s="46" t="s">
        <v>322</v>
      </c>
      <c r="C74" s="65" t="s">
        <v>177</v>
      </c>
      <c r="D74" s="46"/>
      <c r="E74" s="44"/>
      <c r="F74" s="44"/>
      <c r="G74" s="44"/>
      <c r="H74" s="44"/>
      <c r="I74" s="44"/>
      <c r="J74" s="44"/>
      <c r="K74" s="44"/>
      <c r="L74" s="44"/>
      <c r="M74" s="44"/>
      <c r="N74" s="44"/>
      <c r="O74" s="44"/>
      <c r="P74" s="44"/>
      <c r="Q74" s="44"/>
      <c r="R74" s="44"/>
      <c r="S74" s="44"/>
    </row>
    <row r="75" spans="1:19">
      <c r="A75" s="66" t="s">
        <v>323</v>
      </c>
      <c r="B75" s="46" t="s">
        <v>324</v>
      </c>
      <c r="C75" s="63" t="s">
        <v>184</v>
      </c>
      <c r="D75" s="46"/>
      <c r="E75" s="44"/>
      <c r="F75" s="44"/>
      <c r="G75" s="44"/>
      <c r="H75" s="44"/>
      <c r="I75" s="44"/>
      <c r="J75" s="44"/>
      <c r="K75" s="44"/>
      <c r="L75" s="44"/>
      <c r="M75" s="44"/>
      <c r="N75" s="44"/>
      <c r="O75" s="44"/>
      <c r="P75" s="44"/>
      <c r="Q75" s="44"/>
      <c r="R75" s="44"/>
      <c r="S75" s="44"/>
    </row>
    <row r="76" spans="1:19">
      <c r="A76" s="66" t="s">
        <v>325</v>
      </c>
      <c r="B76" s="46" t="s">
        <v>326</v>
      </c>
      <c r="C76" s="65" t="s">
        <v>177</v>
      </c>
      <c r="D76" s="46"/>
      <c r="E76" s="44"/>
      <c r="F76" s="44"/>
      <c r="G76" s="44"/>
      <c r="H76" s="44"/>
      <c r="I76" s="44"/>
      <c r="J76" s="44"/>
      <c r="K76" s="44"/>
      <c r="L76" s="44"/>
      <c r="M76" s="44"/>
      <c r="N76" s="44"/>
      <c r="O76" s="44"/>
      <c r="P76" s="44"/>
      <c r="Q76" s="44"/>
      <c r="R76" s="44"/>
      <c r="S76" s="44"/>
    </row>
    <row r="77" spans="1:19">
      <c r="A77" s="66" t="s">
        <v>327</v>
      </c>
      <c r="B77" s="46" t="s">
        <v>328</v>
      </c>
      <c r="C77" s="63" t="s">
        <v>184</v>
      </c>
      <c r="D77" s="46"/>
      <c r="E77" s="44"/>
      <c r="F77" s="44"/>
      <c r="G77" s="44"/>
      <c r="H77" s="44"/>
      <c r="I77" s="44"/>
      <c r="J77" s="44"/>
      <c r="K77" s="44"/>
      <c r="L77" s="44"/>
      <c r="M77" s="44"/>
      <c r="N77" s="44"/>
      <c r="O77" s="44"/>
      <c r="P77" s="44"/>
      <c r="Q77" s="44"/>
      <c r="R77" s="44"/>
      <c r="S77" s="44"/>
    </row>
    <row r="78" spans="1:19">
      <c r="A78" s="66" t="s">
        <v>329</v>
      </c>
      <c r="B78" s="46" t="s">
        <v>330</v>
      </c>
      <c r="C78" s="63" t="s">
        <v>184</v>
      </c>
      <c r="D78" s="46"/>
      <c r="E78" s="44"/>
      <c r="F78" s="44"/>
      <c r="G78" s="44"/>
      <c r="H78" s="44"/>
      <c r="I78" s="44"/>
      <c r="J78" s="44"/>
      <c r="K78" s="44"/>
      <c r="L78" s="44"/>
      <c r="M78" s="44"/>
      <c r="N78" s="44"/>
      <c r="O78" s="44"/>
      <c r="P78" s="44"/>
      <c r="Q78" s="44"/>
      <c r="R78" s="44"/>
      <c r="S78" s="44"/>
    </row>
    <row r="79" spans="1:19">
      <c r="A79" s="66" t="s">
        <v>331</v>
      </c>
      <c r="B79" s="46" t="s">
        <v>332</v>
      </c>
      <c r="C79" s="63" t="s">
        <v>184</v>
      </c>
      <c r="D79" s="46"/>
      <c r="E79" s="44"/>
      <c r="F79" s="44"/>
      <c r="G79" s="44"/>
      <c r="H79" s="44"/>
      <c r="I79" s="44"/>
      <c r="J79" s="44"/>
      <c r="K79" s="44"/>
      <c r="L79" s="44"/>
      <c r="M79" s="44"/>
      <c r="N79" s="44"/>
      <c r="O79" s="44"/>
      <c r="P79" s="44"/>
      <c r="Q79" s="44"/>
      <c r="R79" s="44"/>
      <c r="S79" s="44"/>
    </row>
    <row r="80" spans="1:19">
      <c r="A80" s="66" t="s">
        <v>333</v>
      </c>
      <c r="B80" s="46" t="s">
        <v>334</v>
      </c>
      <c r="C80" s="63" t="s">
        <v>184</v>
      </c>
      <c r="D80" s="46"/>
      <c r="E80" s="44"/>
      <c r="F80" s="44"/>
      <c r="G80" s="44"/>
      <c r="H80" s="44"/>
      <c r="I80" s="44"/>
      <c r="J80" s="44"/>
      <c r="K80" s="44"/>
      <c r="L80" s="44"/>
      <c r="M80" s="44"/>
      <c r="N80" s="44"/>
      <c r="O80" s="44"/>
      <c r="P80" s="44"/>
      <c r="Q80" s="44"/>
      <c r="R80" s="44"/>
      <c r="S80" s="44"/>
    </row>
    <row r="81" spans="1:19">
      <c r="A81" s="66" t="s">
        <v>335</v>
      </c>
      <c r="B81" s="46" t="s">
        <v>336</v>
      </c>
      <c r="C81" s="63" t="s">
        <v>184</v>
      </c>
      <c r="D81" s="46"/>
      <c r="E81" s="44"/>
      <c r="F81" s="44"/>
      <c r="G81" s="44"/>
      <c r="H81" s="44"/>
      <c r="I81" s="44"/>
      <c r="J81" s="44"/>
      <c r="K81" s="44"/>
      <c r="L81" s="44"/>
      <c r="M81" s="44"/>
      <c r="N81" s="44"/>
      <c r="O81" s="44"/>
      <c r="P81" s="44"/>
      <c r="Q81" s="44"/>
      <c r="R81" s="44"/>
      <c r="S81" s="44"/>
    </row>
    <row r="82" spans="1:19">
      <c r="A82" s="66" t="s">
        <v>337</v>
      </c>
      <c r="B82" s="46" t="s">
        <v>338</v>
      </c>
      <c r="C82" s="63" t="s">
        <v>184</v>
      </c>
      <c r="D82" s="46"/>
      <c r="E82" s="44"/>
      <c r="F82" s="44"/>
      <c r="G82" s="44"/>
      <c r="H82" s="44"/>
      <c r="I82" s="44"/>
      <c r="J82" s="44"/>
      <c r="K82" s="44"/>
      <c r="L82" s="44"/>
      <c r="M82" s="44"/>
      <c r="N82" s="44"/>
      <c r="O82" s="44"/>
      <c r="P82" s="44"/>
      <c r="Q82" s="44"/>
      <c r="R82" s="44"/>
      <c r="S82" s="44"/>
    </row>
    <row r="83" spans="1:19">
      <c r="A83" s="66" t="s">
        <v>339</v>
      </c>
      <c r="B83" s="60" t="s">
        <v>340</v>
      </c>
      <c r="C83" s="61" t="s">
        <v>177</v>
      </c>
      <c r="D83" s="46"/>
      <c r="E83" s="44"/>
      <c r="F83" s="44"/>
      <c r="G83" s="44"/>
      <c r="H83" s="44"/>
      <c r="I83" s="44"/>
      <c r="J83" s="44"/>
      <c r="K83" s="44"/>
      <c r="L83" s="44"/>
      <c r="M83" s="44"/>
      <c r="N83" s="44"/>
      <c r="O83" s="44"/>
      <c r="P83" s="44"/>
      <c r="Q83" s="44"/>
      <c r="R83" s="44"/>
      <c r="S83" s="44"/>
    </row>
    <row r="84" spans="1:19">
      <c r="A84" s="44"/>
      <c r="B84" s="44"/>
      <c r="C84" s="44"/>
      <c r="D84" s="44"/>
      <c r="E84" s="44"/>
      <c r="F84" s="44"/>
      <c r="G84" s="44"/>
      <c r="H84" s="44"/>
      <c r="I84" s="44"/>
      <c r="J84" s="44"/>
      <c r="K84" s="44"/>
      <c r="L84" s="44"/>
      <c r="M84" s="44"/>
      <c r="N84" s="44"/>
      <c r="O84" s="44"/>
      <c r="P84" s="44"/>
      <c r="Q84" s="44"/>
      <c r="R84" s="44"/>
      <c r="S84" s="44"/>
    </row>
    <row r="85" spans="1:19">
      <c r="A85" s="44"/>
      <c r="B85" s="44"/>
      <c r="C85" s="44"/>
      <c r="D85" s="44"/>
      <c r="E85" s="44"/>
      <c r="F85" s="44"/>
      <c r="G85" s="44"/>
      <c r="H85" s="44"/>
      <c r="I85" s="44"/>
      <c r="J85" s="44"/>
      <c r="K85" s="44"/>
      <c r="L85" s="44"/>
      <c r="M85" s="44"/>
      <c r="N85" s="44"/>
      <c r="O85" s="44"/>
      <c r="P85" s="44"/>
      <c r="Q85" s="44"/>
      <c r="R85" s="44"/>
      <c r="S85" s="44"/>
    </row>
    <row r="86" spans="1:19">
      <c r="A86" s="44"/>
      <c r="B86" s="44"/>
      <c r="C86" s="44"/>
      <c r="D86" s="44"/>
      <c r="E86" s="44"/>
      <c r="F86" s="44"/>
      <c r="G86" s="44"/>
      <c r="H86" s="44"/>
      <c r="I86" s="44"/>
      <c r="J86" s="44"/>
      <c r="K86" s="44"/>
      <c r="L86" s="44"/>
      <c r="M86" s="44"/>
      <c r="N86" s="44"/>
      <c r="O86" s="44"/>
      <c r="P86" s="44"/>
      <c r="Q86" s="44"/>
      <c r="R86" s="44"/>
      <c r="S86" s="44"/>
    </row>
    <row r="87" spans="1:19">
      <c r="A87" s="44"/>
      <c r="B87" s="44"/>
      <c r="C87" s="44"/>
      <c r="D87" s="44"/>
      <c r="E87" s="44"/>
      <c r="F87" s="44"/>
      <c r="G87" s="44"/>
      <c r="H87" s="44"/>
      <c r="I87" s="44"/>
      <c r="J87" s="44"/>
      <c r="K87" s="44"/>
      <c r="L87" s="44"/>
      <c r="M87" s="44"/>
      <c r="N87" s="44"/>
      <c r="O87" s="44"/>
      <c r="P87" s="44"/>
      <c r="Q87" s="44"/>
      <c r="R87" s="44"/>
      <c r="S87" s="44"/>
    </row>
    <row r="88" spans="1:19">
      <c r="A88" s="44"/>
      <c r="B88" s="44"/>
      <c r="C88" s="44"/>
      <c r="D88" s="44"/>
      <c r="E88" s="44"/>
      <c r="F88" s="44"/>
      <c r="G88" s="44"/>
      <c r="H88" s="44"/>
      <c r="I88" s="44"/>
      <c r="J88" s="44"/>
      <c r="K88" s="44"/>
      <c r="L88" s="44"/>
      <c r="M88" s="44"/>
      <c r="N88" s="44"/>
      <c r="O88" s="44"/>
      <c r="P88" s="44"/>
      <c r="Q88" s="44"/>
      <c r="R88" s="44"/>
      <c r="S88" s="44"/>
    </row>
    <row r="89" spans="1:19">
      <c r="A89" s="44"/>
      <c r="B89" s="44"/>
      <c r="C89" s="44"/>
      <c r="D89" s="44"/>
      <c r="E89" s="44"/>
      <c r="F89" s="44"/>
      <c r="G89" s="44"/>
      <c r="H89" s="44"/>
      <c r="I89" s="44"/>
      <c r="J89" s="44"/>
      <c r="K89" s="44"/>
      <c r="L89" s="44"/>
      <c r="M89" s="44"/>
      <c r="N89" s="44"/>
      <c r="O89" s="44"/>
      <c r="P89" s="44"/>
      <c r="Q89" s="44"/>
      <c r="R89" s="44"/>
      <c r="S89" s="44"/>
    </row>
    <row r="90" spans="1:19">
      <c r="A90" s="44"/>
      <c r="B90" s="44"/>
      <c r="C90" s="44"/>
      <c r="D90" s="44"/>
      <c r="E90" s="44"/>
      <c r="F90" s="44"/>
      <c r="G90" s="44"/>
      <c r="H90" s="44"/>
      <c r="I90" s="44"/>
      <c r="J90" s="44"/>
      <c r="K90" s="44"/>
      <c r="L90" s="44"/>
      <c r="M90" s="44"/>
      <c r="N90" s="44"/>
      <c r="O90" s="44"/>
      <c r="P90" s="44"/>
      <c r="Q90" s="44"/>
      <c r="R90" s="44"/>
      <c r="S90" s="44"/>
    </row>
    <row r="91" spans="1:19">
      <c r="A91" s="44"/>
      <c r="B91" s="44"/>
      <c r="C91" s="44"/>
      <c r="D91" s="44"/>
      <c r="E91" s="44"/>
      <c r="F91" s="44"/>
      <c r="G91" s="44"/>
      <c r="H91" s="44"/>
      <c r="I91" s="44"/>
      <c r="J91" s="44"/>
      <c r="K91" s="44"/>
      <c r="L91" s="44"/>
      <c r="M91" s="44"/>
      <c r="N91" s="44"/>
      <c r="O91" s="44"/>
      <c r="P91" s="44"/>
      <c r="Q91" s="44"/>
      <c r="R91" s="44"/>
      <c r="S91" s="44"/>
    </row>
    <row r="92" spans="1:19">
      <c r="A92" s="44"/>
      <c r="B92" s="44"/>
      <c r="C92" s="44"/>
      <c r="D92" s="44"/>
      <c r="E92" s="44"/>
      <c r="F92" s="44"/>
      <c r="G92" s="44"/>
      <c r="H92" s="44"/>
      <c r="I92" s="44"/>
      <c r="J92" s="44"/>
      <c r="K92" s="44"/>
      <c r="L92" s="44"/>
      <c r="M92" s="44"/>
      <c r="N92" s="44"/>
      <c r="O92" s="44"/>
      <c r="P92" s="44"/>
      <c r="Q92" s="44"/>
      <c r="R92" s="44"/>
      <c r="S92" s="44"/>
    </row>
    <row r="93" spans="1:19">
      <c r="A93" s="44"/>
      <c r="B93" s="44"/>
      <c r="C93" s="44"/>
      <c r="D93" s="44"/>
      <c r="E93" s="44"/>
      <c r="F93" s="44"/>
      <c r="G93" s="44"/>
      <c r="H93" s="44"/>
      <c r="I93" s="44"/>
      <c r="J93" s="44"/>
      <c r="K93" s="44"/>
      <c r="L93" s="44"/>
      <c r="M93" s="44"/>
      <c r="N93" s="44"/>
      <c r="O93" s="44"/>
      <c r="P93" s="44"/>
      <c r="Q93" s="44"/>
      <c r="R93" s="44"/>
      <c r="S93" s="44"/>
    </row>
    <row r="94" spans="1:19">
      <c r="A94" s="44"/>
      <c r="B94" s="44"/>
      <c r="C94" s="44"/>
      <c r="D94" s="44"/>
      <c r="E94" s="44"/>
      <c r="F94" s="44"/>
      <c r="G94" s="44"/>
      <c r="H94" s="44"/>
      <c r="I94" s="44"/>
      <c r="J94" s="44"/>
      <c r="K94" s="44"/>
      <c r="L94" s="44"/>
      <c r="M94" s="44"/>
      <c r="N94" s="44"/>
      <c r="O94" s="44"/>
      <c r="P94" s="44"/>
      <c r="Q94" s="44"/>
      <c r="R94" s="44"/>
      <c r="S94" s="44"/>
    </row>
    <row r="95" spans="1:19">
      <c r="A95" s="44"/>
      <c r="B95" s="44"/>
      <c r="C95" s="44"/>
      <c r="D95" s="44"/>
      <c r="E95" s="44"/>
      <c r="F95" s="44"/>
      <c r="G95" s="44"/>
      <c r="H95" s="44"/>
      <c r="I95" s="44"/>
      <c r="J95" s="44"/>
      <c r="K95" s="44"/>
      <c r="L95" s="44"/>
      <c r="M95" s="44"/>
      <c r="N95" s="44"/>
      <c r="O95" s="44"/>
      <c r="P95" s="44"/>
      <c r="Q95" s="44"/>
      <c r="R95" s="44"/>
      <c r="S95" s="44"/>
    </row>
    <row r="96" spans="1:19">
      <c r="A96" s="44"/>
      <c r="B96" s="44"/>
      <c r="C96" s="44"/>
      <c r="D96" s="44"/>
      <c r="E96" s="44"/>
      <c r="F96" s="44"/>
      <c r="G96" s="44"/>
      <c r="H96" s="44"/>
      <c r="I96" s="44"/>
      <c r="J96" s="44"/>
      <c r="K96" s="44"/>
      <c r="L96" s="44"/>
      <c r="M96" s="44"/>
      <c r="N96" s="44"/>
      <c r="O96" s="44"/>
      <c r="P96" s="44"/>
      <c r="Q96" s="44"/>
      <c r="R96" s="44"/>
      <c r="S96" s="44"/>
    </row>
    <row r="97" spans="1:19">
      <c r="A97" s="44"/>
      <c r="B97" s="44"/>
      <c r="C97" s="44"/>
      <c r="D97" s="44"/>
      <c r="E97" s="44"/>
      <c r="F97" s="44"/>
      <c r="G97" s="44"/>
      <c r="H97" s="44"/>
      <c r="I97" s="44"/>
      <c r="J97" s="44"/>
      <c r="K97" s="44"/>
      <c r="L97" s="44"/>
      <c r="M97" s="44"/>
      <c r="N97" s="44"/>
      <c r="O97" s="44"/>
      <c r="P97" s="44"/>
      <c r="Q97" s="44"/>
      <c r="R97" s="44"/>
      <c r="S97" s="44"/>
    </row>
    <row r="98" spans="1:19">
      <c r="A98" s="44"/>
      <c r="B98" s="44"/>
      <c r="C98" s="44"/>
      <c r="D98" s="44"/>
      <c r="E98" s="44"/>
      <c r="F98" s="44"/>
      <c r="G98" s="44"/>
      <c r="H98" s="44"/>
      <c r="I98" s="44"/>
      <c r="J98" s="44"/>
      <c r="K98" s="44"/>
      <c r="L98" s="44"/>
      <c r="M98" s="44"/>
      <c r="N98" s="44"/>
      <c r="O98" s="44"/>
      <c r="P98" s="44"/>
      <c r="Q98" s="44"/>
      <c r="R98" s="44"/>
      <c r="S98" s="44"/>
    </row>
    <row r="99" spans="1:19">
      <c r="A99" s="44"/>
      <c r="B99" s="44"/>
      <c r="C99" s="44"/>
      <c r="D99" s="44"/>
      <c r="E99" s="44"/>
      <c r="F99" s="44"/>
      <c r="G99" s="44"/>
      <c r="H99" s="44"/>
      <c r="I99" s="44"/>
      <c r="J99" s="44"/>
      <c r="K99" s="44"/>
      <c r="L99" s="44"/>
      <c r="M99" s="44"/>
      <c r="N99" s="44"/>
      <c r="O99" s="44"/>
      <c r="P99" s="44"/>
      <c r="Q99" s="44"/>
      <c r="R99" s="44"/>
      <c r="S99" s="44"/>
    </row>
    <row r="100" spans="1:19">
      <c r="A100" s="44"/>
      <c r="B100" s="44"/>
      <c r="C100" s="44"/>
      <c r="D100" s="44"/>
      <c r="E100" s="44"/>
      <c r="F100" s="44"/>
      <c r="G100" s="44"/>
      <c r="H100" s="44"/>
      <c r="I100" s="44"/>
      <c r="J100" s="44"/>
      <c r="K100" s="44"/>
      <c r="L100" s="44"/>
      <c r="M100" s="44"/>
      <c r="N100" s="44"/>
      <c r="O100" s="44"/>
      <c r="P100" s="44"/>
      <c r="Q100" s="44"/>
      <c r="R100" s="44"/>
      <c r="S100" s="44"/>
    </row>
    <row r="101" spans="1:19">
      <c r="A101" s="44"/>
      <c r="B101" s="44"/>
      <c r="C101" s="44"/>
      <c r="D101" s="44"/>
      <c r="E101" s="44"/>
      <c r="F101" s="44"/>
      <c r="G101" s="44"/>
      <c r="H101" s="44"/>
      <c r="I101" s="44"/>
      <c r="J101" s="44"/>
      <c r="K101" s="44"/>
      <c r="L101" s="44"/>
      <c r="M101" s="44"/>
      <c r="N101" s="44"/>
      <c r="O101" s="44"/>
      <c r="P101" s="44"/>
      <c r="Q101" s="44"/>
      <c r="R101" s="44"/>
      <c r="S101" s="44"/>
    </row>
    <row r="102" spans="1:19">
      <c r="A102" s="44"/>
      <c r="B102" s="44"/>
      <c r="C102" s="44"/>
      <c r="D102" s="44"/>
      <c r="E102" s="44"/>
      <c r="F102" s="44"/>
      <c r="G102" s="44"/>
      <c r="H102" s="44"/>
      <c r="I102" s="44"/>
      <c r="J102" s="44"/>
      <c r="K102" s="44"/>
      <c r="L102" s="44"/>
      <c r="M102" s="44"/>
      <c r="N102" s="44"/>
      <c r="O102" s="44"/>
      <c r="P102" s="44"/>
      <c r="Q102" s="44"/>
      <c r="R102" s="44"/>
      <c r="S102" s="44"/>
    </row>
    <row r="103" spans="1:19">
      <c r="A103" s="44"/>
      <c r="B103" s="44"/>
      <c r="C103" s="44"/>
      <c r="D103" s="44"/>
      <c r="E103" s="44"/>
      <c r="F103" s="44"/>
      <c r="G103" s="44"/>
      <c r="H103" s="44"/>
      <c r="I103" s="44"/>
      <c r="J103" s="44"/>
      <c r="K103" s="44"/>
      <c r="L103" s="44"/>
      <c r="M103" s="44"/>
      <c r="N103" s="44"/>
      <c r="O103" s="44"/>
      <c r="P103" s="44"/>
      <c r="Q103" s="44"/>
      <c r="R103" s="44"/>
      <c r="S103" s="44"/>
    </row>
    <row r="104" spans="1:19">
      <c r="A104" s="44"/>
      <c r="B104" s="44"/>
      <c r="C104" s="44"/>
      <c r="D104" s="44"/>
      <c r="E104" s="44"/>
      <c r="F104" s="44"/>
      <c r="G104" s="44"/>
      <c r="H104" s="44"/>
      <c r="I104" s="44"/>
      <c r="J104" s="44"/>
      <c r="K104" s="44"/>
      <c r="L104" s="44"/>
      <c r="M104" s="44"/>
      <c r="N104" s="44"/>
      <c r="O104" s="44"/>
      <c r="P104" s="44"/>
      <c r="Q104" s="44"/>
      <c r="R104" s="44"/>
      <c r="S104" s="44"/>
    </row>
    <row r="105" spans="1:19">
      <c r="A105" s="44"/>
      <c r="B105" s="44"/>
      <c r="C105" s="44"/>
      <c r="D105" s="44"/>
      <c r="E105" s="44"/>
      <c r="F105" s="44"/>
      <c r="G105" s="44"/>
      <c r="H105" s="44"/>
      <c r="I105" s="44"/>
      <c r="J105" s="44"/>
      <c r="K105" s="44"/>
      <c r="L105" s="44"/>
      <c r="M105" s="44"/>
      <c r="N105" s="44"/>
      <c r="O105" s="44"/>
      <c r="P105" s="44"/>
      <c r="Q105" s="44"/>
      <c r="R105" s="44"/>
      <c r="S105" s="44"/>
    </row>
    <row r="106" spans="1:19">
      <c r="A106" s="44"/>
      <c r="B106" s="44"/>
      <c r="C106" s="44"/>
      <c r="D106" s="44"/>
      <c r="E106" s="44"/>
      <c r="F106" s="44"/>
      <c r="G106" s="44"/>
      <c r="H106" s="44"/>
      <c r="I106" s="44"/>
      <c r="J106" s="44"/>
      <c r="K106" s="44"/>
      <c r="L106" s="44"/>
      <c r="M106" s="44"/>
      <c r="N106" s="44"/>
      <c r="O106" s="44"/>
      <c r="P106" s="44"/>
      <c r="Q106" s="44"/>
      <c r="R106" s="44"/>
      <c r="S106" s="44"/>
    </row>
    <row r="107" spans="1:19">
      <c r="A107" s="44"/>
      <c r="B107" s="44"/>
      <c r="C107" s="44"/>
      <c r="D107" s="44"/>
      <c r="E107" s="44"/>
      <c r="F107" s="44"/>
      <c r="G107" s="44"/>
      <c r="H107" s="44"/>
      <c r="I107" s="44"/>
      <c r="J107" s="44"/>
      <c r="K107" s="44"/>
      <c r="L107" s="44"/>
      <c r="M107" s="44"/>
      <c r="N107" s="44"/>
      <c r="O107" s="44"/>
      <c r="P107" s="44"/>
      <c r="Q107" s="44"/>
      <c r="R107" s="44"/>
      <c r="S107" s="44"/>
    </row>
    <row r="108" spans="1:19">
      <c r="A108" s="44"/>
      <c r="B108" s="44"/>
      <c r="C108" s="44"/>
      <c r="D108" s="44"/>
      <c r="E108" s="44"/>
      <c r="F108" s="44"/>
      <c r="G108" s="44"/>
      <c r="H108" s="44"/>
      <c r="I108" s="44"/>
      <c r="J108" s="44"/>
      <c r="K108" s="44"/>
      <c r="L108" s="44"/>
      <c r="M108" s="44"/>
      <c r="N108" s="44"/>
      <c r="O108" s="44"/>
      <c r="P108" s="44"/>
      <c r="Q108" s="44"/>
      <c r="R108" s="44"/>
      <c r="S108" s="44"/>
    </row>
    <row r="109" spans="1:19">
      <c r="A109" s="44"/>
      <c r="B109" s="44"/>
      <c r="C109" s="44"/>
      <c r="D109" s="44"/>
      <c r="E109" s="44"/>
      <c r="F109" s="44"/>
      <c r="G109" s="44"/>
      <c r="H109" s="44"/>
      <c r="I109" s="44"/>
      <c r="J109" s="44"/>
      <c r="K109" s="44"/>
      <c r="L109" s="44"/>
      <c r="M109" s="44"/>
      <c r="N109" s="44"/>
      <c r="O109" s="44"/>
      <c r="P109" s="44"/>
      <c r="Q109" s="44"/>
      <c r="R109" s="44"/>
      <c r="S109" s="44"/>
    </row>
    <row r="110" spans="1:19">
      <c r="A110" s="44"/>
      <c r="B110" s="44"/>
      <c r="C110" s="44"/>
      <c r="D110" s="44"/>
      <c r="E110" s="44"/>
      <c r="F110" s="44"/>
      <c r="G110" s="44"/>
      <c r="H110" s="44"/>
      <c r="I110" s="44"/>
      <c r="J110" s="44"/>
      <c r="K110" s="44"/>
      <c r="L110" s="44"/>
      <c r="M110" s="44"/>
      <c r="N110" s="44"/>
      <c r="O110" s="44"/>
      <c r="P110" s="44"/>
      <c r="Q110" s="44"/>
      <c r="R110" s="44"/>
      <c r="S110" s="44"/>
    </row>
    <row r="111" spans="1:19">
      <c r="A111" s="44"/>
      <c r="B111" s="44"/>
      <c r="C111" s="44"/>
      <c r="D111" s="44"/>
      <c r="E111" s="44"/>
      <c r="F111" s="44"/>
      <c r="G111" s="44"/>
      <c r="H111" s="44"/>
      <c r="I111" s="44"/>
      <c r="J111" s="44"/>
      <c r="K111" s="44"/>
      <c r="L111" s="44"/>
      <c r="M111" s="44"/>
      <c r="N111" s="44"/>
      <c r="O111" s="44"/>
      <c r="P111" s="44"/>
      <c r="Q111" s="44"/>
      <c r="R111" s="44"/>
      <c r="S111" s="44"/>
    </row>
    <row r="112" spans="1:19">
      <c r="A112" s="44"/>
      <c r="B112" s="44"/>
      <c r="C112" s="44"/>
      <c r="D112" s="44"/>
      <c r="E112" s="44"/>
      <c r="F112" s="44"/>
      <c r="G112" s="44"/>
      <c r="H112" s="44"/>
      <c r="I112" s="44"/>
      <c r="J112" s="44"/>
      <c r="K112" s="44"/>
      <c r="L112" s="44"/>
      <c r="M112" s="44"/>
      <c r="N112" s="44"/>
      <c r="O112" s="44"/>
      <c r="P112" s="44"/>
      <c r="Q112" s="44"/>
      <c r="R112" s="44"/>
      <c r="S112" s="44"/>
    </row>
    <row r="113" spans="1:19">
      <c r="A113" s="44"/>
      <c r="B113" s="44"/>
      <c r="C113" s="44"/>
      <c r="D113" s="44"/>
      <c r="E113" s="44"/>
      <c r="F113" s="44"/>
      <c r="G113" s="44"/>
      <c r="H113" s="44"/>
      <c r="I113" s="44"/>
      <c r="J113" s="44"/>
      <c r="K113" s="44"/>
      <c r="L113" s="44"/>
      <c r="M113" s="44"/>
      <c r="N113" s="44"/>
      <c r="O113" s="44"/>
      <c r="P113" s="44"/>
      <c r="Q113" s="44"/>
      <c r="R113" s="44"/>
      <c r="S113" s="44"/>
    </row>
    <row r="114" spans="1:19">
      <c r="A114" s="44"/>
      <c r="B114" s="44"/>
      <c r="C114" s="44"/>
      <c r="D114" s="44"/>
      <c r="E114" s="44"/>
      <c r="F114" s="44"/>
      <c r="G114" s="44"/>
      <c r="H114" s="44"/>
      <c r="I114" s="44"/>
      <c r="J114" s="44"/>
      <c r="K114" s="44"/>
      <c r="L114" s="44"/>
      <c r="M114" s="44"/>
      <c r="N114" s="44"/>
      <c r="O114" s="44"/>
      <c r="P114" s="44"/>
      <c r="Q114" s="44"/>
      <c r="R114" s="44"/>
      <c r="S114" s="44"/>
    </row>
    <row r="115" spans="1:19">
      <c r="A115" s="44"/>
      <c r="B115" s="44"/>
      <c r="C115" s="44"/>
      <c r="D115" s="44"/>
      <c r="E115" s="44"/>
      <c r="F115" s="44"/>
      <c r="G115" s="44"/>
      <c r="H115" s="44"/>
      <c r="I115" s="44"/>
      <c r="J115" s="44"/>
      <c r="K115" s="44"/>
      <c r="L115" s="44"/>
      <c r="M115" s="44"/>
      <c r="N115" s="44"/>
      <c r="O115" s="44"/>
      <c r="P115" s="44"/>
      <c r="Q115" s="44"/>
      <c r="R115" s="44"/>
      <c r="S115" s="44"/>
    </row>
    <row r="116" spans="1:19">
      <c r="A116" s="44"/>
      <c r="B116" s="44"/>
      <c r="C116" s="44"/>
      <c r="D116" s="44"/>
      <c r="E116" s="44"/>
      <c r="F116" s="44"/>
      <c r="G116" s="44"/>
      <c r="H116" s="44"/>
      <c r="I116" s="44"/>
      <c r="J116" s="44"/>
      <c r="K116" s="44"/>
      <c r="L116" s="44"/>
      <c r="M116" s="44"/>
      <c r="N116" s="44"/>
      <c r="O116" s="44"/>
      <c r="P116" s="44"/>
      <c r="Q116" s="44"/>
      <c r="R116" s="44"/>
      <c r="S116" s="44"/>
    </row>
    <row r="117" spans="1:19">
      <c r="A117" s="44"/>
      <c r="B117" s="44"/>
      <c r="C117" s="44"/>
      <c r="D117" s="44"/>
      <c r="E117" s="44"/>
      <c r="F117" s="44"/>
      <c r="G117" s="44"/>
      <c r="H117" s="44"/>
      <c r="I117" s="44"/>
      <c r="J117" s="44"/>
      <c r="K117" s="44"/>
      <c r="L117" s="44"/>
      <c r="M117" s="44"/>
      <c r="N117" s="44"/>
      <c r="O117" s="44"/>
      <c r="P117" s="44"/>
      <c r="Q117" s="44"/>
      <c r="R117" s="44"/>
      <c r="S117" s="44"/>
    </row>
    <row r="118" spans="1:19">
      <c r="A118" s="44"/>
      <c r="B118" s="44"/>
      <c r="C118" s="44"/>
      <c r="D118" s="44"/>
      <c r="E118" s="44"/>
      <c r="F118" s="44"/>
      <c r="G118" s="44"/>
      <c r="H118" s="44"/>
      <c r="I118" s="44"/>
      <c r="J118" s="44"/>
      <c r="K118" s="44"/>
      <c r="L118" s="44"/>
      <c r="M118" s="44"/>
      <c r="N118" s="44"/>
      <c r="O118" s="44"/>
      <c r="P118" s="44"/>
      <c r="Q118" s="44"/>
      <c r="R118" s="44"/>
      <c r="S118" s="44"/>
    </row>
    <row r="119" spans="1:19">
      <c r="A119" s="44"/>
      <c r="B119" s="44"/>
      <c r="C119" s="44"/>
      <c r="D119" s="44"/>
      <c r="E119" s="44"/>
      <c r="F119" s="44"/>
      <c r="G119" s="44"/>
      <c r="H119" s="44"/>
      <c r="I119" s="44"/>
      <c r="J119" s="44"/>
      <c r="K119" s="44"/>
      <c r="L119" s="44"/>
      <c r="M119" s="44"/>
      <c r="N119" s="44"/>
      <c r="O119" s="44"/>
      <c r="P119" s="44"/>
      <c r="Q119" s="44"/>
      <c r="R119" s="44"/>
      <c r="S119" s="44"/>
    </row>
    <row r="120" spans="1:19">
      <c r="A120" s="44"/>
      <c r="B120" s="44"/>
      <c r="C120" s="44"/>
      <c r="D120" s="44"/>
      <c r="E120" s="44"/>
      <c r="F120" s="44"/>
      <c r="G120" s="44"/>
      <c r="H120" s="44"/>
      <c r="I120" s="44"/>
      <c r="J120" s="44"/>
      <c r="K120" s="44"/>
      <c r="L120" s="44"/>
      <c r="M120" s="44"/>
      <c r="N120" s="44"/>
      <c r="O120" s="44"/>
      <c r="P120" s="44"/>
      <c r="Q120" s="44"/>
      <c r="R120" s="44"/>
      <c r="S120" s="44"/>
    </row>
    <row r="121" spans="1:19">
      <c r="A121" s="44"/>
      <c r="B121" s="44"/>
      <c r="C121" s="44"/>
      <c r="D121" s="44"/>
      <c r="E121" s="44"/>
      <c r="F121" s="44"/>
      <c r="G121" s="44"/>
      <c r="H121" s="44"/>
      <c r="I121" s="44"/>
      <c r="J121" s="44"/>
      <c r="K121" s="44"/>
      <c r="L121" s="44"/>
      <c r="M121" s="44"/>
      <c r="N121" s="44"/>
      <c r="O121" s="44"/>
      <c r="P121" s="44"/>
      <c r="Q121" s="44"/>
      <c r="R121" s="44"/>
      <c r="S121" s="44"/>
    </row>
    <row r="122" spans="1:19">
      <c r="A122" s="44"/>
      <c r="B122" s="44"/>
      <c r="C122" s="44"/>
      <c r="D122" s="44"/>
      <c r="E122" s="44"/>
      <c r="F122" s="44"/>
      <c r="G122" s="44"/>
      <c r="H122" s="44"/>
      <c r="I122" s="44"/>
      <c r="J122" s="44"/>
      <c r="K122" s="44"/>
      <c r="L122" s="44"/>
      <c r="M122" s="44"/>
      <c r="N122" s="44"/>
      <c r="O122" s="44"/>
      <c r="P122" s="44"/>
      <c r="Q122" s="44"/>
      <c r="R122" s="44"/>
      <c r="S122" s="44"/>
    </row>
    <row r="123" spans="1:19">
      <c r="A123" s="44"/>
      <c r="B123" s="44"/>
      <c r="C123" s="44"/>
      <c r="D123" s="44"/>
      <c r="E123" s="44"/>
      <c r="F123" s="44"/>
      <c r="G123" s="44"/>
      <c r="H123" s="44"/>
      <c r="I123" s="44"/>
      <c r="J123" s="44"/>
      <c r="K123" s="44"/>
      <c r="L123" s="44"/>
      <c r="M123" s="44"/>
      <c r="N123" s="44"/>
      <c r="O123" s="44"/>
      <c r="P123" s="44"/>
      <c r="Q123" s="44"/>
      <c r="R123" s="44"/>
      <c r="S123" s="44"/>
    </row>
    <row r="124" spans="1:19">
      <c r="A124" s="44"/>
      <c r="B124" s="44"/>
      <c r="C124" s="44"/>
      <c r="D124" s="44"/>
      <c r="E124" s="44"/>
      <c r="F124" s="44"/>
      <c r="G124" s="44"/>
      <c r="H124" s="44"/>
      <c r="I124" s="44"/>
      <c r="J124" s="44"/>
      <c r="K124" s="44"/>
      <c r="L124" s="44"/>
      <c r="M124" s="44"/>
      <c r="N124" s="44"/>
      <c r="O124" s="44"/>
      <c r="P124" s="44"/>
      <c r="Q124" s="44"/>
      <c r="R124" s="44"/>
      <c r="S124" s="44"/>
    </row>
    <row r="125" spans="1:19">
      <c r="A125" s="44"/>
      <c r="B125" s="44"/>
      <c r="C125" s="44"/>
      <c r="D125" s="44"/>
      <c r="E125" s="44"/>
      <c r="F125" s="44"/>
      <c r="G125" s="44"/>
      <c r="H125" s="44"/>
      <c r="I125" s="44"/>
      <c r="J125" s="44"/>
      <c r="K125" s="44"/>
      <c r="L125" s="44"/>
      <c r="M125" s="44"/>
      <c r="N125" s="44"/>
      <c r="O125" s="44"/>
      <c r="P125" s="44"/>
      <c r="Q125" s="44"/>
      <c r="R125" s="44"/>
      <c r="S125" s="44"/>
    </row>
    <row r="126" spans="1:19">
      <c r="A126" s="44"/>
      <c r="B126" s="44"/>
      <c r="C126" s="44"/>
      <c r="D126" s="44"/>
      <c r="E126" s="44"/>
      <c r="F126" s="44"/>
      <c r="G126" s="44"/>
      <c r="H126" s="44"/>
      <c r="I126" s="44"/>
      <c r="J126" s="44"/>
      <c r="K126" s="44"/>
      <c r="L126" s="44"/>
      <c r="M126" s="44"/>
      <c r="N126" s="44"/>
      <c r="O126" s="44"/>
      <c r="P126" s="44"/>
      <c r="Q126" s="44"/>
      <c r="R126" s="44"/>
      <c r="S126" s="44"/>
    </row>
    <row r="127" spans="1:19">
      <c r="A127" s="44"/>
      <c r="B127" s="44"/>
      <c r="C127" s="44"/>
      <c r="D127" s="44"/>
      <c r="E127" s="44"/>
      <c r="F127" s="44"/>
      <c r="G127" s="44"/>
      <c r="H127" s="44"/>
      <c r="I127" s="44"/>
      <c r="J127" s="44"/>
      <c r="K127" s="44"/>
      <c r="L127" s="44"/>
      <c r="M127" s="44"/>
      <c r="N127" s="44"/>
      <c r="O127" s="44"/>
      <c r="P127" s="44"/>
      <c r="Q127" s="44"/>
      <c r="R127" s="44"/>
      <c r="S127" s="44"/>
    </row>
    <row r="128" spans="1:19">
      <c r="A128" s="44"/>
      <c r="B128" s="44"/>
      <c r="C128" s="44"/>
      <c r="D128" s="44"/>
      <c r="E128" s="44"/>
      <c r="F128" s="44"/>
      <c r="G128" s="44"/>
      <c r="H128" s="44"/>
      <c r="I128" s="44"/>
      <c r="J128" s="44"/>
      <c r="K128" s="44"/>
      <c r="L128" s="44"/>
      <c r="M128" s="44"/>
      <c r="N128" s="44"/>
      <c r="O128" s="44"/>
      <c r="P128" s="44"/>
      <c r="Q128" s="44"/>
      <c r="R128" s="44"/>
      <c r="S128" s="44"/>
    </row>
    <row r="129" spans="1:19">
      <c r="A129" s="44"/>
      <c r="B129" s="44"/>
      <c r="C129" s="44"/>
      <c r="D129" s="44"/>
      <c r="E129" s="44"/>
      <c r="F129" s="44"/>
      <c r="G129" s="44"/>
      <c r="H129" s="44"/>
      <c r="I129" s="44"/>
      <c r="J129" s="44"/>
      <c r="K129" s="44"/>
      <c r="L129" s="44"/>
      <c r="M129" s="44"/>
      <c r="N129" s="44"/>
      <c r="O129" s="44"/>
      <c r="P129" s="44"/>
      <c r="Q129" s="44"/>
      <c r="R129" s="44"/>
      <c r="S129" s="44"/>
    </row>
    <row r="130" spans="1:19">
      <c r="A130" s="44"/>
      <c r="B130" s="44"/>
      <c r="C130" s="44"/>
      <c r="D130" s="44"/>
      <c r="E130" s="44"/>
      <c r="F130" s="44"/>
      <c r="G130" s="44"/>
      <c r="H130" s="44"/>
      <c r="I130" s="44"/>
      <c r="J130" s="44"/>
      <c r="K130" s="44"/>
      <c r="L130" s="44"/>
      <c r="M130" s="44"/>
      <c r="N130" s="44"/>
      <c r="O130" s="44"/>
      <c r="P130" s="44"/>
      <c r="Q130" s="44"/>
      <c r="R130" s="44"/>
      <c r="S130" s="44"/>
    </row>
    <row r="131" spans="1:19">
      <c r="A131" s="44"/>
      <c r="B131" s="44"/>
      <c r="C131" s="44"/>
      <c r="D131" s="44"/>
      <c r="E131" s="44"/>
      <c r="F131" s="44"/>
      <c r="G131" s="44"/>
      <c r="H131" s="44"/>
      <c r="I131" s="44"/>
      <c r="J131" s="44"/>
      <c r="K131" s="44"/>
      <c r="L131" s="44"/>
      <c r="M131" s="44"/>
      <c r="N131" s="44"/>
      <c r="O131" s="44"/>
      <c r="P131" s="44"/>
      <c r="Q131" s="44"/>
      <c r="R131" s="44"/>
      <c r="S131" s="44"/>
    </row>
    <row r="132" spans="1:19">
      <c r="A132" s="44"/>
      <c r="B132" s="44"/>
      <c r="C132" s="44"/>
      <c r="D132" s="44"/>
      <c r="E132" s="44"/>
      <c r="F132" s="44"/>
      <c r="G132" s="44"/>
      <c r="H132" s="44"/>
      <c r="I132" s="44"/>
      <c r="J132" s="44"/>
      <c r="K132" s="44"/>
      <c r="L132" s="44"/>
      <c r="M132" s="44"/>
      <c r="N132" s="44"/>
      <c r="O132" s="44"/>
      <c r="P132" s="44"/>
      <c r="Q132" s="44"/>
      <c r="R132" s="44"/>
      <c r="S132" s="44"/>
    </row>
    <row r="133" spans="1:19">
      <c r="A133" s="44"/>
      <c r="B133" s="44"/>
      <c r="C133" s="44"/>
      <c r="D133" s="44"/>
      <c r="E133" s="44"/>
      <c r="F133" s="44"/>
      <c r="G133" s="44"/>
      <c r="H133" s="44"/>
      <c r="I133" s="44"/>
      <c r="J133" s="44"/>
      <c r="K133" s="44"/>
      <c r="L133" s="44"/>
      <c r="M133" s="44"/>
      <c r="N133" s="44"/>
      <c r="O133" s="44"/>
      <c r="P133" s="44"/>
      <c r="Q133" s="44"/>
      <c r="R133" s="44"/>
      <c r="S133" s="44"/>
    </row>
    <row r="134" spans="1:19">
      <c r="A134" s="44"/>
      <c r="B134" s="44"/>
      <c r="C134" s="44"/>
      <c r="D134" s="44"/>
      <c r="E134" s="44"/>
      <c r="F134" s="44"/>
      <c r="G134" s="44"/>
      <c r="H134" s="44"/>
      <c r="I134" s="44"/>
      <c r="J134" s="44"/>
      <c r="K134" s="44"/>
      <c r="L134" s="44"/>
      <c r="M134" s="44"/>
      <c r="N134" s="44"/>
      <c r="O134" s="44"/>
      <c r="P134" s="44"/>
      <c r="Q134" s="44"/>
      <c r="R134" s="44"/>
      <c r="S134" s="44"/>
    </row>
    <row r="135" spans="1:19">
      <c r="A135" s="44"/>
      <c r="B135" s="44"/>
      <c r="C135" s="44"/>
      <c r="D135" s="44"/>
      <c r="E135" s="44"/>
      <c r="F135" s="44"/>
      <c r="G135" s="44"/>
      <c r="H135" s="44"/>
      <c r="I135" s="44"/>
      <c r="J135" s="44"/>
      <c r="K135" s="44"/>
      <c r="L135" s="44"/>
      <c r="M135" s="44"/>
      <c r="N135" s="44"/>
      <c r="O135" s="44"/>
      <c r="P135" s="44"/>
      <c r="Q135" s="44"/>
      <c r="R135" s="44"/>
      <c r="S135" s="44"/>
    </row>
    <row r="136" spans="1:19">
      <c r="A136" s="44"/>
      <c r="B136" s="44"/>
      <c r="C136" s="44"/>
      <c r="D136" s="44"/>
      <c r="E136" s="44"/>
      <c r="F136" s="44"/>
      <c r="G136" s="44"/>
      <c r="H136" s="44"/>
      <c r="I136" s="44"/>
      <c r="J136" s="44"/>
      <c r="K136" s="44"/>
      <c r="L136" s="44"/>
      <c r="M136" s="44"/>
      <c r="N136" s="44"/>
      <c r="O136" s="44"/>
      <c r="P136" s="44"/>
      <c r="Q136" s="44"/>
      <c r="R136" s="44"/>
      <c r="S136" s="44"/>
    </row>
    <row r="137" spans="1:19">
      <c r="A137" s="44"/>
      <c r="B137" s="44"/>
      <c r="C137" s="44"/>
      <c r="D137" s="44"/>
      <c r="E137" s="44"/>
      <c r="F137" s="44"/>
      <c r="G137" s="44"/>
      <c r="H137" s="44"/>
      <c r="I137" s="44"/>
      <c r="J137" s="44"/>
      <c r="K137" s="44"/>
      <c r="L137" s="44"/>
      <c r="M137" s="44"/>
      <c r="N137" s="44"/>
      <c r="O137" s="44"/>
      <c r="P137" s="44"/>
      <c r="Q137" s="44"/>
      <c r="R137" s="44"/>
      <c r="S137" s="44"/>
    </row>
    <row r="138" spans="1:19">
      <c r="A138" s="44"/>
      <c r="B138" s="44"/>
      <c r="C138" s="44"/>
      <c r="D138" s="44"/>
      <c r="E138" s="44"/>
      <c r="F138" s="44"/>
      <c r="G138" s="44"/>
      <c r="H138" s="44"/>
      <c r="I138" s="44"/>
      <c r="J138" s="44"/>
      <c r="K138" s="44"/>
      <c r="L138" s="44"/>
      <c r="M138" s="44"/>
      <c r="N138" s="44"/>
      <c r="O138" s="44"/>
      <c r="P138" s="44"/>
      <c r="Q138" s="44"/>
      <c r="R138" s="44"/>
      <c r="S138" s="44"/>
    </row>
    <row r="139" spans="1:19">
      <c r="A139" s="44"/>
      <c r="B139" s="44"/>
      <c r="C139" s="44"/>
      <c r="D139" s="44"/>
      <c r="E139" s="44"/>
      <c r="F139" s="44"/>
      <c r="G139" s="44"/>
      <c r="H139" s="44"/>
      <c r="I139" s="44"/>
      <c r="J139" s="44"/>
      <c r="K139" s="44"/>
      <c r="L139" s="44"/>
      <c r="M139" s="44"/>
      <c r="N139" s="44"/>
      <c r="O139" s="44"/>
      <c r="P139" s="44"/>
      <c r="Q139" s="44"/>
      <c r="R139" s="44"/>
      <c r="S139" s="44"/>
    </row>
    <row r="140" spans="1:19">
      <c r="A140" s="44"/>
      <c r="B140" s="44"/>
      <c r="C140" s="44"/>
      <c r="D140" s="44"/>
      <c r="E140" s="44"/>
      <c r="F140" s="44"/>
      <c r="G140" s="44"/>
      <c r="H140" s="44"/>
      <c r="I140" s="44"/>
      <c r="J140" s="44"/>
      <c r="K140" s="44"/>
      <c r="L140" s="44"/>
      <c r="M140" s="44"/>
      <c r="N140" s="44"/>
      <c r="O140" s="44"/>
      <c r="P140" s="44"/>
      <c r="Q140" s="44"/>
      <c r="R140" s="44"/>
      <c r="S140" s="44"/>
    </row>
    <row r="141" spans="1:19">
      <c r="A141" s="44"/>
      <c r="B141" s="44"/>
      <c r="C141" s="44"/>
      <c r="D141" s="44"/>
      <c r="E141" s="44"/>
      <c r="F141" s="44"/>
      <c r="G141" s="44"/>
      <c r="H141" s="44"/>
      <c r="I141" s="44"/>
      <c r="J141" s="44"/>
      <c r="K141" s="44"/>
      <c r="L141" s="44"/>
      <c r="M141" s="44"/>
      <c r="N141" s="44"/>
      <c r="O141" s="44"/>
      <c r="P141" s="44"/>
      <c r="Q141" s="44"/>
      <c r="R141" s="44"/>
      <c r="S141" s="44"/>
    </row>
    <row r="142" spans="1:19">
      <c r="A142" s="44"/>
      <c r="B142" s="44"/>
      <c r="C142" s="44"/>
      <c r="D142" s="44"/>
      <c r="E142" s="44"/>
      <c r="F142" s="44"/>
      <c r="G142" s="44"/>
      <c r="H142" s="44"/>
      <c r="I142" s="44"/>
      <c r="J142" s="44"/>
      <c r="K142" s="44"/>
      <c r="L142" s="44"/>
      <c r="M142" s="44"/>
      <c r="N142" s="44"/>
      <c r="O142" s="44"/>
      <c r="P142" s="44"/>
      <c r="Q142" s="44"/>
      <c r="R142" s="44"/>
      <c r="S142" s="44"/>
    </row>
    <row r="143" spans="1:19">
      <c r="A143" s="44"/>
      <c r="B143" s="44"/>
      <c r="C143" s="44"/>
      <c r="D143" s="44"/>
      <c r="E143" s="44"/>
      <c r="F143" s="44"/>
      <c r="G143" s="44"/>
      <c r="H143" s="44"/>
      <c r="I143" s="44"/>
      <c r="J143" s="44"/>
      <c r="K143" s="44"/>
      <c r="L143" s="44"/>
      <c r="M143" s="44"/>
      <c r="N143" s="44"/>
      <c r="O143" s="44"/>
      <c r="P143" s="44"/>
      <c r="Q143" s="44"/>
      <c r="R143" s="44"/>
      <c r="S143" s="44"/>
    </row>
    <row r="144" spans="1:19">
      <c r="A144" s="44"/>
      <c r="B144" s="44"/>
      <c r="C144" s="44"/>
      <c r="D144" s="44"/>
      <c r="E144" s="44"/>
      <c r="F144" s="44"/>
      <c r="G144" s="44"/>
      <c r="H144" s="44"/>
      <c r="I144" s="44"/>
      <c r="J144" s="44"/>
      <c r="K144" s="44"/>
      <c r="L144" s="44"/>
      <c r="M144" s="44"/>
      <c r="N144" s="44"/>
      <c r="O144" s="44"/>
      <c r="P144" s="44"/>
      <c r="Q144" s="44"/>
      <c r="R144" s="44"/>
      <c r="S144" s="44"/>
    </row>
    <row r="145" spans="1:19">
      <c r="A145" s="44"/>
      <c r="B145" s="44"/>
      <c r="C145" s="44"/>
      <c r="D145" s="44"/>
      <c r="E145" s="44"/>
      <c r="F145" s="44"/>
      <c r="G145" s="44"/>
      <c r="H145" s="44"/>
      <c r="I145" s="44"/>
      <c r="J145" s="44"/>
      <c r="K145" s="44"/>
      <c r="L145" s="44"/>
      <c r="M145" s="44"/>
      <c r="N145" s="44"/>
      <c r="O145" s="44"/>
      <c r="P145" s="44"/>
      <c r="Q145" s="44"/>
      <c r="R145" s="44"/>
      <c r="S145" s="44"/>
    </row>
    <row r="146" spans="1:19">
      <c r="A146" s="44"/>
      <c r="B146" s="44"/>
      <c r="C146" s="44"/>
      <c r="D146" s="44"/>
      <c r="E146" s="44"/>
      <c r="F146" s="44"/>
      <c r="G146" s="44"/>
      <c r="H146" s="44"/>
      <c r="I146" s="44"/>
      <c r="J146" s="44"/>
      <c r="K146" s="44"/>
      <c r="L146" s="44"/>
      <c r="M146" s="44"/>
      <c r="N146" s="44"/>
      <c r="O146" s="44"/>
      <c r="P146" s="44"/>
      <c r="Q146" s="44"/>
      <c r="R146" s="44"/>
      <c r="S146" s="44"/>
    </row>
    <row r="147" spans="1:19">
      <c r="A147" s="44"/>
      <c r="B147" s="44"/>
      <c r="C147" s="44"/>
      <c r="D147" s="44"/>
      <c r="E147" s="44"/>
      <c r="F147" s="44"/>
      <c r="G147" s="44"/>
      <c r="H147" s="44"/>
      <c r="I147" s="44"/>
      <c r="J147" s="44"/>
      <c r="K147" s="44"/>
      <c r="L147" s="44"/>
      <c r="M147" s="44"/>
      <c r="N147" s="44"/>
      <c r="O147" s="44"/>
      <c r="P147" s="44"/>
      <c r="Q147" s="44"/>
      <c r="R147" s="44"/>
      <c r="S147" s="44"/>
    </row>
    <row r="148" spans="1:19">
      <c r="A148" s="44"/>
      <c r="B148" s="44"/>
      <c r="C148" s="44"/>
      <c r="D148" s="44"/>
      <c r="E148" s="44"/>
      <c r="F148" s="44"/>
      <c r="G148" s="44"/>
      <c r="H148" s="44"/>
      <c r="I148" s="44"/>
      <c r="J148" s="44"/>
      <c r="K148" s="44"/>
      <c r="L148" s="44"/>
      <c r="M148" s="44"/>
      <c r="N148" s="44"/>
      <c r="O148" s="44"/>
      <c r="P148" s="44"/>
      <c r="Q148" s="44"/>
      <c r="R148" s="44"/>
      <c r="S148" s="44"/>
    </row>
    <row r="149" spans="1:19">
      <c r="A149" s="44"/>
      <c r="B149" s="44"/>
      <c r="C149" s="44"/>
      <c r="D149" s="44"/>
      <c r="E149" s="44"/>
      <c r="F149" s="44"/>
      <c r="G149" s="44"/>
      <c r="H149" s="44"/>
      <c r="I149" s="44"/>
      <c r="J149" s="44"/>
      <c r="K149" s="44"/>
      <c r="L149" s="44"/>
      <c r="M149" s="44"/>
      <c r="N149" s="44"/>
      <c r="O149" s="44"/>
      <c r="P149" s="44"/>
      <c r="Q149" s="44"/>
      <c r="R149" s="44"/>
      <c r="S149" s="44"/>
    </row>
    <row r="150" spans="1:19">
      <c r="A150" s="44"/>
      <c r="B150" s="44"/>
      <c r="C150" s="44"/>
      <c r="D150" s="44"/>
      <c r="E150" s="44"/>
      <c r="F150" s="44"/>
      <c r="G150" s="44"/>
      <c r="H150" s="44"/>
      <c r="I150" s="44"/>
      <c r="J150" s="44"/>
      <c r="K150" s="44"/>
      <c r="L150" s="44"/>
      <c r="M150" s="44"/>
      <c r="N150" s="44"/>
      <c r="O150" s="44"/>
      <c r="P150" s="44"/>
      <c r="Q150" s="44"/>
      <c r="R150" s="44"/>
      <c r="S150" s="44"/>
    </row>
    <row r="151" spans="1:19">
      <c r="A151" s="44"/>
      <c r="B151" s="44"/>
      <c r="C151" s="44"/>
      <c r="D151" s="44"/>
      <c r="E151" s="44"/>
      <c r="F151" s="44"/>
      <c r="G151" s="44"/>
      <c r="H151" s="44"/>
      <c r="I151" s="44"/>
      <c r="J151" s="44"/>
      <c r="K151" s="44"/>
      <c r="L151" s="44"/>
      <c r="M151" s="44"/>
      <c r="N151" s="44"/>
      <c r="O151" s="44"/>
      <c r="P151" s="44"/>
      <c r="Q151" s="44"/>
      <c r="R151" s="44"/>
      <c r="S151" s="44"/>
    </row>
    <row r="152" spans="1:19">
      <c r="A152" s="44"/>
      <c r="B152" s="44"/>
      <c r="C152" s="44"/>
      <c r="D152" s="44"/>
      <c r="E152" s="44"/>
      <c r="F152" s="44"/>
      <c r="G152" s="44"/>
      <c r="H152" s="44"/>
      <c r="I152" s="44"/>
      <c r="J152" s="44"/>
      <c r="K152" s="44"/>
      <c r="L152" s="44"/>
      <c r="M152" s="44"/>
      <c r="N152" s="44"/>
      <c r="O152" s="44"/>
      <c r="P152" s="44"/>
      <c r="Q152" s="44"/>
      <c r="R152" s="44"/>
      <c r="S152" s="44"/>
    </row>
    <row r="153" spans="1:19">
      <c r="A153" s="44"/>
      <c r="B153" s="44"/>
      <c r="C153" s="44"/>
      <c r="D153" s="44"/>
      <c r="E153" s="44"/>
      <c r="F153" s="44"/>
      <c r="G153" s="44"/>
      <c r="H153" s="44"/>
      <c r="I153" s="44"/>
      <c r="J153" s="44"/>
      <c r="K153" s="44"/>
      <c r="L153" s="44"/>
      <c r="M153" s="44"/>
      <c r="N153" s="44"/>
      <c r="O153" s="44"/>
      <c r="P153" s="44"/>
      <c r="Q153" s="44"/>
      <c r="R153" s="44"/>
      <c r="S153" s="44"/>
    </row>
    <row r="154" spans="1:19">
      <c r="A154" s="44"/>
      <c r="B154" s="44"/>
      <c r="C154" s="44"/>
      <c r="D154" s="44"/>
      <c r="E154" s="44"/>
      <c r="F154" s="44"/>
      <c r="G154" s="44"/>
      <c r="H154" s="44"/>
      <c r="I154" s="44"/>
      <c r="J154" s="44"/>
      <c r="K154" s="44"/>
      <c r="L154" s="44"/>
      <c r="M154" s="44"/>
      <c r="N154" s="44"/>
      <c r="O154" s="44"/>
      <c r="P154" s="44"/>
      <c r="Q154" s="44"/>
      <c r="R154" s="44"/>
      <c r="S154" s="44"/>
    </row>
    <row r="155" spans="1:19">
      <c r="A155" s="44"/>
      <c r="B155" s="44"/>
      <c r="C155" s="44"/>
      <c r="D155" s="44"/>
      <c r="E155" s="44"/>
      <c r="F155" s="44"/>
      <c r="G155" s="44"/>
      <c r="H155" s="44"/>
      <c r="I155" s="44"/>
      <c r="J155" s="44"/>
      <c r="K155" s="44"/>
      <c r="L155" s="44"/>
      <c r="M155" s="44"/>
      <c r="N155" s="44"/>
      <c r="O155" s="44"/>
      <c r="P155" s="44"/>
      <c r="Q155" s="44"/>
      <c r="R155" s="44"/>
      <c r="S155" s="44"/>
    </row>
    <row r="156" spans="1:19">
      <c r="A156" s="44"/>
      <c r="B156" s="44"/>
      <c r="C156" s="44"/>
      <c r="D156" s="44"/>
      <c r="E156" s="44"/>
      <c r="F156" s="44"/>
      <c r="G156" s="44"/>
      <c r="H156" s="44"/>
      <c r="I156" s="44"/>
      <c r="J156" s="44"/>
      <c r="K156" s="44"/>
      <c r="L156" s="44"/>
      <c r="M156" s="44"/>
      <c r="N156" s="44"/>
      <c r="O156" s="44"/>
      <c r="P156" s="44"/>
      <c r="Q156" s="44"/>
      <c r="R156" s="44"/>
      <c r="S156" s="44"/>
    </row>
    <row r="157" spans="1:19">
      <c r="A157" s="44"/>
      <c r="B157" s="44"/>
      <c r="C157" s="44"/>
      <c r="D157" s="44"/>
      <c r="E157" s="44"/>
      <c r="F157" s="44"/>
      <c r="G157" s="44"/>
      <c r="H157" s="44"/>
      <c r="I157" s="44"/>
      <c r="J157" s="44"/>
      <c r="K157" s="44"/>
      <c r="L157" s="44"/>
      <c r="M157" s="44"/>
      <c r="N157" s="44"/>
      <c r="O157" s="44"/>
      <c r="P157" s="44"/>
      <c r="Q157" s="44"/>
      <c r="R157" s="44"/>
      <c r="S157" s="44"/>
    </row>
    <row r="158" spans="1:19">
      <c r="A158" s="44"/>
      <c r="B158" s="44"/>
      <c r="C158" s="44"/>
      <c r="D158" s="44"/>
      <c r="E158" s="44"/>
      <c r="F158" s="44"/>
      <c r="G158" s="44"/>
      <c r="H158" s="44"/>
      <c r="I158" s="44"/>
      <c r="J158" s="44"/>
      <c r="K158" s="44"/>
      <c r="L158" s="44"/>
      <c r="M158" s="44"/>
      <c r="N158" s="44"/>
      <c r="O158" s="44"/>
      <c r="P158" s="44"/>
      <c r="Q158" s="44"/>
      <c r="R158" s="44"/>
      <c r="S158" s="44"/>
    </row>
    <row r="159" spans="1:19">
      <c r="A159" s="44"/>
      <c r="B159" s="44"/>
      <c r="C159" s="44"/>
      <c r="D159" s="44"/>
      <c r="E159" s="44"/>
      <c r="F159" s="44"/>
      <c r="G159" s="44"/>
      <c r="H159" s="44"/>
      <c r="I159" s="44"/>
      <c r="J159" s="44"/>
      <c r="K159" s="44"/>
      <c r="L159" s="44"/>
      <c r="M159" s="44"/>
      <c r="N159" s="44"/>
      <c r="O159" s="44"/>
      <c r="P159" s="44"/>
      <c r="Q159" s="44"/>
      <c r="R159" s="44"/>
      <c r="S159" s="44"/>
    </row>
    <row r="160" spans="1:19">
      <c r="A160" s="44"/>
      <c r="B160" s="44"/>
      <c r="C160" s="44"/>
      <c r="D160" s="44"/>
      <c r="E160" s="44"/>
      <c r="F160" s="44"/>
      <c r="G160" s="44"/>
      <c r="H160" s="44"/>
      <c r="I160" s="44"/>
      <c r="J160" s="44"/>
      <c r="K160" s="44"/>
      <c r="L160" s="44"/>
      <c r="M160" s="44"/>
      <c r="N160" s="44"/>
      <c r="O160" s="44"/>
      <c r="P160" s="44"/>
      <c r="Q160" s="44"/>
      <c r="R160" s="44"/>
      <c r="S160" s="44"/>
    </row>
    <row r="161" spans="1:19">
      <c r="A161" s="44"/>
      <c r="B161" s="44"/>
      <c r="C161" s="44"/>
      <c r="D161" s="44"/>
      <c r="E161" s="44"/>
      <c r="F161" s="44"/>
      <c r="G161" s="44"/>
      <c r="H161" s="44"/>
      <c r="I161" s="44"/>
      <c r="J161" s="44"/>
      <c r="K161" s="44"/>
      <c r="L161" s="44"/>
      <c r="M161" s="44"/>
      <c r="N161" s="44"/>
      <c r="O161" s="44"/>
      <c r="P161" s="44"/>
      <c r="Q161" s="44"/>
      <c r="R161" s="44"/>
      <c r="S161" s="44"/>
    </row>
    <row r="162" spans="1:19">
      <c r="A162" s="44"/>
      <c r="B162" s="44"/>
      <c r="C162" s="44"/>
      <c r="D162" s="44"/>
      <c r="E162" s="44"/>
      <c r="F162" s="44"/>
      <c r="G162" s="44"/>
      <c r="H162" s="44"/>
      <c r="I162" s="44"/>
      <c r="J162" s="44"/>
      <c r="K162" s="44"/>
      <c r="L162" s="44"/>
      <c r="M162" s="44"/>
      <c r="N162" s="44"/>
      <c r="O162" s="44"/>
      <c r="P162" s="44"/>
      <c r="Q162" s="44"/>
      <c r="R162" s="44"/>
      <c r="S162" s="44"/>
    </row>
    <row r="163" spans="1:19">
      <c r="A163" s="44"/>
      <c r="B163" s="44"/>
      <c r="C163" s="44"/>
      <c r="D163" s="44"/>
      <c r="E163" s="44"/>
      <c r="F163" s="44"/>
      <c r="G163" s="44"/>
      <c r="H163" s="44"/>
      <c r="I163" s="44"/>
      <c r="J163" s="44"/>
      <c r="K163" s="44"/>
      <c r="L163" s="44"/>
      <c r="M163" s="44"/>
      <c r="N163" s="44"/>
      <c r="O163" s="44"/>
      <c r="P163" s="44"/>
      <c r="Q163" s="44"/>
      <c r="R163" s="44"/>
      <c r="S163" s="44"/>
    </row>
    <row r="164" spans="1:19">
      <c r="A164" s="44"/>
      <c r="B164" s="44"/>
      <c r="C164" s="44"/>
      <c r="D164" s="44"/>
      <c r="E164" s="44"/>
      <c r="F164" s="44"/>
      <c r="G164" s="44"/>
      <c r="H164" s="44"/>
      <c r="I164" s="44"/>
      <c r="J164" s="44"/>
      <c r="K164" s="44"/>
      <c r="L164" s="44"/>
      <c r="M164" s="44"/>
      <c r="N164" s="44"/>
      <c r="O164" s="44"/>
      <c r="P164" s="44"/>
      <c r="Q164" s="44"/>
      <c r="R164" s="44"/>
      <c r="S164" s="44"/>
    </row>
    <row r="165" spans="1:19">
      <c r="A165" s="44"/>
      <c r="B165" s="44"/>
      <c r="C165" s="44"/>
      <c r="D165" s="44"/>
      <c r="E165" s="44"/>
      <c r="F165" s="44"/>
      <c r="G165" s="44"/>
      <c r="H165" s="44"/>
      <c r="I165" s="44"/>
      <c r="J165" s="44"/>
      <c r="K165" s="44"/>
      <c r="L165" s="44"/>
      <c r="M165" s="44"/>
      <c r="N165" s="44"/>
      <c r="O165" s="44"/>
      <c r="P165" s="44"/>
      <c r="Q165" s="44"/>
      <c r="R165" s="44"/>
      <c r="S165" s="44"/>
    </row>
    <row r="166" spans="1:19">
      <c r="A166" s="44"/>
      <c r="B166" s="44"/>
      <c r="C166" s="44"/>
      <c r="D166" s="44"/>
      <c r="E166" s="44"/>
      <c r="F166" s="44"/>
      <c r="G166" s="44"/>
      <c r="H166" s="44"/>
      <c r="I166" s="44"/>
      <c r="J166" s="44"/>
      <c r="K166" s="44"/>
      <c r="L166" s="44"/>
      <c r="M166" s="44"/>
      <c r="N166" s="44"/>
      <c r="O166" s="44"/>
      <c r="P166" s="44"/>
      <c r="Q166" s="44"/>
      <c r="R166" s="44"/>
      <c r="S166" s="44"/>
    </row>
    <row r="167" spans="1:19">
      <c r="A167" s="44"/>
      <c r="B167" s="44"/>
      <c r="C167" s="44"/>
      <c r="D167" s="44"/>
      <c r="E167" s="44"/>
      <c r="F167" s="44"/>
      <c r="G167" s="44"/>
      <c r="H167" s="44"/>
      <c r="I167" s="44"/>
      <c r="J167" s="44"/>
      <c r="K167" s="44"/>
      <c r="L167" s="44"/>
      <c r="M167" s="44"/>
      <c r="N167" s="44"/>
      <c r="O167" s="44"/>
      <c r="P167" s="44"/>
      <c r="Q167" s="44"/>
      <c r="R167" s="44"/>
      <c r="S167" s="44"/>
    </row>
    <row r="168" spans="1:19">
      <c r="A168" s="44"/>
      <c r="B168" s="44"/>
      <c r="C168" s="44"/>
      <c r="D168" s="44"/>
      <c r="E168" s="44"/>
      <c r="F168" s="44"/>
      <c r="G168" s="44"/>
      <c r="H168" s="44"/>
      <c r="I168" s="44"/>
      <c r="J168" s="44"/>
      <c r="K168" s="44"/>
      <c r="L168" s="44"/>
      <c r="M168" s="44"/>
      <c r="N168" s="44"/>
      <c r="O168" s="44"/>
      <c r="P168" s="44"/>
      <c r="Q168" s="44"/>
      <c r="R168" s="44"/>
      <c r="S168" s="44"/>
    </row>
    <row r="169" spans="1:19">
      <c r="A169" s="44"/>
      <c r="B169" s="44"/>
      <c r="C169" s="44"/>
      <c r="D169" s="44"/>
      <c r="E169" s="44"/>
      <c r="F169" s="44"/>
      <c r="G169" s="44"/>
      <c r="H169" s="44"/>
      <c r="I169" s="44"/>
      <c r="J169" s="44"/>
      <c r="K169" s="44"/>
      <c r="L169" s="44"/>
      <c r="M169" s="44"/>
      <c r="N169" s="44"/>
      <c r="O169" s="44"/>
      <c r="P169" s="44"/>
      <c r="Q169" s="44"/>
      <c r="R169" s="44"/>
      <c r="S169" s="44"/>
    </row>
    <row r="170" spans="1:19">
      <c r="A170" s="44"/>
      <c r="B170" s="44"/>
      <c r="C170" s="44"/>
      <c r="D170" s="44"/>
      <c r="E170" s="44"/>
      <c r="F170" s="44"/>
      <c r="G170" s="44"/>
      <c r="H170" s="44"/>
      <c r="I170" s="44"/>
      <c r="J170" s="44"/>
      <c r="K170" s="44"/>
      <c r="L170" s="44"/>
      <c r="M170" s="44"/>
      <c r="N170" s="44"/>
      <c r="O170" s="44"/>
      <c r="P170" s="44"/>
      <c r="Q170" s="44"/>
      <c r="R170" s="44"/>
      <c r="S170" s="44"/>
    </row>
    <row r="171" spans="1:19">
      <c r="A171" s="44"/>
      <c r="B171" s="44"/>
      <c r="C171" s="44"/>
      <c r="D171" s="44"/>
      <c r="E171" s="44"/>
      <c r="F171" s="44"/>
      <c r="G171" s="44"/>
      <c r="H171" s="44"/>
      <c r="I171" s="44"/>
      <c r="J171" s="44"/>
      <c r="K171" s="44"/>
      <c r="L171" s="44"/>
      <c r="M171" s="44"/>
      <c r="N171" s="44"/>
      <c r="O171" s="44"/>
      <c r="P171" s="44"/>
      <c r="Q171" s="44"/>
      <c r="R171" s="44"/>
      <c r="S171" s="44"/>
    </row>
    <row r="172" spans="1:19">
      <c r="A172" s="44"/>
      <c r="B172" s="44"/>
      <c r="C172" s="44"/>
      <c r="D172" s="44"/>
      <c r="E172" s="44"/>
      <c r="F172" s="44"/>
      <c r="G172" s="44"/>
      <c r="H172" s="44"/>
      <c r="I172" s="44"/>
      <c r="J172" s="44"/>
      <c r="K172" s="44"/>
      <c r="L172" s="44"/>
      <c r="M172" s="44"/>
      <c r="N172" s="44"/>
      <c r="O172" s="44"/>
      <c r="P172" s="44"/>
      <c r="Q172" s="44"/>
      <c r="R172" s="44"/>
      <c r="S172" s="44"/>
    </row>
    <row r="173" spans="1:19">
      <c r="A173" s="44"/>
      <c r="B173" s="44"/>
      <c r="C173" s="44"/>
      <c r="D173" s="44"/>
      <c r="E173" s="44"/>
      <c r="F173" s="44"/>
      <c r="G173" s="44"/>
      <c r="H173" s="44"/>
      <c r="I173" s="44"/>
      <c r="J173" s="44"/>
      <c r="K173" s="44"/>
      <c r="L173" s="44"/>
      <c r="M173" s="44"/>
      <c r="N173" s="44"/>
      <c r="O173" s="44"/>
      <c r="P173" s="44"/>
      <c r="Q173" s="44"/>
      <c r="R173" s="44"/>
      <c r="S173" s="44"/>
    </row>
    <row r="174" spans="1:19">
      <c r="A174" s="44"/>
      <c r="B174" s="44"/>
      <c r="C174" s="44"/>
      <c r="D174" s="44"/>
      <c r="E174" s="44"/>
      <c r="F174" s="44"/>
      <c r="G174" s="44"/>
      <c r="H174" s="44"/>
      <c r="I174" s="44"/>
      <c r="J174" s="44"/>
      <c r="K174" s="44"/>
      <c r="L174" s="44"/>
      <c r="M174" s="44"/>
      <c r="N174" s="44"/>
      <c r="O174" s="44"/>
      <c r="P174" s="44"/>
      <c r="Q174" s="44"/>
      <c r="R174" s="44"/>
      <c r="S174" s="44"/>
    </row>
    <row r="175" spans="1:19">
      <c r="A175" s="44"/>
      <c r="B175" s="44"/>
      <c r="C175" s="44"/>
      <c r="D175" s="44"/>
      <c r="E175" s="44"/>
      <c r="F175" s="44"/>
      <c r="G175" s="44"/>
      <c r="H175" s="44"/>
      <c r="I175" s="44"/>
      <c r="J175" s="44"/>
      <c r="K175" s="44"/>
      <c r="L175" s="44"/>
      <c r="M175" s="44"/>
      <c r="N175" s="44"/>
      <c r="O175" s="44"/>
      <c r="P175" s="44"/>
      <c r="Q175" s="44"/>
      <c r="R175" s="44"/>
      <c r="S175" s="44"/>
    </row>
    <row r="176" spans="1:19">
      <c r="A176" s="44"/>
      <c r="B176" s="44"/>
      <c r="C176" s="44"/>
      <c r="D176" s="44"/>
      <c r="E176" s="44"/>
      <c r="F176" s="44"/>
      <c r="G176" s="44"/>
      <c r="H176" s="44"/>
      <c r="I176" s="44"/>
      <c r="J176" s="44"/>
      <c r="K176" s="44"/>
      <c r="L176" s="44"/>
      <c r="M176" s="44"/>
      <c r="N176" s="44"/>
      <c r="O176" s="44"/>
      <c r="P176" s="44"/>
      <c r="Q176" s="44"/>
      <c r="R176" s="44"/>
      <c r="S176" s="44"/>
    </row>
    <row r="177" spans="1:19">
      <c r="A177" s="44"/>
      <c r="B177" s="44"/>
      <c r="C177" s="44"/>
      <c r="D177" s="44"/>
      <c r="E177" s="44"/>
      <c r="F177" s="44"/>
      <c r="G177" s="44"/>
      <c r="H177" s="44"/>
      <c r="I177" s="44"/>
      <c r="J177" s="44"/>
      <c r="K177" s="44"/>
      <c r="L177" s="44"/>
      <c r="M177" s="44"/>
      <c r="N177" s="44"/>
      <c r="O177" s="44"/>
      <c r="P177" s="44"/>
      <c r="Q177" s="44"/>
      <c r="R177" s="44"/>
      <c r="S177" s="44"/>
    </row>
    <row r="178" spans="1:19">
      <c r="A178" s="44"/>
      <c r="B178" s="44"/>
      <c r="C178" s="44"/>
      <c r="D178" s="44"/>
      <c r="E178" s="44"/>
      <c r="F178" s="44"/>
      <c r="G178" s="44"/>
      <c r="H178" s="44"/>
      <c r="I178" s="44"/>
      <c r="J178" s="44"/>
      <c r="K178" s="44"/>
      <c r="L178" s="44"/>
      <c r="M178" s="44"/>
      <c r="N178" s="44"/>
      <c r="O178" s="44"/>
      <c r="P178" s="44"/>
      <c r="Q178" s="44"/>
      <c r="R178" s="44"/>
      <c r="S178" s="44"/>
    </row>
    <row r="179" spans="1:19">
      <c r="A179" s="44"/>
      <c r="B179" s="44"/>
      <c r="C179" s="44"/>
      <c r="D179" s="44"/>
      <c r="E179" s="44"/>
      <c r="F179" s="44"/>
      <c r="G179" s="44"/>
      <c r="H179" s="44"/>
      <c r="I179" s="44"/>
      <c r="J179" s="44"/>
      <c r="K179" s="44"/>
      <c r="L179" s="44"/>
      <c r="M179" s="44"/>
      <c r="N179" s="44"/>
      <c r="O179" s="44"/>
      <c r="P179" s="44"/>
      <c r="Q179" s="44"/>
      <c r="R179" s="44"/>
      <c r="S179" s="44"/>
    </row>
    <row r="180" spans="1:19">
      <c r="A180" s="44"/>
      <c r="B180" s="44"/>
      <c r="C180" s="44"/>
      <c r="D180" s="44"/>
      <c r="E180" s="44"/>
      <c r="F180" s="44"/>
      <c r="G180" s="44"/>
      <c r="H180" s="44"/>
      <c r="I180" s="44"/>
      <c r="J180" s="44"/>
      <c r="K180" s="44"/>
      <c r="L180" s="44"/>
      <c r="M180" s="44"/>
      <c r="N180" s="44"/>
      <c r="O180" s="44"/>
      <c r="P180" s="44"/>
      <c r="Q180" s="44"/>
      <c r="R180" s="44"/>
      <c r="S180" s="44"/>
    </row>
    <row r="181" spans="1:19">
      <c r="A181" s="44"/>
      <c r="B181" s="44"/>
      <c r="C181" s="44"/>
      <c r="D181" s="44"/>
      <c r="E181" s="44"/>
      <c r="F181" s="44"/>
      <c r="G181" s="44"/>
      <c r="H181" s="44"/>
      <c r="I181" s="44"/>
      <c r="J181" s="44"/>
      <c r="K181" s="44"/>
      <c r="L181" s="44"/>
      <c r="M181" s="44"/>
      <c r="N181" s="44"/>
      <c r="O181" s="44"/>
      <c r="P181" s="44"/>
      <c r="Q181" s="44"/>
      <c r="R181" s="44"/>
      <c r="S181" s="44"/>
    </row>
    <row r="182" spans="1:19">
      <c r="A182" s="44"/>
      <c r="B182" s="44"/>
      <c r="C182" s="44"/>
      <c r="D182" s="44"/>
      <c r="E182" s="44"/>
      <c r="F182" s="44"/>
      <c r="G182" s="44"/>
      <c r="H182" s="44"/>
      <c r="I182" s="44"/>
      <c r="J182" s="44"/>
      <c r="K182" s="44"/>
      <c r="L182" s="44"/>
      <c r="M182" s="44"/>
      <c r="N182" s="44"/>
      <c r="O182" s="44"/>
      <c r="P182" s="44"/>
      <c r="Q182" s="44"/>
      <c r="R182" s="44"/>
      <c r="S182" s="44"/>
    </row>
    <row r="183" spans="1:19">
      <c r="A183" s="44"/>
      <c r="B183" s="44"/>
      <c r="C183" s="44"/>
      <c r="D183" s="44"/>
      <c r="E183" s="44"/>
      <c r="F183" s="44"/>
      <c r="G183" s="44"/>
      <c r="H183" s="44"/>
      <c r="I183" s="44"/>
      <c r="J183" s="44"/>
      <c r="K183" s="44"/>
      <c r="L183" s="44"/>
      <c r="M183" s="44"/>
      <c r="N183" s="44"/>
      <c r="O183" s="44"/>
      <c r="P183" s="44"/>
      <c r="Q183" s="44"/>
      <c r="R183" s="44"/>
      <c r="S183" s="44"/>
    </row>
    <row r="184" spans="1:19">
      <c r="A184" s="44"/>
      <c r="B184" s="44"/>
      <c r="C184" s="44"/>
      <c r="D184" s="44"/>
      <c r="E184" s="44"/>
      <c r="F184" s="44"/>
      <c r="G184" s="44"/>
      <c r="H184" s="44"/>
      <c r="I184" s="44"/>
      <c r="J184" s="44"/>
      <c r="K184" s="44"/>
      <c r="L184" s="44"/>
      <c r="M184" s="44"/>
      <c r="N184" s="44"/>
      <c r="O184" s="44"/>
      <c r="P184" s="44"/>
      <c r="Q184" s="44"/>
      <c r="R184" s="44"/>
      <c r="S184" s="44"/>
    </row>
    <row r="185" spans="1:19">
      <c r="A185" s="44"/>
      <c r="B185" s="44"/>
      <c r="C185" s="44"/>
      <c r="D185" s="44"/>
      <c r="E185" s="44"/>
      <c r="F185" s="44"/>
      <c r="G185" s="44"/>
      <c r="H185" s="44"/>
      <c r="I185" s="44"/>
      <c r="J185" s="44"/>
      <c r="K185" s="44"/>
      <c r="L185" s="44"/>
      <c r="M185" s="44"/>
      <c r="N185" s="44"/>
      <c r="O185" s="44"/>
      <c r="P185" s="44"/>
      <c r="Q185" s="44"/>
      <c r="R185" s="44"/>
      <c r="S185" s="44"/>
    </row>
    <row r="186" spans="1:19">
      <c r="A186" s="44"/>
      <c r="B186" s="44"/>
      <c r="C186" s="44"/>
      <c r="D186" s="44"/>
      <c r="E186" s="44"/>
      <c r="F186" s="44"/>
      <c r="G186" s="44"/>
      <c r="H186" s="44"/>
      <c r="I186" s="44"/>
      <c r="J186" s="44"/>
      <c r="K186" s="44"/>
      <c r="L186" s="44"/>
      <c r="M186" s="44"/>
      <c r="N186" s="44"/>
      <c r="O186" s="44"/>
      <c r="P186" s="44"/>
      <c r="Q186" s="44"/>
      <c r="R186" s="44"/>
      <c r="S186" s="44"/>
    </row>
    <row r="187" spans="1:19">
      <c r="A187" s="44"/>
      <c r="B187" s="44"/>
      <c r="C187" s="44"/>
      <c r="D187" s="44"/>
      <c r="E187" s="44"/>
      <c r="F187" s="44"/>
      <c r="G187" s="44"/>
      <c r="H187" s="44"/>
      <c r="I187" s="44"/>
      <c r="J187" s="44"/>
      <c r="K187" s="44"/>
      <c r="L187" s="44"/>
      <c r="M187" s="44"/>
      <c r="N187" s="44"/>
      <c r="O187" s="44"/>
      <c r="P187" s="44"/>
      <c r="Q187" s="44"/>
      <c r="R187" s="44"/>
      <c r="S187" s="44"/>
    </row>
    <row r="188" spans="1:19">
      <c r="A188" s="44"/>
      <c r="B188" s="44"/>
      <c r="C188" s="44"/>
      <c r="D188" s="44"/>
      <c r="E188" s="44"/>
      <c r="F188" s="44"/>
      <c r="G188" s="44"/>
      <c r="H188" s="44"/>
      <c r="I188" s="44"/>
      <c r="J188" s="44"/>
      <c r="K188" s="44"/>
      <c r="L188" s="44"/>
      <c r="M188" s="44"/>
      <c r="N188" s="44"/>
      <c r="O188" s="44"/>
      <c r="P188" s="44"/>
      <c r="Q188" s="44"/>
      <c r="R188" s="44"/>
      <c r="S188" s="44"/>
    </row>
    <row r="189" spans="1:19">
      <c r="A189" s="44"/>
      <c r="B189" s="44"/>
      <c r="C189" s="44"/>
      <c r="D189" s="44"/>
      <c r="E189" s="44"/>
      <c r="F189" s="44"/>
      <c r="G189" s="44"/>
      <c r="H189" s="44"/>
      <c r="I189" s="44"/>
      <c r="J189" s="44"/>
      <c r="K189" s="44"/>
      <c r="L189" s="44"/>
      <c r="M189" s="44"/>
      <c r="N189" s="44"/>
      <c r="O189" s="44"/>
      <c r="P189" s="44"/>
      <c r="Q189" s="44"/>
      <c r="R189" s="44"/>
      <c r="S189" s="44"/>
    </row>
    <row r="190" spans="1:19">
      <c r="A190" s="44"/>
      <c r="B190" s="44"/>
      <c r="C190" s="44"/>
      <c r="D190" s="44"/>
      <c r="E190" s="44"/>
      <c r="F190" s="44"/>
      <c r="G190" s="44"/>
      <c r="H190" s="44"/>
      <c r="I190" s="44"/>
      <c r="J190" s="44"/>
      <c r="K190" s="44"/>
      <c r="L190" s="44"/>
      <c r="M190" s="44"/>
      <c r="N190" s="44"/>
      <c r="O190" s="44"/>
      <c r="P190" s="44"/>
      <c r="Q190" s="44"/>
      <c r="R190" s="44"/>
      <c r="S190" s="44"/>
    </row>
    <row r="191" spans="1:19">
      <c r="A191" s="44"/>
      <c r="B191" s="44"/>
      <c r="C191" s="44"/>
      <c r="D191" s="44"/>
      <c r="E191" s="44"/>
      <c r="F191" s="44"/>
      <c r="G191" s="44"/>
      <c r="H191" s="44"/>
      <c r="I191" s="44"/>
      <c r="J191" s="44"/>
      <c r="K191" s="44"/>
      <c r="L191" s="44"/>
      <c r="M191" s="44"/>
      <c r="N191" s="44"/>
      <c r="O191" s="44"/>
      <c r="P191" s="44"/>
      <c r="Q191" s="44"/>
      <c r="R191" s="44"/>
      <c r="S191" s="44"/>
    </row>
    <row r="192" spans="1:19">
      <c r="A192" s="44"/>
      <c r="B192" s="44"/>
      <c r="C192" s="44"/>
      <c r="D192" s="44"/>
      <c r="E192" s="44"/>
      <c r="F192" s="44"/>
      <c r="G192" s="44"/>
      <c r="H192" s="44"/>
      <c r="I192" s="44"/>
      <c r="J192" s="44"/>
      <c r="K192" s="44"/>
      <c r="L192" s="44"/>
      <c r="M192" s="44"/>
      <c r="N192" s="44"/>
      <c r="O192" s="44"/>
      <c r="P192" s="44"/>
      <c r="Q192" s="44"/>
      <c r="R192" s="44"/>
      <c r="S192" s="44"/>
    </row>
    <row r="193" spans="1:19">
      <c r="A193" s="44"/>
      <c r="B193" s="44"/>
      <c r="C193" s="44"/>
      <c r="D193" s="44"/>
      <c r="E193" s="44"/>
      <c r="F193" s="44"/>
      <c r="G193" s="44"/>
      <c r="H193" s="44"/>
      <c r="I193" s="44"/>
      <c r="J193" s="44"/>
      <c r="K193" s="44"/>
      <c r="L193" s="44"/>
      <c r="M193" s="44"/>
      <c r="N193" s="44"/>
      <c r="O193" s="44"/>
      <c r="P193" s="44"/>
      <c r="Q193" s="44"/>
      <c r="R193" s="44"/>
      <c r="S193" s="44"/>
    </row>
    <row r="194" spans="1:19">
      <c r="A194" s="44"/>
      <c r="B194" s="44"/>
      <c r="C194" s="44"/>
      <c r="D194" s="44"/>
      <c r="E194" s="44"/>
      <c r="F194" s="44"/>
      <c r="G194" s="44"/>
      <c r="H194" s="44"/>
      <c r="I194" s="44"/>
      <c r="J194" s="44"/>
      <c r="K194" s="44"/>
      <c r="L194" s="44"/>
      <c r="M194" s="44"/>
      <c r="N194" s="44"/>
      <c r="O194" s="44"/>
      <c r="P194" s="44"/>
      <c r="Q194" s="44"/>
      <c r="R194" s="44"/>
      <c r="S194" s="44"/>
    </row>
    <row r="195" spans="1:19">
      <c r="A195" s="44"/>
      <c r="B195" s="44"/>
      <c r="C195" s="44"/>
      <c r="D195" s="44"/>
      <c r="E195" s="44"/>
      <c r="F195" s="44"/>
      <c r="G195" s="44"/>
      <c r="H195" s="44"/>
      <c r="I195" s="44"/>
      <c r="J195" s="44"/>
      <c r="K195" s="44"/>
      <c r="L195" s="44"/>
      <c r="M195" s="44"/>
      <c r="N195" s="44"/>
      <c r="O195" s="44"/>
      <c r="P195" s="44"/>
      <c r="Q195" s="44"/>
      <c r="R195" s="44"/>
      <c r="S195" s="44"/>
    </row>
    <row r="196" spans="1:19">
      <c r="A196" s="44"/>
      <c r="B196" s="44"/>
      <c r="C196" s="44"/>
      <c r="D196" s="44"/>
      <c r="E196" s="44"/>
      <c r="F196" s="44"/>
      <c r="G196" s="44"/>
      <c r="H196" s="44"/>
      <c r="I196" s="44"/>
      <c r="J196" s="44"/>
      <c r="K196" s="44"/>
      <c r="L196" s="44"/>
      <c r="M196" s="44"/>
      <c r="N196" s="44"/>
      <c r="O196" s="44"/>
      <c r="P196" s="44"/>
      <c r="Q196" s="44"/>
      <c r="R196" s="44"/>
      <c r="S196" s="44"/>
    </row>
    <row r="197" spans="1:19">
      <c r="A197" s="44"/>
      <c r="B197" s="44"/>
      <c r="C197" s="44"/>
      <c r="D197" s="44"/>
      <c r="E197" s="44"/>
      <c r="F197" s="44"/>
      <c r="G197" s="44"/>
      <c r="H197" s="44"/>
      <c r="I197" s="44"/>
      <c r="J197" s="44"/>
      <c r="K197" s="44"/>
      <c r="L197" s="44"/>
      <c r="M197" s="44"/>
      <c r="N197" s="44"/>
      <c r="O197" s="44"/>
      <c r="P197" s="44"/>
      <c r="Q197" s="44"/>
      <c r="R197" s="44"/>
      <c r="S197" s="44"/>
    </row>
    <row r="198" spans="1:19">
      <c r="A198" s="44"/>
      <c r="B198" s="44"/>
      <c r="C198" s="44"/>
      <c r="D198" s="44"/>
      <c r="E198" s="44"/>
      <c r="F198" s="44"/>
      <c r="G198" s="44"/>
      <c r="H198" s="44"/>
      <c r="I198" s="44"/>
      <c r="J198" s="44"/>
      <c r="K198" s="44"/>
      <c r="L198" s="44"/>
      <c r="M198" s="44"/>
      <c r="N198" s="44"/>
      <c r="O198" s="44"/>
      <c r="P198" s="44"/>
      <c r="Q198" s="44"/>
      <c r="R198" s="44"/>
      <c r="S198" s="44"/>
    </row>
    <row r="199" spans="1:19">
      <c r="A199" s="44"/>
      <c r="B199" s="44"/>
      <c r="C199" s="44"/>
      <c r="D199" s="44"/>
      <c r="E199" s="44"/>
      <c r="F199" s="44"/>
      <c r="G199" s="44"/>
      <c r="H199" s="44"/>
      <c r="I199" s="44"/>
      <c r="J199" s="44"/>
      <c r="K199" s="44"/>
      <c r="L199" s="44"/>
      <c r="M199" s="44"/>
      <c r="N199" s="44"/>
      <c r="O199" s="44"/>
      <c r="P199" s="44"/>
      <c r="Q199" s="44"/>
      <c r="R199" s="44"/>
      <c r="S199" s="44"/>
    </row>
    <row r="200" spans="1:19">
      <c r="A200" s="44"/>
      <c r="B200" s="44"/>
      <c r="C200" s="44"/>
      <c r="D200" s="44"/>
      <c r="E200" s="44"/>
      <c r="F200" s="44"/>
      <c r="G200" s="44"/>
      <c r="H200" s="44"/>
      <c r="I200" s="44"/>
      <c r="J200" s="44"/>
      <c r="K200" s="44"/>
      <c r="L200" s="44"/>
      <c r="M200" s="44"/>
      <c r="N200" s="44"/>
      <c r="O200" s="44"/>
      <c r="P200" s="44"/>
      <c r="Q200" s="44"/>
      <c r="R200" s="44"/>
      <c r="S200" s="44"/>
    </row>
    <row r="201" spans="1:19">
      <c r="A201" s="44"/>
      <c r="B201" s="44"/>
      <c r="C201" s="44"/>
      <c r="D201" s="44"/>
      <c r="E201" s="44"/>
      <c r="F201" s="44"/>
      <c r="G201" s="44"/>
      <c r="H201" s="44"/>
      <c r="I201" s="44"/>
      <c r="J201" s="44"/>
      <c r="K201" s="44"/>
      <c r="L201" s="44"/>
      <c r="M201" s="44"/>
      <c r="N201" s="44"/>
      <c r="O201" s="44"/>
      <c r="P201" s="44"/>
      <c r="Q201" s="44"/>
      <c r="R201" s="44"/>
      <c r="S201" s="44"/>
    </row>
    <row r="202" spans="1:19">
      <c r="A202" s="44"/>
      <c r="B202" s="44"/>
      <c r="C202" s="44"/>
      <c r="D202" s="44"/>
      <c r="E202" s="44"/>
      <c r="F202" s="44"/>
      <c r="G202" s="44"/>
      <c r="H202" s="44"/>
      <c r="I202" s="44"/>
      <c r="J202" s="44"/>
      <c r="K202" s="44"/>
      <c r="L202" s="44"/>
      <c r="M202" s="44"/>
      <c r="N202" s="44"/>
      <c r="O202" s="44"/>
      <c r="P202" s="44"/>
      <c r="Q202" s="44"/>
      <c r="R202" s="44"/>
      <c r="S202" s="44"/>
    </row>
    <row r="203" spans="1:19">
      <c r="A203" s="44"/>
      <c r="B203" s="44"/>
      <c r="C203" s="44"/>
      <c r="D203" s="44"/>
      <c r="E203" s="44"/>
      <c r="F203" s="44"/>
      <c r="G203" s="44"/>
      <c r="H203" s="44"/>
      <c r="I203" s="44"/>
      <c r="J203" s="44"/>
      <c r="K203" s="44"/>
      <c r="L203" s="44"/>
      <c r="M203" s="44"/>
      <c r="N203" s="44"/>
      <c r="O203" s="44"/>
      <c r="P203" s="44"/>
      <c r="Q203" s="44"/>
      <c r="R203" s="44"/>
      <c r="S203" s="44"/>
    </row>
    <row r="204" spans="1:19">
      <c r="A204" s="44"/>
      <c r="B204" s="44"/>
      <c r="C204" s="44"/>
      <c r="D204" s="44"/>
      <c r="E204" s="44"/>
      <c r="F204" s="44"/>
      <c r="G204" s="44"/>
      <c r="H204" s="44"/>
      <c r="I204" s="44"/>
      <c r="J204" s="44"/>
      <c r="K204" s="44"/>
      <c r="L204" s="44"/>
      <c r="M204" s="44"/>
      <c r="N204" s="44"/>
      <c r="O204" s="44"/>
      <c r="P204" s="44"/>
      <c r="Q204" s="44"/>
      <c r="R204" s="44"/>
      <c r="S204" s="44"/>
    </row>
    <row r="205" spans="1:19">
      <c r="A205" s="44"/>
      <c r="B205" s="44"/>
      <c r="C205" s="44"/>
      <c r="D205" s="44"/>
      <c r="E205" s="44"/>
      <c r="F205" s="44"/>
      <c r="G205" s="44"/>
      <c r="H205" s="44"/>
      <c r="I205" s="44"/>
      <c r="J205" s="44"/>
      <c r="K205" s="44"/>
      <c r="L205" s="44"/>
      <c r="M205" s="44"/>
      <c r="N205" s="44"/>
      <c r="O205" s="44"/>
      <c r="P205" s="44"/>
      <c r="Q205" s="44"/>
      <c r="R205" s="44"/>
      <c r="S205" s="44"/>
    </row>
    <row r="206" spans="1:19">
      <c r="A206" s="44"/>
      <c r="B206" s="44"/>
      <c r="C206" s="44"/>
      <c r="D206" s="44"/>
      <c r="E206" s="44"/>
      <c r="F206" s="44"/>
      <c r="G206" s="44"/>
      <c r="H206" s="44"/>
      <c r="I206" s="44"/>
      <c r="J206" s="44"/>
      <c r="K206" s="44"/>
      <c r="L206" s="44"/>
      <c r="M206" s="44"/>
      <c r="N206" s="44"/>
      <c r="O206" s="44"/>
      <c r="P206" s="44"/>
      <c r="Q206" s="44"/>
      <c r="R206" s="44"/>
      <c r="S206" s="44"/>
    </row>
    <row r="207" spans="1:19">
      <c r="A207" s="44"/>
      <c r="B207" s="44"/>
      <c r="C207" s="44"/>
      <c r="D207" s="44"/>
      <c r="E207" s="44"/>
      <c r="F207" s="44"/>
      <c r="G207" s="44"/>
      <c r="H207" s="44"/>
      <c r="I207" s="44"/>
      <c r="J207" s="44"/>
      <c r="K207" s="44"/>
      <c r="L207" s="44"/>
      <c r="M207" s="44"/>
      <c r="N207" s="44"/>
      <c r="O207" s="44"/>
      <c r="P207" s="44"/>
      <c r="Q207" s="44"/>
      <c r="R207" s="44"/>
      <c r="S207" s="44"/>
    </row>
    <row r="208" spans="1:19">
      <c r="A208" s="44"/>
      <c r="B208" s="44"/>
      <c r="C208" s="44"/>
      <c r="D208" s="44"/>
      <c r="E208" s="44"/>
      <c r="F208" s="44"/>
      <c r="G208" s="44"/>
      <c r="H208" s="44"/>
      <c r="I208" s="44"/>
      <c r="J208" s="44"/>
      <c r="K208" s="44"/>
      <c r="L208" s="44"/>
      <c r="M208" s="44"/>
      <c r="N208" s="44"/>
      <c r="O208" s="44"/>
      <c r="P208" s="44"/>
      <c r="Q208" s="44"/>
      <c r="R208" s="44"/>
      <c r="S208" s="44"/>
    </row>
    <row r="209" spans="1:19">
      <c r="A209" s="44"/>
      <c r="B209" s="44"/>
      <c r="C209" s="44"/>
      <c r="D209" s="44"/>
      <c r="E209" s="44"/>
      <c r="F209" s="44"/>
      <c r="G209" s="44"/>
      <c r="H209" s="44"/>
      <c r="I209" s="44"/>
      <c r="J209" s="44"/>
      <c r="K209" s="44"/>
      <c r="L209" s="44"/>
      <c r="M209" s="44"/>
      <c r="N209" s="44"/>
      <c r="O209" s="44"/>
      <c r="P209" s="44"/>
      <c r="Q209" s="44"/>
      <c r="R209" s="44"/>
      <c r="S209" s="44"/>
    </row>
    <row r="210" spans="1:19">
      <c r="A210" s="44"/>
      <c r="B210" s="44"/>
      <c r="C210" s="44"/>
      <c r="D210" s="44"/>
      <c r="E210" s="44"/>
      <c r="F210" s="44"/>
      <c r="G210" s="44"/>
      <c r="H210" s="44"/>
      <c r="I210" s="44"/>
      <c r="J210" s="44"/>
      <c r="K210" s="44"/>
      <c r="L210" s="44"/>
      <c r="M210" s="44"/>
      <c r="N210" s="44"/>
      <c r="O210" s="44"/>
      <c r="P210" s="44"/>
      <c r="Q210" s="44"/>
      <c r="R210" s="44"/>
      <c r="S210" s="44"/>
    </row>
    <row r="211" spans="1:19">
      <c r="A211" s="44"/>
      <c r="B211" s="44"/>
      <c r="C211" s="44"/>
      <c r="D211" s="44"/>
      <c r="E211" s="44"/>
      <c r="F211" s="44"/>
      <c r="G211" s="44"/>
      <c r="H211" s="44"/>
      <c r="I211" s="44"/>
      <c r="J211" s="44"/>
      <c r="K211" s="44"/>
      <c r="L211" s="44"/>
      <c r="M211" s="44"/>
      <c r="N211" s="44"/>
      <c r="O211" s="44"/>
      <c r="P211" s="44"/>
      <c r="Q211" s="44"/>
      <c r="R211" s="44"/>
      <c r="S211" s="44"/>
    </row>
    <row r="212" spans="1:19">
      <c r="A212" s="44"/>
      <c r="B212" s="44"/>
      <c r="C212" s="44"/>
      <c r="D212" s="44"/>
      <c r="E212" s="44"/>
      <c r="F212" s="44"/>
      <c r="G212" s="44"/>
      <c r="H212" s="44"/>
      <c r="I212" s="44"/>
      <c r="J212" s="44"/>
      <c r="K212" s="44"/>
      <c r="L212" s="44"/>
      <c r="M212" s="44"/>
      <c r="N212" s="44"/>
      <c r="O212" s="44"/>
      <c r="P212" s="44"/>
      <c r="Q212" s="44"/>
      <c r="R212" s="44"/>
      <c r="S212" s="44"/>
    </row>
    <row r="213" spans="1:19">
      <c r="A213" s="44"/>
      <c r="B213" s="44"/>
      <c r="C213" s="44"/>
      <c r="D213" s="44"/>
      <c r="E213" s="44"/>
      <c r="F213" s="44"/>
      <c r="G213" s="44"/>
      <c r="H213" s="44"/>
      <c r="I213" s="44"/>
      <c r="J213" s="44"/>
      <c r="K213" s="44"/>
      <c r="L213" s="44"/>
      <c r="M213" s="44"/>
      <c r="N213" s="44"/>
      <c r="O213" s="44"/>
      <c r="P213" s="44"/>
      <c r="Q213" s="44"/>
      <c r="R213" s="44"/>
      <c r="S213" s="44"/>
    </row>
    <row r="214" spans="1:19">
      <c r="A214" s="44"/>
      <c r="B214" s="44"/>
      <c r="C214" s="44"/>
      <c r="D214" s="44"/>
      <c r="E214" s="44"/>
      <c r="F214" s="44"/>
      <c r="G214" s="44"/>
      <c r="H214" s="44"/>
      <c r="I214" s="44"/>
      <c r="J214" s="44"/>
      <c r="K214" s="44"/>
      <c r="L214" s="44"/>
      <c r="M214" s="44"/>
      <c r="N214" s="44"/>
      <c r="O214" s="44"/>
      <c r="P214" s="44"/>
      <c r="Q214" s="44"/>
      <c r="R214" s="44"/>
      <c r="S214" s="44"/>
    </row>
    <row r="215" spans="1:19">
      <c r="A215" s="44"/>
      <c r="B215" s="44"/>
      <c r="C215" s="44"/>
      <c r="D215" s="44"/>
      <c r="E215" s="44"/>
      <c r="F215" s="44"/>
      <c r="G215" s="44"/>
      <c r="H215" s="44"/>
      <c r="I215" s="44"/>
      <c r="J215" s="44"/>
      <c r="K215" s="44"/>
      <c r="L215" s="44"/>
      <c r="M215" s="44"/>
      <c r="N215" s="44"/>
      <c r="O215" s="44"/>
      <c r="P215" s="44"/>
      <c r="Q215" s="44"/>
      <c r="R215" s="44"/>
      <c r="S215" s="44"/>
    </row>
    <row r="216" spans="1:19">
      <c r="A216" s="44"/>
      <c r="B216" s="44"/>
      <c r="C216" s="44"/>
      <c r="D216" s="44"/>
      <c r="E216" s="44"/>
      <c r="F216" s="44"/>
      <c r="G216" s="44"/>
      <c r="H216" s="44"/>
      <c r="I216" s="44"/>
      <c r="J216" s="44"/>
      <c r="K216" s="44"/>
      <c r="L216" s="44"/>
      <c r="M216" s="44"/>
      <c r="N216" s="44"/>
      <c r="O216" s="44"/>
      <c r="P216" s="44"/>
      <c r="Q216" s="44"/>
      <c r="R216" s="44"/>
      <c r="S216" s="44"/>
    </row>
    <row r="217" spans="1:19">
      <c r="A217" s="44"/>
      <c r="B217" s="44"/>
      <c r="C217" s="44"/>
      <c r="D217" s="44"/>
      <c r="E217" s="44"/>
      <c r="F217" s="44"/>
      <c r="G217" s="44"/>
      <c r="H217" s="44"/>
      <c r="I217" s="44"/>
      <c r="J217" s="44"/>
      <c r="K217" s="44"/>
      <c r="L217" s="44"/>
      <c r="M217" s="44"/>
      <c r="N217" s="44"/>
      <c r="O217" s="44"/>
      <c r="P217" s="44"/>
      <c r="Q217" s="44"/>
      <c r="R217" s="44"/>
      <c r="S217" s="44"/>
    </row>
    <row r="218" spans="1:19">
      <c r="A218" s="44"/>
      <c r="B218" s="44"/>
      <c r="C218" s="44"/>
      <c r="D218" s="44"/>
      <c r="E218" s="44"/>
      <c r="F218" s="44"/>
      <c r="G218" s="44"/>
      <c r="H218" s="44"/>
      <c r="I218" s="44"/>
      <c r="J218" s="44"/>
      <c r="K218" s="44"/>
      <c r="L218" s="44"/>
      <c r="M218" s="44"/>
      <c r="N218" s="44"/>
      <c r="O218" s="44"/>
      <c r="P218" s="44"/>
      <c r="Q218" s="44"/>
      <c r="R218" s="44"/>
      <c r="S218" s="44"/>
    </row>
    <row r="219" spans="1:19">
      <c r="A219" s="44"/>
      <c r="B219" s="44"/>
      <c r="C219" s="44"/>
      <c r="D219" s="44"/>
      <c r="E219" s="44"/>
      <c r="F219" s="44"/>
      <c r="G219" s="44"/>
      <c r="H219" s="44"/>
      <c r="I219" s="44"/>
      <c r="J219" s="44"/>
      <c r="K219" s="44"/>
      <c r="L219" s="44"/>
      <c r="M219" s="44"/>
      <c r="N219" s="44"/>
      <c r="O219" s="44"/>
      <c r="P219" s="44"/>
      <c r="Q219" s="44"/>
      <c r="R219" s="44"/>
      <c r="S219" s="44"/>
    </row>
    <row r="220" spans="1:19">
      <c r="A220" s="44"/>
      <c r="B220" s="44"/>
      <c r="C220" s="44"/>
      <c r="D220" s="44"/>
      <c r="E220" s="44"/>
      <c r="F220" s="44"/>
      <c r="G220" s="44"/>
      <c r="H220" s="44"/>
      <c r="I220" s="44"/>
      <c r="J220" s="44"/>
      <c r="K220" s="44"/>
      <c r="L220" s="44"/>
      <c r="M220" s="44"/>
      <c r="N220" s="44"/>
      <c r="O220" s="44"/>
      <c r="P220" s="44"/>
      <c r="Q220" s="44"/>
      <c r="R220" s="44"/>
      <c r="S220" s="44"/>
    </row>
    <row r="221" spans="1:19">
      <c r="A221" s="44"/>
      <c r="B221" s="44"/>
      <c r="C221" s="44"/>
      <c r="D221" s="44"/>
      <c r="E221" s="44"/>
      <c r="F221" s="44"/>
      <c r="G221" s="44"/>
      <c r="H221" s="44"/>
      <c r="I221" s="44"/>
      <c r="J221" s="44"/>
      <c r="K221" s="44"/>
      <c r="L221" s="44"/>
      <c r="M221" s="44"/>
      <c r="N221" s="44"/>
      <c r="O221" s="44"/>
      <c r="P221" s="44"/>
      <c r="Q221" s="44"/>
      <c r="R221" s="44"/>
      <c r="S221" s="44"/>
    </row>
    <row r="222" spans="1:19">
      <c r="A222" s="44"/>
      <c r="B222" s="44"/>
      <c r="C222" s="44"/>
      <c r="D222" s="44"/>
      <c r="E222" s="44"/>
      <c r="F222" s="44"/>
      <c r="G222" s="44"/>
      <c r="H222" s="44"/>
      <c r="I222" s="44"/>
      <c r="J222" s="44"/>
      <c r="K222" s="44"/>
      <c r="L222" s="44"/>
      <c r="M222" s="44"/>
      <c r="N222" s="44"/>
      <c r="O222" s="44"/>
      <c r="P222" s="44"/>
      <c r="Q222" s="44"/>
      <c r="R222" s="44"/>
      <c r="S222" s="44"/>
    </row>
    <row r="223" spans="1:19">
      <c r="A223" s="44"/>
      <c r="B223" s="44"/>
      <c r="C223" s="44"/>
      <c r="D223" s="44"/>
      <c r="E223" s="44"/>
      <c r="F223" s="44"/>
      <c r="G223" s="44"/>
      <c r="H223" s="44"/>
      <c r="I223" s="44"/>
      <c r="J223" s="44"/>
      <c r="K223" s="44"/>
      <c r="L223" s="44"/>
      <c r="M223" s="44"/>
      <c r="N223" s="44"/>
      <c r="O223" s="44"/>
      <c r="P223" s="44"/>
      <c r="Q223" s="44"/>
      <c r="R223" s="44"/>
      <c r="S223" s="44"/>
    </row>
    <row r="224" spans="1:19">
      <c r="A224" s="44"/>
      <c r="B224" s="44"/>
      <c r="C224" s="44"/>
      <c r="D224" s="44"/>
      <c r="E224" s="44"/>
      <c r="F224" s="44"/>
      <c r="G224" s="44"/>
      <c r="H224" s="44"/>
      <c r="I224" s="44"/>
      <c r="J224" s="44"/>
      <c r="K224" s="44"/>
      <c r="L224" s="44"/>
      <c r="M224" s="44"/>
      <c r="N224" s="44"/>
      <c r="O224" s="44"/>
      <c r="P224" s="44"/>
      <c r="Q224" s="44"/>
      <c r="R224" s="44"/>
      <c r="S224" s="44"/>
    </row>
    <row r="225" spans="1:19">
      <c r="A225" s="44"/>
      <c r="B225" s="44"/>
      <c r="C225" s="44"/>
      <c r="D225" s="44"/>
      <c r="E225" s="44"/>
      <c r="F225" s="44"/>
      <c r="G225" s="44"/>
      <c r="H225" s="44"/>
      <c r="I225" s="44"/>
      <c r="J225" s="44"/>
      <c r="K225" s="44"/>
      <c r="L225" s="44"/>
      <c r="M225" s="44"/>
      <c r="N225" s="44"/>
      <c r="O225" s="44"/>
      <c r="P225" s="44"/>
      <c r="Q225" s="44"/>
      <c r="R225" s="44"/>
      <c r="S225" s="44"/>
    </row>
    <row r="226" spans="1:19">
      <c r="A226" s="44"/>
      <c r="B226" s="44"/>
      <c r="C226" s="44"/>
      <c r="D226" s="44"/>
      <c r="E226" s="44"/>
      <c r="F226" s="44"/>
      <c r="G226" s="44"/>
      <c r="H226" s="44"/>
      <c r="I226" s="44"/>
      <c r="J226" s="44"/>
      <c r="K226" s="44"/>
      <c r="L226" s="44"/>
      <c r="M226" s="44"/>
      <c r="N226" s="44"/>
      <c r="O226" s="44"/>
      <c r="P226" s="44"/>
      <c r="Q226" s="44"/>
      <c r="R226" s="44"/>
      <c r="S226" s="44"/>
    </row>
    <row r="227" spans="1:19">
      <c r="A227" s="44"/>
      <c r="B227" s="44"/>
      <c r="C227" s="44"/>
      <c r="D227" s="44"/>
      <c r="E227" s="44"/>
      <c r="F227" s="44"/>
      <c r="G227" s="44"/>
      <c r="H227" s="44"/>
      <c r="I227" s="44"/>
      <c r="J227" s="44"/>
      <c r="K227" s="44"/>
      <c r="L227" s="44"/>
      <c r="M227" s="44"/>
      <c r="N227" s="44"/>
      <c r="O227" s="44"/>
      <c r="P227" s="44"/>
      <c r="Q227" s="44"/>
      <c r="R227" s="44"/>
      <c r="S227" s="44"/>
    </row>
    <row r="228" spans="1:19">
      <c r="A228" s="44"/>
      <c r="B228" s="44"/>
      <c r="C228" s="44"/>
      <c r="D228" s="44"/>
      <c r="E228" s="44"/>
      <c r="F228" s="44"/>
      <c r="G228" s="44"/>
      <c r="H228" s="44"/>
      <c r="I228" s="44"/>
      <c r="J228" s="44"/>
      <c r="K228" s="44"/>
      <c r="L228" s="44"/>
      <c r="M228" s="44"/>
      <c r="N228" s="44"/>
      <c r="O228" s="44"/>
      <c r="P228" s="44"/>
      <c r="Q228" s="44"/>
      <c r="R228" s="44"/>
      <c r="S228" s="44"/>
    </row>
    <row r="229" spans="1:19">
      <c r="A229" s="44"/>
      <c r="B229" s="44"/>
      <c r="C229" s="44"/>
      <c r="D229" s="44"/>
      <c r="E229" s="44"/>
      <c r="F229" s="44"/>
      <c r="G229" s="44"/>
      <c r="H229" s="44"/>
      <c r="I229" s="44"/>
      <c r="J229" s="44"/>
      <c r="K229" s="44"/>
      <c r="L229" s="44"/>
      <c r="M229" s="44"/>
      <c r="N229" s="44"/>
      <c r="O229" s="44"/>
      <c r="P229" s="44"/>
      <c r="Q229" s="44"/>
      <c r="R229" s="44"/>
      <c r="S229" s="44"/>
    </row>
    <row r="230" spans="1:19">
      <c r="A230" s="44"/>
      <c r="B230" s="44"/>
      <c r="C230" s="44"/>
      <c r="D230" s="44"/>
      <c r="E230" s="44"/>
      <c r="F230" s="44"/>
      <c r="G230" s="44"/>
      <c r="H230" s="44"/>
      <c r="I230" s="44"/>
      <c r="J230" s="44"/>
      <c r="K230" s="44"/>
      <c r="L230" s="44"/>
      <c r="M230" s="44"/>
      <c r="N230" s="44"/>
      <c r="O230" s="44"/>
      <c r="P230" s="44"/>
      <c r="Q230" s="44"/>
      <c r="R230" s="44"/>
      <c r="S230" s="44"/>
    </row>
    <row r="231" spans="1:19">
      <c r="A231" s="44"/>
      <c r="B231" s="44"/>
      <c r="C231" s="44"/>
      <c r="D231" s="44"/>
      <c r="E231" s="44"/>
      <c r="F231" s="44"/>
      <c r="G231" s="44"/>
      <c r="H231" s="44"/>
      <c r="I231" s="44"/>
      <c r="J231" s="44"/>
      <c r="K231" s="44"/>
      <c r="L231" s="44"/>
      <c r="M231" s="44"/>
      <c r="N231" s="44"/>
      <c r="O231" s="44"/>
      <c r="P231" s="44"/>
      <c r="Q231" s="44"/>
      <c r="R231" s="44"/>
      <c r="S231" s="44"/>
    </row>
    <row r="232" spans="1:19">
      <c r="A232" s="44"/>
      <c r="B232" s="44"/>
      <c r="C232" s="44"/>
      <c r="D232" s="44"/>
      <c r="E232" s="44"/>
      <c r="F232" s="44"/>
      <c r="G232" s="44"/>
      <c r="H232" s="44"/>
      <c r="I232" s="44"/>
      <c r="J232" s="44"/>
      <c r="K232" s="44"/>
      <c r="L232" s="44"/>
      <c r="M232" s="44"/>
      <c r="N232" s="44"/>
      <c r="O232" s="44"/>
      <c r="P232" s="44"/>
      <c r="Q232" s="44"/>
      <c r="R232" s="44"/>
      <c r="S232" s="44"/>
    </row>
    <row r="233" spans="1:19">
      <c r="A233" s="44"/>
      <c r="B233" s="44"/>
      <c r="C233" s="44"/>
      <c r="D233" s="44"/>
      <c r="E233" s="44"/>
      <c r="F233" s="44"/>
      <c r="G233" s="44"/>
      <c r="H233" s="44"/>
      <c r="I233" s="44"/>
      <c r="J233" s="44"/>
      <c r="K233" s="44"/>
      <c r="L233" s="44"/>
      <c r="M233" s="44"/>
      <c r="N233" s="44"/>
      <c r="O233" s="44"/>
      <c r="P233" s="44"/>
      <c r="Q233" s="44"/>
      <c r="R233" s="44"/>
      <c r="S233" s="44"/>
    </row>
    <row r="234" spans="1:19">
      <c r="A234" s="44"/>
      <c r="B234" s="44"/>
      <c r="C234" s="44"/>
      <c r="D234" s="44"/>
      <c r="E234" s="44"/>
      <c r="F234" s="44"/>
      <c r="G234" s="44"/>
      <c r="H234" s="44"/>
      <c r="I234" s="44"/>
      <c r="J234" s="44"/>
      <c r="K234" s="44"/>
      <c r="L234" s="44"/>
      <c r="M234" s="44"/>
      <c r="N234" s="44"/>
      <c r="O234" s="44"/>
      <c r="P234" s="44"/>
      <c r="Q234" s="44"/>
      <c r="R234" s="44"/>
      <c r="S234" s="44"/>
    </row>
    <row r="235" spans="1:19">
      <c r="A235" s="44"/>
      <c r="B235" s="44"/>
      <c r="C235" s="44"/>
      <c r="D235" s="44"/>
      <c r="E235" s="44"/>
      <c r="F235" s="44"/>
      <c r="G235" s="44"/>
      <c r="H235" s="44"/>
      <c r="I235" s="44"/>
      <c r="J235" s="44"/>
      <c r="K235" s="44"/>
      <c r="L235" s="44"/>
      <c r="M235" s="44"/>
      <c r="N235" s="44"/>
      <c r="O235" s="44"/>
      <c r="P235" s="44"/>
      <c r="Q235" s="44"/>
      <c r="R235" s="44"/>
      <c r="S235" s="44"/>
    </row>
    <row r="236" spans="1:19">
      <c r="A236" s="44"/>
      <c r="B236" s="44"/>
      <c r="C236" s="44"/>
      <c r="D236" s="44"/>
      <c r="E236" s="44"/>
      <c r="F236" s="44"/>
      <c r="G236" s="44"/>
      <c r="H236" s="44"/>
      <c r="I236" s="44"/>
      <c r="J236" s="44"/>
      <c r="K236" s="44"/>
      <c r="L236" s="44"/>
      <c r="M236" s="44"/>
      <c r="N236" s="44"/>
      <c r="O236" s="44"/>
      <c r="P236" s="44"/>
      <c r="Q236" s="44"/>
      <c r="R236" s="44"/>
      <c r="S236" s="44"/>
    </row>
    <row r="237" spans="1:19">
      <c r="A237" s="44"/>
      <c r="B237" s="44"/>
      <c r="C237" s="44"/>
      <c r="D237" s="44"/>
      <c r="E237" s="44"/>
      <c r="F237" s="44"/>
      <c r="G237" s="44"/>
      <c r="H237" s="44"/>
      <c r="I237" s="44"/>
      <c r="J237" s="44"/>
      <c r="K237" s="44"/>
      <c r="L237" s="44"/>
      <c r="M237" s="44"/>
      <c r="N237" s="44"/>
      <c r="O237" s="44"/>
      <c r="P237" s="44"/>
      <c r="Q237" s="44"/>
      <c r="R237" s="44"/>
      <c r="S237" s="44"/>
    </row>
    <row r="238" spans="1:19">
      <c r="A238" s="44"/>
      <c r="B238" s="44"/>
      <c r="C238" s="44"/>
      <c r="D238" s="44"/>
      <c r="E238" s="44"/>
      <c r="F238" s="44"/>
      <c r="G238" s="44"/>
      <c r="H238" s="44"/>
      <c r="I238" s="44"/>
      <c r="J238" s="44"/>
      <c r="K238" s="44"/>
      <c r="L238" s="44"/>
      <c r="M238" s="44"/>
      <c r="N238" s="44"/>
      <c r="O238" s="44"/>
      <c r="P238" s="44"/>
      <c r="Q238" s="44"/>
      <c r="R238" s="44"/>
      <c r="S238" s="44"/>
    </row>
    <row r="239" spans="1:19">
      <c r="A239" s="44"/>
      <c r="B239" s="44"/>
      <c r="C239" s="44"/>
      <c r="D239" s="44"/>
      <c r="E239" s="44"/>
      <c r="F239" s="44"/>
      <c r="G239" s="44"/>
      <c r="H239" s="44"/>
      <c r="I239" s="44"/>
      <c r="J239" s="44"/>
      <c r="K239" s="44"/>
      <c r="L239" s="44"/>
      <c r="M239" s="44"/>
      <c r="N239" s="44"/>
      <c r="O239" s="44"/>
      <c r="P239" s="44"/>
      <c r="Q239" s="44"/>
      <c r="R239" s="44"/>
      <c r="S239" s="44"/>
    </row>
    <row r="240" spans="1:19">
      <c r="A240" s="44"/>
      <c r="B240" s="44"/>
      <c r="C240" s="44"/>
      <c r="D240" s="44"/>
      <c r="E240" s="44"/>
      <c r="F240" s="44"/>
      <c r="G240" s="44"/>
      <c r="H240" s="44"/>
      <c r="I240" s="44"/>
      <c r="J240" s="44"/>
      <c r="K240" s="44"/>
      <c r="L240" s="44"/>
      <c r="M240" s="44"/>
      <c r="N240" s="44"/>
      <c r="O240" s="44"/>
      <c r="P240" s="44"/>
      <c r="Q240" s="44"/>
      <c r="R240" s="44"/>
      <c r="S240" s="44"/>
    </row>
    <row r="241" spans="1:19">
      <c r="A241" s="44"/>
      <c r="B241" s="44"/>
      <c r="C241" s="44"/>
      <c r="D241" s="44"/>
      <c r="E241" s="44"/>
      <c r="F241" s="44"/>
      <c r="G241" s="44"/>
      <c r="H241" s="44"/>
      <c r="I241" s="44"/>
      <c r="J241" s="44"/>
      <c r="K241" s="44"/>
      <c r="L241" s="44"/>
      <c r="M241" s="44"/>
      <c r="N241" s="44"/>
      <c r="O241" s="44"/>
      <c r="P241" s="44"/>
      <c r="Q241" s="44"/>
      <c r="R241" s="44"/>
      <c r="S241" s="44"/>
    </row>
    <row r="242" spans="1:19">
      <c r="A242" s="44"/>
      <c r="B242" s="44"/>
      <c r="C242" s="44"/>
      <c r="D242" s="44"/>
      <c r="E242" s="44"/>
      <c r="F242" s="44"/>
      <c r="G242" s="44"/>
      <c r="H242" s="44"/>
      <c r="I242" s="44"/>
      <c r="J242" s="44"/>
      <c r="K242" s="44"/>
      <c r="L242" s="44"/>
      <c r="M242" s="44"/>
      <c r="N242" s="44"/>
      <c r="O242" s="44"/>
      <c r="P242" s="44"/>
      <c r="Q242" s="44"/>
      <c r="R242" s="44"/>
      <c r="S242" s="44"/>
    </row>
    <row r="243" spans="1:19">
      <c r="A243" s="44"/>
      <c r="B243" s="44"/>
      <c r="C243" s="44"/>
      <c r="D243" s="44"/>
      <c r="E243" s="44"/>
      <c r="F243" s="44"/>
      <c r="G243" s="44"/>
      <c r="H243" s="44"/>
      <c r="I243" s="44"/>
      <c r="J243" s="44"/>
      <c r="K243" s="44"/>
      <c r="L243" s="44"/>
      <c r="M243" s="44"/>
      <c r="N243" s="44"/>
      <c r="O243" s="44"/>
      <c r="P243" s="44"/>
      <c r="Q243" s="44"/>
      <c r="R243" s="44"/>
      <c r="S243" s="44"/>
    </row>
    <row r="244" spans="1:19">
      <c r="A244" s="44"/>
      <c r="B244" s="44"/>
      <c r="C244" s="44"/>
      <c r="D244" s="44"/>
      <c r="E244" s="44"/>
      <c r="F244" s="44"/>
      <c r="G244" s="44"/>
      <c r="H244" s="44"/>
      <c r="I244" s="44"/>
      <c r="J244" s="44"/>
      <c r="K244" s="44"/>
      <c r="L244" s="44"/>
      <c r="M244" s="44"/>
      <c r="N244" s="44"/>
      <c r="O244" s="44"/>
      <c r="P244" s="44"/>
      <c r="Q244" s="44"/>
      <c r="R244" s="44"/>
      <c r="S244" s="44"/>
    </row>
    <row r="245" spans="1:19">
      <c r="A245" s="44"/>
      <c r="B245" s="44"/>
      <c r="C245" s="44"/>
      <c r="D245" s="44"/>
      <c r="E245" s="44"/>
      <c r="F245" s="44"/>
      <c r="G245" s="44"/>
      <c r="H245" s="44"/>
      <c r="I245" s="44"/>
      <c r="J245" s="44"/>
      <c r="K245" s="44"/>
      <c r="L245" s="44"/>
      <c r="M245" s="44"/>
      <c r="N245" s="44"/>
      <c r="O245" s="44"/>
      <c r="P245" s="44"/>
      <c r="Q245" s="44"/>
      <c r="R245" s="44"/>
      <c r="S245" s="44"/>
    </row>
    <row r="246" spans="1:19">
      <c r="A246" s="44"/>
      <c r="B246" s="44"/>
      <c r="C246" s="44"/>
      <c r="D246" s="44"/>
      <c r="E246" s="44"/>
      <c r="F246" s="44"/>
      <c r="G246" s="44"/>
      <c r="H246" s="44"/>
      <c r="I246" s="44"/>
      <c r="J246" s="44"/>
      <c r="K246" s="44"/>
      <c r="L246" s="44"/>
      <c r="M246" s="44"/>
      <c r="N246" s="44"/>
      <c r="O246" s="44"/>
      <c r="P246" s="44"/>
      <c r="Q246" s="44"/>
      <c r="R246" s="44"/>
      <c r="S246" s="44"/>
    </row>
    <row r="247" spans="1:19">
      <c r="A247" s="44"/>
      <c r="B247" s="44"/>
      <c r="C247" s="44"/>
      <c r="D247" s="44"/>
      <c r="E247" s="44"/>
      <c r="F247" s="44"/>
      <c r="G247" s="44"/>
      <c r="H247" s="44"/>
      <c r="I247" s="44"/>
      <c r="J247" s="44"/>
      <c r="K247" s="44"/>
      <c r="L247" s="44"/>
      <c r="M247" s="44"/>
      <c r="N247" s="44"/>
      <c r="O247" s="44"/>
      <c r="P247" s="44"/>
      <c r="Q247" s="44"/>
      <c r="R247" s="44"/>
      <c r="S247" s="44"/>
    </row>
    <row r="248" spans="1:19">
      <c r="A248" s="44"/>
      <c r="B248" s="44"/>
      <c r="C248" s="44"/>
      <c r="D248" s="44"/>
      <c r="E248" s="44"/>
      <c r="F248" s="44"/>
      <c r="G248" s="44"/>
      <c r="H248" s="44"/>
      <c r="I248" s="44"/>
      <c r="J248" s="44"/>
      <c r="K248" s="44"/>
      <c r="L248" s="44"/>
      <c r="M248" s="44"/>
      <c r="N248" s="44"/>
      <c r="O248" s="44"/>
      <c r="P248" s="44"/>
      <c r="Q248" s="44"/>
      <c r="R248" s="44"/>
      <c r="S248" s="44"/>
    </row>
    <row r="249" spans="1:19">
      <c r="A249" s="44"/>
      <c r="B249" s="44"/>
      <c r="C249" s="44"/>
      <c r="D249" s="44"/>
      <c r="E249" s="44"/>
      <c r="F249" s="44"/>
      <c r="G249" s="44"/>
      <c r="H249" s="44"/>
      <c r="I249" s="44"/>
      <c r="J249" s="44"/>
      <c r="K249" s="44"/>
      <c r="L249" s="44"/>
      <c r="M249" s="44"/>
      <c r="N249" s="44"/>
      <c r="O249" s="44"/>
      <c r="P249" s="44"/>
      <c r="Q249" s="44"/>
      <c r="R249" s="44"/>
      <c r="S249" s="44"/>
    </row>
    <row r="250" spans="1:19">
      <c r="A250" s="44"/>
      <c r="B250" s="44"/>
      <c r="C250" s="44"/>
      <c r="D250" s="44"/>
      <c r="E250" s="44"/>
      <c r="F250" s="44"/>
      <c r="G250" s="44"/>
      <c r="H250" s="44"/>
      <c r="I250" s="44"/>
      <c r="J250" s="44"/>
      <c r="K250" s="44"/>
      <c r="L250" s="44"/>
      <c r="M250" s="44"/>
      <c r="N250" s="44"/>
      <c r="O250" s="44"/>
      <c r="P250" s="44"/>
      <c r="Q250" s="44"/>
      <c r="R250" s="44"/>
      <c r="S250" s="44"/>
    </row>
    <row r="251" spans="1:19">
      <c r="A251" s="44"/>
      <c r="B251" s="44"/>
      <c r="C251" s="44"/>
      <c r="D251" s="44"/>
      <c r="E251" s="44"/>
      <c r="F251" s="44"/>
      <c r="G251" s="44"/>
      <c r="H251" s="44"/>
      <c r="I251" s="44"/>
      <c r="J251" s="44"/>
      <c r="K251" s="44"/>
      <c r="L251" s="44"/>
      <c r="M251" s="44"/>
      <c r="N251" s="44"/>
      <c r="O251" s="44"/>
      <c r="P251" s="44"/>
      <c r="Q251" s="44"/>
      <c r="R251" s="44"/>
      <c r="S251" s="44"/>
    </row>
    <row r="252" spans="1:19">
      <c r="A252" s="44"/>
      <c r="B252" s="44"/>
      <c r="C252" s="44"/>
      <c r="D252" s="44"/>
      <c r="E252" s="44"/>
      <c r="F252" s="44"/>
      <c r="G252" s="44"/>
      <c r="H252" s="44"/>
      <c r="I252" s="44"/>
      <c r="J252" s="44"/>
      <c r="K252" s="44"/>
      <c r="L252" s="44"/>
      <c r="M252" s="44"/>
      <c r="N252" s="44"/>
      <c r="O252" s="44"/>
      <c r="P252" s="44"/>
      <c r="Q252" s="44"/>
      <c r="R252" s="44"/>
      <c r="S252" s="44"/>
    </row>
    <row r="253" spans="1:19">
      <c r="A253" s="44"/>
      <c r="B253" s="44"/>
      <c r="C253" s="44"/>
      <c r="D253" s="44"/>
      <c r="E253" s="44"/>
      <c r="F253" s="44"/>
      <c r="G253" s="44"/>
      <c r="H253" s="44"/>
      <c r="I253" s="44"/>
      <c r="J253" s="44"/>
      <c r="K253" s="44"/>
      <c r="L253" s="44"/>
      <c r="M253" s="44"/>
      <c r="N253" s="44"/>
      <c r="O253" s="44"/>
      <c r="P253" s="44"/>
      <c r="Q253" s="44"/>
      <c r="R253" s="44"/>
      <c r="S253" s="44"/>
    </row>
    <row r="254" spans="1:19">
      <c r="A254" s="44"/>
      <c r="B254" s="44"/>
      <c r="C254" s="44"/>
      <c r="D254" s="44"/>
      <c r="E254" s="44"/>
      <c r="F254" s="44"/>
      <c r="G254" s="44"/>
      <c r="H254" s="44"/>
      <c r="I254" s="44"/>
      <c r="J254" s="44"/>
      <c r="K254" s="44"/>
      <c r="L254" s="44"/>
      <c r="M254" s="44"/>
      <c r="N254" s="44"/>
      <c r="O254" s="44"/>
      <c r="P254" s="44"/>
      <c r="Q254" s="44"/>
      <c r="R254" s="44"/>
      <c r="S254" s="44"/>
    </row>
    <row r="255" spans="1:19">
      <c r="A255" s="44"/>
      <c r="B255" s="44"/>
      <c r="C255" s="44"/>
      <c r="D255" s="44"/>
      <c r="E255" s="44"/>
      <c r="F255" s="44"/>
      <c r="G255" s="44"/>
      <c r="H255" s="44"/>
      <c r="I255" s="44"/>
      <c r="J255" s="44"/>
      <c r="K255" s="44"/>
      <c r="L255" s="44"/>
      <c r="M255" s="44"/>
      <c r="N255" s="44"/>
      <c r="O255" s="44"/>
      <c r="P255" s="44"/>
      <c r="Q255" s="44"/>
      <c r="R255" s="44"/>
      <c r="S255" s="44"/>
    </row>
    <row r="256" spans="1:19">
      <c r="A256" s="44"/>
      <c r="B256" s="44"/>
      <c r="C256" s="44"/>
      <c r="D256" s="44"/>
      <c r="E256" s="44"/>
      <c r="F256" s="44"/>
      <c r="G256" s="44"/>
      <c r="H256" s="44"/>
      <c r="I256" s="44"/>
      <c r="J256" s="44"/>
      <c r="K256" s="44"/>
      <c r="L256" s="44"/>
      <c r="M256" s="44"/>
      <c r="N256" s="44"/>
      <c r="O256" s="44"/>
      <c r="P256" s="44"/>
      <c r="Q256" s="44"/>
      <c r="R256" s="44"/>
      <c r="S256" s="44"/>
    </row>
    <row r="257" spans="1:19">
      <c r="A257" s="44"/>
      <c r="B257" s="44"/>
      <c r="C257" s="44"/>
      <c r="D257" s="44"/>
      <c r="E257" s="44"/>
      <c r="F257" s="44"/>
      <c r="G257" s="44"/>
      <c r="H257" s="44"/>
      <c r="I257" s="44"/>
      <c r="J257" s="44"/>
      <c r="K257" s="44"/>
      <c r="L257" s="44"/>
      <c r="M257" s="44"/>
      <c r="N257" s="44"/>
      <c r="O257" s="44"/>
      <c r="P257" s="44"/>
      <c r="Q257" s="44"/>
      <c r="R257" s="44"/>
      <c r="S257" s="44"/>
    </row>
    <row r="258" spans="1:19">
      <c r="A258" s="44"/>
      <c r="B258" s="44"/>
      <c r="C258" s="44"/>
      <c r="D258" s="44"/>
      <c r="E258" s="44"/>
      <c r="F258" s="44"/>
      <c r="G258" s="44"/>
      <c r="H258" s="44"/>
      <c r="I258" s="44"/>
      <c r="J258" s="44"/>
      <c r="K258" s="44"/>
      <c r="L258" s="44"/>
      <c r="M258" s="44"/>
      <c r="N258" s="44"/>
      <c r="O258" s="44"/>
      <c r="P258" s="44"/>
      <c r="Q258" s="44"/>
      <c r="R258" s="44"/>
      <c r="S258" s="44"/>
    </row>
    <row r="259" spans="1:19">
      <c r="A259" s="44"/>
      <c r="B259" s="44"/>
      <c r="C259" s="44"/>
      <c r="D259" s="44"/>
      <c r="E259" s="44"/>
      <c r="F259" s="44"/>
      <c r="G259" s="44"/>
      <c r="H259" s="44"/>
      <c r="I259" s="44"/>
      <c r="J259" s="44"/>
      <c r="K259" s="44"/>
      <c r="L259" s="44"/>
      <c r="M259" s="44"/>
      <c r="N259" s="44"/>
      <c r="O259" s="44"/>
      <c r="P259" s="44"/>
      <c r="Q259" s="44"/>
      <c r="R259" s="44"/>
      <c r="S259" s="44"/>
    </row>
    <row r="260" spans="1:19">
      <c r="A260" s="44"/>
      <c r="B260" s="44"/>
      <c r="C260" s="44"/>
      <c r="D260" s="44"/>
      <c r="E260" s="44"/>
      <c r="F260" s="44"/>
      <c r="G260" s="44"/>
      <c r="H260" s="44"/>
      <c r="I260" s="44"/>
      <c r="J260" s="44"/>
      <c r="K260" s="44"/>
      <c r="L260" s="44"/>
      <c r="M260" s="44"/>
      <c r="N260" s="44"/>
      <c r="O260" s="44"/>
      <c r="P260" s="44"/>
      <c r="Q260" s="44"/>
      <c r="R260" s="44"/>
      <c r="S260" s="44"/>
    </row>
    <row r="261" spans="1:19">
      <c r="A261" s="44"/>
      <c r="B261" s="44"/>
      <c r="C261" s="44"/>
      <c r="D261" s="44"/>
      <c r="E261" s="44"/>
      <c r="F261" s="44"/>
      <c r="G261" s="44"/>
      <c r="H261" s="44"/>
      <c r="I261" s="44"/>
      <c r="J261" s="44"/>
      <c r="K261" s="44"/>
      <c r="L261" s="44"/>
      <c r="M261" s="44"/>
      <c r="N261" s="44"/>
      <c r="O261" s="44"/>
      <c r="P261" s="44"/>
      <c r="Q261" s="44"/>
      <c r="R261" s="44"/>
      <c r="S261" s="44"/>
    </row>
    <row r="262" spans="1:19">
      <c r="A262" s="44"/>
      <c r="B262" s="44"/>
      <c r="C262" s="44"/>
      <c r="D262" s="44"/>
      <c r="E262" s="44"/>
      <c r="F262" s="44"/>
      <c r="G262" s="44"/>
      <c r="H262" s="44"/>
      <c r="I262" s="44"/>
      <c r="J262" s="44"/>
      <c r="K262" s="44"/>
      <c r="L262" s="44"/>
      <c r="M262" s="44"/>
      <c r="N262" s="44"/>
      <c r="O262" s="44"/>
      <c r="P262" s="44"/>
      <c r="Q262" s="44"/>
      <c r="R262" s="44"/>
      <c r="S262" s="44"/>
    </row>
    <row r="263" spans="1:19">
      <c r="A263" s="44"/>
      <c r="B263" s="44"/>
      <c r="C263" s="44"/>
      <c r="D263" s="44"/>
      <c r="E263" s="44"/>
      <c r="F263" s="44"/>
      <c r="G263" s="44"/>
      <c r="H263" s="44"/>
      <c r="I263" s="44"/>
      <c r="J263" s="44"/>
      <c r="K263" s="44"/>
      <c r="L263" s="44"/>
      <c r="M263" s="44"/>
      <c r="N263" s="44"/>
      <c r="O263" s="44"/>
      <c r="P263" s="44"/>
      <c r="Q263" s="44"/>
      <c r="R263" s="44"/>
      <c r="S263" s="44"/>
    </row>
    <row r="264" spans="1:19">
      <c r="A264" s="44"/>
      <c r="B264" s="44"/>
      <c r="C264" s="44"/>
      <c r="D264" s="44"/>
      <c r="E264" s="44"/>
      <c r="F264" s="44"/>
      <c r="G264" s="44"/>
      <c r="H264" s="44"/>
      <c r="I264" s="44"/>
      <c r="J264" s="44"/>
      <c r="K264" s="44"/>
      <c r="L264" s="44"/>
      <c r="M264" s="44"/>
      <c r="N264" s="44"/>
      <c r="O264" s="44"/>
      <c r="P264" s="44"/>
      <c r="Q264" s="44"/>
      <c r="R264" s="44"/>
      <c r="S264" s="44"/>
    </row>
    <row r="265" spans="1:19">
      <c r="A265" s="44"/>
      <c r="B265" s="44"/>
      <c r="C265" s="44"/>
      <c r="D265" s="44"/>
      <c r="E265" s="44"/>
      <c r="F265" s="44"/>
      <c r="G265" s="44"/>
      <c r="H265" s="44"/>
      <c r="I265" s="44"/>
      <c r="J265" s="44"/>
      <c r="K265" s="44"/>
      <c r="L265" s="44"/>
      <c r="M265" s="44"/>
      <c r="N265" s="44"/>
      <c r="O265" s="44"/>
      <c r="P265" s="44"/>
      <c r="Q265" s="44"/>
      <c r="R265" s="44"/>
      <c r="S265" s="44"/>
    </row>
    <row r="266" spans="1:19">
      <c r="A266" s="44"/>
      <c r="B266" s="44"/>
      <c r="C266" s="44"/>
      <c r="D266" s="44"/>
      <c r="E266" s="44"/>
      <c r="F266" s="44"/>
      <c r="G266" s="44"/>
      <c r="H266" s="44"/>
      <c r="I266" s="44"/>
      <c r="J266" s="44"/>
      <c r="K266" s="44"/>
      <c r="L266" s="44"/>
      <c r="M266" s="44"/>
      <c r="N266" s="44"/>
      <c r="O266" s="44"/>
      <c r="P266" s="44"/>
      <c r="Q266" s="44"/>
      <c r="R266" s="44"/>
      <c r="S266" s="44"/>
    </row>
    <row r="267" spans="1:19">
      <c r="A267" s="44"/>
      <c r="B267" s="44"/>
      <c r="C267" s="44"/>
      <c r="D267" s="44"/>
      <c r="E267" s="44"/>
      <c r="F267" s="44"/>
      <c r="G267" s="44"/>
      <c r="H267" s="44"/>
      <c r="I267" s="44"/>
      <c r="J267" s="44"/>
      <c r="K267" s="44"/>
      <c r="L267" s="44"/>
      <c r="M267" s="44"/>
      <c r="N267" s="44"/>
      <c r="O267" s="44"/>
      <c r="P267" s="44"/>
      <c r="Q267" s="44"/>
      <c r="R267" s="44"/>
      <c r="S267" s="44"/>
    </row>
    <row r="268" spans="1:19">
      <c r="A268" s="44"/>
      <c r="B268" s="44"/>
      <c r="C268" s="44"/>
      <c r="D268" s="44"/>
      <c r="E268" s="44"/>
      <c r="F268" s="44"/>
      <c r="G268" s="44"/>
      <c r="H268" s="44"/>
      <c r="I268" s="44"/>
      <c r="J268" s="44"/>
      <c r="K268" s="44"/>
      <c r="L268" s="44"/>
      <c r="M268" s="44"/>
      <c r="N268" s="44"/>
      <c r="O268" s="44"/>
      <c r="P268" s="44"/>
      <c r="Q268" s="44"/>
      <c r="R268" s="44"/>
      <c r="S268" s="44"/>
    </row>
    <row r="269" spans="1:19">
      <c r="A269" s="44"/>
      <c r="B269" s="44"/>
      <c r="C269" s="44"/>
      <c r="D269" s="44"/>
      <c r="E269" s="44"/>
      <c r="F269" s="44"/>
      <c r="G269" s="44"/>
      <c r="H269" s="44"/>
      <c r="I269" s="44"/>
      <c r="J269" s="44"/>
      <c r="K269" s="44"/>
      <c r="L269" s="44"/>
      <c r="M269" s="44"/>
      <c r="N269" s="44"/>
      <c r="O269" s="44"/>
      <c r="P269" s="44"/>
      <c r="Q269" s="44"/>
      <c r="R269" s="44"/>
      <c r="S269" s="44"/>
    </row>
    <row r="270" spans="1:19">
      <c r="A270" s="44"/>
      <c r="B270" s="44"/>
      <c r="C270" s="44"/>
      <c r="D270" s="44"/>
      <c r="E270" s="44"/>
      <c r="F270" s="44"/>
      <c r="G270" s="44"/>
      <c r="H270" s="44"/>
      <c r="I270" s="44"/>
      <c r="J270" s="44"/>
      <c r="K270" s="44"/>
      <c r="L270" s="44"/>
      <c r="M270" s="44"/>
      <c r="N270" s="44"/>
      <c r="O270" s="44"/>
      <c r="P270" s="44"/>
      <c r="Q270" s="44"/>
      <c r="R270" s="44"/>
      <c r="S270" s="44"/>
    </row>
    <row r="271" spans="1:19">
      <c r="A271" s="44"/>
      <c r="B271" s="44"/>
      <c r="C271" s="44"/>
      <c r="D271" s="44"/>
      <c r="E271" s="44"/>
      <c r="F271" s="44"/>
      <c r="G271" s="44"/>
      <c r="H271" s="44"/>
      <c r="I271" s="44"/>
      <c r="J271" s="44"/>
      <c r="K271" s="44"/>
      <c r="L271" s="44"/>
      <c r="M271" s="44"/>
      <c r="N271" s="44"/>
      <c r="O271" s="44"/>
      <c r="P271" s="44"/>
      <c r="Q271" s="44"/>
      <c r="R271" s="44"/>
      <c r="S271" s="44"/>
    </row>
    <row r="272" spans="1:19">
      <c r="A272" s="44"/>
      <c r="B272" s="44"/>
      <c r="C272" s="44"/>
      <c r="D272" s="44"/>
      <c r="E272" s="44"/>
      <c r="F272" s="44"/>
      <c r="G272" s="44"/>
      <c r="H272" s="44"/>
      <c r="I272" s="44"/>
      <c r="J272" s="44"/>
      <c r="K272" s="44"/>
      <c r="L272" s="44"/>
      <c r="M272" s="44"/>
      <c r="N272" s="44"/>
      <c r="O272" s="44"/>
      <c r="P272" s="44"/>
      <c r="Q272" s="44"/>
      <c r="R272" s="44"/>
      <c r="S272" s="44"/>
    </row>
    <row r="273" spans="1:19">
      <c r="A273" s="44"/>
      <c r="B273" s="44"/>
      <c r="C273" s="44"/>
      <c r="D273" s="44"/>
      <c r="E273" s="44"/>
      <c r="F273" s="44"/>
      <c r="G273" s="44"/>
      <c r="H273" s="44"/>
      <c r="I273" s="44"/>
      <c r="J273" s="44"/>
      <c r="K273" s="44"/>
      <c r="L273" s="44"/>
      <c r="M273" s="44"/>
      <c r="N273" s="44"/>
      <c r="O273" s="44"/>
      <c r="P273" s="44"/>
      <c r="Q273" s="44"/>
      <c r="R273" s="44"/>
      <c r="S273" s="44"/>
    </row>
    <row r="274" spans="1:19">
      <c r="A274" s="44"/>
      <c r="B274" s="44"/>
      <c r="C274" s="44"/>
      <c r="D274" s="44"/>
      <c r="E274" s="44"/>
      <c r="F274" s="44"/>
      <c r="G274" s="44"/>
      <c r="H274" s="44"/>
      <c r="I274" s="44"/>
      <c r="J274" s="44"/>
      <c r="K274" s="44"/>
      <c r="L274" s="44"/>
      <c r="M274" s="44"/>
      <c r="N274" s="44"/>
      <c r="O274" s="44"/>
      <c r="P274" s="44"/>
      <c r="Q274" s="44"/>
      <c r="R274" s="44"/>
      <c r="S274" s="44"/>
    </row>
    <row r="275" spans="1:19">
      <c r="A275" s="44"/>
      <c r="B275" s="44"/>
      <c r="C275" s="44"/>
      <c r="D275" s="44"/>
      <c r="E275" s="44"/>
      <c r="F275" s="44"/>
      <c r="G275" s="44"/>
      <c r="H275" s="44"/>
      <c r="I275" s="44"/>
      <c r="J275" s="44"/>
      <c r="K275" s="44"/>
      <c r="L275" s="44"/>
      <c r="M275" s="44"/>
      <c r="N275" s="44"/>
      <c r="O275" s="44"/>
      <c r="P275" s="44"/>
      <c r="Q275" s="44"/>
      <c r="R275" s="44"/>
      <c r="S275" s="44"/>
    </row>
    <row r="276" spans="1:19">
      <c r="A276" s="44"/>
      <c r="B276" s="44"/>
      <c r="C276" s="44"/>
      <c r="D276" s="44"/>
      <c r="E276" s="44"/>
      <c r="F276" s="44"/>
      <c r="G276" s="44"/>
      <c r="H276" s="44"/>
      <c r="I276" s="44"/>
      <c r="J276" s="44"/>
      <c r="K276" s="44"/>
      <c r="L276" s="44"/>
      <c r="M276" s="44"/>
      <c r="N276" s="44"/>
      <c r="O276" s="44"/>
      <c r="P276" s="44"/>
      <c r="Q276" s="44"/>
      <c r="R276" s="44"/>
      <c r="S276" s="44"/>
    </row>
    <row r="277" spans="1:19">
      <c r="A277" s="44"/>
      <c r="B277" s="44"/>
      <c r="C277" s="44"/>
      <c r="D277" s="44"/>
      <c r="E277" s="44"/>
      <c r="F277" s="44"/>
      <c r="G277" s="44"/>
      <c r="H277" s="44"/>
      <c r="I277" s="44"/>
      <c r="J277" s="44"/>
      <c r="K277" s="44"/>
      <c r="L277" s="44"/>
      <c r="M277" s="44"/>
      <c r="N277" s="44"/>
      <c r="O277" s="44"/>
      <c r="P277" s="44"/>
      <c r="Q277" s="44"/>
      <c r="R277" s="44"/>
      <c r="S277" s="44"/>
    </row>
    <row r="278" spans="1:19">
      <c r="A278" s="44"/>
      <c r="B278" s="44"/>
      <c r="C278" s="44"/>
      <c r="D278" s="44"/>
      <c r="E278" s="44"/>
      <c r="F278" s="44"/>
      <c r="G278" s="44"/>
      <c r="H278" s="44"/>
      <c r="I278" s="44"/>
      <c r="J278" s="44"/>
      <c r="K278" s="44"/>
      <c r="L278" s="44"/>
      <c r="M278" s="44"/>
      <c r="N278" s="44"/>
      <c r="O278" s="44"/>
      <c r="P278" s="44"/>
      <c r="Q278" s="44"/>
      <c r="R278" s="44"/>
      <c r="S278" s="44"/>
    </row>
    <row r="279" spans="1:19">
      <c r="A279" s="44"/>
      <c r="B279" s="44"/>
      <c r="C279" s="44"/>
      <c r="D279" s="44"/>
      <c r="E279" s="44"/>
      <c r="F279" s="44"/>
      <c r="G279" s="44"/>
      <c r="H279" s="44"/>
      <c r="I279" s="44"/>
      <c r="J279" s="44"/>
      <c r="K279" s="44"/>
      <c r="L279" s="44"/>
      <c r="M279" s="44"/>
      <c r="N279" s="44"/>
      <c r="O279" s="44"/>
      <c r="P279" s="44"/>
      <c r="Q279" s="44"/>
      <c r="R279" s="44"/>
      <c r="S279" s="44"/>
    </row>
    <row r="280" spans="1:19">
      <c r="A280" s="44"/>
      <c r="B280" s="44"/>
      <c r="C280" s="44"/>
      <c r="D280" s="44"/>
      <c r="E280" s="44"/>
      <c r="F280" s="44"/>
      <c r="G280" s="44"/>
      <c r="H280" s="44"/>
      <c r="I280" s="44"/>
      <c r="J280" s="44"/>
      <c r="K280" s="44"/>
      <c r="L280" s="44"/>
      <c r="M280" s="44"/>
      <c r="N280" s="44"/>
      <c r="O280" s="44"/>
      <c r="P280" s="44"/>
      <c r="Q280" s="44"/>
      <c r="R280" s="44"/>
      <c r="S280" s="44"/>
    </row>
    <row r="281" spans="1:19">
      <c r="A281" s="44"/>
      <c r="B281" s="44"/>
      <c r="C281" s="44"/>
      <c r="D281" s="44"/>
      <c r="E281" s="44"/>
      <c r="F281" s="44"/>
      <c r="G281" s="44"/>
      <c r="H281" s="44"/>
      <c r="I281" s="44"/>
      <c r="J281" s="44"/>
      <c r="K281" s="44"/>
      <c r="L281" s="44"/>
      <c r="M281" s="44"/>
      <c r="N281" s="44"/>
      <c r="O281" s="44"/>
      <c r="P281" s="44"/>
      <c r="Q281" s="44"/>
      <c r="R281" s="44"/>
      <c r="S281" s="44"/>
    </row>
    <row r="282" spans="1:19">
      <c r="A282" s="44"/>
      <c r="B282" s="44"/>
      <c r="C282" s="44"/>
      <c r="D282" s="44"/>
      <c r="E282" s="44"/>
      <c r="F282" s="44"/>
      <c r="G282" s="44"/>
      <c r="H282" s="44"/>
      <c r="I282" s="44"/>
      <c r="J282" s="44"/>
      <c r="K282" s="44"/>
      <c r="L282" s="44"/>
      <c r="M282" s="44"/>
      <c r="N282" s="44"/>
      <c r="O282" s="44"/>
      <c r="P282" s="44"/>
      <c r="Q282" s="44"/>
      <c r="R282" s="44"/>
      <c r="S282" s="44"/>
    </row>
    <row r="283" spans="1:19">
      <c r="A283" s="44"/>
      <c r="B283" s="44"/>
      <c r="C283" s="44"/>
      <c r="D283" s="44"/>
      <c r="E283" s="44"/>
      <c r="F283" s="44"/>
      <c r="G283" s="44"/>
      <c r="H283" s="44"/>
      <c r="I283" s="44"/>
      <c r="J283" s="44"/>
      <c r="K283" s="44"/>
      <c r="L283" s="44"/>
      <c r="M283" s="44"/>
      <c r="N283" s="44"/>
      <c r="O283" s="44"/>
      <c r="P283" s="44"/>
      <c r="Q283" s="44"/>
      <c r="R283" s="44"/>
      <c r="S283" s="44"/>
    </row>
    <row r="284" spans="1:19">
      <c r="A284" s="44"/>
      <c r="B284" s="44"/>
      <c r="C284" s="44"/>
      <c r="D284" s="44"/>
      <c r="E284" s="44"/>
      <c r="F284" s="44"/>
      <c r="G284" s="44"/>
      <c r="H284" s="44"/>
      <c r="I284" s="44"/>
      <c r="J284" s="44"/>
      <c r="K284" s="44"/>
      <c r="L284" s="44"/>
      <c r="M284" s="44"/>
      <c r="N284" s="44"/>
      <c r="O284" s="44"/>
      <c r="P284" s="44"/>
      <c r="Q284" s="44"/>
      <c r="R284" s="44"/>
      <c r="S284" s="44"/>
    </row>
    <row r="285" spans="1:19">
      <c r="A285" s="44"/>
      <c r="B285" s="44"/>
      <c r="C285" s="44"/>
      <c r="D285" s="44"/>
      <c r="E285" s="44"/>
      <c r="F285" s="44"/>
      <c r="G285" s="44"/>
      <c r="H285" s="44"/>
      <c r="I285" s="44"/>
      <c r="J285" s="44"/>
      <c r="K285" s="44"/>
      <c r="L285" s="44"/>
      <c r="M285" s="44"/>
      <c r="N285" s="44"/>
      <c r="O285" s="44"/>
      <c r="P285" s="44"/>
      <c r="Q285" s="44"/>
      <c r="R285" s="44"/>
      <c r="S285" s="44"/>
    </row>
    <row r="286" spans="1:19">
      <c r="A286" s="44"/>
      <c r="B286" s="44"/>
      <c r="C286" s="44"/>
      <c r="D286" s="44"/>
      <c r="E286" s="44"/>
      <c r="F286" s="44"/>
      <c r="G286" s="44"/>
      <c r="H286" s="44"/>
      <c r="I286" s="44"/>
      <c r="J286" s="44"/>
      <c r="K286" s="44"/>
      <c r="L286" s="44"/>
      <c r="M286" s="44"/>
      <c r="N286" s="44"/>
      <c r="O286" s="44"/>
      <c r="P286" s="44"/>
      <c r="Q286" s="44"/>
      <c r="R286" s="44"/>
      <c r="S286" s="44"/>
    </row>
    <row r="287" spans="1:19">
      <c r="A287" s="44"/>
      <c r="B287" s="44"/>
      <c r="C287" s="44"/>
      <c r="D287" s="44"/>
      <c r="E287" s="44"/>
      <c r="F287" s="44"/>
      <c r="G287" s="44"/>
      <c r="H287" s="44"/>
      <c r="I287" s="44"/>
      <c r="J287" s="44"/>
      <c r="K287" s="44"/>
      <c r="L287" s="44"/>
      <c r="M287" s="44"/>
      <c r="N287" s="44"/>
      <c r="O287" s="44"/>
      <c r="P287" s="44"/>
      <c r="Q287" s="44"/>
      <c r="R287" s="44"/>
      <c r="S287" s="44"/>
    </row>
    <row r="288" spans="1:19">
      <c r="A288" s="44"/>
      <c r="B288" s="44"/>
      <c r="C288" s="44"/>
      <c r="D288" s="44"/>
      <c r="E288" s="44"/>
      <c r="F288" s="44"/>
      <c r="G288" s="44"/>
      <c r="H288" s="44"/>
      <c r="I288" s="44"/>
      <c r="J288" s="44"/>
      <c r="K288" s="44"/>
      <c r="L288" s="44"/>
      <c r="M288" s="44"/>
      <c r="N288" s="44"/>
      <c r="O288" s="44"/>
      <c r="P288" s="44"/>
      <c r="Q288" s="44"/>
      <c r="R288" s="44"/>
      <c r="S288" s="44"/>
    </row>
    <row r="289" spans="1:19">
      <c r="A289" s="44"/>
      <c r="B289" s="44"/>
      <c r="C289" s="44"/>
      <c r="D289" s="44"/>
      <c r="E289" s="44"/>
      <c r="F289" s="44"/>
      <c r="G289" s="44"/>
      <c r="H289" s="44"/>
      <c r="I289" s="44"/>
      <c r="J289" s="44"/>
      <c r="K289" s="44"/>
      <c r="L289" s="44"/>
      <c r="M289" s="44"/>
      <c r="N289" s="44"/>
      <c r="O289" s="44"/>
      <c r="P289" s="44"/>
      <c r="Q289" s="44"/>
      <c r="R289" s="44"/>
      <c r="S289" s="44"/>
    </row>
    <row r="290" spans="1:19">
      <c r="A290" s="44"/>
      <c r="B290" s="44"/>
      <c r="C290" s="44"/>
      <c r="D290" s="44"/>
      <c r="E290" s="44"/>
      <c r="F290" s="44"/>
      <c r="G290" s="44"/>
      <c r="H290" s="44"/>
      <c r="I290" s="44"/>
      <c r="J290" s="44"/>
      <c r="K290" s="44"/>
      <c r="L290" s="44"/>
      <c r="M290" s="44"/>
      <c r="N290" s="44"/>
      <c r="O290" s="44"/>
      <c r="P290" s="44"/>
      <c r="Q290" s="44"/>
      <c r="R290" s="44"/>
      <c r="S290" s="44"/>
    </row>
    <row r="291" spans="1:19">
      <c r="A291" s="44"/>
      <c r="B291" s="44"/>
      <c r="C291" s="44"/>
      <c r="D291" s="44"/>
      <c r="E291" s="44"/>
      <c r="F291" s="44"/>
      <c r="G291" s="44"/>
      <c r="H291" s="44"/>
      <c r="I291" s="44"/>
      <c r="J291" s="44"/>
      <c r="K291" s="44"/>
      <c r="L291" s="44"/>
      <c r="M291" s="44"/>
      <c r="N291" s="44"/>
      <c r="O291" s="44"/>
      <c r="P291" s="44"/>
      <c r="Q291" s="44"/>
      <c r="R291" s="44"/>
      <c r="S291" s="44"/>
    </row>
    <row r="292" spans="1:19">
      <c r="A292" s="44"/>
      <c r="B292" s="44"/>
      <c r="C292" s="44"/>
      <c r="D292" s="44"/>
      <c r="E292" s="44"/>
      <c r="F292" s="44"/>
      <c r="G292" s="44"/>
      <c r="H292" s="44"/>
      <c r="I292" s="44"/>
      <c r="J292" s="44"/>
      <c r="K292" s="44"/>
      <c r="L292" s="44"/>
      <c r="M292" s="44"/>
      <c r="N292" s="44"/>
      <c r="O292" s="44"/>
      <c r="P292" s="44"/>
      <c r="Q292" s="44"/>
      <c r="R292" s="44"/>
      <c r="S292" s="44"/>
    </row>
    <row r="293" spans="1:19">
      <c r="A293" s="44"/>
      <c r="B293" s="44"/>
      <c r="C293" s="44"/>
      <c r="D293" s="44"/>
      <c r="E293" s="44"/>
      <c r="F293" s="44"/>
      <c r="G293" s="44"/>
      <c r="H293" s="44"/>
      <c r="I293" s="44"/>
      <c r="J293" s="44"/>
      <c r="K293" s="44"/>
      <c r="L293" s="44"/>
      <c r="M293" s="44"/>
      <c r="N293" s="44"/>
      <c r="O293" s="44"/>
      <c r="P293" s="44"/>
      <c r="Q293" s="44"/>
      <c r="R293" s="44"/>
      <c r="S293" s="44"/>
    </row>
    <row r="294" spans="1:19">
      <c r="A294" s="44"/>
      <c r="B294" s="44"/>
      <c r="C294" s="44"/>
      <c r="D294" s="44"/>
      <c r="E294" s="44"/>
      <c r="F294" s="44"/>
      <c r="G294" s="44"/>
      <c r="H294" s="44"/>
      <c r="I294" s="44"/>
      <c r="J294" s="44"/>
      <c r="K294" s="44"/>
      <c r="L294" s="44"/>
      <c r="M294" s="44"/>
      <c r="N294" s="44"/>
      <c r="O294" s="44"/>
      <c r="P294" s="44"/>
      <c r="Q294" s="44"/>
      <c r="R294" s="44"/>
      <c r="S294" s="44"/>
    </row>
    <row r="295" spans="1:19">
      <c r="A295" s="44"/>
      <c r="B295" s="44"/>
      <c r="C295" s="44"/>
      <c r="D295" s="44"/>
      <c r="E295" s="44"/>
      <c r="F295" s="44"/>
      <c r="G295" s="44"/>
      <c r="H295" s="44"/>
      <c r="I295" s="44"/>
      <c r="J295" s="44"/>
      <c r="K295" s="44"/>
      <c r="L295" s="44"/>
      <c r="M295" s="44"/>
      <c r="N295" s="44"/>
      <c r="O295" s="44"/>
      <c r="P295" s="44"/>
      <c r="Q295" s="44"/>
      <c r="R295" s="44"/>
      <c r="S295" s="44"/>
    </row>
    <row r="296" spans="1:19">
      <c r="A296" s="44"/>
      <c r="B296" s="44"/>
      <c r="C296" s="44"/>
      <c r="D296" s="44"/>
      <c r="E296" s="44"/>
      <c r="F296" s="44"/>
      <c r="G296" s="44"/>
      <c r="H296" s="44"/>
      <c r="I296" s="44"/>
      <c r="J296" s="44"/>
      <c r="K296" s="44"/>
      <c r="L296" s="44"/>
      <c r="M296" s="44"/>
      <c r="N296" s="44"/>
      <c r="O296" s="44"/>
      <c r="P296" s="44"/>
      <c r="Q296" s="44"/>
      <c r="R296" s="44"/>
      <c r="S296" s="44"/>
    </row>
    <row r="297" spans="1:19">
      <c r="A297" s="44"/>
      <c r="B297" s="44"/>
      <c r="C297" s="44"/>
      <c r="D297" s="44"/>
      <c r="E297" s="44"/>
      <c r="F297" s="44"/>
      <c r="G297" s="44"/>
      <c r="H297" s="44"/>
      <c r="I297" s="44"/>
      <c r="J297" s="44"/>
      <c r="K297" s="44"/>
      <c r="L297" s="44"/>
      <c r="M297" s="44"/>
      <c r="N297" s="44"/>
      <c r="O297" s="44"/>
      <c r="P297" s="44"/>
      <c r="Q297" s="44"/>
      <c r="R297" s="44"/>
      <c r="S297" s="44"/>
    </row>
    <row r="298" spans="1:19">
      <c r="A298" s="44"/>
      <c r="B298" s="44"/>
      <c r="C298" s="44"/>
      <c r="D298" s="44"/>
      <c r="E298" s="44"/>
      <c r="F298" s="44"/>
      <c r="G298" s="44"/>
      <c r="H298" s="44"/>
      <c r="I298" s="44"/>
      <c r="J298" s="44"/>
      <c r="K298" s="44"/>
      <c r="L298" s="44"/>
      <c r="M298" s="44"/>
      <c r="N298" s="44"/>
      <c r="O298" s="44"/>
      <c r="P298" s="44"/>
      <c r="Q298" s="44"/>
      <c r="R298" s="44"/>
      <c r="S298" s="44"/>
    </row>
    <row r="299" spans="1:19">
      <c r="A299" s="44"/>
      <c r="B299" s="44"/>
      <c r="C299" s="44"/>
      <c r="D299" s="44"/>
      <c r="E299" s="44"/>
      <c r="F299" s="44"/>
      <c r="G299" s="44"/>
      <c r="H299" s="44"/>
      <c r="I299" s="44"/>
      <c r="J299" s="44"/>
      <c r="K299" s="44"/>
      <c r="L299" s="44"/>
      <c r="M299" s="44"/>
      <c r="N299" s="44"/>
      <c r="O299" s="44"/>
      <c r="P299" s="44"/>
      <c r="Q299" s="44"/>
      <c r="R299" s="44"/>
      <c r="S299" s="44"/>
    </row>
    <row r="300" spans="1:19">
      <c r="A300" s="44"/>
      <c r="B300" s="44"/>
      <c r="C300" s="44"/>
      <c r="D300" s="44"/>
      <c r="E300" s="44"/>
      <c r="F300" s="44"/>
      <c r="G300" s="44"/>
      <c r="H300" s="44"/>
      <c r="I300" s="44"/>
      <c r="J300" s="44"/>
      <c r="K300" s="44"/>
      <c r="L300" s="44"/>
      <c r="M300" s="44"/>
      <c r="N300" s="44"/>
      <c r="O300" s="44"/>
      <c r="P300" s="44"/>
      <c r="Q300" s="44"/>
      <c r="R300" s="44"/>
      <c r="S300" s="44"/>
    </row>
    <row r="301" spans="1:19">
      <c r="A301" s="44"/>
      <c r="B301" s="44"/>
      <c r="C301" s="44"/>
      <c r="D301" s="44"/>
      <c r="E301" s="44"/>
      <c r="F301" s="44"/>
      <c r="G301" s="44"/>
      <c r="H301" s="44"/>
      <c r="I301" s="44"/>
      <c r="J301" s="44"/>
      <c r="K301" s="44"/>
      <c r="L301" s="44"/>
      <c r="M301" s="44"/>
      <c r="N301" s="44"/>
      <c r="O301" s="44"/>
      <c r="P301" s="44"/>
      <c r="Q301" s="44"/>
      <c r="R301" s="44"/>
      <c r="S301" s="44"/>
    </row>
    <row r="302" spans="1:19">
      <c r="A302" s="44"/>
      <c r="B302" s="44"/>
      <c r="C302" s="44"/>
      <c r="D302" s="44"/>
      <c r="E302" s="44"/>
      <c r="F302" s="44"/>
      <c r="G302" s="44"/>
      <c r="H302" s="44"/>
      <c r="I302" s="44"/>
      <c r="J302" s="44"/>
      <c r="K302" s="44"/>
      <c r="L302" s="44"/>
      <c r="M302" s="44"/>
      <c r="N302" s="44"/>
      <c r="O302" s="44"/>
      <c r="P302" s="44"/>
      <c r="Q302" s="44"/>
      <c r="R302" s="44"/>
      <c r="S302" s="44"/>
    </row>
    <row r="303" spans="1:19">
      <c r="A303" s="44"/>
      <c r="B303" s="44"/>
      <c r="C303" s="44"/>
      <c r="D303" s="44"/>
      <c r="E303" s="44"/>
      <c r="F303" s="44"/>
      <c r="G303" s="44"/>
      <c r="H303" s="44"/>
      <c r="I303" s="44"/>
      <c r="J303" s="44"/>
      <c r="K303" s="44"/>
      <c r="L303" s="44"/>
      <c r="M303" s="44"/>
      <c r="N303" s="44"/>
      <c r="O303" s="44"/>
      <c r="P303" s="44"/>
      <c r="Q303" s="44"/>
      <c r="R303" s="44"/>
      <c r="S303" s="44"/>
    </row>
    <row r="304" spans="1:19">
      <c r="A304" s="44"/>
      <c r="B304" s="44"/>
      <c r="C304" s="44"/>
      <c r="D304" s="44"/>
      <c r="E304" s="44"/>
      <c r="F304" s="44"/>
      <c r="G304" s="44"/>
      <c r="H304" s="44"/>
      <c r="I304" s="44"/>
      <c r="J304" s="44"/>
      <c r="K304" s="44"/>
      <c r="L304" s="44"/>
      <c r="M304" s="44"/>
      <c r="N304" s="44"/>
      <c r="O304" s="44"/>
      <c r="P304" s="44"/>
      <c r="Q304" s="44"/>
      <c r="R304" s="44"/>
      <c r="S304" s="44"/>
    </row>
    <row r="305" spans="1:19">
      <c r="A305" s="44"/>
      <c r="B305" s="44"/>
      <c r="C305" s="44"/>
      <c r="D305" s="44"/>
      <c r="E305" s="44"/>
      <c r="F305" s="44"/>
      <c r="G305" s="44"/>
      <c r="H305" s="44"/>
      <c r="I305" s="44"/>
      <c r="J305" s="44"/>
      <c r="K305" s="44"/>
      <c r="L305" s="44"/>
      <c r="M305" s="44"/>
      <c r="N305" s="44"/>
      <c r="O305" s="44"/>
      <c r="P305" s="44"/>
      <c r="Q305" s="44"/>
      <c r="R305" s="44"/>
      <c r="S305" s="44"/>
    </row>
    <row r="306" spans="1:19">
      <c r="A306" s="44"/>
      <c r="B306" s="44"/>
      <c r="C306" s="44"/>
      <c r="D306" s="44"/>
      <c r="E306" s="44"/>
      <c r="F306" s="44"/>
      <c r="G306" s="44"/>
      <c r="H306" s="44"/>
      <c r="I306" s="44"/>
      <c r="J306" s="44"/>
      <c r="K306" s="44"/>
      <c r="L306" s="44"/>
      <c r="M306" s="44"/>
      <c r="N306" s="44"/>
      <c r="O306" s="44"/>
      <c r="P306" s="44"/>
      <c r="Q306" s="44"/>
      <c r="R306" s="44"/>
      <c r="S306" s="44"/>
    </row>
    <row r="307" spans="1:19">
      <c r="A307" s="44"/>
      <c r="B307" s="44"/>
      <c r="C307" s="44"/>
      <c r="D307" s="44"/>
      <c r="E307" s="44"/>
      <c r="F307" s="44"/>
      <c r="G307" s="44"/>
      <c r="H307" s="44"/>
      <c r="I307" s="44"/>
      <c r="J307" s="44"/>
      <c r="K307" s="44"/>
      <c r="L307" s="44"/>
      <c r="M307" s="44"/>
      <c r="N307" s="44"/>
      <c r="O307" s="44"/>
      <c r="P307" s="44"/>
      <c r="Q307" s="44"/>
      <c r="R307" s="44"/>
      <c r="S307" s="44"/>
    </row>
    <row r="308" spans="1:19">
      <c r="A308" s="44"/>
      <c r="B308" s="44"/>
      <c r="C308" s="44"/>
      <c r="D308" s="44"/>
      <c r="E308" s="44"/>
      <c r="F308" s="44"/>
      <c r="G308" s="44"/>
      <c r="H308" s="44"/>
      <c r="I308" s="44"/>
      <c r="J308" s="44"/>
      <c r="K308" s="44"/>
      <c r="L308" s="44"/>
      <c r="M308" s="44"/>
      <c r="N308" s="44"/>
      <c r="O308" s="44"/>
      <c r="P308" s="44"/>
      <c r="Q308" s="44"/>
      <c r="R308" s="44"/>
      <c r="S308" s="44"/>
    </row>
    <row r="309" spans="1:19">
      <c r="A309" s="44"/>
      <c r="B309" s="44"/>
      <c r="C309" s="44"/>
      <c r="D309" s="44"/>
      <c r="E309" s="44"/>
      <c r="F309" s="44"/>
      <c r="G309" s="44"/>
      <c r="H309" s="44"/>
      <c r="I309" s="44"/>
      <c r="J309" s="44"/>
      <c r="K309" s="44"/>
      <c r="L309" s="44"/>
      <c r="M309" s="44"/>
      <c r="N309" s="44"/>
      <c r="O309" s="44"/>
      <c r="P309" s="44"/>
      <c r="Q309" s="44"/>
      <c r="R309" s="44"/>
      <c r="S309" s="44"/>
    </row>
    <row r="310" spans="1:19">
      <c r="A310" s="44"/>
      <c r="B310" s="44"/>
      <c r="C310" s="44"/>
      <c r="D310" s="44"/>
      <c r="E310" s="44"/>
      <c r="F310" s="44"/>
      <c r="G310" s="44"/>
      <c r="H310" s="44"/>
      <c r="I310" s="44"/>
      <c r="J310" s="44"/>
      <c r="K310" s="44"/>
      <c r="L310" s="44"/>
      <c r="M310" s="44"/>
      <c r="N310" s="44"/>
      <c r="O310" s="44"/>
      <c r="P310" s="44"/>
      <c r="Q310" s="44"/>
      <c r="R310" s="44"/>
      <c r="S310" s="44"/>
    </row>
    <row r="311" spans="1:19">
      <c r="A311" s="44"/>
      <c r="B311" s="44"/>
      <c r="C311" s="44"/>
      <c r="D311" s="44"/>
      <c r="E311" s="44"/>
      <c r="F311" s="44"/>
      <c r="G311" s="44"/>
      <c r="H311" s="44"/>
      <c r="I311" s="44"/>
      <c r="J311" s="44"/>
      <c r="K311" s="44"/>
      <c r="L311" s="44"/>
      <c r="M311" s="44"/>
      <c r="N311" s="44"/>
      <c r="O311" s="44"/>
      <c r="P311" s="44"/>
      <c r="Q311" s="44"/>
      <c r="R311" s="44"/>
      <c r="S311" s="44"/>
    </row>
    <row r="312" spans="1:19">
      <c r="A312" s="44"/>
      <c r="B312" s="44"/>
      <c r="C312" s="44"/>
      <c r="D312" s="44"/>
      <c r="E312" s="44"/>
      <c r="F312" s="44"/>
      <c r="G312" s="44"/>
      <c r="H312" s="44"/>
      <c r="I312" s="44"/>
      <c r="J312" s="44"/>
      <c r="K312" s="44"/>
      <c r="L312" s="44"/>
      <c r="M312" s="44"/>
      <c r="N312" s="44"/>
      <c r="O312" s="44"/>
      <c r="P312" s="44"/>
      <c r="Q312" s="44"/>
      <c r="R312" s="44"/>
      <c r="S312" s="44"/>
    </row>
    <row r="313" spans="1:19">
      <c r="A313" s="44"/>
      <c r="B313" s="44"/>
      <c r="C313" s="44"/>
      <c r="D313" s="44"/>
      <c r="E313" s="44"/>
      <c r="F313" s="44"/>
      <c r="G313" s="44"/>
      <c r="H313" s="44"/>
      <c r="I313" s="44"/>
      <c r="J313" s="44"/>
      <c r="K313" s="44"/>
      <c r="L313" s="44"/>
      <c r="M313" s="44"/>
      <c r="N313" s="44"/>
      <c r="O313" s="44"/>
      <c r="P313" s="44"/>
      <c r="Q313" s="44"/>
      <c r="R313" s="44"/>
      <c r="S313" s="44"/>
    </row>
    <row r="314" spans="1:19">
      <c r="A314" s="44"/>
      <c r="B314" s="44"/>
      <c r="C314" s="44"/>
      <c r="D314" s="44"/>
      <c r="E314" s="44"/>
      <c r="F314" s="44"/>
      <c r="G314" s="44"/>
      <c r="H314" s="44"/>
      <c r="I314" s="44"/>
      <c r="J314" s="44"/>
      <c r="K314" s="44"/>
      <c r="L314" s="44"/>
      <c r="M314" s="44"/>
      <c r="N314" s="44"/>
      <c r="O314" s="44"/>
      <c r="P314" s="44"/>
      <c r="Q314" s="44"/>
      <c r="R314" s="44"/>
      <c r="S314" s="44"/>
    </row>
    <row r="315" spans="1:19">
      <c r="A315" s="44"/>
      <c r="B315" s="44"/>
      <c r="C315" s="44"/>
      <c r="D315" s="44"/>
      <c r="E315" s="44"/>
      <c r="F315" s="44"/>
      <c r="G315" s="44"/>
      <c r="H315" s="44"/>
      <c r="I315" s="44"/>
      <c r="J315" s="44"/>
      <c r="K315" s="44"/>
      <c r="L315" s="44"/>
      <c r="M315" s="44"/>
      <c r="N315" s="44"/>
      <c r="O315" s="44"/>
      <c r="P315" s="44"/>
      <c r="Q315" s="44"/>
      <c r="R315" s="44"/>
      <c r="S315" s="44"/>
    </row>
    <row r="316" spans="1:19">
      <c r="A316" s="44"/>
      <c r="B316" s="44"/>
      <c r="C316" s="44"/>
      <c r="D316" s="44"/>
      <c r="E316" s="44"/>
      <c r="F316" s="44"/>
      <c r="G316" s="44"/>
      <c r="H316" s="44"/>
      <c r="I316" s="44"/>
      <c r="J316" s="44"/>
      <c r="K316" s="44"/>
      <c r="L316" s="44"/>
      <c r="M316" s="44"/>
      <c r="N316" s="44"/>
      <c r="O316" s="44"/>
      <c r="P316" s="44"/>
      <c r="Q316" s="44"/>
      <c r="R316" s="44"/>
      <c r="S316" s="44"/>
    </row>
    <row r="317" spans="1:19">
      <c r="A317" s="44"/>
      <c r="B317" s="44"/>
      <c r="C317" s="44"/>
      <c r="D317" s="44"/>
      <c r="E317" s="44"/>
      <c r="F317" s="44"/>
      <c r="G317" s="44"/>
      <c r="H317" s="44"/>
      <c r="I317" s="44"/>
      <c r="J317" s="44"/>
      <c r="K317" s="44"/>
      <c r="L317" s="44"/>
      <c r="M317" s="44"/>
      <c r="N317" s="44"/>
      <c r="O317" s="44"/>
      <c r="P317" s="44"/>
      <c r="Q317" s="44"/>
      <c r="R317" s="44"/>
      <c r="S317" s="44"/>
    </row>
    <row r="318" spans="1:19">
      <c r="A318" s="44"/>
      <c r="B318" s="44"/>
      <c r="C318" s="44"/>
      <c r="D318" s="44"/>
      <c r="E318" s="44"/>
      <c r="F318" s="44"/>
      <c r="G318" s="44"/>
      <c r="H318" s="44"/>
      <c r="I318" s="44"/>
      <c r="J318" s="44"/>
      <c r="K318" s="44"/>
      <c r="L318" s="44"/>
      <c r="M318" s="44"/>
      <c r="N318" s="44"/>
      <c r="O318" s="44"/>
      <c r="P318" s="44"/>
      <c r="Q318" s="44"/>
      <c r="R318" s="44"/>
      <c r="S318" s="44"/>
    </row>
    <row r="319" spans="1:19">
      <c r="A319" s="44"/>
      <c r="B319" s="44"/>
      <c r="C319" s="44"/>
      <c r="D319" s="44"/>
      <c r="E319" s="44"/>
      <c r="F319" s="44"/>
      <c r="G319" s="44"/>
      <c r="H319" s="44"/>
      <c r="I319" s="44"/>
      <c r="J319" s="44"/>
      <c r="K319" s="44"/>
      <c r="L319" s="44"/>
      <c r="M319" s="44"/>
      <c r="N319" s="44"/>
      <c r="O319" s="44"/>
      <c r="P319" s="44"/>
      <c r="Q319" s="44"/>
      <c r="R319" s="44"/>
      <c r="S319" s="44"/>
    </row>
    <row r="320" spans="1:19">
      <c r="A320" s="44"/>
      <c r="B320" s="44"/>
      <c r="C320" s="44"/>
      <c r="D320" s="44"/>
      <c r="E320" s="44"/>
      <c r="F320" s="44"/>
      <c r="G320" s="44"/>
      <c r="H320" s="44"/>
      <c r="I320" s="44"/>
      <c r="J320" s="44"/>
      <c r="K320" s="44"/>
      <c r="L320" s="44"/>
      <c r="M320" s="44"/>
      <c r="N320" s="44"/>
      <c r="O320" s="44"/>
      <c r="P320" s="44"/>
      <c r="Q320" s="44"/>
      <c r="R320" s="44"/>
      <c r="S320" s="44"/>
    </row>
    <row r="321" spans="1:19">
      <c r="A321" s="44"/>
      <c r="B321" s="44"/>
      <c r="C321" s="44"/>
      <c r="D321" s="44"/>
      <c r="E321" s="44"/>
      <c r="F321" s="44"/>
      <c r="G321" s="44"/>
      <c r="H321" s="44"/>
      <c r="I321" s="44"/>
      <c r="J321" s="44"/>
      <c r="K321" s="44"/>
      <c r="L321" s="44"/>
      <c r="M321" s="44"/>
      <c r="N321" s="44"/>
      <c r="O321" s="44"/>
      <c r="P321" s="44"/>
      <c r="Q321" s="44"/>
      <c r="R321" s="44"/>
      <c r="S321" s="44"/>
    </row>
    <row r="322" spans="1:19">
      <c r="A322" s="44"/>
      <c r="B322" s="44"/>
      <c r="C322" s="44"/>
      <c r="D322" s="44"/>
      <c r="E322" s="44"/>
      <c r="F322" s="44"/>
      <c r="G322" s="44"/>
      <c r="H322" s="44"/>
      <c r="I322" s="44"/>
      <c r="J322" s="44"/>
      <c r="K322" s="44"/>
      <c r="L322" s="44"/>
      <c r="M322" s="44"/>
      <c r="N322" s="44"/>
      <c r="O322" s="44"/>
      <c r="P322" s="44"/>
      <c r="Q322" s="44"/>
      <c r="R322" s="44"/>
      <c r="S322" s="44"/>
    </row>
    <row r="323" spans="1:19">
      <c r="A323" s="44"/>
      <c r="B323" s="44"/>
      <c r="C323" s="44"/>
      <c r="D323" s="44"/>
      <c r="E323" s="44"/>
      <c r="F323" s="44"/>
      <c r="G323" s="44"/>
      <c r="H323" s="44"/>
      <c r="I323" s="44"/>
      <c r="J323" s="44"/>
      <c r="K323" s="44"/>
      <c r="L323" s="44"/>
      <c r="M323" s="44"/>
      <c r="N323" s="44"/>
      <c r="O323" s="44"/>
      <c r="P323" s="44"/>
      <c r="Q323" s="44"/>
      <c r="R323" s="44"/>
      <c r="S323" s="44"/>
    </row>
    <row r="324" spans="1:19">
      <c r="A324" s="44"/>
      <c r="B324" s="44"/>
      <c r="C324" s="44"/>
      <c r="D324" s="44"/>
      <c r="E324" s="44"/>
      <c r="F324" s="44"/>
      <c r="G324" s="44"/>
      <c r="H324" s="44"/>
      <c r="I324" s="44"/>
      <c r="J324" s="44"/>
      <c r="K324" s="44"/>
      <c r="L324" s="44"/>
      <c r="M324" s="44"/>
      <c r="N324" s="44"/>
      <c r="O324" s="44"/>
      <c r="P324" s="44"/>
      <c r="Q324" s="44"/>
      <c r="R324" s="44"/>
      <c r="S324" s="44"/>
    </row>
    <row r="325" spans="1:19">
      <c r="A325" s="44"/>
      <c r="B325" s="44"/>
      <c r="C325" s="44"/>
      <c r="D325" s="44"/>
      <c r="E325" s="44"/>
      <c r="F325" s="44"/>
      <c r="G325" s="44"/>
      <c r="H325" s="44"/>
      <c r="I325" s="44"/>
      <c r="J325" s="44"/>
      <c r="K325" s="44"/>
      <c r="L325" s="44"/>
      <c r="M325" s="44"/>
      <c r="N325" s="44"/>
      <c r="O325" s="44"/>
      <c r="P325" s="44"/>
      <c r="Q325" s="44"/>
      <c r="R325" s="44"/>
      <c r="S325" s="44"/>
    </row>
    <row r="326" spans="1:19">
      <c r="A326" s="44"/>
      <c r="B326" s="44"/>
      <c r="C326" s="44"/>
      <c r="D326" s="44"/>
      <c r="E326" s="44"/>
      <c r="F326" s="44"/>
      <c r="G326" s="44"/>
      <c r="H326" s="44"/>
      <c r="I326" s="44"/>
      <c r="J326" s="44"/>
      <c r="K326" s="44"/>
      <c r="L326" s="44"/>
      <c r="M326" s="44"/>
      <c r="N326" s="44"/>
      <c r="O326" s="44"/>
      <c r="P326" s="44"/>
      <c r="Q326" s="44"/>
      <c r="R326" s="44"/>
      <c r="S326" s="44"/>
    </row>
    <row r="327" spans="1:19">
      <c r="A327" s="44"/>
      <c r="B327" s="44"/>
      <c r="C327" s="44"/>
      <c r="D327" s="44"/>
      <c r="E327" s="44"/>
      <c r="F327" s="44"/>
      <c r="G327" s="44"/>
      <c r="H327" s="44"/>
      <c r="I327" s="44"/>
      <c r="J327" s="44"/>
      <c r="K327" s="44"/>
      <c r="L327" s="44"/>
      <c r="M327" s="44"/>
      <c r="N327" s="44"/>
      <c r="O327" s="44"/>
      <c r="P327" s="44"/>
      <c r="Q327" s="44"/>
      <c r="R327" s="44"/>
      <c r="S327" s="44"/>
    </row>
    <row r="328" spans="1:19">
      <c r="A328" s="44"/>
      <c r="B328" s="44"/>
      <c r="C328" s="44"/>
      <c r="D328" s="44"/>
      <c r="E328" s="44"/>
      <c r="F328" s="44"/>
      <c r="G328" s="44"/>
      <c r="H328" s="44"/>
      <c r="I328" s="44"/>
      <c r="J328" s="44"/>
      <c r="K328" s="44"/>
      <c r="L328" s="44"/>
      <c r="M328" s="44"/>
      <c r="N328" s="44"/>
      <c r="O328" s="44"/>
      <c r="P328" s="44"/>
      <c r="Q328" s="44"/>
      <c r="R328" s="44"/>
      <c r="S328" s="44"/>
    </row>
    <row r="329" spans="1:19">
      <c r="A329" s="44"/>
      <c r="B329" s="44"/>
      <c r="C329" s="44"/>
      <c r="D329" s="44"/>
      <c r="E329" s="44"/>
      <c r="F329" s="44"/>
      <c r="G329" s="44"/>
      <c r="H329" s="44"/>
      <c r="I329" s="44"/>
      <c r="J329" s="44"/>
      <c r="K329" s="44"/>
      <c r="L329" s="44"/>
      <c r="M329" s="44"/>
      <c r="N329" s="44"/>
      <c r="O329" s="44"/>
      <c r="P329" s="44"/>
      <c r="Q329" s="44"/>
      <c r="R329" s="44"/>
      <c r="S329" s="44"/>
    </row>
    <row r="330" spans="1:19">
      <c r="A330" s="44"/>
      <c r="B330" s="44"/>
      <c r="C330" s="44"/>
      <c r="D330" s="44"/>
      <c r="E330" s="44"/>
      <c r="F330" s="44"/>
      <c r="G330" s="44"/>
      <c r="H330" s="44"/>
      <c r="I330" s="44"/>
      <c r="J330" s="44"/>
      <c r="K330" s="44"/>
      <c r="L330" s="44"/>
      <c r="M330" s="44"/>
      <c r="N330" s="44"/>
      <c r="O330" s="44"/>
      <c r="P330" s="44"/>
      <c r="Q330" s="44"/>
      <c r="R330" s="44"/>
      <c r="S330" s="44"/>
    </row>
    <row r="331" spans="1:19">
      <c r="A331" s="44"/>
      <c r="B331" s="44"/>
      <c r="C331" s="44"/>
      <c r="D331" s="44"/>
      <c r="E331" s="44"/>
      <c r="F331" s="44"/>
      <c r="G331" s="44"/>
      <c r="H331" s="44"/>
      <c r="I331" s="44"/>
      <c r="J331" s="44"/>
      <c r="K331" s="44"/>
      <c r="L331" s="44"/>
      <c r="M331" s="44"/>
      <c r="N331" s="44"/>
      <c r="O331" s="44"/>
      <c r="P331" s="44"/>
      <c r="Q331" s="44"/>
      <c r="R331" s="44"/>
      <c r="S331" s="44"/>
    </row>
    <row r="332" spans="1:19">
      <c r="A332" s="44"/>
      <c r="B332" s="44"/>
      <c r="C332" s="44"/>
      <c r="D332" s="44"/>
      <c r="E332" s="44"/>
      <c r="F332" s="44"/>
      <c r="G332" s="44"/>
      <c r="H332" s="44"/>
      <c r="I332" s="44"/>
      <c r="J332" s="44"/>
      <c r="K332" s="44"/>
      <c r="L332" s="44"/>
      <c r="M332" s="44"/>
      <c r="N332" s="44"/>
      <c r="O332" s="44"/>
      <c r="P332" s="44"/>
      <c r="Q332" s="44"/>
      <c r="R332" s="44"/>
      <c r="S332" s="44"/>
    </row>
    <row r="333" spans="1:19">
      <c r="A333" s="44"/>
      <c r="B333" s="44"/>
      <c r="C333" s="44"/>
      <c r="D333" s="44"/>
      <c r="E333" s="44"/>
      <c r="F333" s="44"/>
      <c r="G333" s="44"/>
      <c r="H333" s="44"/>
      <c r="I333" s="44"/>
      <c r="J333" s="44"/>
      <c r="K333" s="44"/>
      <c r="L333" s="44"/>
      <c r="M333" s="44"/>
      <c r="N333" s="44"/>
      <c r="O333" s="44"/>
      <c r="P333" s="44"/>
      <c r="Q333" s="44"/>
      <c r="R333" s="44"/>
      <c r="S333" s="44"/>
    </row>
    <row r="334" spans="1:19">
      <c r="A334" s="44"/>
      <c r="B334" s="44"/>
      <c r="C334" s="44"/>
      <c r="D334" s="44"/>
      <c r="E334" s="44"/>
      <c r="F334" s="44"/>
      <c r="G334" s="44"/>
      <c r="H334" s="44"/>
      <c r="I334" s="44"/>
      <c r="J334" s="44"/>
      <c r="K334" s="44"/>
      <c r="L334" s="44"/>
      <c r="M334" s="44"/>
      <c r="N334" s="44"/>
      <c r="O334" s="44"/>
      <c r="P334" s="44"/>
      <c r="Q334" s="44"/>
      <c r="R334" s="44"/>
      <c r="S334" s="44"/>
    </row>
    <row r="335" spans="1:19">
      <c r="A335" s="44"/>
      <c r="B335" s="44"/>
      <c r="C335" s="44"/>
      <c r="D335" s="44"/>
      <c r="E335" s="44"/>
      <c r="F335" s="44"/>
      <c r="G335" s="44"/>
      <c r="H335" s="44"/>
      <c r="I335" s="44"/>
      <c r="J335" s="44"/>
      <c r="K335" s="44"/>
      <c r="L335" s="44"/>
      <c r="M335" s="44"/>
      <c r="N335" s="44"/>
      <c r="O335" s="44"/>
      <c r="P335" s="44"/>
      <c r="Q335" s="44"/>
      <c r="R335" s="44"/>
      <c r="S335" s="44"/>
    </row>
    <row r="336" spans="1:19">
      <c r="A336" s="44"/>
      <c r="B336" s="44"/>
      <c r="C336" s="44"/>
      <c r="D336" s="44"/>
      <c r="E336" s="44"/>
      <c r="F336" s="44"/>
      <c r="G336" s="44"/>
      <c r="H336" s="44"/>
      <c r="I336" s="44"/>
      <c r="J336" s="44"/>
      <c r="K336" s="44"/>
      <c r="L336" s="44"/>
      <c r="M336" s="44"/>
      <c r="N336" s="44"/>
      <c r="O336" s="44"/>
      <c r="P336" s="44"/>
      <c r="Q336" s="44"/>
      <c r="R336" s="44"/>
      <c r="S336" s="44"/>
    </row>
    <row r="337" spans="1:19">
      <c r="A337" s="44"/>
      <c r="B337" s="44"/>
      <c r="C337" s="44"/>
      <c r="D337" s="44"/>
      <c r="E337" s="44"/>
      <c r="F337" s="44"/>
      <c r="G337" s="44"/>
      <c r="H337" s="44"/>
      <c r="I337" s="44"/>
      <c r="J337" s="44"/>
      <c r="K337" s="44"/>
      <c r="L337" s="44"/>
      <c r="M337" s="44"/>
      <c r="N337" s="44"/>
      <c r="O337" s="44"/>
      <c r="P337" s="44"/>
      <c r="Q337" s="44"/>
      <c r="R337" s="44"/>
      <c r="S337" s="44"/>
    </row>
    <row r="338" spans="1:19">
      <c r="A338" s="44"/>
      <c r="B338" s="44"/>
      <c r="C338" s="44"/>
      <c r="D338" s="44"/>
      <c r="E338" s="44"/>
      <c r="F338" s="44"/>
      <c r="G338" s="44"/>
      <c r="H338" s="44"/>
      <c r="I338" s="44"/>
      <c r="J338" s="44"/>
      <c r="K338" s="44"/>
      <c r="L338" s="44"/>
      <c r="M338" s="44"/>
      <c r="N338" s="44"/>
      <c r="O338" s="44"/>
      <c r="P338" s="44"/>
      <c r="Q338" s="44"/>
      <c r="R338" s="44"/>
      <c r="S338" s="44"/>
    </row>
    <row r="339" spans="1:19">
      <c r="A339" s="44"/>
      <c r="B339" s="44"/>
      <c r="C339" s="44"/>
      <c r="D339" s="44"/>
      <c r="E339" s="44"/>
      <c r="F339" s="44"/>
      <c r="G339" s="44"/>
      <c r="H339" s="44"/>
      <c r="I339" s="44"/>
      <c r="J339" s="44"/>
      <c r="K339" s="44"/>
      <c r="L339" s="44"/>
      <c r="M339" s="44"/>
      <c r="N339" s="44"/>
      <c r="O339" s="44"/>
      <c r="P339" s="44"/>
      <c r="Q339" s="44"/>
      <c r="R339" s="44"/>
      <c r="S339" s="44"/>
    </row>
    <row r="340" spans="1:19">
      <c r="A340" s="44"/>
      <c r="B340" s="44"/>
      <c r="C340" s="44"/>
      <c r="D340" s="44"/>
      <c r="E340" s="44"/>
      <c r="F340" s="44"/>
      <c r="G340" s="44"/>
      <c r="H340" s="44"/>
      <c r="I340" s="44"/>
      <c r="J340" s="44"/>
      <c r="K340" s="44"/>
      <c r="L340" s="44"/>
      <c r="M340" s="44"/>
      <c r="N340" s="44"/>
      <c r="O340" s="44"/>
      <c r="P340" s="44"/>
      <c r="Q340" s="44"/>
      <c r="R340" s="44"/>
      <c r="S340" s="44"/>
    </row>
    <row r="341" spans="1:19">
      <c r="A341" s="44"/>
      <c r="B341" s="44"/>
      <c r="C341" s="44"/>
      <c r="D341" s="44"/>
      <c r="E341" s="44"/>
      <c r="F341" s="44"/>
      <c r="G341" s="44"/>
      <c r="H341" s="44"/>
      <c r="I341" s="44"/>
      <c r="J341" s="44"/>
      <c r="K341" s="44"/>
      <c r="L341" s="44"/>
      <c r="M341" s="44"/>
      <c r="N341" s="44"/>
      <c r="O341" s="44"/>
      <c r="P341" s="44"/>
      <c r="Q341" s="44"/>
      <c r="R341" s="44"/>
      <c r="S341" s="44"/>
    </row>
    <row r="342" spans="1:19">
      <c r="A342" s="44"/>
      <c r="B342" s="44"/>
      <c r="C342" s="44"/>
      <c r="D342" s="44"/>
      <c r="E342" s="44"/>
      <c r="F342" s="44"/>
      <c r="G342" s="44"/>
      <c r="H342" s="44"/>
      <c r="I342" s="44"/>
      <c r="J342" s="44"/>
      <c r="K342" s="44"/>
      <c r="L342" s="44"/>
      <c r="M342" s="44"/>
      <c r="N342" s="44"/>
      <c r="O342" s="44"/>
      <c r="P342" s="44"/>
      <c r="Q342" s="44"/>
      <c r="R342" s="44"/>
      <c r="S342" s="44"/>
    </row>
    <row r="343" spans="1:19">
      <c r="A343" s="44"/>
      <c r="B343" s="44"/>
      <c r="C343" s="44"/>
      <c r="D343" s="44"/>
      <c r="E343" s="44"/>
      <c r="F343" s="44"/>
      <c r="G343" s="44"/>
      <c r="H343" s="44"/>
      <c r="I343" s="44"/>
      <c r="J343" s="44"/>
      <c r="K343" s="44"/>
      <c r="L343" s="44"/>
      <c r="M343" s="44"/>
      <c r="N343" s="44"/>
      <c r="O343" s="44"/>
      <c r="P343" s="44"/>
      <c r="Q343" s="44"/>
      <c r="R343" s="44"/>
      <c r="S343" s="44"/>
    </row>
    <row r="344" spans="1:19">
      <c r="A344" s="44"/>
      <c r="B344" s="44"/>
      <c r="C344" s="44"/>
      <c r="D344" s="44"/>
      <c r="E344" s="44"/>
      <c r="F344" s="44"/>
      <c r="G344" s="44"/>
      <c r="H344" s="44"/>
      <c r="I344" s="44"/>
      <c r="J344" s="44"/>
      <c r="K344" s="44"/>
      <c r="L344" s="44"/>
      <c r="M344" s="44"/>
      <c r="N344" s="44"/>
      <c r="O344" s="44"/>
      <c r="P344" s="44"/>
      <c r="Q344" s="44"/>
      <c r="R344" s="44"/>
      <c r="S344" s="44"/>
    </row>
    <row r="345" spans="1:19">
      <c r="A345" s="44"/>
      <c r="B345" s="44"/>
      <c r="C345" s="44"/>
      <c r="D345" s="44"/>
      <c r="E345" s="44"/>
      <c r="F345" s="44"/>
      <c r="G345" s="44"/>
      <c r="H345" s="44"/>
      <c r="I345" s="44"/>
      <c r="J345" s="44"/>
      <c r="K345" s="44"/>
      <c r="L345" s="44"/>
      <c r="M345" s="44"/>
      <c r="N345" s="44"/>
      <c r="O345" s="44"/>
      <c r="P345" s="44"/>
      <c r="Q345" s="44"/>
      <c r="R345" s="44"/>
      <c r="S345" s="44"/>
    </row>
    <row r="346" spans="1:19">
      <c r="A346" s="44"/>
      <c r="B346" s="44"/>
      <c r="C346" s="44"/>
      <c r="D346" s="44"/>
      <c r="E346" s="44"/>
      <c r="F346" s="44"/>
      <c r="G346" s="44"/>
      <c r="H346" s="44"/>
      <c r="I346" s="44"/>
      <c r="J346" s="44"/>
      <c r="K346" s="44"/>
      <c r="L346" s="44"/>
      <c r="M346" s="44"/>
      <c r="N346" s="44"/>
      <c r="O346" s="44"/>
      <c r="P346" s="44"/>
      <c r="Q346" s="44"/>
      <c r="R346" s="44"/>
      <c r="S346" s="44"/>
    </row>
    <row r="347" spans="1:19">
      <c r="A347" s="44"/>
      <c r="B347" s="44"/>
      <c r="C347" s="44"/>
      <c r="D347" s="44"/>
      <c r="E347" s="44"/>
      <c r="F347" s="44"/>
      <c r="G347" s="44"/>
      <c r="H347" s="44"/>
      <c r="I347" s="44"/>
      <c r="J347" s="44"/>
      <c r="K347" s="44"/>
      <c r="L347" s="44"/>
      <c r="M347" s="44"/>
      <c r="N347" s="44"/>
      <c r="O347" s="44"/>
      <c r="P347" s="44"/>
      <c r="Q347" s="44"/>
      <c r="R347" s="44"/>
      <c r="S347" s="44"/>
    </row>
    <row r="348" spans="1:19">
      <c r="A348" s="44"/>
      <c r="B348" s="44"/>
      <c r="C348" s="44"/>
      <c r="D348" s="44"/>
      <c r="E348" s="44"/>
      <c r="F348" s="44"/>
      <c r="G348" s="44"/>
      <c r="H348" s="44"/>
      <c r="I348" s="44"/>
      <c r="J348" s="44"/>
      <c r="K348" s="44"/>
      <c r="L348" s="44"/>
      <c r="M348" s="44"/>
      <c r="N348" s="44"/>
      <c r="O348" s="44"/>
      <c r="P348" s="44"/>
      <c r="Q348" s="44"/>
      <c r="R348" s="44"/>
      <c r="S348" s="44"/>
    </row>
    <row r="349" spans="1:19">
      <c r="A349" s="44"/>
      <c r="B349" s="44"/>
      <c r="C349" s="44"/>
      <c r="D349" s="44"/>
      <c r="E349" s="44"/>
      <c r="F349" s="44"/>
      <c r="G349" s="44"/>
      <c r="H349" s="44"/>
      <c r="I349" s="44"/>
      <c r="J349" s="44"/>
      <c r="K349" s="44"/>
      <c r="L349" s="44"/>
      <c r="M349" s="44"/>
      <c r="N349" s="44"/>
      <c r="O349" s="44"/>
      <c r="P349" s="44"/>
      <c r="Q349" s="44"/>
      <c r="R349" s="44"/>
      <c r="S349" s="44"/>
    </row>
    <row r="350" spans="1:19">
      <c r="A350" s="44"/>
      <c r="B350" s="44"/>
      <c r="C350" s="44"/>
      <c r="D350" s="44"/>
      <c r="E350" s="44"/>
      <c r="F350" s="44"/>
      <c r="G350" s="44"/>
      <c r="H350" s="44"/>
      <c r="I350" s="44"/>
      <c r="J350" s="44"/>
      <c r="K350" s="44"/>
      <c r="L350" s="44"/>
      <c r="M350" s="44"/>
      <c r="N350" s="44"/>
      <c r="O350" s="44"/>
      <c r="P350" s="44"/>
      <c r="Q350" s="44"/>
      <c r="R350" s="44"/>
      <c r="S350" s="44"/>
    </row>
    <row r="351" spans="1:19">
      <c r="A351" s="44"/>
      <c r="B351" s="44"/>
      <c r="C351" s="44"/>
      <c r="D351" s="44"/>
      <c r="E351" s="44"/>
      <c r="F351" s="44"/>
      <c r="G351" s="44"/>
      <c r="H351" s="44"/>
      <c r="I351" s="44"/>
      <c r="J351" s="44"/>
      <c r="K351" s="44"/>
      <c r="L351" s="44"/>
      <c r="M351" s="44"/>
      <c r="N351" s="44"/>
      <c r="O351" s="44"/>
      <c r="P351" s="44"/>
      <c r="Q351" s="44"/>
      <c r="R351" s="44"/>
      <c r="S351" s="44"/>
    </row>
    <row r="352" spans="1:19">
      <c r="A352" s="44"/>
      <c r="B352" s="44"/>
      <c r="C352" s="44"/>
      <c r="D352" s="44"/>
      <c r="E352" s="44"/>
      <c r="F352" s="44"/>
      <c r="G352" s="44"/>
      <c r="H352" s="44"/>
      <c r="I352" s="44"/>
      <c r="J352" s="44"/>
      <c r="K352" s="44"/>
      <c r="L352" s="44"/>
      <c r="M352" s="44"/>
      <c r="N352" s="44"/>
      <c r="O352" s="44"/>
      <c r="P352" s="44"/>
      <c r="Q352" s="44"/>
      <c r="R352" s="44"/>
      <c r="S352" s="44"/>
    </row>
    <row r="353" spans="1:19">
      <c r="A353" s="44"/>
      <c r="B353" s="44"/>
      <c r="C353" s="44"/>
      <c r="D353" s="44"/>
      <c r="E353" s="44"/>
      <c r="F353" s="44"/>
      <c r="G353" s="44"/>
      <c r="H353" s="44"/>
      <c r="I353" s="44"/>
      <c r="J353" s="44"/>
      <c r="K353" s="44"/>
      <c r="L353" s="44"/>
      <c r="M353" s="44"/>
      <c r="N353" s="44"/>
      <c r="O353" s="44"/>
      <c r="P353" s="44"/>
      <c r="Q353" s="44"/>
      <c r="R353" s="44"/>
      <c r="S353" s="44"/>
    </row>
    <row r="354" spans="1:19">
      <c r="A354" s="44"/>
      <c r="B354" s="44"/>
      <c r="C354" s="44"/>
      <c r="D354" s="44"/>
      <c r="E354" s="44"/>
      <c r="F354" s="44"/>
      <c r="G354" s="44"/>
      <c r="H354" s="44"/>
      <c r="I354" s="44"/>
      <c r="J354" s="44"/>
      <c r="K354" s="44"/>
      <c r="L354" s="44"/>
      <c r="M354" s="44"/>
      <c r="N354" s="44"/>
      <c r="O354" s="44"/>
      <c r="P354" s="44"/>
      <c r="Q354" s="44"/>
      <c r="R354" s="44"/>
      <c r="S354" s="44"/>
    </row>
    <row r="355" spans="1:19">
      <c r="A355" s="44"/>
      <c r="B355" s="44"/>
      <c r="C355" s="44"/>
      <c r="D355" s="44"/>
      <c r="E355" s="44"/>
      <c r="F355" s="44"/>
      <c r="G355" s="44"/>
      <c r="H355" s="44"/>
      <c r="I355" s="44"/>
      <c r="J355" s="44"/>
      <c r="K355" s="44"/>
      <c r="L355" s="44"/>
      <c r="M355" s="44"/>
      <c r="N355" s="44"/>
      <c r="O355" s="44"/>
      <c r="P355" s="44"/>
      <c r="Q355" s="44"/>
      <c r="R355" s="44"/>
      <c r="S355" s="44"/>
    </row>
    <row r="356" spans="1:19">
      <c r="A356" s="44"/>
      <c r="B356" s="44"/>
      <c r="C356" s="44"/>
      <c r="D356" s="44"/>
      <c r="E356" s="44"/>
      <c r="F356" s="44"/>
      <c r="G356" s="44"/>
      <c r="H356" s="44"/>
      <c r="I356" s="44"/>
      <c r="J356" s="44"/>
      <c r="K356" s="44"/>
      <c r="L356" s="44"/>
      <c r="M356" s="44"/>
      <c r="N356" s="44"/>
      <c r="O356" s="44"/>
      <c r="P356" s="44"/>
      <c r="Q356" s="44"/>
      <c r="R356" s="44"/>
      <c r="S356" s="44"/>
    </row>
    <row r="357" spans="1:19">
      <c r="A357" s="44"/>
      <c r="B357" s="44"/>
      <c r="C357" s="44"/>
      <c r="D357" s="44"/>
      <c r="E357" s="44"/>
      <c r="F357" s="44"/>
      <c r="G357" s="44"/>
      <c r="H357" s="44"/>
      <c r="I357" s="44"/>
      <c r="J357" s="44"/>
      <c r="K357" s="44"/>
      <c r="L357" s="44"/>
      <c r="M357" s="44"/>
      <c r="N357" s="44"/>
      <c r="O357" s="44"/>
      <c r="P357" s="44"/>
      <c r="Q357" s="44"/>
      <c r="R357" s="44"/>
      <c r="S357" s="44"/>
    </row>
    <row r="358" spans="1:19">
      <c r="A358" s="44"/>
      <c r="B358" s="44"/>
      <c r="C358" s="44"/>
      <c r="D358" s="44"/>
      <c r="E358" s="44"/>
      <c r="F358" s="44"/>
      <c r="G358" s="44"/>
      <c r="H358" s="44"/>
      <c r="I358" s="44"/>
      <c r="J358" s="44"/>
      <c r="K358" s="44"/>
      <c r="L358" s="44"/>
      <c r="M358" s="44"/>
      <c r="N358" s="44"/>
      <c r="O358" s="44"/>
      <c r="P358" s="44"/>
      <c r="Q358" s="44"/>
      <c r="R358" s="44"/>
      <c r="S358" s="44"/>
    </row>
    <row r="359" spans="1:19">
      <c r="A359" s="44"/>
      <c r="B359" s="44"/>
      <c r="C359" s="44"/>
      <c r="D359" s="44"/>
      <c r="E359" s="44"/>
      <c r="F359" s="44"/>
      <c r="G359" s="44"/>
      <c r="H359" s="44"/>
      <c r="I359" s="44"/>
      <c r="J359" s="44"/>
      <c r="K359" s="44"/>
      <c r="L359" s="44"/>
      <c r="M359" s="44"/>
      <c r="N359" s="44"/>
      <c r="O359" s="44"/>
      <c r="P359" s="44"/>
      <c r="Q359" s="44"/>
      <c r="R359" s="44"/>
      <c r="S359" s="44"/>
    </row>
    <row r="360" spans="1:19">
      <c r="A360" s="44"/>
      <c r="B360" s="44"/>
      <c r="C360" s="44"/>
      <c r="D360" s="44"/>
      <c r="E360" s="44"/>
      <c r="F360" s="44"/>
      <c r="G360" s="44"/>
      <c r="H360" s="44"/>
      <c r="I360" s="44"/>
      <c r="J360" s="44"/>
      <c r="K360" s="44"/>
      <c r="L360" s="44"/>
      <c r="M360" s="44"/>
      <c r="N360" s="44"/>
      <c r="O360" s="44"/>
      <c r="P360" s="44"/>
      <c r="Q360" s="44"/>
      <c r="R360" s="44"/>
      <c r="S360" s="44"/>
    </row>
    <row r="361" spans="1:19">
      <c r="A361" s="44"/>
      <c r="B361" s="44"/>
      <c r="C361" s="44"/>
      <c r="D361" s="44"/>
      <c r="E361" s="44"/>
      <c r="F361" s="44"/>
      <c r="G361" s="44"/>
      <c r="H361" s="44"/>
      <c r="I361" s="44"/>
      <c r="J361" s="44"/>
      <c r="K361" s="44"/>
      <c r="L361" s="44"/>
      <c r="M361" s="44"/>
      <c r="N361" s="44"/>
      <c r="O361" s="44"/>
      <c r="P361" s="44"/>
      <c r="Q361" s="44"/>
      <c r="R361" s="44"/>
      <c r="S361" s="44"/>
    </row>
    <row r="362" spans="1:19">
      <c r="A362" s="44"/>
      <c r="B362" s="44"/>
      <c r="C362" s="44"/>
      <c r="D362" s="44"/>
      <c r="E362" s="44"/>
      <c r="F362" s="44"/>
      <c r="G362" s="44"/>
      <c r="H362" s="44"/>
      <c r="I362" s="44"/>
      <c r="J362" s="44"/>
      <c r="K362" s="44"/>
      <c r="L362" s="44"/>
      <c r="M362" s="44"/>
      <c r="N362" s="44"/>
      <c r="O362" s="44"/>
      <c r="P362" s="44"/>
      <c r="Q362" s="44"/>
      <c r="R362" s="44"/>
      <c r="S362" s="44"/>
    </row>
    <row r="363" spans="1:19">
      <c r="A363" s="44"/>
      <c r="B363" s="44"/>
      <c r="C363" s="44"/>
      <c r="D363" s="44"/>
      <c r="E363" s="44"/>
      <c r="F363" s="44"/>
      <c r="G363" s="44"/>
      <c r="H363" s="44"/>
      <c r="I363" s="44"/>
      <c r="J363" s="44"/>
      <c r="K363" s="44"/>
      <c r="L363" s="44"/>
      <c r="M363" s="44"/>
      <c r="N363" s="44"/>
      <c r="O363" s="44"/>
      <c r="P363" s="44"/>
      <c r="Q363" s="44"/>
      <c r="R363" s="44"/>
      <c r="S363" s="44"/>
    </row>
    <row r="364" spans="1:19">
      <c r="A364" s="44"/>
      <c r="B364" s="44"/>
      <c r="C364" s="44"/>
      <c r="D364" s="44"/>
      <c r="E364" s="44"/>
      <c r="F364" s="44"/>
      <c r="G364" s="44"/>
      <c r="H364" s="44"/>
      <c r="I364" s="44"/>
      <c r="J364" s="44"/>
      <c r="K364" s="44"/>
      <c r="L364" s="44"/>
      <c r="M364" s="44"/>
      <c r="N364" s="44"/>
      <c r="O364" s="44"/>
      <c r="P364" s="44"/>
      <c r="Q364" s="44"/>
      <c r="R364" s="44"/>
      <c r="S364" s="44"/>
    </row>
    <row r="365" spans="1:19">
      <c r="A365" s="44"/>
      <c r="B365" s="44"/>
      <c r="C365" s="44"/>
      <c r="D365" s="44"/>
      <c r="E365" s="44"/>
      <c r="F365" s="44"/>
      <c r="G365" s="44"/>
      <c r="H365" s="44"/>
      <c r="I365" s="44"/>
      <c r="J365" s="44"/>
      <c r="K365" s="44"/>
      <c r="L365" s="44"/>
      <c r="M365" s="44"/>
      <c r="N365" s="44"/>
      <c r="O365" s="44"/>
      <c r="P365" s="44"/>
      <c r="Q365" s="44"/>
      <c r="R365" s="44"/>
      <c r="S365" s="44"/>
    </row>
    <row r="366" spans="1:19">
      <c r="A366" s="44"/>
      <c r="B366" s="44"/>
      <c r="C366" s="44"/>
      <c r="D366" s="44"/>
      <c r="E366" s="44"/>
      <c r="F366" s="44"/>
      <c r="G366" s="44"/>
      <c r="H366" s="44"/>
      <c r="I366" s="44"/>
      <c r="J366" s="44"/>
      <c r="K366" s="44"/>
      <c r="L366" s="44"/>
      <c r="M366" s="44"/>
      <c r="N366" s="44"/>
      <c r="O366" s="44"/>
      <c r="P366" s="44"/>
      <c r="Q366" s="44"/>
      <c r="R366" s="44"/>
      <c r="S366" s="44"/>
    </row>
    <row r="367" spans="1:19">
      <c r="A367" s="44"/>
      <c r="B367" s="44"/>
      <c r="C367" s="44"/>
      <c r="D367" s="44"/>
      <c r="E367" s="44"/>
      <c r="F367" s="44"/>
      <c r="G367" s="44"/>
      <c r="H367" s="44"/>
      <c r="I367" s="44"/>
      <c r="J367" s="44"/>
      <c r="K367" s="44"/>
      <c r="L367" s="44"/>
      <c r="M367" s="44"/>
      <c r="N367" s="44"/>
      <c r="O367" s="44"/>
      <c r="P367" s="44"/>
      <c r="Q367" s="44"/>
      <c r="R367" s="44"/>
      <c r="S367" s="44"/>
    </row>
    <row r="368" spans="1:19">
      <c r="A368" s="44"/>
      <c r="B368" s="44"/>
      <c r="C368" s="44"/>
      <c r="D368" s="44"/>
      <c r="E368" s="44"/>
      <c r="F368" s="44"/>
      <c r="G368" s="44"/>
      <c r="H368" s="44"/>
      <c r="I368" s="44"/>
      <c r="J368" s="44"/>
      <c r="K368" s="44"/>
      <c r="L368" s="44"/>
      <c r="M368" s="44"/>
      <c r="N368" s="44"/>
      <c r="O368" s="44"/>
      <c r="P368" s="44"/>
      <c r="Q368" s="44"/>
      <c r="R368" s="44"/>
      <c r="S368" s="44"/>
    </row>
    <row r="369" spans="1:19">
      <c r="A369" s="44"/>
      <c r="B369" s="44"/>
      <c r="C369" s="44"/>
      <c r="D369" s="44"/>
      <c r="E369" s="44"/>
      <c r="F369" s="44"/>
      <c r="G369" s="44"/>
      <c r="H369" s="44"/>
      <c r="I369" s="44"/>
      <c r="J369" s="44"/>
      <c r="K369" s="44"/>
      <c r="L369" s="44"/>
      <c r="M369" s="44"/>
      <c r="N369" s="44"/>
      <c r="O369" s="44"/>
      <c r="P369" s="44"/>
      <c r="Q369" s="44"/>
      <c r="R369" s="44"/>
      <c r="S369" s="44"/>
    </row>
    <row r="370" spans="1:19">
      <c r="A370" s="44"/>
      <c r="B370" s="44"/>
      <c r="C370" s="44"/>
      <c r="D370" s="44"/>
      <c r="E370" s="44"/>
      <c r="F370" s="44"/>
      <c r="G370" s="44"/>
      <c r="H370" s="44"/>
      <c r="I370" s="44"/>
      <c r="J370" s="44"/>
      <c r="K370" s="44"/>
      <c r="L370" s="44"/>
      <c r="M370" s="44"/>
      <c r="N370" s="44"/>
      <c r="O370" s="44"/>
      <c r="P370" s="44"/>
      <c r="Q370" s="44"/>
      <c r="R370" s="44"/>
      <c r="S370" s="44"/>
    </row>
    <row r="371" spans="1:19">
      <c r="A371" s="44"/>
      <c r="B371" s="44"/>
      <c r="C371" s="44"/>
      <c r="D371" s="44"/>
      <c r="E371" s="44"/>
      <c r="F371" s="44"/>
      <c r="G371" s="44"/>
      <c r="H371" s="44"/>
      <c r="I371" s="44"/>
      <c r="J371" s="44"/>
      <c r="K371" s="44"/>
      <c r="L371" s="44"/>
      <c r="M371" s="44"/>
      <c r="N371" s="44"/>
      <c r="O371" s="44"/>
      <c r="P371" s="44"/>
      <c r="Q371" s="44"/>
      <c r="R371" s="44"/>
      <c r="S371" s="44"/>
    </row>
    <row r="372" spans="1:19">
      <c r="A372" s="44"/>
      <c r="B372" s="44"/>
      <c r="C372" s="44"/>
      <c r="D372" s="44"/>
      <c r="E372" s="44"/>
      <c r="F372" s="44"/>
      <c r="G372" s="44"/>
      <c r="H372" s="44"/>
      <c r="I372" s="44"/>
      <c r="J372" s="44"/>
      <c r="K372" s="44"/>
      <c r="L372" s="44"/>
      <c r="M372" s="44"/>
      <c r="N372" s="44"/>
      <c r="O372" s="44"/>
      <c r="P372" s="44"/>
      <c r="Q372" s="44"/>
      <c r="R372" s="44"/>
      <c r="S372" s="44"/>
    </row>
    <row r="373" spans="1:19">
      <c r="A373" s="44"/>
      <c r="B373" s="44"/>
      <c r="C373" s="44"/>
      <c r="D373" s="44"/>
      <c r="E373" s="44"/>
      <c r="F373" s="44"/>
      <c r="G373" s="44"/>
      <c r="H373" s="44"/>
      <c r="I373" s="44"/>
      <c r="J373" s="44"/>
      <c r="K373" s="44"/>
      <c r="L373" s="44"/>
      <c r="M373" s="44"/>
      <c r="N373" s="44"/>
      <c r="O373" s="44"/>
      <c r="P373" s="44"/>
      <c r="Q373" s="44"/>
      <c r="R373" s="44"/>
      <c r="S373" s="44"/>
    </row>
    <row r="374" spans="1:19">
      <c r="A374" s="44"/>
      <c r="B374" s="44"/>
      <c r="C374" s="44"/>
      <c r="D374" s="44"/>
      <c r="E374" s="44"/>
      <c r="F374" s="44"/>
      <c r="G374" s="44"/>
      <c r="H374" s="44"/>
      <c r="I374" s="44"/>
      <c r="J374" s="44"/>
      <c r="K374" s="44"/>
      <c r="L374" s="44"/>
      <c r="M374" s="44"/>
      <c r="N374" s="44"/>
      <c r="O374" s="44"/>
      <c r="P374" s="44"/>
      <c r="Q374" s="44"/>
      <c r="R374" s="44"/>
      <c r="S374" s="44"/>
    </row>
    <row r="375" spans="1:19">
      <c r="A375" s="44"/>
      <c r="B375" s="44"/>
      <c r="C375" s="44"/>
      <c r="D375" s="44"/>
      <c r="E375" s="44"/>
      <c r="F375" s="44"/>
      <c r="G375" s="44"/>
      <c r="H375" s="44"/>
      <c r="I375" s="44"/>
      <c r="J375" s="44"/>
      <c r="K375" s="44"/>
      <c r="L375" s="44"/>
      <c r="M375" s="44"/>
      <c r="N375" s="44"/>
      <c r="O375" s="44"/>
      <c r="P375" s="44"/>
      <c r="Q375" s="44"/>
      <c r="R375" s="44"/>
      <c r="S375" s="44"/>
    </row>
    <row r="376" spans="1:19">
      <c r="A376" s="44"/>
      <c r="B376" s="44"/>
      <c r="C376" s="44"/>
      <c r="D376" s="44"/>
      <c r="E376" s="44"/>
      <c r="F376" s="44"/>
      <c r="G376" s="44"/>
      <c r="H376" s="44"/>
      <c r="I376" s="44"/>
      <c r="J376" s="44"/>
      <c r="K376" s="44"/>
      <c r="L376" s="44"/>
      <c r="M376" s="44"/>
      <c r="N376" s="44"/>
      <c r="O376" s="44"/>
      <c r="P376" s="44"/>
      <c r="Q376" s="44"/>
      <c r="R376" s="44"/>
      <c r="S376" s="44"/>
    </row>
    <row r="377" spans="1:19">
      <c r="A377" s="44"/>
      <c r="B377" s="44"/>
      <c r="C377" s="44"/>
      <c r="D377" s="44"/>
      <c r="E377" s="44"/>
      <c r="F377" s="44"/>
      <c r="G377" s="44"/>
      <c r="H377" s="44"/>
      <c r="I377" s="44"/>
      <c r="J377" s="44"/>
      <c r="K377" s="44"/>
      <c r="L377" s="44"/>
      <c r="M377" s="44"/>
      <c r="N377" s="44"/>
      <c r="O377" s="44"/>
      <c r="P377" s="44"/>
      <c r="Q377" s="44"/>
      <c r="R377" s="44"/>
      <c r="S377" s="44"/>
    </row>
    <row r="378" spans="1:19">
      <c r="A378" s="44"/>
      <c r="B378" s="44"/>
      <c r="C378" s="44"/>
      <c r="D378" s="44"/>
      <c r="E378" s="44"/>
      <c r="F378" s="44"/>
      <c r="G378" s="44"/>
      <c r="H378" s="44"/>
      <c r="I378" s="44"/>
      <c r="J378" s="44"/>
      <c r="K378" s="44"/>
      <c r="L378" s="44"/>
      <c r="M378" s="44"/>
      <c r="N378" s="44"/>
      <c r="O378" s="44"/>
      <c r="P378" s="44"/>
      <c r="Q378" s="44"/>
      <c r="R378" s="44"/>
      <c r="S378" s="44"/>
    </row>
    <row r="379" spans="1:19">
      <c r="A379" s="44"/>
      <c r="B379" s="44"/>
      <c r="C379" s="44"/>
      <c r="D379" s="44"/>
      <c r="E379" s="44"/>
      <c r="F379" s="44"/>
      <c r="G379" s="44"/>
      <c r="H379" s="44"/>
      <c r="I379" s="44"/>
      <c r="J379" s="44"/>
      <c r="K379" s="44"/>
      <c r="L379" s="44"/>
      <c r="M379" s="44"/>
      <c r="N379" s="44"/>
      <c r="O379" s="44"/>
      <c r="P379" s="44"/>
      <c r="Q379" s="44"/>
      <c r="R379" s="44"/>
      <c r="S379" s="44"/>
    </row>
    <row r="380" spans="1:19">
      <c r="A380" s="44"/>
      <c r="B380" s="44"/>
      <c r="C380" s="44"/>
      <c r="D380" s="44"/>
      <c r="E380" s="44"/>
      <c r="F380" s="44"/>
      <c r="G380" s="44"/>
      <c r="H380" s="44"/>
      <c r="I380" s="44"/>
      <c r="J380" s="44"/>
      <c r="K380" s="44"/>
      <c r="L380" s="44"/>
      <c r="M380" s="44"/>
      <c r="N380" s="44"/>
      <c r="O380" s="44"/>
      <c r="P380" s="44"/>
      <c r="Q380" s="44"/>
      <c r="R380" s="44"/>
      <c r="S380" s="44"/>
    </row>
    <row r="381" spans="1:19">
      <c r="A381" s="44"/>
      <c r="B381" s="44"/>
      <c r="C381" s="44"/>
      <c r="D381" s="44"/>
      <c r="E381" s="44"/>
      <c r="F381" s="44"/>
      <c r="G381" s="44"/>
      <c r="H381" s="44"/>
      <c r="I381" s="44"/>
      <c r="J381" s="44"/>
      <c r="K381" s="44"/>
      <c r="L381" s="44"/>
      <c r="M381" s="44"/>
      <c r="N381" s="44"/>
      <c r="O381" s="44"/>
      <c r="P381" s="44"/>
      <c r="Q381" s="44"/>
      <c r="R381" s="44"/>
      <c r="S381" s="44"/>
    </row>
    <row r="382" spans="1:19">
      <c r="A382" s="44"/>
      <c r="B382" s="44"/>
      <c r="C382" s="44"/>
      <c r="D382" s="44"/>
      <c r="E382" s="44"/>
      <c r="F382" s="44"/>
      <c r="G382" s="44"/>
      <c r="H382" s="44"/>
      <c r="I382" s="44"/>
      <c r="J382" s="44"/>
      <c r="K382" s="44"/>
      <c r="L382" s="44"/>
      <c r="M382" s="44"/>
      <c r="N382" s="44"/>
      <c r="O382" s="44"/>
      <c r="P382" s="44"/>
      <c r="Q382" s="44"/>
      <c r="R382" s="44"/>
      <c r="S382" s="44"/>
    </row>
    <row r="383" spans="1:19">
      <c r="A383" s="44"/>
      <c r="B383" s="44"/>
      <c r="C383" s="44"/>
      <c r="D383" s="44"/>
      <c r="E383" s="44"/>
      <c r="F383" s="44"/>
      <c r="G383" s="44"/>
      <c r="H383" s="44"/>
      <c r="I383" s="44"/>
      <c r="J383" s="44"/>
      <c r="K383" s="44"/>
      <c r="L383" s="44"/>
      <c r="M383" s="44"/>
      <c r="N383" s="44"/>
      <c r="O383" s="44"/>
      <c r="P383" s="44"/>
      <c r="Q383" s="44"/>
      <c r="R383" s="44"/>
      <c r="S383" s="44"/>
    </row>
    <row r="384" spans="1:19">
      <c r="A384" s="44"/>
      <c r="B384" s="44"/>
      <c r="C384" s="44"/>
      <c r="D384" s="44"/>
      <c r="E384" s="44"/>
      <c r="F384" s="44"/>
      <c r="G384" s="44"/>
      <c r="H384" s="44"/>
      <c r="I384" s="44"/>
      <c r="J384" s="44"/>
      <c r="K384" s="44"/>
      <c r="L384" s="44"/>
      <c r="M384" s="44"/>
      <c r="N384" s="44"/>
      <c r="O384" s="44"/>
      <c r="P384" s="44"/>
      <c r="Q384" s="44"/>
      <c r="R384" s="44"/>
      <c r="S384" s="44"/>
    </row>
    <row r="385" spans="1:19">
      <c r="A385" s="44"/>
      <c r="B385" s="44"/>
      <c r="C385" s="44"/>
      <c r="D385" s="44"/>
      <c r="E385" s="44"/>
      <c r="F385" s="44"/>
      <c r="G385" s="44"/>
      <c r="H385" s="44"/>
      <c r="I385" s="44"/>
      <c r="J385" s="44"/>
      <c r="K385" s="44"/>
      <c r="L385" s="44"/>
      <c r="M385" s="44"/>
      <c r="N385" s="44"/>
      <c r="O385" s="44"/>
      <c r="P385" s="44"/>
      <c r="Q385" s="44"/>
      <c r="R385" s="44"/>
      <c r="S385" s="44"/>
    </row>
    <row r="386" spans="1:19">
      <c r="A386" s="44"/>
      <c r="B386" s="44"/>
      <c r="C386" s="44"/>
      <c r="D386" s="44"/>
      <c r="E386" s="44"/>
      <c r="F386" s="44"/>
      <c r="G386" s="44"/>
      <c r="H386" s="44"/>
      <c r="I386" s="44"/>
      <c r="J386" s="44"/>
      <c r="K386" s="44"/>
      <c r="L386" s="44"/>
      <c r="M386" s="44"/>
      <c r="N386" s="44"/>
      <c r="O386" s="44"/>
      <c r="P386" s="44"/>
      <c r="Q386" s="44"/>
      <c r="R386" s="44"/>
      <c r="S386" s="44"/>
    </row>
    <row r="387" spans="1:19">
      <c r="A387" s="44"/>
      <c r="B387" s="44"/>
      <c r="C387" s="44"/>
      <c r="D387" s="44"/>
      <c r="E387" s="44"/>
      <c r="F387" s="44"/>
      <c r="G387" s="44"/>
      <c r="H387" s="44"/>
      <c r="I387" s="44"/>
      <c r="J387" s="44"/>
      <c r="K387" s="44"/>
      <c r="L387" s="44"/>
      <c r="M387" s="44"/>
      <c r="N387" s="44"/>
      <c r="O387" s="44"/>
      <c r="P387" s="44"/>
      <c r="Q387" s="44"/>
      <c r="R387" s="44"/>
      <c r="S387" s="44"/>
    </row>
    <row r="388" spans="1:19">
      <c r="A388" s="44"/>
      <c r="B388" s="44"/>
      <c r="C388" s="44"/>
      <c r="D388" s="44"/>
      <c r="E388" s="44"/>
      <c r="F388" s="44"/>
      <c r="G388" s="44"/>
      <c r="H388" s="44"/>
      <c r="I388" s="44"/>
      <c r="J388" s="44"/>
      <c r="K388" s="44"/>
      <c r="L388" s="44"/>
      <c r="M388" s="44"/>
      <c r="N388" s="44"/>
      <c r="O388" s="44"/>
      <c r="P388" s="44"/>
      <c r="Q388" s="44"/>
      <c r="R388" s="44"/>
      <c r="S388" s="44"/>
    </row>
    <row r="389" spans="1:19">
      <c r="A389" s="44"/>
      <c r="B389" s="44"/>
      <c r="C389" s="44"/>
      <c r="D389" s="44"/>
      <c r="E389" s="44"/>
      <c r="F389" s="44"/>
      <c r="G389" s="44"/>
      <c r="H389" s="44"/>
      <c r="I389" s="44"/>
      <c r="J389" s="44"/>
      <c r="K389" s="44"/>
      <c r="L389" s="44"/>
      <c r="M389" s="44"/>
      <c r="N389" s="44"/>
      <c r="O389" s="44"/>
      <c r="P389" s="44"/>
      <c r="Q389" s="44"/>
      <c r="R389" s="44"/>
      <c r="S389" s="44"/>
    </row>
    <row r="390" spans="1:19">
      <c r="A390" s="44"/>
      <c r="B390" s="44"/>
      <c r="C390" s="44"/>
      <c r="D390" s="44"/>
      <c r="E390" s="44"/>
      <c r="F390" s="44"/>
      <c r="G390" s="44"/>
      <c r="H390" s="44"/>
      <c r="I390" s="44"/>
      <c r="J390" s="44"/>
      <c r="K390" s="44"/>
      <c r="L390" s="44"/>
      <c r="M390" s="44"/>
      <c r="N390" s="44"/>
      <c r="O390" s="44"/>
      <c r="P390" s="44"/>
      <c r="Q390" s="44"/>
      <c r="R390" s="44"/>
      <c r="S390" s="44"/>
    </row>
    <row r="391" spans="1:19">
      <c r="A391" s="44"/>
      <c r="B391" s="44"/>
      <c r="C391" s="44"/>
      <c r="D391" s="44"/>
      <c r="E391" s="44"/>
      <c r="F391" s="44"/>
      <c r="G391" s="44"/>
      <c r="H391" s="44"/>
      <c r="I391" s="44"/>
      <c r="J391" s="44"/>
      <c r="K391" s="44"/>
      <c r="L391" s="44"/>
      <c r="M391" s="44"/>
      <c r="N391" s="44"/>
      <c r="O391" s="44"/>
      <c r="P391" s="44"/>
      <c r="Q391" s="44"/>
      <c r="R391" s="44"/>
      <c r="S391" s="44"/>
    </row>
    <row r="392" spans="1:19">
      <c r="A392" s="44"/>
      <c r="B392" s="44"/>
      <c r="C392" s="44"/>
      <c r="D392" s="44"/>
      <c r="E392" s="44"/>
      <c r="F392" s="44"/>
      <c r="G392" s="44"/>
      <c r="H392" s="44"/>
      <c r="I392" s="44"/>
      <c r="J392" s="44"/>
      <c r="K392" s="44"/>
      <c r="L392" s="44"/>
      <c r="M392" s="44"/>
      <c r="N392" s="44"/>
      <c r="O392" s="44"/>
      <c r="P392" s="44"/>
      <c r="Q392" s="44"/>
      <c r="R392" s="44"/>
      <c r="S392" s="44"/>
    </row>
    <row r="393" spans="1:19">
      <c r="A393" s="44"/>
      <c r="B393" s="44"/>
      <c r="C393" s="44"/>
      <c r="D393" s="44"/>
      <c r="E393" s="44"/>
      <c r="F393" s="44"/>
      <c r="G393" s="44"/>
      <c r="H393" s="44"/>
      <c r="I393" s="44"/>
      <c r="J393" s="44"/>
      <c r="K393" s="44"/>
      <c r="L393" s="44"/>
      <c r="M393" s="44"/>
      <c r="N393" s="44"/>
      <c r="O393" s="44"/>
      <c r="P393" s="44"/>
      <c r="Q393" s="44"/>
      <c r="R393" s="44"/>
      <c r="S393" s="44"/>
    </row>
    <row r="394" spans="1:19">
      <c r="A394" s="44"/>
      <c r="B394" s="44"/>
      <c r="C394" s="44"/>
      <c r="D394" s="44"/>
      <c r="E394" s="44"/>
      <c r="F394" s="44"/>
      <c r="G394" s="44"/>
      <c r="H394" s="44"/>
      <c r="I394" s="44"/>
      <c r="J394" s="44"/>
      <c r="K394" s="44"/>
      <c r="L394" s="44"/>
      <c r="M394" s="44"/>
      <c r="N394" s="44"/>
      <c r="O394" s="44"/>
      <c r="P394" s="44"/>
      <c r="Q394" s="44"/>
      <c r="R394" s="44"/>
      <c r="S394" s="44"/>
    </row>
    <row r="395" spans="1:19">
      <c r="A395" s="44"/>
      <c r="B395" s="44"/>
      <c r="C395" s="44"/>
      <c r="D395" s="44"/>
      <c r="E395" s="44"/>
      <c r="F395" s="44"/>
      <c r="G395" s="44"/>
      <c r="H395" s="44"/>
      <c r="I395" s="44"/>
      <c r="J395" s="44"/>
      <c r="K395" s="44"/>
      <c r="L395" s="44"/>
      <c r="M395" s="44"/>
      <c r="N395" s="44"/>
      <c r="O395" s="44"/>
      <c r="P395" s="44"/>
      <c r="Q395" s="44"/>
      <c r="R395" s="44"/>
      <c r="S395" s="44"/>
    </row>
    <row r="396" spans="1:19">
      <c r="A396" s="44"/>
      <c r="B396" s="44"/>
      <c r="C396" s="44"/>
      <c r="D396" s="44"/>
      <c r="E396" s="44"/>
      <c r="F396" s="44"/>
      <c r="G396" s="44"/>
      <c r="H396" s="44"/>
      <c r="I396" s="44"/>
      <c r="J396" s="44"/>
      <c r="K396" s="44"/>
      <c r="L396" s="44"/>
      <c r="M396" s="44"/>
      <c r="N396" s="44"/>
      <c r="O396" s="44"/>
      <c r="P396" s="44"/>
      <c r="Q396" s="44"/>
      <c r="R396" s="44"/>
      <c r="S396" s="44"/>
    </row>
    <row r="397" spans="1:19">
      <c r="A397" s="44"/>
      <c r="B397" s="44"/>
      <c r="C397" s="44"/>
      <c r="D397" s="44"/>
      <c r="E397" s="44"/>
      <c r="F397" s="44"/>
      <c r="G397" s="44"/>
      <c r="H397" s="44"/>
      <c r="I397" s="44"/>
      <c r="J397" s="44"/>
      <c r="K397" s="44"/>
      <c r="L397" s="44"/>
      <c r="M397" s="44"/>
      <c r="N397" s="44"/>
      <c r="O397" s="44"/>
      <c r="P397" s="44"/>
      <c r="Q397" s="44"/>
      <c r="R397" s="44"/>
      <c r="S397" s="44"/>
    </row>
    <row r="398" spans="1:19">
      <c r="A398" s="44"/>
      <c r="B398" s="44"/>
      <c r="C398" s="44"/>
      <c r="D398" s="44"/>
      <c r="E398" s="44"/>
      <c r="F398" s="44"/>
      <c r="G398" s="44"/>
      <c r="H398" s="44"/>
      <c r="I398" s="44"/>
      <c r="J398" s="44"/>
      <c r="K398" s="44"/>
      <c r="L398" s="44"/>
      <c r="M398" s="44"/>
      <c r="N398" s="44"/>
      <c r="O398" s="44"/>
      <c r="P398" s="44"/>
      <c r="Q398" s="44"/>
      <c r="R398" s="44"/>
      <c r="S398" s="44"/>
    </row>
    <row r="399" spans="1:19">
      <c r="A399" s="44"/>
      <c r="B399" s="44"/>
      <c r="C399" s="44"/>
      <c r="D399" s="44"/>
      <c r="E399" s="44"/>
      <c r="F399" s="44"/>
      <c r="G399" s="44"/>
      <c r="H399" s="44"/>
      <c r="I399" s="44"/>
      <c r="J399" s="44"/>
      <c r="K399" s="44"/>
      <c r="L399" s="44"/>
      <c r="M399" s="44"/>
      <c r="N399" s="44"/>
      <c r="O399" s="44"/>
      <c r="P399" s="44"/>
      <c r="Q399" s="44"/>
      <c r="R399" s="44"/>
      <c r="S399" s="44"/>
    </row>
    <row r="400" spans="1:19">
      <c r="A400" s="44"/>
      <c r="B400" s="44"/>
      <c r="C400" s="44"/>
      <c r="D400" s="44"/>
      <c r="E400" s="44"/>
      <c r="F400" s="44"/>
      <c r="G400" s="44"/>
      <c r="H400" s="44"/>
      <c r="I400" s="44"/>
      <c r="J400" s="44"/>
      <c r="K400" s="44"/>
      <c r="L400" s="44"/>
      <c r="M400" s="44"/>
      <c r="N400" s="44"/>
      <c r="O400" s="44"/>
      <c r="P400" s="44"/>
      <c r="Q400" s="44"/>
      <c r="R400" s="44"/>
      <c r="S400" s="44"/>
    </row>
    <row r="401" spans="1:19">
      <c r="A401" s="44"/>
      <c r="B401" s="44"/>
      <c r="C401" s="44"/>
      <c r="D401" s="44"/>
      <c r="E401" s="44"/>
      <c r="F401" s="44"/>
      <c r="G401" s="44"/>
      <c r="H401" s="44"/>
      <c r="I401" s="44"/>
      <c r="J401" s="44"/>
      <c r="K401" s="44"/>
      <c r="L401" s="44"/>
      <c r="M401" s="44"/>
      <c r="N401" s="44"/>
      <c r="O401" s="44"/>
      <c r="P401" s="44"/>
      <c r="Q401" s="44"/>
      <c r="R401" s="44"/>
      <c r="S401" s="44"/>
    </row>
    <row r="402" spans="1:19">
      <c r="A402" s="44"/>
      <c r="B402" s="44"/>
      <c r="C402" s="44"/>
      <c r="D402" s="44"/>
      <c r="E402" s="44"/>
      <c r="F402" s="44"/>
      <c r="G402" s="44"/>
      <c r="H402" s="44"/>
      <c r="I402" s="44"/>
      <c r="J402" s="44"/>
      <c r="K402" s="44"/>
      <c r="L402" s="44"/>
      <c r="M402" s="44"/>
      <c r="N402" s="44"/>
      <c r="O402" s="44"/>
      <c r="P402" s="44"/>
      <c r="Q402" s="44"/>
      <c r="R402" s="44"/>
      <c r="S402" s="44"/>
    </row>
    <row r="403" spans="1:19">
      <c r="A403" s="44"/>
      <c r="B403" s="44"/>
      <c r="C403" s="44"/>
      <c r="D403" s="44"/>
      <c r="E403" s="44"/>
      <c r="F403" s="44"/>
      <c r="G403" s="44"/>
      <c r="H403" s="44"/>
      <c r="I403" s="44"/>
      <c r="J403" s="44"/>
      <c r="K403" s="44"/>
      <c r="L403" s="44"/>
      <c r="M403" s="44"/>
      <c r="N403" s="44"/>
      <c r="O403" s="44"/>
      <c r="P403" s="44"/>
      <c r="Q403" s="44"/>
      <c r="R403" s="44"/>
      <c r="S403" s="44"/>
    </row>
    <row r="404" spans="1:19">
      <c r="A404" s="44"/>
      <c r="B404" s="44"/>
      <c r="C404" s="44"/>
      <c r="D404" s="44"/>
      <c r="E404" s="44"/>
      <c r="F404" s="44"/>
      <c r="G404" s="44"/>
      <c r="H404" s="44"/>
      <c r="I404" s="44"/>
      <c r="J404" s="44"/>
      <c r="K404" s="44"/>
      <c r="L404" s="44"/>
      <c r="M404" s="44"/>
      <c r="N404" s="44"/>
      <c r="O404" s="44"/>
      <c r="P404" s="44"/>
      <c r="Q404" s="44"/>
      <c r="R404" s="44"/>
      <c r="S404" s="44"/>
    </row>
    <row r="405" spans="1:19">
      <c r="A405" s="44"/>
      <c r="B405" s="44"/>
      <c r="C405" s="44"/>
      <c r="D405" s="44"/>
      <c r="E405" s="44"/>
      <c r="F405" s="44"/>
      <c r="G405" s="44"/>
      <c r="H405" s="44"/>
      <c r="I405" s="44"/>
      <c r="J405" s="44"/>
      <c r="K405" s="44"/>
      <c r="L405" s="44"/>
      <c r="M405" s="44"/>
      <c r="N405" s="44"/>
      <c r="O405" s="44"/>
      <c r="P405" s="44"/>
      <c r="Q405" s="44"/>
      <c r="R405" s="44"/>
      <c r="S405" s="44"/>
    </row>
    <row r="406" spans="1:19">
      <c r="A406" s="44"/>
      <c r="B406" s="44"/>
      <c r="C406" s="44"/>
      <c r="D406" s="44"/>
      <c r="E406" s="44"/>
      <c r="F406" s="44"/>
      <c r="G406" s="44"/>
      <c r="H406" s="44"/>
      <c r="I406" s="44"/>
      <c r="J406" s="44"/>
      <c r="K406" s="44"/>
      <c r="L406" s="44"/>
      <c r="M406" s="44"/>
      <c r="N406" s="44"/>
      <c r="O406" s="44"/>
      <c r="P406" s="44"/>
      <c r="Q406" s="44"/>
      <c r="R406" s="44"/>
      <c r="S406" s="44"/>
    </row>
    <row r="407" spans="1:19">
      <c r="A407" s="44"/>
      <c r="B407" s="44"/>
      <c r="C407" s="44"/>
      <c r="D407" s="44"/>
      <c r="E407" s="44"/>
      <c r="F407" s="44"/>
      <c r="G407" s="44"/>
      <c r="H407" s="44"/>
      <c r="I407" s="44"/>
      <c r="J407" s="44"/>
      <c r="K407" s="44"/>
      <c r="L407" s="44"/>
      <c r="M407" s="44"/>
      <c r="N407" s="44"/>
      <c r="O407" s="44"/>
      <c r="P407" s="44"/>
      <c r="Q407" s="44"/>
      <c r="R407" s="44"/>
      <c r="S407" s="44"/>
    </row>
    <row r="408" spans="1:19">
      <c r="A408" s="44"/>
      <c r="B408" s="44"/>
      <c r="C408" s="44"/>
      <c r="D408" s="44"/>
      <c r="E408" s="44"/>
      <c r="F408" s="44"/>
      <c r="G408" s="44"/>
      <c r="H408" s="44"/>
      <c r="I408" s="44"/>
      <c r="J408" s="44"/>
      <c r="K408" s="44"/>
      <c r="L408" s="44"/>
      <c r="M408" s="44"/>
      <c r="N408" s="44"/>
      <c r="O408" s="44"/>
      <c r="P408" s="44"/>
      <c r="Q408" s="44"/>
      <c r="R408" s="44"/>
      <c r="S408" s="44"/>
    </row>
    <row r="409" spans="1:19">
      <c r="A409" s="44"/>
      <c r="B409" s="44"/>
      <c r="C409" s="44"/>
      <c r="D409" s="44"/>
      <c r="E409" s="44"/>
      <c r="F409" s="44"/>
      <c r="G409" s="44"/>
      <c r="H409" s="44"/>
      <c r="I409" s="44"/>
      <c r="J409" s="44"/>
      <c r="K409" s="44"/>
      <c r="L409" s="44"/>
      <c r="M409" s="44"/>
      <c r="N409" s="44"/>
      <c r="O409" s="44"/>
      <c r="P409" s="44"/>
      <c r="Q409" s="44"/>
      <c r="R409" s="44"/>
      <c r="S409" s="44"/>
    </row>
    <row r="410" spans="1:19">
      <c r="A410" s="44"/>
      <c r="B410" s="44"/>
      <c r="C410" s="44"/>
      <c r="D410" s="44"/>
      <c r="E410" s="44"/>
      <c r="F410" s="44"/>
      <c r="G410" s="44"/>
      <c r="H410" s="44"/>
      <c r="I410" s="44"/>
      <c r="J410" s="44"/>
      <c r="K410" s="44"/>
      <c r="L410" s="44"/>
      <c r="M410" s="44"/>
      <c r="N410" s="44"/>
      <c r="O410" s="44"/>
      <c r="P410" s="44"/>
      <c r="Q410" s="44"/>
      <c r="R410" s="44"/>
      <c r="S410" s="44"/>
    </row>
    <row r="411" spans="1:19">
      <c r="A411" s="44"/>
      <c r="B411" s="44"/>
      <c r="C411" s="44"/>
      <c r="D411" s="44"/>
      <c r="E411" s="44"/>
      <c r="F411" s="44"/>
      <c r="G411" s="44"/>
      <c r="H411" s="44"/>
      <c r="I411" s="44"/>
      <c r="J411" s="44"/>
      <c r="K411" s="44"/>
      <c r="L411" s="44"/>
      <c r="M411" s="44"/>
      <c r="N411" s="44"/>
      <c r="O411" s="44"/>
      <c r="P411" s="44"/>
      <c r="Q411" s="44"/>
      <c r="R411" s="44"/>
      <c r="S411" s="44"/>
    </row>
    <row r="412" spans="1:19">
      <c r="A412" s="44"/>
      <c r="B412" s="44"/>
      <c r="C412" s="44"/>
      <c r="D412" s="44"/>
      <c r="E412" s="44"/>
      <c r="F412" s="44"/>
      <c r="G412" s="44"/>
      <c r="H412" s="44"/>
      <c r="I412" s="44"/>
      <c r="J412" s="44"/>
      <c r="K412" s="44"/>
      <c r="L412" s="44"/>
      <c r="M412" s="44"/>
      <c r="N412" s="44"/>
      <c r="O412" s="44"/>
      <c r="P412" s="44"/>
      <c r="Q412" s="44"/>
      <c r="R412" s="44"/>
      <c r="S412" s="44"/>
    </row>
    <row r="413" spans="1:19">
      <c r="A413" s="44"/>
      <c r="B413" s="44"/>
      <c r="C413" s="44"/>
      <c r="D413" s="44"/>
      <c r="E413" s="44"/>
      <c r="F413" s="44"/>
      <c r="G413" s="44"/>
      <c r="H413" s="44"/>
      <c r="I413" s="44"/>
      <c r="J413" s="44"/>
      <c r="K413" s="44"/>
      <c r="L413" s="44"/>
      <c r="M413" s="44"/>
      <c r="N413" s="44"/>
      <c r="O413" s="44"/>
      <c r="P413" s="44"/>
      <c r="Q413" s="44"/>
      <c r="R413" s="44"/>
      <c r="S413" s="44"/>
    </row>
    <row r="414" spans="1:19">
      <c r="A414" s="44"/>
      <c r="B414" s="44"/>
      <c r="C414" s="44"/>
      <c r="D414" s="44"/>
      <c r="E414" s="44"/>
      <c r="F414" s="44"/>
      <c r="G414" s="44"/>
      <c r="H414" s="44"/>
      <c r="I414" s="44"/>
      <c r="J414" s="44"/>
      <c r="K414" s="44"/>
      <c r="L414" s="44"/>
      <c r="M414" s="44"/>
      <c r="N414" s="44"/>
      <c r="O414" s="44"/>
      <c r="P414" s="44"/>
      <c r="Q414" s="44"/>
      <c r="R414" s="44"/>
      <c r="S414" s="44"/>
    </row>
    <row r="415" spans="1:19">
      <c r="A415" s="44"/>
      <c r="B415" s="44"/>
      <c r="C415" s="44"/>
      <c r="D415" s="44"/>
      <c r="E415" s="44"/>
      <c r="F415" s="44"/>
      <c r="G415" s="44"/>
      <c r="H415" s="44"/>
      <c r="I415" s="44"/>
      <c r="J415" s="44"/>
      <c r="K415" s="44"/>
      <c r="L415" s="44"/>
      <c r="M415" s="44"/>
      <c r="N415" s="44"/>
      <c r="O415" s="44"/>
      <c r="P415" s="44"/>
      <c r="Q415" s="44"/>
      <c r="R415" s="44"/>
      <c r="S415" s="44"/>
    </row>
    <row r="416" spans="1:19">
      <c r="A416" s="44"/>
      <c r="B416" s="44"/>
      <c r="C416" s="44"/>
      <c r="D416" s="44"/>
      <c r="E416" s="44"/>
      <c r="F416" s="44"/>
      <c r="G416" s="44"/>
      <c r="H416" s="44"/>
      <c r="I416" s="44"/>
      <c r="J416" s="44"/>
      <c r="K416" s="44"/>
      <c r="L416" s="44"/>
      <c r="M416" s="44"/>
      <c r="N416" s="44"/>
      <c r="O416" s="44"/>
      <c r="P416" s="44"/>
      <c r="Q416" s="44"/>
      <c r="R416" s="44"/>
      <c r="S416" s="44"/>
    </row>
    <row r="417" spans="1:19">
      <c r="A417" s="44"/>
      <c r="B417" s="44"/>
      <c r="C417" s="44"/>
      <c r="D417" s="44"/>
      <c r="E417" s="44"/>
      <c r="F417" s="44"/>
      <c r="G417" s="44"/>
      <c r="H417" s="44"/>
      <c r="I417" s="44"/>
      <c r="J417" s="44"/>
      <c r="K417" s="44"/>
      <c r="L417" s="44"/>
      <c r="M417" s="44"/>
      <c r="N417" s="44"/>
      <c r="O417" s="44"/>
      <c r="P417" s="44"/>
      <c r="Q417" s="44"/>
      <c r="R417" s="44"/>
      <c r="S417" s="44"/>
    </row>
    <row r="418" spans="1:19">
      <c r="A418" s="44"/>
      <c r="B418" s="44"/>
      <c r="C418" s="44"/>
      <c r="D418" s="44"/>
      <c r="E418" s="44"/>
      <c r="F418" s="44"/>
      <c r="G418" s="44"/>
      <c r="H418" s="44"/>
      <c r="I418" s="44"/>
      <c r="J418" s="44"/>
      <c r="K418" s="44"/>
      <c r="L418" s="44"/>
      <c r="M418" s="44"/>
      <c r="N418" s="44"/>
      <c r="O418" s="44"/>
      <c r="P418" s="44"/>
      <c r="Q418" s="44"/>
      <c r="R418" s="44"/>
      <c r="S418" s="44"/>
    </row>
    <row r="419" spans="1:19">
      <c r="A419" s="44"/>
      <c r="B419" s="44"/>
      <c r="C419" s="44"/>
      <c r="D419" s="44"/>
      <c r="E419" s="44"/>
      <c r="F419" s="44"/>
      <c r="G419" s="44"/>
      <c r="H419" s="44"/>
      <c r="I419" s="44"/>
      <c r="J419" s="44"/>
      <c r="K419" s="44"/>
      <c r="L419" s="44"/>
      <c r="M419" s="44"/>
      <c r="N419" s="44"/>
      <c r="O419" s="44"/>
      <c r="P419" s="44"/>
      <c r="Q419" s="44"/>
      <c r="R419" s="44"/>
      <c r="S419" s="44"/>
    </row>
    <row r="420" spans="1:19">
      <c r="A420" s="44"/>
      <c r="B420" s="44"/>
      <c r="C420" s="44"/>
      <c r="D420" s="44"/>
      <c r="E420" s="44"/>
      <c r="F420" s="44"/>
      <c r="G420" s="44"/>
      <c r="H420" s="44"/>
      <c r="I420" s="44"/>
      <c r="J420" s="44"/>
      <c r="K420" s="44"/>
      <c r="L420" s="44"/>
      <c r="M420" s="44"/>
      <c r="N420" s="44"/>
      <c r="O420" s="44"/>
      <c r="P420" s="44"/>
      <c r="Q420" s="44"/>
      <c r="R420" s="44"/>
      <c r="S420" s="44"/>
    </row>
    <row r="421" spans="1:19">
      <c r="A421" s="44"/>
      <c r="B421" s="44"/>
      <c r="C421" s="44"/>
      <c r="D421" s="44"/>
      <c r="E421" s="44"/>
      <c r="F421" s="44"/>
      <c r="G421" s="44"/>
      <c r="H421" s="44"/>
      <c r="I421" s="44"/>
      <c r="J421" s="44"/>
      <c r="K421" s="44"/>
      <c r="L421" s="44"/>
      <c r="M421" s="44"/>
      <c r="N421" s="44"/>
      <c r="O421" s="44"/>
      <c r="P421" s="44"/>
      <c r="Q421" s="44"/>
      <c r="R421" s="44"/>
      <c r="S421" s="44"/>
    </row>
    <row r="422" spans="1:19">
      <c r="A422" s="44"/>
      <c r="B422" s="44"/>
      <c r="C422" s="44"/>
      <c r="D422" s="44"/>
      <c r="E422" s="44"/>
      <c r="F422" s="44"/>
      <c r="G422" s="44"/>
      <c r="H422" s="44"/>
      <c r="I422" s="44"/>
      <c r="J422" s="44"/>
      <c r="K422" s="44"/>
      <c r="L422" s="44"/>
      <c r="M422" s="44"/>
      <c r="N422" s="44"/>
      <c r="O422" s="44"/>
      <c r="P422" s="44"/>
      <c r="Q422" s="44"/>
      <c r="R422" s="44"/>
      <c r="S422" s="44"/>
    </row>
    <row r="423" spans="1:19">
      <c r="A423" s="44"/>
      <c r="B423" s="44"/>
      <c r="C423" s="44"/>
      <c r="D423" s="44"/>
      <c r="E423" s="44"/>
      <c r="F423" s="44"/>
      <c r="G423" s="44"/>
      <c r="H423" s="44"/>
      <c r="I423" s="44"/>
      <c r="J423" s="44"/>
      <c r="K423" s="44"/>
      <c r="L423" s="44"/>
      <c r="M423" s="44"/>
      <c r="N423" s="44"/>
      <c r="O423" s="44"/>
      <c r="P423" s="44"/>
      <c r="Q423" s="44"/>
      <c r="R423" s="44"/>
      <c r="S423" s="44"/>
    </row>
    <row r="424" spans="1:19">
      <c r="A424" s="44"/>
      <c r="B424" s="44"/>
      <c r="C424" s="44"/>
      <c r="D424" s="44"/>
      <c r="E424" s="44"/>
      <c r="F424" s="44"/>
      <c r="G424" s="44"/>
      <c r="H424" s="44"/>
      <c r="I424" s="44"/>
      <c r="J424" s="44"/>
      <c r="K424" s="44"/>
      <c r="L424" s="44"/>
      <c r="M424" s="44"/>
      <c r="N424" s="44"/>
      <c r="O424" s="44"/>
      <c r="P424" s="44"/>
      <c r="Q424" s="44"/>
      <c r="R424" s="44"/>
      <c r="S424" s="44"/>
    </row>
    <row r="425" spans="1:19">
      <c r="A425" s="44"/>
      <c r="B425" s="44"/>
      <c r="C425" s="44"/>
      <c r="D425" s="44"/>
      <c r="E425" s="44"/>
      <c r="F425" s="44"/>
      <c r="G425" s="44"/>
      <c r="H425" s="44"/>
      <c r="I425" s="44"/>
      <c r="J425" s="44"/>
      <c r="K425" s="44"/>
      <c r="L425" s="44"/>
      <c r="M425" s="44"/>
      <c r="N425" s="44"/>
      <c r="O425" s="44"/>
      <c r="P425" s="44"/>
      <c r="Q425" s="44"/>
      <c r="R425" s="44"/>
      <c r="S425" s="44"/>
    </row>
    <row r="426" spans="1:19">
      <c r="A426" s="44"/>
      <c r="B426" s="44"/>
      <c r="C426" s="44"/>
      <c r="D426" s="44"/>
      <c r="E426" s="44"/>
      <c r="F426" s="44"/>
      <c r="G426" s="44"/>
      <c r="H426" s="44"/>
      <c r="I426" s="44"/>
      <c r="J426" s="44"/>
      <c r="K426" s="44"/>
      <c r="L426" s="44"/>
      <c r="M426" s="44"/>
      <c r="N426" s="44"/>
      <c r="O426" s="44"/>
      <c r="P426" s="44"/>
      <c r="Q426" s="44"/>
      <c r="R426" s="44"/>
      <c r="S426" s="44"/>
    </row>
    <row r="427" spans="1:19">
      <c r="A427" s="44"/>
      <c r="B427" s="44"/>
      <c r="C427" s="44"/>
      <c r="D427" s="44"/>
      <c r="E427" s="44"/>
      <c r="F427" s="44"/>
      <c r="G427" s="44"/>
      <c r="H427" s="44"/>
      <c r="I427" s="44"/>
      <c r="J427" s="44"/>
      <c r="K427" s="44"/>
      <c r="L427" s="44"/>
      <c r="M427" s="44"/>
      <c r="N427" s="44"/>
      <c r="O427" s="44"/>
      <c r="P427" s="44"/>
      <c r="Q427" s="44"/>
      <c r="R427" s="44"/>
      <c r="S427" s="44"/>
    </row>
    <row r="428" spans="1:19">
      <c r="A428" s="44"/>
      <c r="B428" s="44"/>
      <c r="C428" s="44"/>
      <c r="D428" s="44"/>
      <c r="E428" s="44"/>
      <c r="F428" s="44"/>
      <c r="G428" s="44"/>
      <c r="H428" s="44"/>
      <c r="I428" s="44"/>
      <c r="J428" s="44"/>
      <c r="K428" s="44"/>
      <c r="L428" s="44"/>
      <c r="M428" s="44"/>
      <c r="N428" s="44"/>
      <c r="O428" s="44"/>
      <c r="P428" s="44"/>
      <c r="Q428" s="44"/>
      <c r="R428" s="44"/>
      <c r="S428" s="44"/>
    </row>
    <row r="429" spans="1:19">
      <c r="A429" s="44"/>
      <c r="B429" s="44"/>
      <c r="C429" s="44"/>
      <c r="D429" s="44"/>
      <c r="E429" s="44"/>
      <c r="F429" s="44"/>
      <c r="G429" s="44"/>
      <c r="H429" s="44"/>
      <c r="I429" s="44"/>
      <c r="J429" s="44"/>
      <c r="K429" s="44"/>
      <c r="L429" s="44"/>
      <c r="M429" s="44"/>
      <c r="N429" s="44"/>
      <c r="O429" s="44"/>
      <c r="P429" s="44"/>
      <c r="Q429" s="44"/>
      <c r="R429" s="44"/>
      <c r="S429" s="44"/>
    </row>
    <row r="430" spans="1:19">
      <c r="A430" s="44"/>
      <c r="B430" s="44"/>
      <c r="C430" s="44"/>
      <c r="D430" s="44"/>
      <c r="E430" s="44"/>
      <c r="F430" s="44"/>
      <c r="G430" s="44"/>
      <c r="H430" s="44"/>
      <c r="I430" s="44"/>
      <c r="J430" s="44"/>
      <c r="K430" s="44"/>
      <c r="L430" s="44"/>
      <c r="M430" s="44"/>
      <c r="N430" s="44"/>
      <c r="O430" s="44"/>
      <c r="P430" s="44"/>
      <c r="Q430" s="44"/>
      <c r="R430" s="44"/>
      <c r="S430" s="44"/>
    </row>
    <row r="431" spans="1:19">
      <c r="A431" s="44"/>
      <c r="B431" s="44"/>
      <c r="C431" s="44"/>
      <c r="D431" s="44"/>
      <c r="E431" s="44"/>
      <c r="F431" s="44"/>
      <c r="G431" s="44"/>
      <c r="H431" s="44"/>
      <c r="I431" s="44"/>
      <c r="J431" s="44"/>
      <c r="K431" s="44"/>
      <c r="L431" s="44"/>
      <c r="M431" s="44"/>
      <c r="N431" s="44"/>
      <c r="O431" s="44"/>
      <c r="P431" s="44"/>
      <c r="Q431" s="44"/>
      <c r="R431" s="44"/>
      <c r="S431" s="44"/>
    </row>
    <row r="432" spans="1:19">
      <c r="A432" s="44"/>
      <c r="B432" s="44"/>
      <c r="C432" s="44"/>
      <c r="D432" s="44"/>
      <c r="E432" s="44"/>
      <c r="F432" s="44"/>
      <c r="G432" s="44"/>
      <c r="H432" s="44"/>
      <c r="I432" s="44"/>
      <c r="J432" s="44"/>
      <c r="K432" s="44"/>
      <c r="L432" s="44"/>
      <c r="M432" s="44"/>
      <c r="N432" s="44"/>
      <c r="O432" s="44"/>
      <c r="P432" s="44"/>
      <c r="Q432" s="44"/>
      <c r="R432" s="44"/>
      <c r="S432" s="44"/>
    </row>
    <row r="433" spans="1:19">
      <c r="A433" s="44"/>
      <c r="B433" s="44"/>
      <c r="C433" s="44"/>
      <c r="D433" s="44"/>
      <c r="E433" s="44"/>
      <c r="F433" s="44"/>
      <c r="G433" s="44"/>
      <c r="H433" s="44"/>
      <c r="I433" s="44"/>
      <c r="J433" s="44"/>
      <c r="K433" s="44"/>
      <c r="L433" s="44"/>
      <c r="M433" s="44"/>
      <c r="N433" s="44"/>
      <c r="O433" s="44"/>
      <c r="P433" s="44"/>
      <c r="Q433" s="44"/>
      <c r="R433" s="44"/>
      <c r="S433" s="44"/>
    </row>
    <row r="434" spans="1:19">
      <c r="A434" s="44"/>
      <c r="B434" s="44"/>
      <c r="C434" s="44"/>
      <c r="D434" s="44"/>
      <c r="E434" s="44"/>
      <c r="F434" s="44"/>
      <c r="G434" s="44"/>
      <c r="H434" s="44"/>
      <c r="I434" s="44"/>
      <c r="J434" s="44"/>
      <c r="K434" s="44"/>
      <c r="L434" s="44"/>
      <c r="M434" s="44"/>
      <c r="N434" s="44"/>
      <c r="O434" s="44"/>
      <c r="P434" s="44"/>
      <c r="Q434" s="44"/>
      <c r="R434" s="44"/>
      <c r="S434" s="44"/>
    </row>
    <row r="435" spans="1:19">
      <c r="A435" s="44"/>
      <c r="B435" s="44"/>
      <c r="C435" s="44"/>
      <c r="D435" s="44"/>
      <c r="E435" s="44"/>
      <c r="F435" s="44"/>
      <c r="G435" s="44"/>
      <c r="H435" s="44"/>
      <c r="I435" s="44"/>
      <c r="J435" s="44"/>
      <c r="K435" s="44"/>
      <c r="L435" s="44"/>
      <c r="M435" s="44"/>
      <c r="N435" s="44"/>
      <c r="O435" s="44"/>
      <c r="P435" s="44"/>
      <c r="Q435" s="44"/>
      <c r="R435" s="44"/>
      <c r="S435" s="44"/>
    </row>
    <row r="436" spans="1:19">
      <c r="A436" s="44"/>
      <c r="B436" s="44"/>
      <c r="C436" s="44"/>
      <c r="D436" s="44"/>
      <c r="E436" s="44"/>
      <c r="F436" s="44"/>
      <c r="G436" s="44"/>
      <c r="H436" s="44"/>
      <c r="I436" s="44"/>
      <c r="J436" s="44"/>
      <c r="K436" s="44"/>
      <c r="L436" s="44"/>
      <c r="M436" s="44"/>
      <c r="N436" s="44"/>
      <c r="O436" s="44"/>
      <c r="P436" s="44"/>
      <c r="Q436" s="44"/>
      <c r="R436" s="44"/>
      <c r="S436" s="44"/>
    </row>
    <row r="437" spans="1:19">
      <c r="A437" s="44"/>
      <c r="B437" s="44"/>
      <c r="C437" s="44"/>
      <c r="D437" s="44"/>
      <c r="E437" s="44"/>
      <c r="F437" s="44"/>
      <c r="G437" s="44"/>
      <c r="H437" s="44"/>
      <c r="I437" s="44"/>
      <c r="J437" s="44"/>
      <c r="K437" s="44"/>
      <c r="L437" s="44"/>
      <c r="M437" s="44"/>
      <c r="N437" s="44"/>
      <c r="O437" s="44"/>
      <c r="P437" s="44"/>
      <c r="Q437" s="44"/>
      <c r="R437" s="44"/>
      <c r="S437" s="44"/>
    </row>
    <row r="438" spans="1:19">
      <c r="A438" s="44"/>
      <c r="B438" s="44"/>
      <c r="C438" s="44"/>
      <c r="D438" s="44"/>
      <c r="E438" s="44"/>
      <c r="F438" s="44"/>
      <c r="G438" s="44"/>
      <c r="H438" s="44"/>
      <c r="I438" s="44"/>
      <c r="J438" s="44"/>
      <c r="K438" s="44"/>
      <c r="L438" s="44"/>
      <c r="M438" s="44"/>
      <c r="N438" s="44"/>
      <c r="O438" s="44"/>
      <c r="P438" s="44"/>
      <c r="Q438" s="44"/>
      <c r="R438" s="44"/>
      <c r="S438" s="44"/>
    </row>
    <row r="439" spans="1:19">
      <c r="A439" s="44"/>
      <c r="B439" s="44"/>
      <c r="C439" s="44"/>
      <c r="D439" s="44"/>
      <c r="E439" s="44"/>
      <c r="F439" s="44"/>
      <c r="G439" s="44"/>
      <c r="H439" s="44"/>
      <c r="I439" s="44"/>
      <c r="J439" s="44"/>
      <c r="K439" s="44"/>
      <c r="L439" s="44"/>
      <c r="M439" s="44"/>
      <c r="N439" s="44"/>
      <c r="O439" s="44"/>
      <c r="P439" s="44"/>
      <c r="Q439" s="44"/>
      <c r="R439" s="44"/>
      <c r="S439" s="44"/>
    </row>
    <row r="440" spans="1:19">
      <c r="A440" s="44"/>
      <c r="B440" s="44"/>
      <c r="C440" s="44"/>
      <c r="D440" s="44"/>
      <c r="E440" s="44"/>
      <c r="F440" s="44"/>
      <c r="G440" s="44"/>
      <c r="H440" s="44"/>
      <c r="I440" s="44"/>
      <c r="J440" s="44"/>
      <c r="K440" s="44"/>
      <c r="L440" s="44"/>
      <c r="M440" s="44"/>
      <c r="N440" s="44"/>
      <c r="O440" s="44"/>
      <c r="P440" s="44"/>
      <c r="Q440" s="44"/>
      <c r="R440" s="44"/>
      <c r="S440" s="44"/>
    </row>
    <row r="441" spans="1:19">
      <c r="A441" s="44"/>
      <c r="B441" s="44"/>
      <c r="C441" s="44"/>
      <c r="D441" s="44"/>
      <c r="E441" s="44"/>
      <c r="F441" s="44"/>
      <c r="G441" s="44"/>
      <c r="H441" s="44"/>
      <c r="I441" s="44"/>
      <c r="J441" s="44"/>
      <c r="K441" s="44"/>
      <c r="L441" s="44"/>
      <c r="M441" s="44"/>
      <c r="N441" s="44"/>
      <c r="O441" s="44"/>
      <c r="P441" s="44"/>
      <c r="Q441" s="44"/>
      <c r="R441" s="44"/>
      <c r="S441" s="44"/>
    </row>
    <row r="442" spans="1:19">
      <c r="A442" s="44"/>
      <c r="B442" s="44"/>
      <c r="C442" s="44"/>
      <c r="D442" s="44"/>
      <c r="E442" s="44"/>
      <c r="F442" s="44"/>
      <c r="G442" s="44"/>
      <c r="H442" s="44"/>
      <c r="I442" s="44"/>
      <c r="J442" s="44"/>
      <c r="K442" s="44"/>
      <c r="L442" s="44"/>
      <c r="M442" s="44"/>
      <c r="N442" s="44"/>
      <c r="O442" s="44"/>
      <c r="P442" s="44"/>
      <c r="Q442" s="44"/>
      <c r="R442" s="44"/>
      <c r="S442" s="44"/>
    </row>
    <row r="443" spans="1:19">
      <c r="A443" s="44"/>
      <c r="B443" s="44"/>
      <c r="C443" s="44"/>
      <c r="D443" s="44"/>
      <c r="E443" s="44"/>
      <c r="F443" s="44"/>
      <c r="G443" s="44"/>
      <c r="H443" s="44"/>
      <c r="I443" s="44"/>
      <c r="J443" s="44"/>
      <c r="K443" s="44"/>
      <c r="L443" s="44"/>
      <c r="M443" s="44"/>
      <c r="N443" s="44"/>
      <c r="O443" s="44"/>
      <c r="P443" s="44"/>
      <c r="Q443" s="44"/>
      <c r="R443" s="44"/>
      <c r="S443" s="44"/>
    </row>
    <row r="444" spans="1:19">
      <c r="A444" s="44"/>
      <c r="B444" s="44"/>
      <c r="C444" s="44"/>
      <c r="D444" s="44"/>
      <c r="E444" s="44"/>
      <c r="F444" s="44"/>
      <c r="G444" s="44"/>
      <c r="H444" s="44"/>
      <c r="I444" s="44"/>
      <c r="J444" s="44"/>
      <c r="K444" s="44"/>
      <c r="L444" s="44"/>
      <c r="M444" s="44"/>
      <c r="N444" s="44"/>
      <c r="O444" s="44"/>
      <c r="P444" s="44"/>
      <c r="Q444" s="44"/>
      <c r="R444" s="44"/>
      <c r="S444" s="44"/>
    </row>
    <row r="445" spans="1:19">
      <c r="A445" s="44"/>
      <c r="B445" s="44"/>
      <c r="C445" s="44"/>
      <c r="D445" s="44"/>
      <c r="E445" s="44"/>
      <c r="F445" s="44"/>
      <c r="G445" s="44"/>
      <c r="H445" s="44"/>
      <c r="I445" s="44"/>
      <c r="J445" s="44"/>
      <c r="K445" s="44"/>
      <c r="L445" s="44"/>
      <c r="M445" s="44"/>
      <c r="N445" s="44"/>
      <c r="O445" s="44"/>
      <c r="P445" s="44"/>
      <c r="Q445" s="44"/>
      <c r="R445" s="44"/>
      <c r="S445" s="44"/>
    </row>
    <row r="446" spans="1:19">
      <c r="A446" s="44"/>
      <c r="B446" s="44"/>
      <c r="C446" s="44"/>
      <c r="D446" s="44"/>
      <c r="E446" s="44"/>
      <c r="F446" s="44"/>
      <c r="G446" s="44"/>
      <c r="H446" s="44"/>
      <c r="I446" s="44"/>
      <c r="J446" s="44"/>
      <c r="K446" s="44"/>
      <c r="L446" s="44"/>
      <c r="M446" s="44"/>
      <c r="N446" s="44"/>
      <c r="O446" s="44"/>
      <c r="P446" s="44"/>
      <c r="Q446" s="44"/>
      <c r="R446" s="44"/>
      <c r="S446" s="44"/>
    </row>
    <row r="447" spans="1:19">
      <c r="A447" s="44"/>
      <c r="B447" s="44"/>
      <c r="C447" s="44"/>
      <c r="D447" s="44"/>
      <c r="E447" s="44"/>
      <c r="F447" s="44"/>
      <c r="G447" s="44"/>
      <c r="H447" s="44"/>
      <c r="I447" s="44"/>
      <c r="J447" s="44"/>
      <c r="K447" s="44"/>
      <c r="L447" s="44"/>
      <c r="M447" s="44"/>
      <c r="N447" s="44"/>
      <c r="O447" s="44"/>
      <c r="P447" s="44"/>
      <c r="Q447" s="44"/>
      <c r="R447" s="44"/>
      <c r="S447" s="44"/>
    </row>
    <row r="448" spans="1:19">
      <c r="A448" s="44"/>
      <c r="B448" s="44"/>
      <c r="C448" s="44"/>
      <c r="D448" s="44"/>
      <c r="E448" s="44"/>
      <c r="F448" s="44"/>
      <c r="G448" s="44"/>
      <c r="H448" s="44"/>
      <c r="I448" s="44"/>
      <c r="J448" s="44"/>
      <c r="K448" s="44"/>
      <c r="L448" s="44"/>
      <c r="M448" s="44"/>
      <c r="N448" s="44"/>
      <c r="O448" s="44"/>
      <c r="P448" s="44"/>
      <c r="Q448" s="44"/>
      <c r="R448" s="44"/>
      <c r="S448" s="44"/>
    </row>
    <row r="449" spans="1:19">
      <c r="A449" s="44"/>
      <c r="B449" s="44"/>
      <c r="C449" s="44"/>
      <c r="D449" s="44"/>
      <c r="E449" s="44"/>
      <c r="F449" s="44"/>
      <c r="G449" s="44"/>
      <c r="H449" s="44"/>
      <c r="I449" s="44"/>
      <c r="J449" s="44"/>
      <c r="K449" s="44"/>
      <c r="L449" s="44"/>
      <c r="M449" s="44"/>
      <c r="N449" s="44"/>
      <c r="O449" s="44"/>
      <c r="P449" s="44"/>
      <c r="Q449" s="44"/>
      <c r="R449" s="44"/>
      <c r="S449" s="44"/>
    </row>
    <row r="450" spans="1:19">
      <c r="A450" s="44"/>
      <c r="B450" s="44"/>
      <c r="C450" s="44"/>
      <c r="D450" s="44"/>
      <c r="E450" s="44"/>
      <c r="F450" s="44"/>
      <c r="G450" s="44"/>
      <c r="H450" s="44"/>
      <c r="I450" s="44"/>
      <c r="J450" s="44"/>
      <c r="K450" s="44"/>
      <c r="L450" s="44"/>
      <c r="M450" s="44"/>
      <c r="N450" s="44"/>
      <c r="O450" s="44"/>
      <c r="P450" s="44"/>
      <c r="Q450" s="44"/>
      <c r="R450" s="44"/>
      <c r="S450" s="44"/>
    </row>
    <row r="451" spans="1:19">
      <c r="A451" s="44"/>
      <c r="B451" s="44"/>
      <c r="C451" s="44"/>
      <c r="D451" s="44"/>
      <c r="E451" s="44"/>
      <c r="F451" s="44"/>
      <c r="G451" s="44"/>
      <c r="H451" s="44"/>
      <c r="I451" s="44"/>
      <c r="J451" s="44"/>
      <c r="K451" s="44"/>
      <c r="L451" s="44"/>
      <c r="M451" s="44"/>
      <c r="N451" s="44"/>
      <c r="O451" s="44"/>
      <c r="P451" s="44"/>
      <c r="Q451" s="44"/>
      <c r="R451" s="44"/>
      <c r="S451" s="44"/>
    </row>
    <row r="452" spans="1:19">
      <c r="A452" s="44"/>
      <c r="B452" s="44"/>
      <c r="C452" s="44"/>
      <c r="D452" s="44"/>
      <c r="E452" s="44"/>
      <c r="F452" s="44"/>
      <c r="G452" s="44"/>
      <c r="H452" s="44"/>
      <c r="I452" s="44"/>
      <c r="J452" s="44"/>
      <c r="K452" s="44"/>
      <c r="L452" s="44"/>
      <c r="M452" s="44"/>
      <c r="N452" s="44"/>
      <c r="O452" s="44"/>
      <c r="P452" s="44"/>
      <c r="Q452" s="44"/>
      <c r="R452" s="44"/>
      <c r="S452" s="44"/>
    </row>
    <row r="453" spans="1:19">
      <c r="A453" s="44"/>
      <c r="B453" s="44"/>
      <c r="C453" s="44"/>
      <c r="D453" s="44"/>
      <c r="E453" s="44"/>
      <c r="F453" s="44"/>
      <c r="G453" s="44"/>
      <c r="H453" s="44"/>
      <c r="I453" s="44"/>
      <c r="J453" s="44"/>
      <c r="K453" s="44"/>
      <c r="L453" s="44"/>
      <c r="M453" s="44"/>
      <c r="N453" s="44"/>
      <c r="O453" s="44"/>
      <c r="P453" s="44"/>
      <c r="Q453" s="44"/>
      <c r="R453" s="44"/>
      <c r="S453" s="44"/>
    </row>
    <row r="454" spans="1:19">
      <c r="A454" s="44"/>
      <c r="B454" s="44"/>
      <c r="C454" s="44"/>
      <c r="D454" s="44"/>
      <c r="E454" s="44"/>
      <c r="F454" s="44"/>
      <c r="G454" s="44"/>
      <c r="H454" s="44"/>
      <c r="I454" s="44"/>
      <c r="J454" s="44"/>
      <c r="K454" s="44"/>
      <c r="L454" s="44"/>
      <c r="M454" s="44"/>
      <c r="N454" s="44"/>
      <c r="O454" s="44"/>
      <c r="P454" s="44"/>
      <c r="Q454" s="44"/>
      <c r="R454" s="44"/>
      <c r="S454" s="44"/>
    </row>
    <row r="455" spans="1:19">
      <c r="A455" s="44"/>
      <c r="B455" s="44"/>
      <c r="C455" s="44"/>
      <c r="D455" s="44"/>
      <c r="E455" s="44"/>
      <c r="F455" s="44"/>
      <c r="G455" s="44"/>
      <c r="H455" s="44"/>
      <c r="I455" s="44"/>
      <c r="J455" s="44"/>
      <c r="K455" s="44"/>
      <c r="L455" s="44"/>
      <c r="M455" s="44"/>
      <c r="N455" s="44"/>
      <c r="O455" s="44"/>
      <c r="P455" s="44"/>
      <c r="Q455" s="44"/>
      <c r="R455" s="44"/>
      <c r="S455" s="44"/>
    </row>
    <row r="456" spans="1:19">
      <c r="A456" s="44"/>
      <c r="B456" s="44"/>
      <c r="C456" s="44"/>
      <c r="D456" s="44"/>
      <c r="E456" s="44"/>
      <c r="F456" s="44"/>
      <c r="G456" s="44"/>
      <c r="H456" s="44"/>
      <c r="I456" s="44"/>
      <c r="J456" s="44"/>
      <c r="K456" s="44"/>
      <c r="L456" s="44"/>
      <c r="M456" s="44"/>
      <c r="N456" s="44"/>
      <c r="O456" s="44"/>
      <c r="P456" s="44"/>
      <c r="Q456" s="44"/>
      <c r="R456" s="44"/>
      <c r="S456" s="44"/>
    </row>
    <row r="457" spans="1:19">
      <c r="A457" s="44"/>
      <c r="B457" s="44"/>
      <c r="C457" s="44"/>
      <c r="D457" s="44"/>
      <c r="E457" s="44"/>
      <c r="F457" s="44"/>
      <c r="G457" s="44"/>
      <c r="H457" s="44"/>
      <c r="I457" s="44"/>
      <c r="J457" s="44"/>
      <c r="K457" s="44"/>
      <c r="L457" s="44"/>
      <c r="M457" s="44"/>
      <c r="N457" s="44"/>
      <c r="O457" s="44"/>
      <c r="P457" s="44"/>
      <c r="Q457" s="44"/>
      <c r="R457" s="44"/>
      <c r="S457" s="44"/>
    </row>
    <row r="458" spans="1:19">
      <c r="A458" s="44"/>
      <c r="B458" s="44"/>
      <c r="C458" s="44"/>
      <c r="D458" s="44"/>
      <c r="E458" s="44"/>
      <c r="F458" s="44"/>
      <c r="G458" s="44"/>
      <c r="H458" s="44"/>
      <c r="I458" s="44"/>
      <c r="J458" s="44"/>
      <c r="K458" s="44"/>
      <c r="L458" s="44"/>
      <c r="M458" s="44"/>
      <c r="N458" s="44"/>
      <c r="O458" s="44"/>
      <c r="P458" s="44"/>
      <c r="Q458" s="44"/>
      <c r="R458" s="44"/>
      <c r="S458" s="44"/>
    </row>
    <row r="459" spans="1:19">
      <c r="A459" s="44"/>
      <c r="B459" s="44"/>
      <c r="C459" s="44"/>
      <c r="D459" s="44"/>
      <c r="E459" s="44"/>
      <c r="F459" s="44"/>
      <c r="G459" s="44"/>
      <c r="H459" s="44"/>
      <c r="I459" s="44"/>
      <c r="J459" s="44"/>
      <c r="K459" s="44"/>
      <c r="L459" s="44"/>
      <c r="M459" s="44"/>
      <c r="N459" s="44"/>
      <c r="O459" s="44"/>
      <c r="P459" s="44"/>
      <c r="Q459" s="44"/>
      <c r="R459" s="44"/>
      <c r="S459" s="44"/>
    </row>
    <row r="460" spans="1:19">
      <c r="A460" s="44"/>
      <c r="B460" s="44"/>
      <c r="C460" s="44"/>
      <c r="D460" s="44"/>
      <c r="E460" s="44"/>
      <c r="F460" s="44"/>
      <c r="G460" s="44"/>
      <c r="H460" s="44"/>
      <c r="I460" s="44"/>
      <c r="J460" s="44"/>
      <c r="K460" s="44"/>
      <c r="L460" s="44"/>
      <c r="M460" s="44"/>
      <c r="N460" s="44"/>
      <c r="O460" s="44"/>
      <c r="P460" s="44"/>
      <c r="Q460" s="44"/>
      <c r="R460" s="44"/>
      <c r="S460" s="44"/>
    </row>
    <row r="461" spans="1:19">
      <c r="A461" s="44"/>
      <c r="B461" s="44"/>
      <c r="C461" s="44"/>
      <c r="D461" s="44"/>
      <c r="E461" s="44"/>
      <c r="F461" s="44"/>
      <c r="G461" s="44"/>
      <c r="H461" s="44"/>
      <c r="I461" s="44"/>
      <c r="J461" s="44"/>
      <c r="K461" s="44"/>
      <c r="L461" s="44"/>
      <c r="M461" s="44"/>
      <c r="N461" s="44"/>
      <c r="O461" s="44"/>
      <c r="P461" s="44"/>
      <c r="Q461" s="44"/>
      <c r="R461" s="44"/>
      <c r="S461" s="44"/>
    </row>
    <row r="462" spans="1:19">
      <c r="A462" s="44"/>
      <c r="B462" s="44"/>
      <c r="C462" s="44"/>
      <c r="D462" s="44"/>
      <c r="E462" s="44"/>
      <c r="F462" s="44"/>
      <c r="G462" s="44"/>
      <c r="H462" s="44"/>
      <c r="I462" s="44"/>
      <c r="J462" s="44"/>
      <c r="K462" s="44"/>
      <c r="L462" s="44"/>
      <c r="M462" s="44"/>
      <c r="N462" s="44"/>
      <c r="O462" s="44"/>
      <c r="P462" s="44"/>
      <c r="Q462" s="44"/>
      <c r="R462" s="44"/>
      <c r="S462" s="44"/>
    </row>
    <row r="463" spans="1:19">
      <c r="A463" s="44"/>
      <c r="B463" s="44"/>
      <c r="C463" s="44"/>
      <c r="D463" s="44"/>
      <c r="E463" s="44"/>
      <c r="F463" s="44"/>
      <c r="G463" s="44"/>
      <c r="H463" s="44"/>
      <c r="I463" s="44"/>
      <c r="J463" s="44"/>
      <c r="K463" s="44"/>
      <c r="L463" s="44"/>
      <c r="M463" s="44"/>
      <c r="N463" s="44"/>
      <c r="O463" s="44"/>
      <c r="P463" s="44"/>
      <c r="Q463" s="44"/>
      <c r="R463" s="44"/>
      <c r="S463" s="44"/>
    </row>
    <row r="464" spans="1:19">
      <c r="A464" s="44"/>
      <c r="B464" s="44"/>
      <c r="C464" s="44"/>
      <c r="D464" s="44"/>
      <c r="E464" s="44"/>
      <c r="F464" s="44"/>
      <c r="G464" s="44"/>
      <c r="H464" s="44"/>
      <c r="I464" s="44"/>
      <c r="J464" s="44"/>
      <c r="K464" s="44"/>
      <c r="L464" s="44"/>
      <c r="M464" s="44"/>
      <c r="N464" s="44"/>
      <c r="O464" s="44"/>
      <c r="P464" s="44"/>
      <c r="Q464" s="44"/>
      <c r="R464" s="44"/>
      <c r="S464" s="44"/>
    </row>
    <row r="465" spans="1:19">
      <c r="A465" s="44"/>
      <c r="B465" s="44"/>
      <c r="C465" s="44"/>
      <c r="D465" s="44"/>
      <c r="E465" s="44"/>
      <c r="F465" s="44"/>
      <c r="G465" s="44"/>
      <c r="H465" s="44"/>
      <c r="I465" s="44"/>
      <c r="J465" s="44"/>
      <c r="K465" s="44"/>
      <c r="L465" s="44"/>
      <c r="M465" s="44"/>
      <c r="N465" s="44"/>
      <c r="O465" s="44"/>
      <c r="P465" s="44"/>
      <c r="Q465" s="44"/>
      <c r="R465" s="44"/>
      <c r="S465" s="44"/>
    </row>
    <row r="466" spans="1:19">
      <c r="A466" s="44"/>
      <c r="B466" s="44"/>
      <c r="C466" s="44"/>
      <c r="D466" s="44"/>
      <c r="E466" s="44"/>
      <c r="F466" s="44"/>
      <c r="G466" s="44"/>
      <c r="H466" s="44"/>
      <c r="I466" s="44"/>
      <c r="J466" s="44"/>
      <c r="K466" s="44"/>
      <c r="L466" s="44"/>
      <c r="M466" s="44"/>
      <c r="N466" s="44"/>
      <c r="O466" s="44"/>
      <c r="P466" s="44"/>
      <c r="Q466" s="44"/>
      <c r="R466" s="44"/>
      <c r="S466" s="44"/>
    </row>
    <row r="467" spans="1:19">
      <c r="A467" s="44"/>
      <c r="B467" s="44"/>
      <c r="C467" s="44"/>
      <c r="D467" s="44"/>
      <c r="E467" s="44"/>
      <c r="F467" s="44"/>
      <c r="G467" s="44"/>
      <c r="H467" s="44"/>
      <c r="I467" s="44"/>
      <c r="J467" s="44"/>
      <c r="K467" s="44"/>
      <c r="L467" s="44"/>
      <c r="M467" s="44"/>
      <c r="N467" s="44"/>
      <c r="O467" s="44"/>
      <c r="P467" s="44"/>
      <c r="Q467" s="44"/>
      <c r="R467" s="44"/>
      <c r="S467" s="44"/>
    </row>
    <row r="468" spans="1:19">
      <c r="A468" s="44"/>
      <c r="B468" s="44"/>
      <c r="C468" s="44"/>
      <c r="D468" s="44"/>
      <c r="E468" s="44"/>
      <c r="F468" s="44"/>
      <c r="G468" s="44"/>
      <c r="H468" s="44"/>
      <c r="I468" s="44"/>
      <c r="J468" s="44"/>
      <c r="K468" s="44"/>
      <c r="L468" s="44"/>
      <c r="M468" s="44"/>
      <c r="N468" s="44"/>
      <c r="O468" s="44"/>
      <c r="P468" s="44"/>
      <c r="Q468" s="44"/>
      <c r="R468" s="44"/>
      <c r="S468" s="44"/>
    </row>
    <row r="469" spans="1:19">
      <c r="A469" s="44"/>
      <c r="B469" s="44"/>
      <c r="C469" s="44"/>
      <c r="D469" s="44"/>
      <c r="E469" s="44"/>
      <c r="F469" s="44"/>
      <c r="G469" s="44"/>
      <c r="H469" s="44"/>
      <c r="I469" s="44"/>
      <c r="J469" s="44"/>
      <c r="K469" s="44"/>
      <c r="L469" s="44"/>
      <c r="M469" s="44"/>
      <c r="N469" s="44"/>
      <c r="O469" s="44"/>
      <c r="P469" s="44"/>
      <c r="Q469" s="44"/>
      <c r="R469" s="44"/>
      <c r="S469" s="44"/>
    </row>
    <row r="470" spans="1:19">
      <c r="A470" s="44"/>
      <c r="B470" s="44"/>
      <c r="C470" s="44"/>
      <c r="D470" s="44"/>
      <c r="E470" s="44"/>
      <c r="F470" s="44"/>
      <c r="G470" s="44"/>
      <c r="H470" s="44"/>
      <c r="I470" s="44"/>
      <c r="J470" s="44"/>
      <c r="K470" s="44"/>
      <c r="L470" s="44"/>
      <c r="M470" s="44"/>
      <c r="N470" s="44"/>
      <c r="O470" s="44"/>
      <c r="P470" s="44"/>
      <c r="Q470" s="44"/>
      <c r="R470" s="44"/>
      <c r="S470" s="44"/>
    </row>
    <row r="471" spans="1:19">
      <c r="A471" s="44"/>
      <c r="B471" s="44"/>
      <c r="C471" s="44"/>
      <c r="D471" s="44"/>
      <c r="E471" s="44"/>
      <c r="F471" s="44"/>
      <c r="G471" s="44"/>
      <c r="H471" s="44"/>
      <c r="I471" s="44"/>
      <c r="J471" s="44"/>
      <c r="K471" s="44"/>
      <c r="L471" s="44"/>
      <c r="M471" s="44"/>
      <c r="N471" s="44"/>
      <c r="O471" s="44"/>
      <c r="P471" s="44"/>
      <c r="Q471" s="44"/>
      <c r="R471" s="44"/>
      <c r="S471" s="44"/>
    </row>
    <row r="472" spans="1:19">
      <c r="A472" s="44"/>
      <c r="B472" s="44"/>
      <c r="C472" s="44"/>
      <c r="D472" s="44"/>
      <c r="E472" s="44"/>
      <c r="F472" s="44"/>
      <c r="G472" s="44"/>
      <c r="H472" s="44"/>
      <c r="I472" s="44"/>
      <c r="J472" s="44"/>
      <c r="K472" s="44"/>
      <c r="L472" s="44"/>
      <c r="M472" s="44"/>
      <c r="N472" s="44"/>
      <c r="O472" s="44"/>
      <c r="P472" s="44"/>
      <c r="Q472" s="44"/>
      <c r="R472" s="44"/>
      <c r="S472" s="44"/>
    </row>
    <row r="473" spans="1:19">
      <c r="A473" s="44"/>
      <c r="B473" s="44"/>
      <c r="C473" s="44"/>
      <c r="D473" s="44"/>
      <c r="E473" s="44"/>
      <c r="F473" s="44"/>
      <c r="G473" s="44"/>
      <c r="H473" s="44"/>
      <c r="I473" s="44"/>
      <c r="J473" s="44"/>
      <c r="K473" s="44"/>
      <c r="L473" s="44"/>
      <c r="M473" s="44"/>
      <c r="N473" s="44"/>
      <c r="O473" s="44"/>
      <c r="P473" s="44"/>
      <c r="Q473" s="44"/>
      <c r="R473" s="44"/>
      <c r="S473" s="44"/>
    </row>
    <row r="474" spans="1:19">
      <c r="A474" s="44"/>
      <c r="B474" s="44"/>
      <c r="C474" s="44"/>
      <c r="D474" s="44"/>
      <c r="E474" s="44"/>
      <c r="F474" s="44"/>
      <c r="G474" s="44"/>
      <c r="H474" s="44"/>
      <c r="I474" s="44"/>
      <c r="J474" s="44"/>
      <c r="K474" s="44"/>
      <c r="L474" s="44"/>
      <c r="M474" s="44"/>
      <c r="N474" s="44"/>
      <c r="O474" s="44"/>
      <c r="P474" s="44"/>
      <c r="Q474" s="44"/>
      <c r="R474" s="44"/>
      <c r="S474" s="44"/>
    </row>
    <row r="475" spans="1:19">
      <c r="A475" s="44"/>
      <c r="B475" s="44"/>
      <c r="C475" s="44"/>
      <c r="D475" s="44"/>
      <c r="E475" s="44"/>
      <c r="F475" s="44"/>
      <c r="G475" s="44"/>
      <c r="H475" s="44"/>
      <c r="I475" s="44"/>
      <c r="J475" s="44"/>
      <c r="K475" s="44"/>
      <c r="L475" s="44"/>
      <c r="M475" s="44"/>
      <c r="N475" s="44"/>
      <c r="O475" s="44"/>
      <c r="P475" s="44"/>
      <c r="Q475" s="44"/>
      <c r="R475" s="44"/>
      <c r="S475" s="44"/>
    </row>
    <row r="476" spans="1:19">
      <c r="A476" s="44"/>
      <c r="B476" s="44"/>
      <c r="C476" s="44"/>
      <c r="D476" s="44"/>
      <c r="E476" s="44"/>
      <c r="F476" s="44"/>
      <c r="G476" s="44"/>
      <c r="H476" s="44"/>
      <c r="I476" s="44"/>
      <c r="J476" s="44"/>
      <c r="K476" s="44"/>
      <c r="L476" s="44"/>
      <c r="M476" s="44"/>
      <c r="N476" s="44"/>
      <c r="O476" s="44"/>
      <c r="P476" s="44"/>
      <c r="Q476" s="44"/>
      <c r="R476" s="44"/>
      <c r="S476" s="44"/>
    </row>
    <row r="477" spans="1:19">
      <c r="A477" s="44"/>
      <c r="B477" s="44"/>
      <c r="C477" s="44"/>
      <c r="D477" s="44"/>
      <c r="E477" s="44"/>
      <c r="F477" s="44"/>
      <c r="G477" s="44"/>
      <c r="H477" s="44"/>
      <c r="I477" s="44"/>
      <c r="J477" s="44"/>
      <c r="K477" s="44"/>
      <c r="L477" s="44"/>
      <c r="M477" s="44"/>
      <c r="N477" s="44"/>
      <c r="O477" s="44"/>
      <c r="P477" s="44"/>
      <c r="Q477" s="44"/>
      <c r="R477" s="44"/>
      <c r="S477" s="44"/>
    </row>
    <row r="478" spans="1:19">
      <c r="A478" s="44"/>
      <c r="B478" s="44"/>
      <c r="C478" s="44"/>
      <c r="D478" s="44"/>
      <c r="E478" s="44"/>
      <c r="F478" s="44"/>
      <c r="G478" s="44"/>
      <c r="H478" s="44"/>
      <c r="I478" s="44"/>
      <c r="J478" s="44"/>
      <c r="K478" s="44"/>
      <c r="L478" s="44"/>
      <c r="M478" s="44"/>
      <c r="N478" s="44"/>
      <c r="O478" s="44"/>
      <c r="P478" s="44"/>
      <c r="Q478" s="44"/>
      <c r="R478" s="44"/>
      <c r="S478" s="44"/>
    </row>
    <row r="479" spans="1:19">
      <c r="A479" s="44"/>
      <c r="B479" s="44"/>
      <c r="C479" s="44"/>
      <c r="D479" s="44"/>
      <c r="E479" s="44"/>
      <c r="F479" s="44"/>
      <c r="G479" s="44"/>
      <c r="H479" s="44"/>
      <c r="I479" s="44"/>
      <c r="J479" s="44"/>
      <c r="K479" s="44"/>
      <c r="L479" s="44"/>
      <c r="M479" s="44"/>
      <c r="N479" s="44"/>
      <c r="O479" s="44"/>
      <c r="P479" s="44"/>
      <c r="Q479" s="44"/>
      <c r="R479" s="44"/>
      <c r="S479" s="44"/>
    </row>
    <row r="480" spans="1:19">
      <c r="A480" s="44"/>
      <c r="B480" s="44"/>
      <c r="C480" s="44"/>
      <c r="D480" s="44"/>
      <c r="E480" s="44"/>
      <c r="F480" s="44"/>
      <c r="G480" s="44"/>
      <c r="H480" s="44"/>
      <c r="I480" s="44"/>
      <c r="J480" s="44"/>
      <c r="K480" s="44"/>
      <c r="L480" s="44"/>
      <c r="M480" s="44"/>
      <c r="N480" s="44"/>
      <c r="O480" s="44"/>
      <c r="P480" s="44"/>
      <c r="Q480" s="44"/>
      <c r="R480" s="44"/>
      <c r="S480" s="44"/>
    </row>
    <row r="481" spans="1:19">
      <c r="A481" s="44"/>
      <c r="B481" s="44"/>
      <c r="C481" s="44"/>
      <c r="D481" s="44"/>
      <c r="E481" s="44"/>
      <c r="F481" s="44"/>
      <c r="G481" s="44"/>
      <c r="H481" s="44"/>
      <c r="I481" s="44"/>
      <c r="J481" s="44"/>
      <c r="K481" s="44"/>
      <c r="L481" s="44"/>
      <c r="M481" s="44"/>
      <c r="N481" s="44"/>
      <c r="O481" s="44"/>
      <c r="P481" s="44"/>
      <c r="Q481" s="44"/>
      <c r="R481" s="44"/>
      <c r="S481" s="44"/>
    </row>
    <row r="482" spans="1:19">
      <c r="A482" s="44"/>
      <c r="B482" s="44"/>
      <c r="C482" s="44"/>
      <c r="D482" s="44"/>
      <c r="E482" s="44"/>
      <c r="F482" s="44"/>
      <c r="G482" s="44"/>
      <c r="H482" s="44"/>
      <c r="I482" s="44"/>
      <c r="J482" s="44"/>
      <c r="K482" s="44"/>
      <c r="L482" s="44"/>
      <c r="M482" s="44"/>
      <c r="N482" s="44"/>
      <c r="O482" s="44"/>
      <c r="P482" s="44"/>
      <c r="Q482" s="44"/>
      <c r="R482" s="44"/>
      <c r="S482" s="44"/>
    </row>
    <row r="483" spans="1:19">
      <c r="A483" s="44"/>
      <c r="B483" s="44"/>
      <c r="C483" s="44"/>
      <c r="D483" s="44"/>
      <c r="E483" s="44"/>
      <c r="F483" s="44"/>
      <c r="G483" s="44"/>
      <c r="H483" s="44"/>
      <c r="I483" s="44"/>
      <c r="J483" s="44"/>
      <c r="K483" s="44"/>
      <c r="L483" s="44"/>
      <c r="M483" s="44"/>
      <c r="N483" s="44"/>
      <c r="O483" s="44"/>
      <c r="P483" s="44"/>
      <c r="Q483" s="44"/>
      <c r="R483" s="44"/>
      <c r="S483" s="44"/>
    </row>
    <row r="484" spans="1:19">
      <c r="A484" s="44"/>
      <c r="B484" s="44"/>
      <c r="C484" s="44"/>
      <c r="D484" s="44"/>
      <c r="E484" s="44"/>
      <c r="F484" s="44"/>
      <c r="G484" s="44"/>
      <c r="H484" s="44"/>
      <c r="I484" s="44"/>
      <c r="J484" s="44"/>
      <c r="K484" s="44"/>
      <c r="L484" s="44"/>
      <c r="M484" s="44"/>
      <c r="N484" s="44"/>
      <c r="O484" s="44"/>
      <c r="P484" s="44"/>
      <c r="Q484" s="44"/>
      <c r="R484" s="44"/>
      <c r="S484" s="44"/>
    </row>
    <row r="485" spans="1:19">
      <c r="A485" s="44"/>
      <c r="B485" s="44"/>
      <c r="C485" s="44"/>
      <c r="D485" s="44"/>
      <c r="E485" s="44"/>
      <c r="F485" s="44"/>
      <c r="G485" s="44"/>
      <c r="H485" s="44"/>
      <c r="I485" s="44"/>
      <c r="J485" s="44"/>
      <c r="K485" s="44"/>
      <c r="L485" s="44"/>
      <c r="M485" s="44"/>
      <c r="N485" s="44"/>
      <c r="O485" s="44"/>
      <c r="P485" s="44"/>
      <c r="Q485" s="44"/>
      <c r="R485" s="44"/>
      <c r="S485" s="44"/>
    </row>
    <row r="486" spans="1:19">
      <c r="A486" s="44"/>
      <c r="B486" s="44"/>
      <c r="C486" s="44"/>
      <c r="D486" s="44"/>
      <c r="E486" s="44"/>
      <c r="F486" s="44"/>
      <c r="G486" s="44"/>
      <c r="H486" s="44"/>
      <c r="I486" s="44"/>
      <c r="J486" s="44"/>
      <c r="K486" s="44"/>
      <c r="L486" s="44"/>
      <c r="M486" s="44"/>
      <c r="N486" s="44"/>
      <c r="O486" s="44"/>
      <c r="P486" s="44"/>
      <c r="Q486" s="44"/>
      <c r="R486" s="44"/>
      <c r="S486" s="44"/>
    </row>
    <row r="487" spans="1:19">
      <c r="A487" s="44"/>
      <c r="B487" s="44"/>
      <c r="C487" s="44"/>
      <c r="D487" s="44"/>
      <c r="E487" s="44"/>
      <c r="F487" s="44"/>
      <c r="G487" s="44"/>
      <c r="H487" s="44"/>
      <c r="I487" s="44"/>
      <c r="J487" s="44"/>
      <c r="K487" s="44"/>
      <c r="L487" s="44"/>
      <c r="M487" s="44"/>
      <c r="N487" s="44"/>
      <c r="O487" s="44"/>
      <c r="P487" s="44"/>
      <c r="Q487" s="44"/>
      <c r="R487" s="44"/>
      <c r="S487" s="44"/>
    </row>
    <row r="488" spans="1:19">
      <c r="A488" s="44"/>
      <c r="B488" s="44"/>
      <c r="C488" s="44"/>
      <c r="D488" s="44"/>
      <c r="E488" s="44"/>
      <c r="F488" s="44"/>
      <c r="G488" s="44"/>
      <c r="H488" s="44"/>
      <c r="I488" s="44"/>
      <c r="J488" s="44"/>
      <c r="K488" s="44"/>
      <c r="L488" s="44"/>
      <c r="M488" s="44"/>
      <c r="N488" s="44"/>
      <c r="O488" s="44"/>
      <c r="P488" s="44"/>
      <c r="Q488" s="44"/>
      <c r="R488" s="44"/>
      <c r="S488" s="44"/>
    </row>
    <row r="489" spans="1:19">
      <c r="A489" s="44"/>
      <c r="B489" s="44"/>
      <c r="C489" s="44"/>
      <c r="D489" s="44"/>
      <c r="E489" s="44"/>
      <c r="F489" s="44"/>
      <c r="G489" s="44"/>
      <c r="H489" s="44"/>
      <c r="I489" s="44"/>
      <c r="J489" s="44"/>
      <c r="K489" s="44"/>
      <c r="L489" s="44"/>
      <c r="M489" s="44"/>
      <c r="N489" s="44"/>
      <c r="O489" s="44"/>
      <c r="P489" s="44"/>
      <c r="Q489" s="44"/>
      <c r="R489" s="44"/>
      <c r="S489" s="44"/>
    </row>
    <row r="490" spans="1:19">
      <c r="A490" s="44"/>
      <c r="B490" s="44"/>
      <c r="C490" s="44"/>
      <c r="D490" s="44"/>
      <c r="E490" s="44"/>
      <c r="F490" s="44"/>
      <c r="G490" s="44"/>
      <c r="H490" s="44"/>
      <c r="I490" s="44"/>
      <c r="J490" s="44"/>
      <c r="K490" s="44"/>
      <c r="L490" s="44"/>
      <c r="M490" s="44"/>
      <c r="N490" s="44"/>
      <c r="O490" s="44"/>
      <c r="P490" s="44"/>
      <c r="Q490" s="44"/>
      <c r="R490" s="44"/>
      <c r="S490" s="44"/>
    </row>
    <row r="491" spans="1:19">
      <c r="A491" s="44"/>
      <c r="B491" s="44"/>
      <c r="C491" s="44"/>
      <c r="D491" s="44"/>
      <c r="E491" s="44"/>
      <c r="F491" s="44"/>
      <c r="G491" s="44"/>
      <c r="H491" s="44"/>
      <c r="I491" s="44"/>
      <c r="J491" s="44"/>
      <c r="K491" s="44"/>
      <c r="L491" s="44"/>
      <c r="M491" s="44"/>
      <c r="N491" s="44"/>
      <c r="O491" s="44"/>
      <c r="P491" s="44"/>
      <c r="Q491" s="44"/>
      <c r="R491" s="44"/>
      <c r="S491" s="44"/>
    </row>
    <row r="492" spans="1:19">
      <c r="A492" s="44"/>
      <c r="B492" s="44"/>
      <c r="C492" s="44"/>
      <c r="D492" s="44"/>
      <c r="E492" s="44"/>
      <c r="F492" s="44"/>
      <c r="G492" s="44"/>
      <c r="H492" s="44"/>
      <c r="I492" s="44"/>
      <c r="J492" s="44"/>
      <c r="K492" s="44"/>
      <c r="L492" s="44"/>
      <c r="M492" s="44"/>
      <c r="N492" s="44"/>
      <c r="O492" s="44"/>
      <c r="P492" s="44"/>
      <c r="Q492" s="44"/>
      <c r="R492" s="44"/>
      <c r="S492" s="44"/>
    </row>
    <row r="493" spans="1:19">
      <c r="A493" s="44"/>
      <c r="B493" s="44"/>
      <c r="C493" s="44"/>
      <c r="D493" s="44"/>
      <c r="E493" s="44"/>
      <c r="F493" s="44"/>
      <c r="G493" s="44"/>
      <c r="H493" s="44"/>
      <c r="I493" s="44"/>
      <c r="J493" s="44"/>
      <c r="K493" s="44"/>
      <c r="L493" s="44"/>
      <c r="M493" s="44"/>
      <c r="N493" s="44"/>
      <c r="O493" s="44"/>
      <c r="P493" s="44"/>
      <c r="Q493" s="44"/>
      <c r="R493" s="44"/>
      <c r="S493" s="44"/>
    </row>
    <row r="494" spans="1:19">
      <c r="A494" s="44"/>
      <c r="B494" s="44"/>
      <c r="C494" s="44"/>
      <c r="D494" s="44"/>
      <c r="E494" s="44"/>
      <c r="F494" s="44"/>
      <c r="G494" s="44"/>
      <c r="H494" s="44"/>
      <c r="I494" s="44"/>
      <c r="J494" s="44"/>
      <c r="K494" s="44"/>
      <c r="L494" s="44"/>
      <c r="M494" s="44"/>
      <c r="N494" s="44"/>
      <c r="O494" s="44"/>
      <c r="P494" s="44"/>
      <c r="Q494" s="44"/>
      <c r="R494" s="44"/>
      <c r="S494" s="44"/>
    </row>
    <row r="495" spans="1:19">
      <c r="A495" s="44"/>
      <c r="B495" s="44"/>
      <c r="C495" s="44"/>
      <c r="D495" s="44"/>
      <c r="E495" s="44"/>
      <c r="F495" s="44"/>
      <c r="G495" s="44"/>
      <c r="H495" s="44"/>
      <c r="I495" s="44"/>
      <c r="J495" s="44"/>
      <c r="K495" s="44"/>
      <c r="L495" s="44"/>
      <c r="M495" s="44"/>
      <c r="N495" s="44"/>
      <c r="O495" s="44"/>
      <c r="P495" s="44"/>
      <c r="Q495" s="44"/>
      <c r="R495" s="44"/>
      <c r="S495" s="44"/>
    </row>
    <row r="496" spans="1:19">
      <c r="A496" s="44"/>
      <c r="B496" s="44"/>
      <c r="C496" s="44"/>
      <c r="D496" s="44"/>
      <c r="E496" s="44"/>
      <c r="F496" s="44"/>
      <c r="G496" s="44"/>
      <c r="H496" s="44"/>
      <c r="I496" s="44"/>
      <c r="J496" s="44"/>
      <c r="K496" s="44"/>
      <c r="L496" s="44"/>
      <c r="M496" s="44"/>
      <c r="N496" s="44"/>
      <c r="O496" s="44"/>
      <c r="P496" s="44"/>
      <c r="Q496" s="44"/>
      <c r="R496" s="44"/>
      <c r="S496" s="44"/>
    </row>
    <row r="497" spans="1:19">
      <c r="A497" s="44"/>
      <c r="B497" s="44"/>
      <c r="C497" s="44"/>
      <c r="D497" s="44"/>
      <c r="E497" s="44"/>
      <c r="F497" s="44"/>
      <c r="G497" s="44"/>
      <c r="H497" s="44"/>
      <c r="I497" s="44"/>
      <c r="J497" s="44"/>
      <c r="K497" s="44"/>
      <c r="L497" s="44"/>
      <c r="M497" s="44"/>
      <c r="N497" s="44"/>
      <c r="O497" s="44"/>
      <c r="P497" s="44"/>
      <c r="Q497" s="44"/>
      <c r="R497" s="44"/>
      <c r="S497" s="44"/>
    </row>
    <row r="498" spans="1:19">
      <c r="A498" s="44"/>
      <c r="B498" s="44"/>
      <c r="C498" s="44"/>
      <c r="D498" s="44"/>
      <c r="E498" s="44"/>
      <c r="F498" s="44"/>
      <c r="G498" s="44"/>
      <c r="H498" s="44"/>
      <c r="I498" s="44"/>
      <c r="J498" s="44"/>
      <c r="K498" s="44"/>
      <c r="L498" s="44"/>
      <c r="M498" s="44"/>
      <c r="N498" s="44"/>
      <c r="O498" s="44"/>
      <c r="P498" s="44"/>
      <c r="Q498" s="44"/>
      <c r="R498" s="44"/>
      <c r="S498" s="44"/>
    </row>
    <row r="499" spans="1:19">
      <c r="A499" s="44"/>
      <c r="B499" s="44"/>
      <c r="C499" s="44"/>
      <c r="D499" s="44"/>
      <c r="E499" s="44"/>
      <c r="F499" s="44"/>
      <c r="G499" s="44"/>
      <c r="H499" s="44"/>
      <c r="I499" s="44"/>
      <c r="J499" s="44"/>
      <c r="K499" s="44"/>
      <c r="L499" s="44"/>
      <c r="M499" s="44"/>
      <c r="N499" s="44"/>
      <c r="O499" s="44"/>
      <c r="P499" s="44"/>
      <c r="Q499" s="44"/>
      <c r="R499" s="44"/>
      <c r="S499" s="44"/>
    </row>
    <row r="500" spans="1:19">
      <c r="A500" s="44"/>
      <c r="B500" s="44"/>
      <c r="C500" s="44"/>
      <c r="D500" s="44"/>
      <c r="E500" s="44"/>
      <c r="F500" s="44"/>
      <c r="G500" s="44"/>
      <c r="H500" s="44"/>
      <c r="I500" s="44"/>
      <c r="J500" s="44"/>
      <c r="K500" s="44"/>
      <c r="L500" s="44"/>
      <c r="M500" s="44"/>
      <c r="N500" s="44"/>
      <c r="O500" s="44"/>
      <c r="P500" s="44"/>
      <c r="Q500" s="44"/>
      <c r="R500" s="44"/>
      <c r="S500" s="44"/>
    </row>
    <row r="501" spans="1:19">
      <c r="A501" s="44"/>
      <c r="B501" s="44"/>
      <c r="C501" s="44"/>
      <c r="D501" s="44"/>
      <c r="E501" s="44"/>
      <c r="F501" s="44"/>
      <c r="G501" s="44"/>
      <c r="H501" s="44"/>
      <c r="I501" s="44"/>
      <c r="J501" s="44"/>
      <c r="K501" s="44"/>
      <c r="L501" s="44"/>
      <c r="M501" s="44"/>
      <c r="N501" s="44"/>
      <c r="O501" s="44"/>
      <c r="P501" s="44"/>
      <c r="Q501" s="44"/>
      <c r="R501" s="44"/>
      <c r="S501" s="44"/>
    </row>
    <row r="502" spans="1:19">
      <c r="A502" s="44"/>
      <c r="B502" s="44"/>
      <c r="C502" s="44"/>
      <c r="D502" s="44"/>
      <c r="E502" s="44"/>
      <c r="F502" s="44"/>
      <c r="G502" s="44"/>
      <c r="H502" s="44"/>
      <c r="I502" s="44"/>
      <c r="J502" s="44"/>
      <c r="K502" s="44"/>
      <c r="L502" s="44"/>
      <c r="M502" s="44"/>
      <c r="N502" s="44"/>
      <c r="O502" s="44"/>
      <c r="P502" s="44"/>
      <c r="Q502" s="44"/>
      <c r="R502" s="44"/>
      <c r="S502" s="44"/>
    </row>
    <row r="503" spans="1:19">
      <c r="A503" s="44"/>
      <c r="B503" s="44"/>
      <c r="C503" s="44"/>
      <c r="D503" s="44"/>
      <c r="E503" s="44"/>
      <c r="F503" s="44"/>
      <c r="G503" s="44"/>
      <c r="H503" s="44"/>
      <c r="I503" s="44"/>
      <c r="J503" s="44"/>
      <c r="K503" s="44"/>
      <c r="L503" s="44"/>
      <c r="M503" s="44"/>
      <c r="N503" s="44"/>
      <c r="O503" s="44"/>
      <c r="P503" s="44"/>
      <c r="Q503" s="44"/>
      <c r="R503" s="44"/>
      <c r="S503" s="44"/>
    </row>
    <row r="504" spans="1:19">
      <c r="A504" s="44"/>
      <c r="B504" s="44"/>
      <c r="C504" s="44"/>
      <c r="D504" s="44"/>
      <c r="E504" s="44"/>
      <c r="F504" s="44"/>
      <c r="G504" s="44"/>
      <c r="H504" s="44"/>
      <c r="I504" s="44"/>
      <c r="J504" s="44"/>
      <c r="K504" s="44"/>
      <c r="L504" s="44"/>
      <c r="M504" s="44"/>
      <c r="N504" s="44"/>
      <c r="O504" s="44"/>
      <c r="P504" s="44"/>
      <c r="Q504" s="44"/>
      <c r="R504" s="44"/>
      <c r="S504" s="44"/>
    </row>
    <row r="505" spans="1:19">
      <c r="A505" s="44"/>
      <c r="B505" s="44"/>
      <c r="C505" s="44"/>
      <c r="D505" s="44"/>
      <c r="E505" s="44"/>
      <c r="F505" s="44"/>
      <c r="G505" s="44"/>
      <c r="H505" s="44"/>
      <c r="I505" s="44"/>
      <c r="J505" s="44"/>
      <c r="K505" s="44"/>
      <c r="L505" s="44"/>
      <c r="M505" s="44"/>
      <c r="N505" s="44"/>
      <c r="O505" s="44"/>
      <c r="P505" s="44"/>
      <c r="Q505" s="44"/>
      <c r="R505" s="44"/>
      <c r="S505" s="44"/>
    </row>
    <row r="506" spans="1:19">
      <c r="A506" s="44"/>
      <c r="B506" s="44"/>
      <c r="C506" s="44"/>
      <c r="D506" s="44"/>
      <c r="E506" s="44"/>
      <c r="F506" s="44"/>
      <c r="G506" s="44"/>
      <c r="H506" s="44"/>
      <c r="I506" s="44"/>
      <c r="J506" s="44"/>
      <c r="K506" s="44"/>
      <c r="L506" s="44"/>
      <c r="M506" s="44"/>
      <c r="N506" s="44"/>
      <c r="O506" s="44"/>
      <c r="P506" s="44"/>
      <c r="Q506" s="44"/>
      <c r="R506" s="44"/>
      <c r="S506" s="44"/>
    </row>
    <row r="507" spans="1:19">
      <c r="A507" s="44"/>
      <c r="B507" s="44"/>
      <c r="C507" s="44"/>
      <c r="D507" s="44"/>
      <c r="E507" s="44"/>
      <c r="F507" s="44"/>
      <c r="G507" s="44"/>
      <c r="H507" s="44"/>
      <c r="I507" s="44"/>
      <c r="J507" s="44"/>
      <c r="K507" s="44"/>
      <c r="L507" s="44"/>
      <c r="M507" s="44"/>
      <c r="N507" s="44"/>
      <c r="O507" s="44"/>
      <c r="P507" s="44"/>
      <c r="Q507" s="44"/>
      <c r="R507" s="44"/>
      <c r="S507" s="44"/>
    </row>
    <row r="508" spans="1:19">
      <c r="A508" s="44"/>
      <c r="B508" s="44"/>
      <c r="C508" s="44"/>
      <c r="D508" s="44"/>
      <c r="E508" s="44"/>
      <c r="F508" s="44"/>
      <c r="G508" s="44"/>
      <c r="H508" s="44"/>
      <c r="I508" s="44"/>
      <c r="J508" s="44"/>
      <c r="K508" s="44"/>
      <c r="L508" s="44"/>
      <c r="M508" s="44"/>
      <c r="N508" s="44"/>
      <c r="O508" s="44"/>
      <c r="P508" s="44"/>
      <c r="Q508" s="44"/>
      <c r="R508" s="44"/>
      <c r="S508" s="44"/>
    </row>
    <row r="509" spans="1:19">
      <c r="A509" s="44"/>
      <c r="B509" s="44"/>
      <c r="C509" s="44"/>
      <c r="D509" s="44"/>
      <c r="E509" s="44"/>
      <c r="F509" s="44"/>
      <c r="G509" s="44"/>
      <c r="H509" s="44"/>
      <c r="I509" s="44"/>
      <c r="J509" s="44"/>
      <c r="K509" s="44"/>
      <c r="L509" s="44"/>
      <c r="M509" s="44"/>
      <c r="N509" s="44"/>
      <c r="O509" s="44"/>
      <c r="P509" s="44"/>
      <c r="Q509" s="44"/>
      <c r="R509" s="44"/>
      <c r="S509" s="44"/>
    </row>
    <row r="510" spans="1:19">
      <c r="A510" s="44"/>
      <c r="B510" s="44"/>
      <c r="C510" s="44"/>
      <c r="D510" s="44"/>
      <c r="E510" s="44"/>
      <c r="F510" s="44"/>
      <c r="G510" s="44"/>
      <c r="H510" s="44"/>
      <c r="I510" s="44"/>
      <c r="J510" s="44"/>
      <c r="K510" s="44"/>
      <c r="L510" s="44"/>
      <c r="M510" s="44"/>
      <c r="N510" s="44"/>
      <c r="O510" s="44"/>
      <c r="P510" s="44"/>
      <c r="Q510" s="44"/>
      <c r="R510" s="44"/>
      <c r="S510" s="44"/>
    </row>
    <row r="511" spans="1:19">
      <c r="A511" s="44"/>
      <c r="B511" s="44"/>
      <c r="C511" s="44"/>
      <c r="D511" s="44"/>
      <c r="E511" s="44"/>
      <c r="F511" s="44"/>
      <c r="G511" s="44"/>
      <c r="H511" s="44"/>
      <c r="I511" s="44"/>
      <c r="J511" s="44"/>
      <c r="K511" s="44"/>
      <c r="L511" s="44"/>
      <c r="M511" s="44"/>
      <c r="N511" s="44"/>
      <c r="O511" s="44"/>
      <c r="P511" s="44"/>
      <c r="Q511" s="44"/>
      <c r="R511" s="44"/>
      <c r="S511" s="44"/>
    </row>
    <row r="512" spans="1:19">
      <c r="A512" s="44"/>
      <c r="B512" s="44"/>
      <c r="C512" s="44"/>
      <c r="D512" s="44"/>
      <c r="E512" s="44"/>
      <c r="F512" s="44"/>
      <c r="G512" s="44"/>
      <c r="H512" s="44"/>
      <c r="I512" s="44"/>
      <c r="J512" s="44"/>
      <c r="K512" s="44"/>
      <c r="L512" s="44"/>
      <c r="M512" s="44"/>
      <c r="N512" s="44"/>
      <c r="O512" s="44"/>
      <c r="P512" s="44"/>
      <c r="Q512" s="44"/>
      <c r="R512" s="44"/>
      <c r="S512" s="44"/>
    </row>
    <row r="513" spans="1:19">
      <c r="A513" s="44"/>
      <c r="B513" s="44"/>
      <c r="C513" s="44"/>
      <c r="D513" s="44"/>
      <c r="E513" s="44"/>
      <c r="F513" s="44"/>
      <c r="G513" s="44"/>
      <c r="H513" s="44"/>
      <c r="I513" s="44"/>
      <c r="J513" s="44"/>
      <c r="K513" s="44"/>
      <c r="L513" s="44"/>
      <c r="M513" s="44"/>
      <c r="N513" s="44"/>
      <c r="O513" s="44"/>
      <c r="P513" s="44"/>
      <c r="Q513" s="44"/>
      <c r="R513" s="44"/>
      <c r="S513" s="44"/>
    </row>
    <row r="514" spans="1:19">
      <c r="A514" s="44"/>
      <c r="B514" s="44"/>
      <c r="C514" s="44"/>
      <c r="D514" s="44"/>
      <c r="E514" s="44"/>
      <c r="F514" s="44"/>
      <c r="G514" s="44"/>
      <c r="H514" s="44"/>
      <c r="I514" s="44"/>
      <c r="J514" s="44"/>
      <c r="K514" s="44"/>
      <c r="L514" s="44"/>
      <c r="M514" s="44"/>
      <c r="N514" s="44"/>
      <c r="O514" s="44"/>
      <c r="P514" s="44"/>
      <c r="Q514" s="44"/>
      <c r="R514" s="44"/>
      <c r="S514" s="44"/>
    </row>
    <row r="515" spans="1:19">
      <c r="A515" s="44"/>
      <c r="B515" s="44"/>
      <c r="C515" s="44"/>
      <c r="D515" s="44"/>
      <c r="E515" s="44"/>
      <c r="F515" s="44"/>
      <c r="G515" s="44"/>
      <c r="H515" s="44"/>
      <c r="I515" s="44"/>
      <c r="J515" s="44"/>
      <c r="K515" s="44"/>
      <c r="L515" s="44"/>
      <c r="M515" s="44"/>
      <c r="N515" s="44"/>
      <c r="O515" s="44"/>
      <c r="P515" s="44"/>
      <c r="Q515" s="44"/>
      <c r="R515" s="44"/>
      <c r="S515" s="44"/>
    </row>
    <row r="516" spans="1:19">
      <c r="A516" s="44"/>
      <c r="B516" s="44"/>
      <c r="C516" s="44"/>
      <c r="D516" s="44"/>
      <c r="E516" s="44"/>
      <c r="F516" s="44"/>
      <c r="G516" s="44"/>
      <c r="H516" s="44"/>
      <c r="I516" s="44"/>
      <c r="J516" s="44"/>
      <c r="K516" s="44"/>
      <c r="L516" s="44"/>
      <c r="M516" s="44"/>
      <c r="N516" s="44"/>
      <c r="O516" s="44"/>
      <c r="P516" s="44"/>
      <c r="Q516" s="44"/>
      <c r="R516" s="44"/>
      <c r="S516" s="44"/>
    </row>
    <row r="517" spans="1:19">
      <c r="A517" s="44"/>
      <c r="B517" s="44"/>
      <c r="C517" s="44"/>
      <c r="D517" s="44"/>
      <c r="E517" s="44"/>
      <c r="F517" s="44"/>
      <c r="G517" s="44"/>
      <c r="H517" s="44"/>
      <c r="I517" s="44"/>
      <c r="J517" s="44"/>
      <c r="K517" s="44"/>
      <c r="L517" s="44"/>
      <c r="M517" s="44"/>
      <c r="N517" s="44"/>
      <c r="O517" s="44"/>
      <c r="P517" s="44"/>
      <c r="Q517" s="44"/>
      <c r="R517" s="44"/>
      <c r="S517" s="44"/>
    </row>
    <row r="518" spans="1:19">
      <c r="A518" s="44"/>
      <c r="B518" s="44"/>
      <c r="C518" s="44"/>
      <c r="D518" s="44"/>
      <c r="E518" s="44"/>
      <c r="F518" s="44"/>
      <c r="G518" s="44"/>
      <c r="H518" s="44"/>
      <c r="I518" s="44"/>
      <c r="J518" s="44"/>
      <c r="K518" s="44"/>
      <c r="L518" s="44"/>
      <c r="M518" s="44"/>
      <c r="N518" s="44"/>
      <c r="O518" s="44"/>
      <c r="P518" s="44"/>
      <c r="Q518" s="44"/>
      <c r="R518" s="44"/>
      <c r="S518" s="44"/>
    </row>
    <row r="519" spans="1:19">
      <c r="A519" s="44"/>
      <c r="B519" s="44"/>
      <c r="C519" s="44"/>
      <c r="D519" s="44"/>
      <c r="E519" s="44"/>
      <c r="F519" s="44"/>
      <c r="G519" s="44"/>
      <c r="H519" s="44"/>
      <c r="I519" s="44"/>
      <c r="J519" s="44"/>
      <c r="K519" s="44"/>
      <c r="L519" s="44"/>
      <c r="M519" s="44"/>
      <c r="N519" s="44"/>
      <c r="O519" s="44"/>
      <c r="P519" s="44"/>
      <c r="Q519" s="44"/>
      <c r="R519" s="44"/>
      <c r="S519" s="44"/>
    </row>
    <row r="520" spans="1:19">
      <c r="A520" s="44"/>
      <c r="B520" s="44"/>
      <c r="C520" s="44"/>
      <c r="D520" s="44"/>
      <c r="E520" s="44"/>
      <c r="F520" s="44"/>
      <c r="G520" s="44"/>
      <c r="H520" s="44"/>
      <c r="I520" s="44"/>
      <c r="J520" s="44"/>
      <c r="K520" s="44"/>
      <c r="L520" s="44"/>
      <c r="M520" s="44"/>
      <c r="N520" s="44"/>
      <c r="O520" s="44"/>
      <c r="P520" s="44"/>
      <c r="Q520" s="44"/>
      <c r="R520" s="44"/>
      <c r="S520" s="44"/>
    </row>
    <row r="521" spans="1:19">
      <c r="A521" s="44"/>
      <c r="B521" s="44"/>
      <c r="C521" s="44"/>
      <c r="D521" s="44"/>
      <c r="E521" s="44"/>
      <c r="F521" s="44"/>
      <c r="G521" s="44"/>
      <c r="H521" s="44"/>
      <c r="I521" s="44"/>
      <c r="J521" s="44"/>
      <c r="K521" s="44"/>
      <c r="L521" s="44"/>
      <c r="M521" s="44"/>
      <c r="N521" s="44"/>
      <c r="O521" s="44"/>
      <c r="P521" s="44"/>
      <c r="Q521" s="44"/>
      <c r="R521" s="44"/>
      <c r="S521" s="44"/>
    </row>
    <row r="522" spans="1:19">
      <c r="A522" s="44"/>
      <c r="B522" s="44"/>
      <c r="C522" s="44"/>
      <c r="D522" s="44"/>
      <c r="E522" s="44"/>
      <c r="F522" s="44"/>
      <c r="G522" s="44"/>
      <c r="H522" s="44"/>
      <c r="I522" s="44"/>
      <c r="J522" s="44"/>
      <c r="K522" s="44"/>
      <c r="L522" s="44"/>
      <c r="M522" s="44"/>
      <c r="N522" s="44"/>
      <c r="O522" s="44"/>
      <c r="P522" s="44"/>
      <c r="Q522" s="44"/>
      <c r="R522" s="44"/>
      <c r="S522" s="44"/>
    </row>
    <row r="523" spans="1:19">
      <c r="A523" s="44"/>
      <c r="B523" s="44"/>
      <c r="C523" s="44"/>
      <c r="D523" s="44"/>
      <c r="E523" s="44"/>
      <c r="F523" s="44"/>
      <c r="G523" s="44"/>
      <c r="H523" s="44"/>
      <c r="I523" s="44"/>
      <c r="J523" s="44"/>
      <c r="K523" s="44"/>
      <c r="L523" s="44"/>
      <c r="M523" s="44"/>
      <c r="N523" s="44"/>
      <c r="O523" s="44"/>
      <c r="P523" s="44"/>
      <c r="Q523" s="44"/>
      <c r="R523" s="44"/>
      <c r="S523" s="44"/>
    </row>
    <row r="524" spans="1:19">
      <c r="A524" s="44"/>
      <c r="B524" s="44"/>
      <c r="C524" s="44"/>
      <c r="D524" s="44"/>
      <c r="E524" s="44"/>
      <c r="F524" s="44"/>
      <c r="G524" s="44"/>
      <c r="H524" s="44"/>
      <c r="I524" s="44"/>
      <c r="J524" s="44"/>
      <c r="K524" s="44"/>
      <c r="L524" s="44"/>
      <c r="M524" s="44"/>
      <c r="N524" s="44"/>
      <c r="O524" s="44"/>
      <c r="P524" s="44"/>
      <c r="Q524" s="44"/>
      <c r="R524" s="44"/>
      <c r="S524" s="44"/>
    </row>
    <row r="525" spans="1:19">
      <c r="A525" s="44"/>
      <c r="B525" s="44"/>
      <c r="C525" s="44"/>
      <c r="D525" s="44"/>
      <c r="E525" s="44"/>
      <c r="F525" s="44"/>
      <c r="G525" s="44"/>
      <c r="H525" s="44"/>
      <c r="I525" s="44"/>
      <c r="J525" s="44"/>
      <c r="K525" s="44"/>
      <c r="L525" s="44"/>
      <c r="M525" s="44"/>
      <c r="N525" s="44"/>
      <c r="O525" s="44"/>
      <c r="P525" s="44"/>
      <c r="Q525" s="44"/>
      <c r="R525" s="44"/>
      <c r="S525" s="44"/>
    </row>
    <row r="526" spans="1:19">
      <c r="A526" s="44"/>
      <c r="B526" s="44"/>
      <c r="C526" s="44"/>
      <c r="D526" s="44"/>
      <c r="E526" s="44"/>
      <c r="F526" s="44"/>
      <c r="G526" s="44"/>
      <c r="H526" s="44"/>
      <c r="I526" s="44"/>
      <c r="J526" s="44"/>
      <c r="K526" s="44"/>
      <c r="L526" s="44"/>
      <c r="M526" s="44"/>
      <c r="N526" s="44"/>
      <c r="O526" s="44"/>
      <c r="P526" s="44"/>
      <c r="Q526" s="44"/>
      <c r="R526" s="44"/>
      <c r="S526" s="44"/>
    </row>
    <row r="527" spans="1:19">
      <c r="A527" s="44"/>
      <c r="B527" s="44"/>
      <c r="C527" s="44"/>
      <c r="D527" s="44"/>
      <c r="E527" s="44"/>
      <c r="F527" s="44"/>
      <c r="G527" s="44"/>
      <c r="H527" s="44"/>
      <c r="I527" s="44"/>
      <c r="J527" s="44"/>
      <c r="K527" s="44"/>
      <c r="L527" s="44"/>
      <c r="M527" s="44"/>
      <c r="N527" s="44"/>
      <c r="O527" s="44"/>
      <c r="P527" s="44"/>
      <c r="Q527" s="44"/>
      <c r="R527" s="44"/>
      <c r="S527" s="44"/>
    </row>
    <row r="528" spans="1:19">
      <c r="A528" s="44"/>
      <c r="B528" s="44"/>
      <c r="C528" s="44"/>
      <c r="D528" s="44"/>
      <c r="E528" s="44"/>
      <c r="F528" s="44"/>
      <c r="G528" s="44"/>
      <c r="H528" s="44"/>
      <c r="I528" s="44"/>
      <c r="J528" s="44"/>
      <c r="K528" s="44"/>
      <c r="L528" s="44"/>
      <c r="M528" s="44"/>
      <c r="N528" s="44"/>
      <c r="O528" s="44"/>
      <c r="P528" s="44"/>
      <c r="Q528" s="44"/>
      <c r="R528" s="44"/>
      <c r="S528" s="44"/>
    </row>
    <row r="529" spans="1:19">
      <c r="A529" s="44"/>
      <c r="B529" s="44"/>
      <c r="C529" s="44"/>
      <c r="D529" s="44"/>
      <c r="E529" s="44"/>
      <c r="F529" s="44"/>
      <c r="G529" s="44"/>
      <c r="H529" s="44"/>
      <c r="I529" s="44"/>
      <c r="J529" s="44"/>
      <c r="K529" s="44"/>
      <c r="L529" s="44"/>
      <c r="M529" s="44"/>
      <c r="N529" s="44"/>
      <c r="O529" s="44"/>
      <c r="P529" s="44"/>
      <c r="Q529" s="44"/>
      <c r="R529" s="44"/>
      <c r="S529" s="44"/>
    </row>
    <row r="530" spans="1:19">
      <c r="A530" s="44"/>
      <c r="B530" s="44"/>
      <c r="C530" s="44"/>
      <c r="D530" s="44"/>
      <c r="E530" s="44"/>
      <c r="F530" s="44"/>
      <c r="G530" s="44"/>
      <c r="H530" s="44"/>
      <c r="I530" s="44"/>
      <c r="J530" s="44"/>
      <c r="K530" s="44"/>
      <c r="L530" s="44"/>
      <c r="M530" s="44"/>
      <c r="N530" s="44"/>
      <c r="O530" s="44"/>
      <c r="P530" s="44"/>
      <c r="Q530" s="44"/>
      <c r="R530" s="44"/>
      <c r="S530" s="44"/>
    </row>
    <row r="531" spans="1:19">
      <c r="A531" s="44"/>
      <c r="B531" s="44"/>
      <c r="C531" s="44"/>
      <c r="D531" s="44"/>
      <c r="E531" s="44"/>
      <c r="F531" s="44"/>
      <c r="G531" s="44"/>
      <c r="H531" s="44"/>
      <c r="I531" s="44"/>
      <c r="J531" s="44"/>
      <c r="K531" s="44"/>
      <c r="L531" s="44"/>
      <c r="M531" s="44"/>
      <c r="N531" s="44"/>
      <c r="O531" s="44"/>
      <c r="P531" s="44"/>
      <c r="Q531" s="44"/>
      <c r="R531" s="44"/>
      <c r="S531" s="44"/>
    </row>
    <row r="532" spans="1:19">
      <c r="A532" s="44"/>
      <c r="B532" s="44"/>
      <c r="C532" s="44"/>
      <c r="D532" s="44"/>
      <c r="E532" s="44"/>
      <c r="F532" s="44"/>
      <c r="G532" s="44"/>
      <c r="H532" s="44"/>
      <c r="I532" s="44"/>
      <c r="J532" s="44"/>
      <c r="K532" s="44"/>
      <c r="L532" s="44"/>
      <c r="M532" s="44"/>
      <c r="N532" s="44"/>
      <c r="O532" s="44"/>
      <c r="P532" s="44"/>
      <c r="Q532" s="44"/>
      <c r="R532" s="44"/>
      <c r="S532" s="44"/>
    </row>
    <row r="533" spans="1:19">
      <c r="A533" s="44"/>
      <c r="B533" s="44"/>
      <c r="C533" s="44"/>
      <c r="D533" s="44"/>
      <c r="E533" s="44"/>
      <c r="F533" s="44"/>
      <c r="G533" s="44"/>
      <c r="H533" s="44"/>
      <c r="I533" s="44"/>
      <c r="J533" s="44"/>
      <c r="K533" s="44"/>
      <c r="L533" s="44"/>
      <c r="M533" s="44"/>
      <c r="N533" s="44"/>
      <c r="O533" s="44"/>
      <c r="P533" s="44"/>
      <c r="Q533" s="44"/>
      <c r="R533" s="44"/>
      <c r="S533" s="44"/>
    </row>
    <row r="534" spans="1:19">
      <c r="A534" s="44"/>
      <c r="B534" s="44"/>
      <c r="C534" s="44"/>
      <c r="D534" s="44"/>
      <c r="E534" s="44"/>
      <c r="F534" s="44"/>
      <c r="G534" s="44"/>
      <c r="H534" s="44"/>
      <c r="I534" s="44"/>
      <c r="J534" s="44"/>
      <c r="K534" s="44"/>
      <c r="L534" s="44"/>
      <c r="M534" s="44"/>
      <c r="N534" s="44"/>
      <c r="O534" s="44"/>
      <c r="P534" s="44"/>
      <c r="Q534" s="44"/>
      <c r="R534" s="44"/>
      <c r="S534" s="44"/>
    </row>
    <row r="535" spans="1:19">
      <c r="A535" s="44"/>
      <c r="B535" s="44"/>
      <c r="C535" s="44"/>
      <c r="D535" s="44"/>
      <c r="E535" s="44"/>
      <c r="F535" s="44"/>
      <c r="G535" s="44"/>
      <c r="H535" s="44"/>
      <c r="I535" s="44"/>
      <c r="J535" s="44"/>
      <c r="K535" s="44"/>
      <c r="L535" s="44"/>
      <c r="M535" s="44"/>
      <c r="N535" s="44"/>
      <c r="O535" s="44"/>
      <c r="P535" s="44"/>
      <c r="Q535" s="44"/>
      <c r="R535" s="44"/>
      <c r="S535" s="44"/>
    </row>
    <row r="536" spans="1:19">
      <c r="A536" s="44"/>
      <c r="B536" s="44"/>
      <c r="C536" s="44"/>
      <c r="D536" s="44"/>
      <c r="E536" s="44"/>
      <c r="F536" s="44"/>
      <c r="G536" s="44"/>
      <c r="H536" s="44"/>
      <c r="I536" s="44"/>
      <c r="J536" s="44"/>
      <c r="K536" s="44"/>
      <c r="L536" s="44"/>
      <c r="M536" s="44"/>
      <c r="N536" s="44"/>
      <c r="O536" s="44"/>
      <c r="P536" s="44"/>
      <c r="Q536" s="44"/>
      <c r="R536" s="44"/>
      <c r="S536" s="44"/>
    </row>
    <row r="537" spans="1:19">
      <c r="A537" s="44"/>
      <c r="B537" s="44"/>
      <c r="C537" s="44"/>
      <c r="D537" s="44"/>
      <c r="E537" s="44"/>
      <c r="F537" s="44"/>
      <c r="G537" s="44"/>
      <c r="H537" s="44"/>
      <c r="I537" s="44"/>
      <c r="J537" s="44"/>
      <c r="K537" s="44"/>
      <c r="L537" s="44"/>
      <c r="M537" s="44"/>
      <c r="N537" s="44"/>
      <c r="O537" s="44"/>
      <c r="P537" s="44"/>
      <c r="Q537" s="44"/>
      <c r="R537" s="44"/>
      <c r="S537" s="44"/>
    </row>
    <row r="538" spans="1:19">
      <c r="A538" s="44"/>
      <c r="B538" s="44"/>
      <c r="C538" s="44"/>
      <c r="D538" s="44"/>
      <c r="E538" s="44"/>
      <c r="F538" s="44"/>
      <c r="G538" s="44"/>
      <c r="H538" s="44"/>
      <c r="I538" s="44"/>
      <c r="J538" s="44"/>
      <c r="K538" s="44"/>
      <c r="L538" s="44"/>
      <c r="M538" s="44"/>
      <c r="N538" s="44"/>
      <c r="O538" s="44"/>
      <c r="P538" s="44"/>
      <c r="Q538" s="44"/>
      <c r="R538" s="44"/>
      <c r="S538" s="44"/>
    </row>
    <row r="539" spans="1:19">
      <c r="A539" s="44"/>
      <c r="B539" s="44"/>
      <c r="C539" s="44"/>
      <c r="D539" s="44"/>
      <c r="E539" s="44"/>
      <c r="F539" s="44"/>
      <c r="G539" s="44"/>
      <c r="H539" s="44"/>
      <c r="I539" s="44"/>
      <c r="J539" s="44"/>
      <c r="K539" s="44"/>
      <c r="L539" s="44"/>
      <c r="M539" s="44"/>
      <c r="N539" s="44"/>
      <c r="O539" s="44"/>
      <c r="P539" s="44"/>
      <c r="Q539" s="44"/>
      <c r="R539" s="44"/>
      <c r="S539" s="44"/>
    </row>
    <row r="540" spans="1:19">
      <c r="A540" s="44"/>
      <c r="B540" s="44"/>
      <c r="C540" s="44"/>
      <c r="D540" s="44"/>
      <c r="E540" s="44"/>
      <c r="F540" s="44"/>
      <c r="G540" s="44"/>
      <c r="H540" s="44"/>
      <c r="I540" s="44"/>
      <c r="J540" s="44"/>
      <c r="K540" s="44"/>
      <c r="L540" s="44"/>
      <c r="M540" s="44"/>
      <c r="N540" s="44"/>
      <c r="O540" s="44"/>
      <c r="P540" s="44"/>
      <c r="Q540" s="44"/>
      <c r="R540" s="44"/>
      <c r="S540" s="44"/>
    </row>
    <row r="541" spans="1:19">
      <c r="A541" s="44"/>
      <c r="B541" s="44"/>
      <c r="C541" s="44"/>
      <c r="D541" s="44"/>
      <c r="E541" s="44"/>
      <c r="F541" s="44"/>
      <c r="G541" s="44"/>
      <c r="H541" s="44"/>
      <c r="I541" s="44"/>
      <c r="J541" s="44"/>
      <c r="K541" s="44"/>
      <c r="L541" s="44"/>
      <c r="M541" s="44"/>
      <c r="N541" s="44"/>
      <c r="O541" s="44"/>
      <c r="P541" s="44"/>
      <c r="Q541" s="44"/>
      <c r="R541" s="44"/>
      <c r="S541" s="44"/>
    </row>
    <row r="542" spans="1:19">
      <c r="A542" s="44"/>
      <c r="B542" s="44"/>
      <c r="C542" s="44"/>
      <c r="D542" s="44"/>
      <c r="E542" s="44"/>
      <c r="F542" s="44"/>
      <c r="G542" s="44"/>
      <c r="H542" s="44"/>
      <c r="I542" s="44"/>
      <c r="J542" s="44"/>
      <c r="K542" s="44"/>
      <c r="L542" s="44"/>
      <c r="M542" s="44"/>
      <c r="N542" s="44"/>
      <c r="O542" s="44"/>
      <c r="P542" s="44"/>
      <c r="Q542" s="44"/>
      <c r="R542" s="44"/>
      <c r="S542" s="44"/>
    </row>
    <row r="543" spans="1:19">
      <c r="A543" s="44"/>
      <c r="B543" s="44"/>
      <c r="C543" s="44"/>
      <c r="D543" s="44"/>
      <c r="E543" s="44"/>
      <c r="F543" s="44"/>
      <c r="G543" s="44"/>
      <c r="H543" s="44"/>
      <c r="I543" s="44"/>
      <c r="J543" s="44"/>
      <c r="K543" s="44"/>
      <c r="L543" s="44"/>
      <c r="M543" s="44"/>
      <c r="N543" s="44"/>
      <c r="O543" s="44"/>
      <c r="P543" s="44"/>
      <c r="Q543" s="44"/>
      <c r="R543" s="44"/>
      <c r="S543" s="44"/>
    </row>
    <row r="544" spans="1:19">
      <c r="A544" s="44"/>
      <c r="B544" s="44"/>
      <c r="C544" s="44"/>
      <c r="D544" s="44"/>
      <c r="E544" s="44"/>
      <c r="F544" s="44"/>
      <c r="G544" s="44"/>
      <c r="H544" s="44"/>
      <c r="I544" s="44"/>
      <c r="J544" s="44"/>
      <c r="K544" s="44"/>
      <c r="L544" s="44"/>
      <c r="M544" s="44"/>
      <c r="N544" s="44"/>
      <c r="O544" s="44"/>
      <c r="P544" s="44"/>
      <c r="Q544" s="44"/>
      <c r="R544" s="44"/>
      <c r="S544" s="44"/>
    </row>
    <row r="545" spans="1:19">
      <c r="A545" s="44"/>
      <c r="B545" s="44"/>
      <c r="C545" s="44"/>
      <c r="D545" s="44"/>
      <c r="E545" s="44"/>
      <c r="F545" s="44"/>
      <c r="G545" s="44"/>
      <c r="H545" s="44"/>
      <c r="I545" s="44"/>
      <c r="J545" s="44"/>
      <c r="K545" s="44"/>
      <c r="L545" s="44"/>
      <c r="M545" s="44"/>
      <c r="N545" s="44"/>
      <c r="O545" s="44"/>
      <c r="P545" s="44"/>
      <c r="Q545" s="44"/>
      <c r="R545" s="44"/>
      <c r="S545" s="44"/>
    </row>
    <row r="546" spans="1:19">
      <c r="A546" s="44"/>
      <c r="B546" s="44"/>
      <c r="C546" s="44"/>
      <c r="D546" s="44"/>
      <c r="E546" s="44"/>
      <c r="F546" s="44"/>
      <c r="G546" s="44"/>
      <c r="H546" s="44"/>
      <c r="I546" s="44"/>
      <c r="J546" s="44"/>
      <c r="K546" s="44"/>
      <c r="L546" s="44"/>
      <c r="M546" s="44"/>
      <c r="N546" s="44"/>
      <c r="O546" s="44"/>
      <c r="P546" s="44"/>
      <c r="Q546" s="44"/>
      <c r="R546" s="44"/>
      <c r="S546" s="44"/>
    </row>
    <row r="547" spans="1:19">
      <c r="A547" s="44"/>
      <c r="B547" s="44"/>
      <c r="C547" s="44"/>
      <c r="D547" s="44"/>
      <c r="E547" s="44"/>
      <c r="F547" s="44"/>
      <c r="G547" s="44"/>
      <c r="H547" s="44"/>
      <c r="I547" s="44"/>
      <c r="J547" s="44"/>
      <c r="K547" s="44"/>
      <c r="L547" s="44"/>
      <c r="M547" s="44"/>
      <c r="N547" s="44"/>
      <c r="O547" s="44"/>
      <c r="P547" s="44"/>
      <c r="Q547" s="44"/>
      <c r="R547" s="44"/>
      <c r="S547" s="44"/>
    </row>
    <row r="548" spans="1:19">
      <c r="A548" s="44"/>
      <c r="B548" s="44"/>
      <c r="C548" s="44"/>
      <c r="D548" s="44"/>
      <c r="E548" s="44"/>
      <c r="F548" s="44"/>
      <c r="G548" s="44"/>
      <c r="H548" s="44"/>
      <c r="I548" s="44"/>
      <c r="J548" s="44"/>
      <c r="K548" s="44"/>
      <c r="L548" s="44"/>
      <c r="M548" s="44"/>
      <c r="N548" s="44"/>
      <c r="O548" s="44"/>
      <c r="P548" s="44"/>
      <c r="Q548" s="44"/>
      <c r="R548" s="44"/>
      <c r="S548" s="44"/>
    </row>
    <row r="549" spans="1:19">
      <c r="A549" s="44"/>
      <c r="B549" s="44"/>
      <c r="C549" s="44"/>
      <c r="D549" s="44"/>
      <c r="E549" s="44"/>
      <c r="F549" s="44"/>
      <c r="G549" s="44"/>
      <c r="H549" s="44"/>
      <c r="I549" s="44"/>
      <c r="J549" s="44"/>
      <c r="K549" s="44"/>
      <c r="L549" s="44"/>
      <c r="M549" s="44"/>
      <c r="N549" s="44"/>
      <c r="O549" s="44"/>
      <c r="P549" s="44"/>
      <c r="Q549" s="44"/>
      <c r="R549" s="44"/>
      <c r="S549" s="44"/>
    </row>
    <row r="550" spans="1:19">
      <c r="A550" s="44"/>
      <c r="B550" s="44"/>
      <c r="C550" s="44"/>
      <c r="D550" s="44"/>
      <c r="E550" s="44"/>
      <c r="F550" s="44"/>
      <c r="G550" s="44"/>
      <c r="H550" s="44"/>
      <c r="I550" s="44"/>
      <c r="J550" s="44"/>
      <c r="K550" s="44"/>
      <c r="L550" s="44"/>
      <c r="M550" s="44"/>
      <c r="N550" s="44"/>
      <c r="O550" s="44"/>
      <c r="P550" s="44"/>
      <c r="Q550" s="44"/>
      <c r="R550" s="44"/>
      <c r="S550" s="44"/>
    </row>
    <row r="551" spans="1:19">
      <c r="A551" s="44"/>
      <c r="B551" s="44"/>
      <c r="C551" s="44"/>
      <c r="D551" s="44"/>
      <c r="E551" s="44"/>
      <c r="F551" s="44"/>
      <c r="G551" s="44"/>
      <c r="H551" s="44"/>
      <c r="I551" s="44"/>
      <c r="J551" s="44"/>
      <c r="K551" s="44"/>
      <c r="L551" s="44"/>
      <c r="M551" s="44"/>
      <c r="N551" s="44"/>
      <c r="O551" s="44"/>
      <c r="P551" s="44"/>
      <c r="Q551" s="44"/>
      <c r="R551" s="44"/>
      <c r="S551" s="44"/>
    </row>
    <row r="552" spans="1:19">
      <c r="A552" s="44"/>
      <c r="B552" s="44"/>
      <c r="C552" s="44"/>
      <c r="D552" s="44"/>
      <c r="E552" s="44"/>
      <c r="F552" s="44"/>
      <c r="G552" s="44"/>
      <c r="H552" s="44"/>
      <c r="I552" s="44"/>
      <c r="J552" s="44"/>
      <c r="K552" s="44"/>
      <c r="L552" s="44"/>
      <c r="M552" s="44"/>
      <c r="N552" s="44"/>
      <c r="O552" s="44"/>
      <c r="P552" s="44"/>
      <c r="Q552" s="44"/>
      <c r="R552" s="44"/>
      <c r="S552" s="44"/>
    </row>
    <row r="553" spans="1:19">
      <c r="A553" s="44"/>
      <c r="B553" s="44"/>
      <c r="C553" s="44"/>
      <c r="D553" s="44"/>
      <c r="E553" s="44"/>
      <c r="F553" s="44"/>
      <c r="G553" s="44"/>
      <c r="H553" s="44"/>
      <c r="I553" s="44"/>
      <c r="J553" s="44"/>
      <c r="K553" s="44"/>
      <c r="L553" s="44"/>
      <c r="M553" s="44"/>
      <c r="N553" s="44"/>
      <c r="O553" s="44"/>
      <c r="P553" s="44"/>
      <c r="Q553" s="44"/>
      <c r="R553" s="44"/>
      <c r="S553" s="44"/>
    </row>
    <row r="554" spans="1:19">
      <c r="A554" s="44"/>
      <c r="B554" s="44"/>
      <c r="C554" s="44"/>
      <c r="D554" s="44"/>
      <c r="E554" s="44"/>
      <c r="F554" s="44"/>
      <c r="G554" s="44"/>
      <c r="H554" s="44"/>
      <c r="I554" s="44"/>
      <c r="J554" s="44"/>
      <c r="K554" s="44"/>
      <c r="L554" s="44"/>
      <c r="M554" s="44"/>
      <c r="N554" s="44"/>
      <c r="O554" s="44"/>
      <c r="P554" s="44"/>
      <c r="Q554" s="44"/>
      <c r="R554" s="44"/>
      <c r="S554" s="44"/>
    </row>
    <row r="555" spans="1:19">
      <c r="A555" s="44"/>
      <c r="B555" s="44"/>
      <c r="C555" s="44"/>
      <c r="D555" s="44"/>
      <c r="E555" s="44"/>
      <c r="F555" s="44"/>
      <c r="G555" s="44"/>
      <c r="H555" s="44"/>
      <c r="I555" s="44"/>
      <c r="J555" s="44"/>
      <c r="K555" s="44"/>
      <c r="L555" s="44"/>
      <c r="M555" s="44"/>
      <c r="N555" s="44"/>
      <c r="O555" s="44"/>
      <c r="P555" s="44"/>
      <c r="Q555" s="44"/>
      <c r="R555" s="44"/>
      <c r="S555" s="44"/>
    </row>
    <row r="556" spans="1:19">
      <c r="A556" s="44"/>
      <c r="B556" s="44"/>
      <c r="C556" s="44"/>
      <c r="D556" s="44"/>
      <c r="E556" s="44"/>
      <c r="F556" s="44"/>
      <c r="G556" s="44"/>
      <c r="H556" s="44"/>
      <c r="I556" s="44"/>
      <c r="J556" s="44"/>
      <c r="K556" s="44"/>
      <c r="L556" s="44"/>
      <c r="M556" s="44"/>
      <c r="N556" s="44"/>
      <c r="O556" s="44"/>
      <c r="P556" s="44"/>
      <c r="Q556" s="44"/>
      <c r="R556" s="44"/>
      <c r="S556" s="44"/>
    </row>
    <row r="557" spans="1:19">
      <c r="A557" s="44"/>
      <c r="B557" s="44"/>
      <c r="C557" s="44"/>
      <c r="D557" s="44"/>
      <c r="E557" s="44"/>
      <c r="F557" s="44"/>
      <c r="G557" s="44"/>
      <c r="H557" s="44"/>
      <c r="I557" s="44"/>
      <c r="J557" s="44"/>
      <c r="K557" s="44"/>
      <c r="L557" s="44"/>
      <c r="M557" s="44"/>
      <c r="N557" s="44"/>
      <c r="O557" s="44"/>
      <c r="P557" s="44"/>
      <c r="Q557" s="44"/>
      <c r="R557" s="44"/>
      <c r="S557" s="44"/>
    </row>
    <row r="558" spans="1:19">
      <c r="A558" s="44"/>
      <c r="B558" s="44"/>
      <c r="C558" s="44"/>
      <c r="D558" s="44"/>
      <c r="E558" s="44"/>
      <c r="F558" s="44"/>
      <c r="G558" s="44"/>
      <c r="H558" s="44"/>
      <c r="I558" s="44"/>
      <c r="J558" s="44"/>
      <c r="K558" s="44"/>
      <c r="L558" s="44"/>
      <c r="M558" s="44"/>
      <c r="N558" s="44"/>
      <c r="O558" s="44"/>
      <c r="P558" s="44"/>
      <c r="Q558" s="44"/>
      <c r="R558" s="44"/>
      <c r="S558" s="44"/>
    </row>
    <row r="559" spans="1:19">
      <c r="A559" s="44"/>
      <c r="B559" s="44"/>
      <c r="C559" s="44"/>
      <c r="D559" s="44"/>
      <c r="E559" s="44"/>
      <c r="F559" s="44"/>
      <c r="G559" s="44"/>
      <c r="H559" s="44"/>
      <c r="I559" s="44"/>
      <c r="J559" s="44"/>
      <c r="K559" s="44"/>
      <c r="L559" s="44"/>
      <c r="M559" s="44"/>
      <c r="N559" s="44"/>
      <c r="O559" s="44"/>
      <c r="P559" s="44"/>
      <c r="Q559" s="44"/>
      <c r="R559" s="44"/>
      <c r="S559" s="44"/>
    </row>
    <row r="560" spans="1:19">
      <c r="A560" s="44"/>
      <c r="B560" s="44"/>
      <c r="C560" s="44"/>
      <c r="D560" s="44"/>
      <c r="E560" s="44"/>
      <c r="F560" s="44"/>
      <c r="G560" s="44"/>
      <c r="H560" s="44"/>
      <c r="I560" s="44"/>
      <c r="J560" s="44"/>
      <c r="K560" s="44"/>
      <c r="L560" s="44"/>
      <c r="M560" s="44"/>
      <c r="N560" s="44"/>
      <c r="O560" s="44"/>
      <c r="P560" s="44"/>
      <c r="Q560" s="44"/>
      <c r="R560" s="44"/>
      <c r="S560" s="44"/>
    </row>
    <row r="561" spans="1:19">
      <c r="A561" s="44"/>
      <c r="B561" s="44"/>
      <c r="C561" s="44"/>
      <c r="D561" s="44"/>
      <c r="E561" s="44"/>
      <c r="F561" s="44"/>
      <c r="G561" s="44"/>
      <c r="H561" s="44"/>
      <c r="I561" s="44"/>
      <c r="J561" s="44"/>
      <c r="K561" s="44"/>
      <c r="L561" s="44"/>
      <c r="M561" s="44"/>
      <c r="N561" s="44"/>
      <c r="O561" s="44"/>
      <c r="P561" s="44"/>
      <c r="Q561" s="44"/>
      <c r="R561" s="44"/>
      <c r="S561" s="44"/>
    </row>
    <row r="562" spans="1:19">
      <c r="A562" s="44"/>
      <c r="B562" s="44"/>
      <c r="C562" s="44"/>
      <c r="D562" s="44"/>
      <c r="E562" s="44"/>
      <c r="F562" s="44"/>
      <c r="G562" s="44"/>
      <c r="H562" s="44"/>
      <c r="I562" s="44"/>
      <c r="J562" s="44"/>
      <c r="K562" s="44"/>
      <c r="L562" s="44"/>
      <c r="M562" s="44"/>
      <c r="N562" s="44"/>
      <c r="O562" s="44"/>
      <c r="P562" s="44"/>
      <c r="Q562" s="44"/>
      <c r="R562" s="44"/>
      <c r="S562" s="44"/>
    </row>
    <row r="563" spans="1:19">
      <c r="A563" s="44"/>
      <c r="B563" s="44"/>
      <c r="C563" s="44"/>
      <c r="D563" s="44"/>
      <c r="E563" s="44"/>
      <c r="F563" s="44"/>
      <c r="G563" s="44"/>
      <c r="H563" s="44"/>
      <c r="I563" s="44"/>
      <c r="J563" s="44"/>
      <c r="K563" s="44"/>
      <c r="L563" s="44"/>
      <c r="M563" s="44"/>
      <c r="N563" s="44"/>
      <c r="O563" s="44"/>
      <c r="P563" s="44"/>
      <c r="Q563" s="44"/>
      <c r="R563" s="44"/>
      <c r="S563" s="44"/>
    </row>
    <row r="564" spans="1:19">
      <c r="A564" s="44"/>
      <c r="B564" s="44"/>
      <c r="C564" s="44"/>
      <c r="D564" s="44"/>
      <c r="E564" s="44"/>
      <c r="F564" s="44"/>
      <c r="G564" s="44"/>
      <c r="H564" s="44"/>
      <c r="I564" s="44"/>
      <c r="J564" s="44"/>
      <c r="K564" s="44"/>
      <c r="L564" s="44"/>
      <c r="M564" s="44"/>
      <c r="N564" s="44"/>
      <c r="O564" s="44"/>
      <c r="P564" s="44"/>
      <c r="Q564" s="44"/>
      <c r="R564" s="44"/>
      <c r="S564" s="44"/>
    </row>
    <row r="565" spans="1:19">
      <c r="A565" s="44"/>
      <c r="B565" s="44"/>
      <c r="C565" s="44"/>
      <c r="D565" s="44"/>
      <c r="E565" s="44"/>
      <c r="F565" s="44"/>
      <c r="G565" s="44"/>
      <c r="H565" s="44"/>
      <c r="I565" s="44"/>
      <c r="J565" s="44"/>
      <c r="K565" s="44"/>
      <c r="L565" s="44"/>
      <c r="M565" s="44"/>
      <c r="N565" s="44"/>
      <c r="O565" s="44"/>
      <c r="P565" s="44"/>
      <c r="Q565" s="44"/>
      <c r="R565" s="44"/>
      <c r="S565" s="44"/>
    </row>
    <row r="566" spans="1:19">
      <c r="A566" s="44"/>
      <c r="B566" s="44"/>
      <c r="C566" s="44"/>
      <c r="D566" s="44"/>
      <c r="E566" s="44"/>
      <c r="F566" s="44"/>
      <c r="G566" s="44"/>
      <c r="H566" s="44"/>
      <c r="I566" s="44"/>
      <c r="J566" s="44"/>
      <c r="K566" s="44"/>
      <c r="L566" s="44"/>
      <c r="M566" s="44"/>
      <c r="N566" s="44"/>
      <c r="O566" s="44"/>
      <c r="P566" s="44"/>
      <c r="Q566" s="44"/>
      <c r="R566" s="44"/>
      <c r="S566" s="44"/>
    </row>
    <row r="567" spans="1:19">
      <c r="A567" s="44"/>
      <c r="B567" s="44"/>
      <c r="C567" s="44"/>
      <c r="D567" s="44"/>
      <c r="E567" s="44"/>
      <c r="F567" s="44"/>
      <c r="G567" s="44"/>
      <c r="H567" s="44"/>
      <c r="I567" s="44"/>
      <c r="J567" s="44"/>
      <c r="K567" s="44"/>
      <c r="L567" s="44"/>
      <c r="M567" s="44"/>
      <c r="N567" s="44"/>
      <c r="O567" s="44"/>
      <c r="P567" s="44"/>
      <c r="Q567" s="44"/>
      <c r="R567" s="44"/>
      <c r="S567" s="44"/>
    </row>
    <row r="568" spans="1:19">
      <c r="A568" s="44"/>
      <c r="B568" s="44"/>
      <c r="C568" s="44"/>
      <c r="D568" s="44"/>
      <c r="E568" s="44"/>
      <c r="F568" s="44"/>
      <c r="G568" s="44"/>
      <c r="H568" s="44"/>
      <c r="I568" s="44"/>
      <c r="J568" s="44"/>
      <c r="K568" s="44"/>
      <c r="L568" s="44"/>
      <c r="M568" s="44"/>
      <c r="N568" s="44"/>
      <c r="O568" s="44"/>
      <c r="P568" s="44"/>
      <c r="Q568" s="44"/>
      <c r="R568" s="44"/>
      <c r="S568" s="44"/>
    </row>
    <row r="569" spans="1:19">
      <c r="A569" s="44"/>
      <c r="B569" s="44"/>
      <c r="C569" s="44"/>
      <c r="D569" s="44"/>
      <c r="E569" s="44"/>
      <c r="F569" s="44"/>
      <c r="G569" s="44"/>
      <c r="H569" s="44"/>
      <c r="I569" s="44"/>
      <c r="J569" s="44"/>
      <c r="K569" s="44"/>
      <c r="L569" s="44"/>
      <c r="M569" s="44"/>
      <c r="N569" s="44"/>
      <c r="O569" s="44"/>
      <c r="P569" s="44"/>
      <c r="Q569" s="44"/>
      <c r="R569" s="44"/>
      <c r="S569" s="44"/>
    </row>
    <row r="570" spans="1:19">
      <c r="A570" s="44"/>
      <c r="B570" s="44"/>
      <c r="C570" s="44"/>
      <c r="D570" s="44"/>
      <c r="E570" s="44"/>
      <c r="F570" s="44"/>
      <c r="G570" s="44"/>
      <c r="H570" s="44"/>
      <c r="I570" s="44"/>
      <c r="J570" s="44"/>
      <c r="K570" s="44"/>
      <c r="L570" s="44"/>
      <c r="M570" s="44"/>
      <c r="N570" s="44"/>
      <c r="O570" s="44"/>
      <c r="P570" s="44"/>
      <c r="Q570" s="44"/>
      <c r="R570" s="44"/>
      <c r="S570" s="44"/>
    </row>
    <row r="571" spans="1:19">
      <c r="A571" s="44"/>
      <c r="B571" s="44"/>
      <c r="C571" s="44"/>
      <c r="D571" s="44"/>
      <c r="E571" s="44"/>
      <c r="F571" s="44"/>
      <c r="G571" s="44"/>
      <c r="H571" s="44"/>
      <c r="I571" s="44"/>
      <c r="J571" s="44"/>
      <c r="K571" s="44"/>
      <c r="L571" s="44"/>
      <c r="M571" s="44"/>
      <c r="N571" s="44"/>
      <c r="O571" s="44"/>
      <c r="P571" s="44"/>
      <c r="Q571" s="44"/>
      <c r="R571" s="44"/>
      <c r="S571" s="44"/>
    </row>
    <row r="572" spans="1:19">
      <c r="A572" s="44"/>
      <c r="B572" s="44"/>
      <c r="C572" s="44"/>
      <c r="D572" s="44"/>
      <c r="E572" s="44"/>
      <c r="F572" s="44"/>
      <c r="G572" s="44"/>
      <c r="H572" s="44"/>
      <c r="I572" s="44"/>
      <c r="J572" s="44"/>
      <c r="K572" s="44"/>
      <c r="L572" s="44"/>
      <c r="M572" s="44"/>
      <c r="N572" s="44"/>
      <c r="O572" s="44"/>
      <c r="P572" s="44"/>
      <c r="Q572" s="44"/>
      <c r="R572" s="44"/>
      <c r="S572" s="44"/>
    </row>
    <row r="573" spans="1:19">
      <c r="A573" s="44"/>
      <c r="B573" s="44"/>
      <c r="C573" s="44"/>
      <c r="D573" s="44"/>
      <c r="E573" s="44"/>
      <c r="F573" s="44"/>
      <c r="G573" s="44"/>
      <c r="H573" s="44"/>
      <c r="I573" s="44"/>
      <c r="J573" s="44"/>
      <c r="K573" s="44"/>
      <c r="L573" s="44"/>
      <c r="M573" s="44"/>
      <c r="N573" s="44"/>
      <c r="O573" s="44"/>
      <c r="P573" s="44"/>
      <c r="Q573" s="44"/>
      <c r="R573" s="44"/>
      <c r="S573" s="44"/>
    </row>
    <row r="574" spans="1:19">
      <c r="A574" s="44"/>
      <c r="B574" s="44"/>
      <c r="C574" s="44"/>
      <c r="D574" s="44"/>
      <c r="E574" s="44"/>
      <c r="F574" s="44"/>
      <c r="G574" s="44"/>
      <c r="H574" s="44"/>
      <c r="I574" s="44"/>
      <c r="J574" s="44"/>
      <c r="K574" s="44"/>
      <c r="L574" s="44"/>
      <c r="M574" s="44"/>
      <c r="N574" s="44"/>
      <c r="O574" s="44"/>
      <c r="P574" s="44"/>
      <c r="Q574" s="44"/>
      <c r="R574" s="44"/>
      <c r="S574" s="44"/>
    </row>
    <row r="575" spans="1:19">
      <c r="A575" s="44"/>
      <c r="B575" s="44"/>
      <c r="C575" s="44"/>
      <c r="D575" s="44"/>
      <c r="E575" s="44"/>
      <c r="F575" s="44"/>
      <c r="G575" s="44"/>
      <c r="H575" s="44"/>
      <c r="I575" s="44"/>
      <c r="J575" s="44"/>
      <c r="K575" s="44"/>
      <c r="L575" s="44"/>
      <c r="M575" s="44"/>
      <c r="N575" s="44"/>
      <c r="O575" s="44"/>
      <c r="P575" s="44"/>
      <c r="Q575" s="44"/>
      <c r="R575" s="44"/>
      <c r="S575" s="44"/>
    </row>
    <row r="576" spans="1:19">
      <c r="A576" s="44"/>
      <c r="B576" s="44"/>
      <c r="C576" s="44"/>
      <c r="D576" s="44"/>
      <c r="E576" s="44"/>
      <c r="F576" s="44"/>
      <c r="G576" s="44"/>
      <c r="H576" s="44"/>
      <c r="I576" s="44"/>
      <c r="J576" s="44"/>
      <c r="K576" s="44"/>
      <c r="L576" s="44"/>
      <c r="M576" s="44"/>
      <c r="N576" s="44"/>
      <c r="O576" s="44"/>
      <c r="P576" s="44"/>
      <c r="Q576" s="44"/>
      <c r="R576" s="44"/>
      <c r="S576" s="44"/>
    </row>
    <row r="577" spans="1:19">
      <c r="A577" s="44"/>
      <c r="B577" s="44"/>
      <c r="C577" s="44"/>
      <c r="D577" s="44"/>
      <c r="E577" s="44"/>
      <c r="F577" s="44"/>
      <c r="G577" s="44"/>
      <c r="H577" s="44"/>
      <c r="I577" s="44"/>
      <c r="J577" s="44"/>
      <c r="K577" s="44"/>
      <c r="L577" s="44"/>
      <c r="M577" s="44"/>
      <c r="N577" s="44"/>
      <c r="O577" s="44"/>
      <c r="P577" s="44"/>
      <c r="Q577" s="44"/>
      <c r="R577" s="44"/>
      <c r="S577" s="44"/>
    </row>
    <row r="578" spans="1:19">
      <c r="A578" s="44"/>
      <c r="B578" s="44"/>
      <c r="C578" s="44"/>
      <c r="D578" s="44"/>
      <c r="E578" s="44"/>
      <c r="F578" s="44"/>
      <c r="G578" s="44"/>
      <c r="H578" s="44"/>
      <c r="I578" s="44"/>
      <c r="J578" s="44"/>
      <c r="K578" s="44"/>
      <c r="L578" s="44"/>
      <c r="M578" s="44"/>
      <c r="N578" s="44"/>
      <c r="O578" s="44"/>
      <c r="P578" s="44"/>
      <c r="Q578" s="44"/>
      <c r="R578" s="44"/>
      <c r="S578" s="44"/>
    </row>
    <row r="579" spans="1:19">
      <c r="A579" s="44"/>
      <c r="B579" s="44"/>
      <c r="C579" s="44"/>
      <c r="D579" s="44"/>
      <c r="E579" s="44"/>
      <c r="F579" s="44"/>
      <c r="G579" s="44"/>
      <c r="H579" s="44"/>
      <c r="I579" s="44"/>
      <c r="J579" s="44"/>
      <c r="K579" s="44"/>
      <c r="L579" s="44"/>
      <c r="M579" s="44"/>
      <c r="N579" s="44"/>
      <c r="O579" s="44"/>
      <c r="P579" s="44"/>
      <c r="Q579" s="44"/>
      <c r="R579" s="44"/>
      <c r="S579" s="44"/>
    </row>
    <row r="580" spans="1:19">
      <c r="A580" s="44"/>
      <c r="B580" s="44"/>
      <c r="C580" s="44"/>
      <c r="D580" s="44"/>
      <c r="E580" s="44"/>
      <c r="F580" s="44"/>
      <c r="G580" s="44"/>
      <c r="H580" s="44"/>
      <c r="I580" s="44"/>
      <c r="J580" s="44"/>
      <c r="K580" s="44"/>
      <c r="L580" s="44"/>
      <c r="M580" s="44"/>
      <c r="N580" s="44"/>
      <c r="O580" s="44"/>
      <c r="P580" s="44"/>
      <c r="Q580" s="44"/>
      <c r="R580" s="44"/>
      <c r="S580" s="44"/>
    </row>
    <row r="581" spans="1:19">
      <c r="A581" s="44"/>
      <c r="B581" s="44"/>
      <c r="C581" s="44"/>
      <c r="D581" s="44"/>
      <c r="E581" s="44"/>
      <c r="F581" s="44"/>
      <c r="G581" s="44"/>
      <c r="H581" s="44"/>
      <c r="I581" s="44"/>
      <c r="J581" s="44"/>
      <c r="K581" s="44"/>
      <c r="L581" s="44"/>
      <c r="M581" s="44"/>
      <c r="N581" s="44"/>
      <c r="O581" s="44"/>
      <c r="P581" s="44"/>
      <c r="Q581" s="44"/>
      <c r="R581" s="44"/>
      <c r="S581" s="44"/>
    </row>
    <row r="582" spans="1:19">
      <c r="A582" s="44"/>
      <c r="B582" s="44"/>
      <c r="C582" s="44"/>
      <c r="D582" s="44"/>
      <c r="E582" s="44"/>
      <c r="F582" s="44"/>
      <c r="G582" s="44"/>
      <c r="H582" s="44"/>
      <c r="I582" s="44"/>
      <c r="J582" s="44"/>
      <c r="K582" s="44"/>
      <c r="L582" s="44"/>
      <c r="M582" s="44"/>
      <c r="N582" s="44"/>
      <c r="O582" s="44"/>
      <c r="P582" s="44"/>
      <c r="Q582" s="44"/>
      <c r="R582" s="44"/>
      <c r="S582" s="44"/>
    </row>
    <row r="583" spans="1:19">
      <c r="A583" s="44"/>
      <c r="B583" s="44"/>
      <c r="C583" s="44"/>
      <c r="D583" s="44"/>
      <c r="E583" s="44"/>
      <c r="F583" s="44"/>
      <c r="G583" s="44"/>
      <c r="H583" s="44"/>
      <c r="I583" s="44"/>
      <c r="J583" s="44"/>
      <c r="K583" s="44"/>
      <c r="L583" s="44"/>
      <c r="M583" s="44"/>
      <c r="N583" s="44"/>
      <c r="O583" s="44"/>
      <c r="P583" s="44"/>
      <c r="Q583" s="44"/>
      <c r="R583" s="44"/>
      <c r="S583" s="44"/>
    </row>
    <row r="584" spans="1:19">
      <c r="A584" s="44"/>
      <c r="B584" s="44"/>
      <c r="C584" s="44"/>
      <c r="D584" s="44"/>
      <c r="E584" s="44"/>
      <c r="F584" s="44"/>
      <c r="G584" s="44"/>
      <c r="H584" s="44"/>
      <c r="I584" s="44"/>
      <c r="J584" s="44"/>
      <c r="K584" s="44"/>
      <c r="L584" s="44"/>
      <c r="M584" s="44"/>
      <c r="N584" s="44"/>
      <c r="O584" s="44"/>
      <c r="P584" s="44"/>
      <c r="Q584" s="44"/>
      <c r="R584" s="44"/>
      <c r="S584" s="44"/>
    </row>
    <row r="585" spans="1:19">
      <c r="A585" s="44"/>
      <c r="B585" s="44"/>
      <c r="C585" s="44"/>
      <c r="D585" s="44"/>
      <c r="E585" s="44"/>
      <c r="F585" s="44"/>
      <c r="G585" s="44"/>
      <c r="H585" s="44"/>
      <c r="I585" s="44"/>
      <c r="J585" s="44"/>
      <c r="K585" s="44"/>
      <c r="L585" s="44"/>
      <c r="M585" s="44"/>
      <c r="N585" s="44"/>
      <c r="O585" s="44"/>
      <c r="P585" s="44"/>
      <c r="Q585" s="44"/>
      <c r="R585" s="44"/>
      <c r="S585" s="44"/>
    </row>
    <row r="586" spans="1:19">
      <c r="A586" s="44"/>
      <c r="B586" s="44"/>
      <c r="C586" s="44"/>
      <c r="D586" s="44"/>
      <c r="E586" s="44"/>
      <c r="F586" s="44"/>
      <c r="G586" s="44"/>
      <c r="H586" s="44"/>
      <c r="I586" s="44"/>
      <c r="J586" s="44"/>
      <c r="K586" s="44"/>
      <c r="L586" s="44"/>
      <c r="M586" s="44"/>
      <c r="N586" s="44"/>
      <c r="O586" s="44"/>
      <c r="P586" s="44"/>
      <c r="Q586" s="44"/>
      <c r="R586" s="44"/>
      <c r="S586" s="44"/>
    </row>
    <row r="587" spans="1:19">
      <c r="A587" s="44"/>
      <c r="B587" s="44"/>
      <c r="C587" s="44"/>
      <c r="D587" s="44"/>
      <c r="E587" s="44"/>
      <c r="F587" s="44"/>
      <c r="G587" s="44"/>
      <c r="H587" s="44"/>
      <c r="I587" s="44"/>
      <c r="J587" s="44"/>
      <c r="K587" s="44"/>
      <c r="L587" s="44"/>
      <c r="M587" s="44"/>
      <c r="N587" s="44"/>
      <c r="O587" s="44"/>
      <c r="P587" s="44"/>
      <c r="Q587" s="44"/>
      <c r="R587" s="44"/>
      <c r="S587" s="44"/>
    </row>
    <row r="588" spans="1:19">
      <c r="A588" s="44"/>
      <c r="B588" s="44"/>
      <c r="C588" s="44"/>
      <c r="D588" s="44"/>
      <c r="E588" s="44"/>
      <c r="F588" s="44"/>
      <c r="G588" s="44"/>
      <c r="H588" s="44"/>
      <c r="I588" s="44"/>
      <c r="J588" s="44"/>
      <c r="K588" s="44"/>
      <c r="L588" s="44"/>
      <c r="M588" s="44"/>
      <c r="N588" s="44"/>
      <c r="O588" s="44"/>
      <c r="P588" s="44"/>
      <c r="Q588" s="44"/>
      <c r="R588" s="44"/>
      <c r="S588" s="44"/>
    </row>
    <row r="589" spans="1:19">
      <c r="A589" s="44"/>
      <c r="B589" s="44"/>
      <c r="C589" s="44"/>
      <c r="D589" s="44"/>
      <c r="E589" s="44"/>
      <c r="F589" s="44"/>
      <c r="G589" s="44"/>
      <c r="H589" s="44"/>
      <c r="I589" s="44"/>
      <c r="J589" s="44"/>
      <c r="K589" s="44"/>
      <c r="L589" s="44"/>
      <c r="M589" s="44"/>
      <c r="N589" s="44"/>
      <c r="O589" s="44"/>
      <c r="P589" s="44"/>
      <c r="Q589" s="44"/>
      <c r="R589" s="44"/>
      <c r="S589" s="44"/>
    </row>
    <row r="590" spans="1:19">
      <c r="A590" s="44"/>
      <c r="B590" s="44"/>
      <c r="C590" s="44"/>
      <c r="D590" s="44"/>
      <c r="E590" s="44"/>
      <c r="F590" s="44"/>
      <c r="G590" s="44"/>
      <c r="H590" s="44"/>
      <c r="I590" s="44"/>
      <c r="J590" s="44"/>
      <c r="K590" s="44"/>
      <c r="L590" s="44"/>
      <c r="M590" s="44"/>
      <c r="N590" s="44"/>
      <c r="O590" s="44"/>
      <c r="P590" s="44"/>
      <c r="Q590" s="44"/>
      <c r="R590" s="44"/>
      <c r="S590" s="44"/>
    </row>
    <row r="591" spans="1:19">
      <c r="A591" s="44"/>
      <c r="B591" s="44"/>
      <c r="C591" s="44"/>
      <c r="D591" s="44"/>
      <c r="E591" s="44"/>
      <c r="F591" s="44"/>
      <c r="G591" s="44"/>
      <c r="H591" s="44"/>
      <c r="I591" s="44"/>
      <c r="J591" s="44"/>
      <c r="K591" s="44"/>
      <c r="L591" s="44"/>
      <c r="M591" s="44"/>
      <c r="N591" s="44"/>
      <c r="O591" s="44"/>
      <c r="P591" s="44"/>
      <c r="Q591" s="44"/>
      <c r="R591" s="44"/>
      <c r="S591" s="44"/>
    </row>
    <row r="592" spans="1:19">
      <c r="A592" s="44"/>
      <c r="B592" s="44"/>
      <c r="C592" s="44"/>
      <c r="D592" s="44"/>
      <c r="E592" s="44"/>
      <c r="F592" s="44"/>
      <c r="G592" s="44"/>
      <c r="H592" s="44"/>
      <c r="I592" s="44"/>
      <c r="J592" s="44"/>
      <c r="K592" s="44"/>
      <c r="L592" s="44"/>
      <c r="M592" s="44"/>
      <c r="N592" s="44"/>
      <c r="O592" s="44"/>
      <c r="P592" s="44"/>
      <c r="Q592" s="44"/>
      <c r="R592" s="44"/>
      <c r="S592" s="44"/>
    </row>
    <row r="593" spans="1:19">
      <c r="A593" s="44"/>
      <c r="B593" s="44"/>
      <c r="C593" s="44"/>
      <c r="D593" s="44"/>
      <c r="E593" s="44"/>
      <c r="F593" s="44"/>
      <c r="G593" s="44"/>
      <c r="H593" s="44"/>
      <c r="I593" s="44"/>
      <c r="J593" s="44"/>
      <c r="K593" s="44"/>
      <c r="L593" s="44"/>
      <c r="M593" s="44"/>
      <c r="N593" s="44"/>
      <c r="O593" s="44"/>
      <c r="P593" s="44"/>
      <c r="Q593" s="44"/>
      <c r="R593" s="44"/>
      <c r="S593" s="44"/>
    </row>
    <row r="594" spans="1:19">
      <c r="A594" s="44"/>
      <c r="B594" s="44"/>
      <c r="C594" s="44"/>
      <c r="D594" s="44"/>
      <c r="E594" s="44"/>
      <c r="F594" s="44"/>
      <c r="G594" s="44"/>
      <c r="H594" s="44"/>
      <c r="I594" s="44"/>
      <c r="J594" s="44"/>
      <c r="K594" s="44"/>
      <c r="L594" s="44"/>
      <c r="M594" s="44"/>
      <c r="N594" s="44"/>
      <c r="O594" s="44"/>
      <c r="P594" s="44"/>
      <c r="Q594" s="44"/>
      <c r="R594" s="44"/>
      <c r="S594" s="44"/>
    </row>
    <row r="595" spans="1:19">
      <c r="A595" s="44"/>
      <c r="B595" s="44"/>
      <c r="C595" s="44"/>
      <c r="D595" s="44"/>
      <c r="E595" s="44"/>
      <c r="F595" s="44"/>
      <c r="G595" s="44"/>
      <c r="H595" s="44"/>
      <c r="I595" s="44"/>
      <c r="J595" s="44"/>
      <c r="K595" s="44"/>
      <c r="L595" s="44"/>
      <c r="M595" s="44"/>
      <c r="N595" s="44"/>
      <c r="O595" s="44"/>
      <c r="P595" s="44"/>
      <c r="Q595" s="44"/>
      <c r="R595" s="44"/>
      <c r="S595" s="44"/>
    </row>
    <row r="596" spans="1:19">
      <c r="A596" s="44"/>
      <c r="B596" s="44"/>
      <c r="C596" s="44"/>
      <c r="D596" s="44"/>
      <c r="E596" s="44"/>
      <c r="F596" s="44"/>
      <c r="G596" s="44"/>
      <c r="H596" s="44"/>
      <c r="I596" s="44"/>
      <c r="J596" s="44"/>
      <c r="K596" s="44"/>
      <c r="L596" s="44"/>
      <c r="M596" s="44"/>
      <c r="N596" s="44"/>
      <c r="O596" s="44"/>
      <c r="P596" s="44"/>
      <c r="Q596" s="44"/>
      <c r="R596" s="44"/>
      <c r="S596" s="44"/>
    </row>
    <row r="597" spans="1:19">
      <c r="A597" s="44"/>
      <c r="B597" s="44"/>
      <c r="C597" s="44"/>
      <c r="D597" s="44"/>
      <c r="E597" s="44"/>
      <c r="F597" s="44"/>
      <c r="G597" s="44"/>
      <c r="H597" s="44"/>
      <c r="I597" s="44"/>
      <c r="J597" s="44"/>
      <c r="K597" s="44"/>
      <c r="L597" s="44"/>
      <c r="M597" s="44"/>
      <c r="N597" s="44"/>
      <c r="O597" s="44"/>
      <c r="P597" s="44"/>
      <c r="Q597" s="44"/>
      <c r="R597" s="44"/>
      <c r="S597" s="44"/>
    </row>
    <row r="598" spans="1:19">
      <c r="A598" s="44"/>
      <c r="B598" s="44"/>
      <c r="C598" s="44"/>
      <c r="D598" s="44"/>
      <c r="E598" s="44"/>
      <c r="F598" s="44"/>
      <c r="G598" s="44"/>
      <c r="H598" s="44"/>
      <c r="I598" s="44"/>
      <c r="J598" s="44"/>
      <c r="K598" s="44"/>
      <c r="L598" s="44"/>
      <c r="M598" s="44"/>
      <c r="N598" s="44"/>
      <c r="O598" s="44"/>
      <c r="P598" s="44"/>
      <c r="Q598" s="44"/>
      <c r="R598" s="44"/>
      <c r="S598" s="44"/>
    </row>
    <row r="599" spans="1:19">
      <c r="A599" s="44"/>
      <c r="B599" s="44"/>
      <c r="C599" s="44"/>
      <c r="D599" s="44"/>
      <c r="E599" s="44"/>
      <c r="F599" s="44"/>
      <c r="G599" s="44"/>
      <c r="H599" s="44"/>
      <c r="I599" s="44"/>
      <c r="J599" s="44"/>
      <c r="K599" s="44"/>
      <c r="L599" s="44"/>
      <c r="M599" s="44"/>
      <c r="N599" s="44"/>
      <c r="O599" s="44"/>
      <c r="P599" s="44"/>
      <c r="Q599" s="44"/>
      <c r="R599" s="44"/>
      <c r="S599" s="44"/>
    </row>
    <row r="600" spans="1:19">
      <c r="A600" s="44"/>
      <c r="B600" s="44"/>
      <c r="C600" s="44"/>
      <c r="D600" s="44"/>
      <c r="E600" s="44"/>
      <c r="F600" s="44"/>
      <c r="G600" s="44"/>
      <c r="H600" s="44"/>
      <c r="I600" s="44"/>
      <c r="J600" s="44"/>
      <c r="K600" s="44"/>
      <c r="L600" s="44"/>
      <c r="M600" s="44"/>
      <c r="N600" s="44"/>
      <c r="O600" s="44"/>
      <c r="P600" s="44"/>
      <c r="Q600" s="44"/>
      <c r="R600" s="44"/>
      <c r="S600" s="44"/>
    </row>
    <row r="601" spans="1:19">
      <c r="A601" s="44"/>
      <c r="B601" s="44"/>
      <c r="C601" s="44"/>
      <c r="D601" s="44"/>
      <c r="E601" s="44"/>
      <c r="F601" s="44"/>
      <c r="G601" s="44"/>
      <c r="H601" s="44"/>
      <c r="I601" s="44"/>
      <c r="J601" s="44"/>
      <c r="K601" s="44"/>
      <c r="L601" s="44"/>
      <c r="M601" s="44"/>
      <c r="N601" s="44"/>
      <c r="O601" s="44"/>
      <c r="P601" s="44"/>
      <c r="Q601" s="44"/>
      <c r="R601" s="44"/>
      <c r="S601" s="44"/>
    </row>
    <row r="602" spans="1:19">
      <c r="A602" s="44"/>
      <c r="B602" s="44"/>
      <c r="C602" s="44"/>
      <c r="D602" s="44"/>
      <c r="E602" s="44"/>
      <c r="F602" s="44"/>
      <c r="G602" s="44"/>
      <c r="H602" s="44"/>
      <c r="I602" s="44"/>
      <c r="J602" s="44"/>
      <c r="K602" s="44"/>
      <c r="L602" s="44"/>
      <c r="M602" s="44"/>
      <c r="N602" s="44"/>
      <c r="O602" s="44"/>
      <c r="P602" s="44"/>
      <c r="Q602" s="44"/>
      <c r="R602" s="44"/>
      <c r="S602" s="44"/>
    </row>
    <row r="603" spans="1:19">
      <c r="A603" s="44"/>
      <c r="B603" s="44"/>
      <c r="C603" s="44"/>
      <c r="D603" s="44"/>
      <c r="E603" s="44"/>
      <c r="F603" s="44"/>
      <c r="G603" s="44"/>
      <c r="H603" s="44"/>
      <c r="I603" s="44"/>
      <c r="J603" s="44"/>
      <c r="K603" s="44"/>
      <c r="L603" s="44"/>
      <c r="M603" s="44"/>
      <c r="N603" s="44"/>
      <c r="O603" s="44"/>
      <c r="P603" s="44"/>
      <c r="Q603" s="44"/>
      <c r="R603" s="44"/>
      <c r="S603" s="44"/>
    </row>
    <row r="604" spans="1:19">
      <c r="A604" s="44"/>
      <c r="B604" s="44"/>
      <c r="C604" s="44"/>
      <c r="D604" s="44"/>
      <c r="E604" s="44"/>
      <c r="F604" s="44"/>
      <c r="G604" s="44"/>
      <c r="H604" s="44"/>
      <c r="I604" s="44"/>
      <c r="J604" s="44"/>
      <c r="K604" s="44"/>
      <c r="L604" s="44"/>
      <c r="M604" s="44"/>
      <c r="N604" s="44"/>
      <c r="O604" s="44"/>
      <c r="P604" s="44"/>
      <c r="Q604" s="44"/>
      <c r="R604" s="44"/>
      <c r="S604" s="44"/>
    </row>
    <row r="605" spans="1:19">
      <c r="A605" s="44"/>
      <c r="B605" s="44"/>
      <c r="C605" s="44"/>
      <c r="D605" s="44"/>
      <c r="E605" s="44"/>
      <c r="F605" s="44"/>
      <c r="G605" s="44"/>
      <c r="H605" s="44"/>
      <c r="I605" s="44"/>
      <c r="J605" s="44"/>
      <c r="K605" s="44"/>
      <c r="L605" s="44"/>
      <c r="M605" s="44"/>
      <c r="N605" s="44"/>
      <c r="O605" s="44"/>
      <c r="P605" s="44"/>
      <c r="Q605" s="44"/>
      <c r="R605" s="44"/>
      <c r="S605" s="44"/>
    </row>
    <row r="606" spans="1:19">
      <c r="A606" s="44"/>
      <c r="B606" s="44"/>
      <c r="C606" s="44"/>
      <c r="D606" s="44"/>
      <c r="E606" s="44"/>
      <c r="F606" s="44"/>
      <c r="G606" s="44"/>
      <c r="H606" s="44"/>
      <c r="I606" s="44"/>
      <c r="J606" s="44"/>
      <c r="K606" s="44"/>
      <c r="L606" s="44"/>
      <c r="M606" s="44"/>
      <c r="N606" s="44"/>
      <c r="O606" s="44"/>
      <c r="P606" s="44"/>
      <c r="Q606" s="44"/>
      <c r="R606" s="44"/>
      <c r="S606" s="44"/>
    </row>
    <row r="607" spans="1:19">
      <c r="A607" s="44"/>
      <c r="B607" s="44"/>
      <c r="C607" s="44"/>
      <c r="D607" s="44"/>
      <c r="E607" s="44"/>
      <c r="F607" s="44"/>
      <c r="G607" s="44"/>
      <c r="H607" s="44"/>
      <c r="I607" s="44"/>
      <c r="J607" s="44"/>
      <c r="K607" s="44"/>
      <c r="L607" s="44"/>
      <c r="M607" s="44"/>
      <c r="N607" s="44"/>
      <c r="O607" s="44"/>
      <c r="P607" s="44"/>
      <c r="Q607" s="44"/>
      <c r="R607" s="44"/>
      <c r="S607" s="44"/>
    </row>
    <row r="608" spans="1:19">
      <c r="A608" s="44"/>
      <c r="B608" s="44"/>
      <c r="C608" s="44"/>
      <c r="D608" s="44"/>
      <c r="E608" s="44"/>
      <c r="F608" s="44"/>
      <c r="G608" s="44"/>
      <c r="H608" s="44"/>
      <c r="I608" s="44"/>
      <c r="J608" s="44"/>
      <c r="K608" s="44"/>
      <c r="L608" s="44"/>
      <c r="M608" s="44"/>
      <c r="N608" s="44"/>
      <c r="O608" s="44"/>
      <c r="P608" s="44"/>
      <c r="Q608" s="44"/>
      <c r="R608" s="44"/>
      <c r="S608" s="44"/>
    </row>
    <row r="609" spans="1:19">
      <c r="A609" s="44"/>
      <c r="B609" s="44"/>
      <c r="C609" s="44"/>
      <c r="D609" s="44"/>
      <c r="E609" s="44"/>
      <c r="F609" s="44"/>
      <c r="G609" s="44"/>
      <c r="H609" s="44"/>
      <c r="I609" s="44"/>
      <c r="J609" s="44"/>
      <c r="K609" s="44"/>
      <c r="L609" s="44"/>
      <c r="M609" s="44"/>
      <c r="N609" s="44"/>
      <c r="O609" s="44"/>
      <c r="P609" s="44"/>
      <c r="Q609" s="44"/>
      <c r="R609" s="44"/>
      <c r="S609" s="44"/>
    </row>
    <row r="610" spans="1:19">
      <c r="A610" s="44"/>
      <c r="B610" s="44"/>
      <c r="C610" s="44"/>
      <c r="D610" s="44"/>
      <c r="E610" s="44"/>
      <c r="F610" s="44"/>
      <c r="G610" s="44"/>
      <c r="H610" s="44"/>
      <c r="I610" s="44"/>
      <c r="J610" s="44"/>
      <c r="K610" s="44"/>
      <c r="L610" s="44"/>
      <c r="M610" s="44"/>
      <c r="N610" s="44"/>
      <c r="O610" s="44"/>
      <c r="P610" s="44"/>
      <c r="Q610" s="44"/>
      <c r="R610" s="44"/>
      <c r="S610" s="44"/>
    </row>
    <row r="611" spans="1:19">
      <c r="A611" s="44"/>
      <c r="B611" s="44"/>
      <c r="C611" s="44"/>
      <c r="D611" s="44"/>
      <c r="E611" s="44"/>
      <c r="F611" s="44"/>
      <c r="G611" s="44"/>
      <c r="H611" s="44"/>
      <c r="I611" s="44"/>
      <c r="J611" s="44"/>
      <c r="K611" s="44"/>
      <c r="L611" s="44"/>
      <c r="M611" s="44"/>
      <c r="N611" s="44"/>
      <c r="O611" s="44"/>
      <c r="P611" s="44"/>
      <c r="Q611" s="44"/>
      <c r="R611" s="44"/>
      <c r="S611" s="44"/>
    </row>
    <row r="612" spans="1:19">
      <c r="A612" s="44"/>
      <c r="B612" s="44"/>
      <c r="C612" s="44"/>
      <c r="D612" s="44"/>
      <c r="E612" s="44"/>
      <c r="F612" s="44"/>
      <c r="G612" s="44"/>
      <c r="H612" s="44"/>
      <c r="I612" s="44"/>
      <c r="J612" s="44"/>
      <c r="K612" s="44"/>
      <c r="L612" s="44"/>
      <c r="M612" s="44"/>
      <c r="N612" s="44"/>
      <c r="O612" s="44"/>
      <c r="P612" s="44"/>
      <c r="Q612" s="44"/>
      <c r="R612" s="44"/>
      <c r="S612" s="44"/>
    </row>
    <row r="613" spans="1:19">
      <c r="A613" s="44"/>
      <c r="B613" s="44"/>
      <c r="C613" s="44"/>
      <c r="D613" s="44"/>
      <c r="E613" s="44"/>
      <c r="F613" s="44"/>
      <c r="G613" s="44"/>
      <c r="H613" s="44"/>
      <c r="I613" s="44"/>
      <c r="J613" s="44"/>
      <c r="K613" s="44"/>
      <c r="L613" s="44"/>
      <c r="M613" s="44"/>
      <c r="N613" s="44"/>
      <c r="O613" s="44"/>
      <c r="P613" s="44"/>
      <c r="Q613" s="44"/>
      <c r="R613" s="44"/>
      <c r="S613" s="44"/>
    </row>
    <row r="614" spans="1:19">
      <c r="A614" s="44"/>
      <c r="B614" s="44"/>
      <c r="C614" s="44"/>
      <c r="D614" s="44"/>
      <c r="E614" s="44"/>
      <c r="F614" s="44"/>
      <c r="G614" s="44"/>
      <c r="H614" s="44"/>
      <c r="I614" s="44"/>
      <c r="J614" s="44"/>
      <c r="K614" s="44"/>
      <c r="L614" s="44"/>
      <c r="M614" s="44"/>
      <c r="N614" s="44"/>
      <c r="O614" s="44"/>
      <c r="P614" s="44"/>
      <c r="Q614" s="44"/>
      <c r="R614" s="44"/>
      <c r="S614" s="44"/>
    </row>
    <row r="615" spans="1:19">
      <c r="A615" s="44"/>
      <c r="B615" s="44"/>
      <c r="C615" s="44"/>
      <c r="D615" s="44"/>
      <c r="E615" s="44"/>
      <c r="F615" s="44"/>
      <c r="G615" s="44"/>
      <c r="H615" s="44"/>
      <c r="I615" s="44"/>
      <c r="J615" s="44"/>
      <c r="K615" s="44"/>
      <c r="L615" s="44"/>
      <c r="M615" s="44"/>
      <c r="N615" s="44"/>
      <c r="O615" s="44"/>
      <c r="P615" s="44"/>
      <c r="Q615" s="44"/>
      <c r="R615" s="44"/>
      <c r="S615" s="44"/>
    </row>
    <row r="616" spans="1:19">
      <c r="A616" s="44"/>
      <c r="B616" s="44"/>
      <c r="C616" s="44"/>
      <c r="D616" s="44"/>
      <c r="E616" s="44"/>
      <c r="F616" s="44"/>
      <c r="G616" s="44"/>
      <c r="H616" s="44"/>
      <c r="I616" s="44"/>
      <c r="J616" s="44"/>
      <c r="K616" s="44"/>
      <c r="L616" s="44"/>
      <c r="M616" s="44"/>
      <c r="N616" s="44"/>
      <c r="O616" s="44"/>
      <c r="P616" s="44"/>
      <c r="Q616" s="44"/>
      <c r="R616" s="44"/>
      <c r="S616" s="44"/>
    </row>
    <row r="617" spans="1:19">
      <c r="A617" s="44"/>
      <c r="B617" s="44"/>
      <c r="C617" s="44"/>
      <c r="D617" s="44"/>
      <c r="E617" s="44"/>
      <c r="F617" s="44"/>
      <c r="G617" s="44"/>
      <c r="H617" s="44"/>
      <c r="I617" s="44"/>
      <c r="J617" s="44"/>
      <c r="K617" s="44"/>
      <c r="L617" s="44"/>
      <c r="M617" s="44"/>
      <c r="N617" s="44"/>
      <c r="O617" s="44"/>
      <c r="P617" s="44"/>
      <c r="Q617" s="44"/>
      <c r="R617" s="44"/>
      <c r="S617" s="44"/>
    </row>
    <row r="618" spans="1:19">
      <c r="A618" s="44"/>
      <c r="B618" s="44"/>
      <c r="C618" s="44"/>
      <c r="D618" s="44"/>
      <c r="E618" s="44"/>
      <c r="F618" s="44"/>
      <c r="G618" s="44"/>
      <c r="H618" s="44"/>
      <c r="I618" s="44"/>
      <c r="J618" s="44"/>
      <c r="K618" s="44"/>
      <c r="L618" s="44"/>
      <c r="M618" s="44"/>
      <c r="N618" s="44"/>
      <c r="O618" s="44"/>
      <c r="P618" s="44"/>
      <c r="Q618" s="44"/>
      <c r="R618" s="44"/>
      <c r="S618" s="44"/>
    </row>
    <row r="619" spans="1:19">
      <c r="A619" s="44"/>
      <c r="B619" s="44"/>
      <c r="C619" s="44"/>
      <c r="D619" s="44"/>
      <c r="E619" s="44"/>
      <c r="F619" s="44"/>
      <c r="G619" s="44"/>
      <c r="H619" s="44"/>
      <c r="I619" s="44"/>
      <c r="J619" s="44"/>
      <c r="K619" s="44"/>
      <c r="L619" s="44"/>
      <c r="M619" s="44"/>
      <c r="N619" s="44"/>
      <c r="O619" s="44"/>
      <c r="P619" s="44"/>
      <c r="Q619" s="44"/>
      <c r="R619" s="44"/>
      <c r="S619" s="44"/>
    </row>
    <row r="620" spans="1:19">
      <c r="A620" s="44"/>
      <c r="B620" s="44"/>
      <c r="C620" s="44"/>
      <c r="D620" s="44"/>
      <c r="E620" s="44"/>
      <c r="F620" s="44"/>
      <c r="G620" s="44"/>
      <c r="H620" s="44"/>
      <c r="I620" s="44"/>
      <c r="J620" s="44"/>
      <c r="K620" s="44"/>
      <c r="L620" s="44"/>
      <c r="M620" s="44"/>
      <c r="N620" s="44"/>
      <c r="O620" s="44"/>
      <c r="P620" s="44"/>
      <c r="Q620" s="44"/>
      <c r="R620" s="44"/>
      <c r="S620" s="44"/>
    </row>
    <row r="621" spans="1:19">
      <c r="A621" s="44"/>
      <c r="B621" s="44"/>
      <c r="C621" s="44"/>
      <c r="D621" s="44"/>
      <c r="E621" s="44"/>
      <c r="F621" s="44"/>
      <c r="G621" s="44"/>
      <c r="H621" s="44"/>
      <c r="I621" s="44"/>
      <c r="J621" s="44"/>
      <c r="K621" s="44"/>
      <c r="L621" s="44"/>
      <c r="M621" s="44"/>
      <c r="N621" s="44"/>
      <c r="O621" s="44"/>
      <c r="P621" s="44"/>
      <c r="Q621" s="44"/>
      <c r="R621" s="44"/>
      <c r="S621" s="44"/>
    </row>
    <row r="622" spans="1:19">
      <c r="A622" s="44"/>
      <c r="B622" s="44"/>
      <c r="C622" s="44"/>
      <c r="D622" s="44"/>
      <c r="E622" s="44"/>
      <c r="F622" s="44"/>
      <c r="G622" s="44"/>
      <c r="H622" s="44"/>
      <c r="I622" s="44"/>
      <c r="J622" s="44"/>
      <c r="K622" s="44"/>
      <c r="L622" s="44"/>
      <c r="M622" s="44"/>
      <c r="N622" s="44"/>
      <c r="O622" s="44"/>
      <c r="P622" s="44"/>
      <c r="Q622" s="44"/>
      <c r="R622" s="44"/>
      <c r="S622" s="44"/>
    </row>
    <row r="623" spans="1:19">
      <c r="A623" s="44"/>
      <c r="B623" s="44"/>
      <c r="C623" s="44"/>
      <c r="D623" s="44"/>
      <c r="E623" s="44"/>
      <c r="F623" s="44"/>
      <c r="G623" s="44"/>
      <c r="H623" s="44"/>
      <c r="I623" s="44"/>
      <c r="J623" s="44"/>
      <c r="K623" s="44"/>
      <c r="L623" s="44"/>
      <c r="M623" s="44"/>
      <c r="N623" s="44"/>
      <c r="O623" s="44"/>
      <c r="P623" s="44"/>
      <c r="Q623" s="44"/>
      <c r="R623" s="44"/>
      <c r="S623" s="44"/>
    </row>
    <row r="624" spans="1:19">
      <c r="A624" s="44"/>
      <c r="B624" s="44"/>
      <c r="C624" s="44"/>
      <c r="D624" s="44"/>
      <c r="E624" s="44"/>
      <c r="F624" s="44"/>
      <c r="G624" s="44"/>
      <c r="H624" s="44"/>
      <c r="I624" s="44"/>
      <c r="J624" s="44"/>
      <c r="K624" s="44"/>
      <c r="L624" s="44"/>
      <c r="M624" s="44"/>
      <c r="N624" s="44"/>
      <c r="O624" s="44"/>
      <c r="P624" s="44"/>
      <c r="Q624" s="44"/>
      <c r="R624" s="44"/>
      <c r="S624" s="44"/>
    </row>
    <row r="625" spans="1:19">
      <c r="A625" s="44"/>
      <c r="B625" s="44"/>
      <c r="C625" s="44"/>
      <c r="D625" s="44"/>
      <c r="E625" s="44"/>
      <c r="F625" s="44"/>
      <c r="G625" s="44"/>
      <c r="H625" s="44"/>
      <c r="I625" s="44"/>
      <c r="J625" s="44"/>
      <c r="K625" s="44"/>
      <c r="L625" s="44"/>
      <c r="M625" s="44"/>
      <c r="N625" s="44"/>
      <c r="O625" s="44"/>
      <c r="P625" s="44"/>
      <c r="Q625" s="44"/>
      <c r="R625" s="44"/>
      <c r="S625" s="44"/>
    </row>
    <row r="626" spans="1:19">
      <c r="A626" s="44"/>
      <c r="B626" s="44"/>
      <c r="C626" s="44"/>
      <c r="D626" s="44"/>
      <c r="E626" s="44"/>
      <c r="F626" s="44"/>
      <c r="G626" s="44"/>
      <c r="H626" s="44"/>
      <c r="I626" s="44"/>
      <c r="J626" s="44"/>
      <c r="K626" s="44"/>
      <c r="L626" s="44"/>
      <c r="M626" s="44"/>
      <c r="N626" s="44"/>
      <c r="O626" s="44"/>
      <c r="P626" s="44"/>
      <c r="Q626" s="44"/>
      <c r="R626" s="44"/>
      <c r="S626" s="44"/>
    </row>
    <row r="627" spans="1:19">
      <c r="A627" s="44"/>
      <c r="B627" s="44"/>
      <c r="C627" s="44"/>
      <c r="D627" s="44"/>
      <c r="E627" s="44"/>
      <c r="F627" s="44"/>
      <c r="G627" s="44"/>
      <c r="H627" s="44"/>
      <c r="I627" s="44"/>
      <c r="J627" s="44"/>
      <c r="K627" s="44"/>
      <c r="L627" s="44"/>
      <c r="M627" s="44"/>
      <c r="N627" s="44"/>
      <c r="O627" s="44"/>
      <c r="P627" s="44"/>
      <c r="Q627" s="44"/>
      <c r="R627" s="44"/>
      <c r="S627" s="44"/>
    </row>
    <row r="628" spans="1:19">
      <c r="A628" s="44"/>
      <c r="B628" s="44"/>
      <c r="C628" s="44"/>
      <c r="D628" s="44"/>
      <c r="E628" s="44"/>
      <c r="F628" s="44"/>
      <c r="G628" s="44"/>
      <c r="H628" s="44"/>
      <c r="I628" s="44"/>
      <c r="J628" s="44"/>
      <c r="K628" s="44"/>
      <c r="L628" s="44"/>
      <c r="M628" s="44"/>
      <c r="N628" s="44"/>
      <c r="O628" s="44"/>
      <c r="P628" s="44"/>
      <c r="Q628" s="44"/>
      <c r="R628" s="44"/>
      <c r="S628" s="44"/>
    </row>
    <row r="629" spans="1:19">
      <c r="A629" s="44"/>
      <c r="B629" s="44"/>
      <c r="C629" s="44"/>
      <c r="D629" s="44"/>
      <c r="E629" s="44"/>
      <c r="F629" s="44"/>
      <c r="G629" s="44"/>
      <c r="H629" s="44"/>
      <c r="I629" s="44"/>
      <c r="J629" s="44"/>
      <c r="K629" s="44"/>
      <c r="L629" s="44"/>
      <c r="M629" s="44"/>
      <c r="N629" s="44"/>
      <c r="O629" s="44"/>
      <c r="P629" s="44"/>
      <c r="Q629" s="44"/>
      <c r="R629" s="44"/>
      <c r="S629" s="44"/>
    </row>
    <row r="630" spans="1:19">
      <c r="A630" s="44"/>
      <c r="B630" s="44"/>
      <c r="C630" s="44"/>
      <c r="D630" s="44"/>
      <c r="E630" s="44"/>
      <c r="F630" s="44"/>
      <c r="G630" s="44"/>
      <c r="H630" s="44"/>
      <c r="I630" s="44"/>
      <c r="J630" s="44"/>
      <c r="K630" s="44"/>
      <c r="L630" s="44"/>
      <c r="M630" s="44"/>
      <c r="N630" s="44"/>
      <c r="O630" s="44"/>
      <c r="P630" s="44"/>
      <c r="Q630" s="44"/>
      <c r="R630" s="44"/>
      <c r="S630" s="44"/>
    </row>
    <row r="631" spans="1:19">
      <c r="A631" s="44"/>
      <c r="B631" s="44"/>
      <c r="C631" s="44"/>
      <c r="D631" s="44"/>
      <c r="E631" s="44"/>
      <c r="F631" s="44"/>
      <c r="G631" s="44"/>
      <c r="H631" s="44"/>
      <c r="I631" s="44"/>
      <c r="J631" s="44"/>
      <c r="K631" s="44"/>
      <c r="L631" s="44"/>
      <c r="M631" s="44"/>
      <c r="N631" s="44"/>
      <c r="O631" s="44"/>
      <c r="P631" s="44"/>
      <c r="Q631" s="44"/>
      <c r="R631" s="44"/>
      <c r="S631" s="44"/>
    </row>
    <row r="632" spans="1:19">
      <c r="A632" s="44"/>
      <c r="B632" s="44"/>
      <c r="C632" s="44"/>
      <c r="D632" s="44"/>
      <c r="E632" s="44"/>
      <c r="F632" s="44"/>
      <c r="G632" s="44"/>
      <c r="H632" s="44"/>
      <c r="I632" s="44"/>
      <c r="J632" s="44"/>
      <c r="K632" s="44"/>
      <c r="L632" s="44"/>
      <c r="M632" s="44"/>
      <c r="N632" s="44"/>
      <c r="O632" s="44"/>
      <c r="P632" s="44"/>
      <c r="Q632" s="44"/>
      <c r="R632" s="44"/>
      <c r="S632" s="44"/>
    </row>
    <row r="633" spans="1:19">
      <c r="A633" s="44"/>
      <c r="B633" s="44"/>
      <c r="C633" s="44"/>
      <c r="D633" s="44"/>
      <c r="E633" s="44"/>
      <c r="F633" s="44"/>
      <c r="G633" s="44"/>
      <c r="H633" s="44"/>
      <c r="I633" s="44"/>
      <c r="J633" s="44"/>
      <c r="K633" s="44"/>
      <c r="L633" s="44"/>
      <c r="M633" s="44"/>
      <c r="N633" s="44"/>
      <c r="O633" s="44"/>
      <c r="P633" s="44"/>
      <c r="Q633" s="44"/>
      <c r="R633" s="44"/>
      <c r="S633" s="44"/>
    </row>
    <row r="634" spans="1:19">
      <c r="A634" s="44"/>
      <c r="B634" s="44"/>
      <c r="C634" s="44"/>
      <c r="D634" s="44"/>
      <c r="E634" s="44"/>
      <c r="F634" s="44"/>
      <c r="G634" s="44"/>
      <c r="H634" s="44"/>
      <c r="I634" s="44"/>
      <c r="J634" s="44"/>
      <c r="K634" s="44"/>
      <c r="L634" s="44"/>
      <c r="M634" s="44"/>
      <c r="N634" s="44"/>
      <c r="O634" s="44"/>
      <c r="P634" s="44"/>
      <c r="Q634" s="44"/>
      <c r="R634" s="44"/>
      <c r="S634" s="44"/>
    </row>
    <row r="635" spans="1:19">
      <c r="A635" s="44"/>
      <c r="B635" s="44"/>
      <c r="C635" s="44"/>
      <c r="D635" s="44"/>
      <c r="E635" s="44"/>
      <c r="F635" s="44"/>
      <c r="G635" s="44"/>
      <c r="H635" s="44"/>
      <c r="I635" s="44"/>
      <c r="J635" s="44"/>
      <c r="K635" s="44"/>
      <c r="L635" s="44"/>
      <c r="M635" s="44"/>
      <c r="N635" s="44"/>
      <c r="O635" s="44"/>
      <c r="P635" s="44"/>
      <c r="Q635" s="44"/>
      <c r="R635" s="44"/>
      <c r="S635" s="44"/>
    </row>
    <row r="636" spans="1:19">
      <c r="A636" s="44"/>
      <c r="B636" s="44"/>
      <c r="C636" s="44"/>
      <c r="D636" s="44"/>
      <c r="E636" s="44"/>
      <c r="F636" s="44"/>
      <c r="G636" s="44"/>
      <c r="H636" s="44"/>
      <c r="I636" s="44"/>
      <c r="J636" s="44"/>
      <c r="K636" s="44"/>
      <c r="L636" s="44"/>
      <c r="M636" s="44"/>
      <c r="N636" s="44"/>
      <c r="O636" s="44"/>
      <c r="P636" s="44"/>
      <c r="Q636" s="44"/>
      <c r="R636" s="44"/>
      <c r="S636" s="44"/>
    </row>
    <row r="637" spans="1:19">
      <c r="A637" s="44"/>
      <c r="B637" s="44"/>
      <c r="C637" s="44"/>
      <c r="D637" s="44"/>
      <c r="E637" s="44"/>
      <c r="F637" s="44"/>
      <c r="G637" s="44"/>
      <c r="H637" s="44"/>
      <c r="I637" s="44"/>
      <c r="J637" s="44"/>
      <c r="K637" s="44"/>
      <c r="L637" s="44"/>
      <c r="M637" s="44"/>
      <c r="N637" s="44"/>
      <c r="O637" s="44"/>
      <c r="P637" s="44"/>
      <c r="Q637" s="44"/>
      <c r="R637" s="44"/>
      <c r="S637" s="44"/>
    </row>
    <row r="638" spans="1:19">
      <c r="A638" s="44"/>
      <c r="B638" s="44"/>
      <c r="C638" s="44"/>
      <c r="D638" s="44"/>
      <c r="E638" s="44"/>
      <c r="F638" s="44"/>
      <c r="G638" s="44"/>
      <c r="H638" s="44"/>
      <c r="I638" s="44"/>
      <c r="J638" s="44"/>
      <c r="K638" s="44"/>
      <c r="L638" s="44"/>
      <c r="M638" s="44"/>
      <c r="N638" s="44"/>
      <c r="O638" s="44"/>
      <c r="P638" s="44"/>
      <c r="Q638" s="44"/>
      <c r="R638" s="44"/>
      <c r="S638" s="44"/>
    </row>
    <row r="639" spans="1:19">
      <c r="A639" s="44"/>
      <c r="B639" s="44"/>
      <c r="C639" s="44"/>
      <c r="D639" s="44"/>
      <c r="E639" s="44"/>
      <c r="F639" s="44"/>
      <c r="G639" s="44"/>
      <c r="H639" s="44"/>
      <c r="I639" s="44"/>
      <c r="J639" s="44"/>
      <c r="K639" s="44"/>
      <c r="L639" s="44"/>
      <c r="M639" s="44"/>
      <c r="N639" s="44"/>
      <c r="O639" s="44"/>
      <c r="P639" s="44"/>
      <c r="Q639" s="44"/>
      <c r="R639" s="44"/>
      <c r="S639" s="44"/>
    </row>
    <row r="640" spans="1:19">
      <c r="A640" s="44"/>
      <c r="B640" s="44"/>
      <c r="C640" s="44"/>
      <c r="D640" s="44"/>
      <c r="E640" s="44"/>
      <c r="F640" s="44"/>
      <c r="G640" s="44"/>
      <c r="H640" s="44"/>
      <c r="I640" s="44"/>
      <c r="J640" s="44"/>
      <c r="K640" s="44"/>
      <c r="L640" s="44"/>
      <c r="M640" s="44"/>
      <c r="N640" s="44"/>
      <c r="O640" s="44"/>
      <c r="P640" s="44"/>
      <c r="Q640" s="44"/>
      <c r="R640" s="44"/>
      <c r="S640" s="44"/>
    </row>
    <row r="641" spans="1:19">
      <c r="A641" s="44"/>
      <c r="B641" s="44"/>
      <c r="C641" s="44"/>
      <c r="D641" s="44"/>
      <c r="E641" s="44"/>
      <c r="F641" s="44"/>
      <c r="G641" s="44"/>
      <c r="H641" s="44"/>
      <c r="I641" s="44"/>
      <c r="J641" s="44"/>
      <c r="K641" s="44"/>
      <c r="L641" s="44"/>
      <c r="M641" s="44"/>
      <c r="N641" s="44"/>
      <c r="O641" s="44"/>
      <c r="P641" s="44"/>
      <c r="Q641" s="44"/>
      <c r="R641" s="44"/>
      <c r="S641" s="44"/>
    </row>
    <row r="642" spans="1:19">
      <c r="A642" s="44"/>
      <c r="B642" s="44"/>
      <c r="C642" s="44"/>
      <c r="D642" s="44"/>
      <c r="E642" s="44"/>
      <c r="F642" s="44"/>
      <c r="G642" s="44"/>
      <c r="H642" s="44"/>
      <c r="I642" s="44"/>
      <c r="J642" s="44"/>
      <c r="K642" s="44"/>
      <c r="L642" s="44"/>
      <c r="M642" s="44"/>
      <c r="N642" s="44"/>
      <c r="O642" s="44"/>
      <c r="P642" s="44"/>
      <c r="Q642" s="44"/>
      <c r="R642" s="44"/>
      <c r="S642" s="44"/>
    </row>
    <row r="643" spans="1:19">
      <c r="A643" s="44"/>
      <c r="B643" s="44"/>
      <c r="C643" s="44"/>
      <c r="D643" s="44"/>
      <c r="E643" s="44"/>
      <c r="F643" s="44"/>
      <c r="G643" s="44"/>
      <c r="H643" s="44"/>
      <c r="I643" s="44"/>
      <c r="J643" s="44"/>
      <c r="K643" s="44"/>
      <c r="L643" s="44"/>
      <c r="M643" s="44"/>
      <c r="N643" s="44"/>
      <c r="O643" s="44"/>
      <c r="P643" s="44"/>
      <c r="Q643" s="44"/>
      <c r="R643" s="44"/>
      <c r="S643" s="44"/>
    </row>
    <row r="644" spans="1:19">
      <c r="A644" s="44"/>
      <c r="B644" s="44"/>
      <c r="C644" s="44"/>
      <c r="D644" s="44"/>
      <c r="E644" s="44"/>
      <c r="F644" s="44"/>
      <c r="G644" s="44"/>
      <c r="H644" s="44"/>
      <c r="I644" s="44"/>
      <c r="J644" s="44"/>
      <c r="K644" s="44"/>
      <c r="L644" s="44"/>
      <c r="M644" s="44"/>
      <c r="N644" s="44"/>
      <c r="O644" s="44"/>
      <c r="P644" s="44"/>
      <c r="Q644" s="44"/>
      <c r="R644" s="44"/>
      <c r="S644" s="44"/>
    </row>
    <row r="645" spans="1:19">
      <c r="A645" s="44"/>
      <c r="B645" s="44"/>
      <c r="C645" s="44"/>
      <c r="D645" s="44"/>
      <c r="E645" s="44"/>
      <c r="F645" s="44"/>
      <c r="G645" s="44"/>
      <c r="H645" s="44"/>
      <c r="I645" s="44"/>
      <c r="J645" s="44"/>
      <c r="K645" s="44"/>
      <c r="L645" s="44"/>
      <c r="M645" s="44"/>
      <c r="N645" s="44"/>
      <c r="O645" s="44"/>
      <c r="P645" s="44"/>
      <c r="Q645" s="44"/>
      <c r="R645" s="44"/>
      <c r="S645" s="44"/>
    </row>
    <row r="646" spans="1:19">
      <c r="A646" s="44"/>
      <c r="B646" s="44"/>
      <c r="C646" s="44"/>
      <c r="D646" s="44"/>
      <c r="E646" s="44"/>
      <c r="F646" s="44"/>
      <c r="G646" s="44"/>
      <c r="H646" s="44"/>
      <c r="I646" s="44"/>
      <c r="J646" s="44"/>
      <c r="K646" s="44"/>
      <c r="L646" s="44"/>
      <c r="M646" s="44"/>
      <c r="N646" s="44"/>
      <c r="O646" s="44"/>
      <c r="P646" s="44"/>
      <c r="Q646" s="44"/>
      <c r="R646" s="44"/>
      <c r="S646" s="44"/>
    </row>
    <row r="647" spans="1:19">
      <c r="A647" s="44"/>
      <c r="B647" s="44"/>
      <c r="C647" s="44"/>
      <c r="D647" s="44"/>
      <c r="E647" s="44"/>
      <c r="F647" s="44"/>
      <c r="G647" s="44"/>
      <c r="H647" s="44"/>
      <c r="I647" s="44"/>
      <c r="J647" s="44"/>
      <c r="K647" s="44"/>
      <c r="L647" s="44"/>
      <c r="M647" s="44"/>
      <c r="N647" s="44"/>
      <c r="O647" s="44"/>
      <c r="P647" s="44"/>
      <c r="Q647" s="44"/>
      <c r="R647" s="44"/>
      <c r="S647" s="44"/>
    </row>
    <row r="648" spans="1:19">
      <c r="A648" s="44"/>
      <c r="B648" s="44"/>
      <c r="C648" s="44"/>
      <c r="D648" s="44"/>
      <c r="E648" s="44"/>
      <c r="F648" s="44"/>
      <c r="G648" s="44"/>
      <c r="H648" s="44"/>
      <c r="I648" s="44"/>
      <c r="J648" s="44"/>
      <c r="K648" s="44"/>
      <c r="L648" s="44"/>
      <c r="M648" s="44"/>
      <c r="N648" s="44"/>
      <c r="O648" s="44"/>
      <c r="P648" s="44"/>
      <c r="Q648" s="44"/>
      <c r="R648" s="44"/>
      <c r="S648" s="44"/>
    </row>
    <row r="649" spans="1:19">
      <c r="A649" s="44"/>
      <c r="B649" s="44"/>
      <c r="C649" s="44"/>
      <c r="D649" s="44"/>
      <c r="E649" s="44"/>
      <c r="F649" s="44"/>
      <c r="G649" s="44"/>
      <c r="H649" s="44"/>
      <c r="I649" s="44"/>
      <c r="J649" s="44"/>
      <c r="K649" s="44"/>
      <c r="L649" s="44"/>
      <c r="M649" s="44"/>
      <c r="N649" s="44"/>
      <c r="O649" s="44"/>
      <c r="P649" s="44"/>
      <c r="Q649" s="44"/>
      <c r="R649" s="44"/>
      <c r="S649" s="44"/>
    </row>
    <row r="650" spans="1:19">
      <c r="A650" s="44"/>
      <c r="B650" s="44"/>
      <c r="C650" s="44"/>
      <c r="D650" s="44"/>
      <c r="E650" s="44"/>
      <c r="F650" s="44"/>
      <c r="G650" s="44"/>
      <c r="H650" s="44"/>
      <c r="I650" s="44"/>
      <c r="J650" s="44"/>
      <c r="K650" s="44"/>
      <c r="L650" s="44"/>
      <c r="M650" s="44"/>
      <c r="N650" s="44"/>
      <c r="O650" s="44"/>
      <c r="P650" s="44"/>
      <c r="Q650" s="44"/>
      <c r="R650" s="44"/>
      <c r="S650" s="44"/>
    </row>
    <row r="651" spans="1:19">
      <c r="A651" s="44"/>
      <c r="B651" s="44"/>
      <c r="C651" s="44"/>
      <c r="D651" s="44"/>
      <c r="E651" s="44"/>
      <c r="F651" s="44"/>
      <c r="G651" s="44"/>
      <c r="H651" s="44"/>
      <c r="I651" s="44"/>
      <c r="J651" s="44"/>
      <c r="K651" s="44"/>
      <c r="L651" s="44"/>
      <c r="M651" s="44"/>
      <c r="N651" s="44"/>
      <c r="O651" s="44"/>
      <c r="P651" s="44"/>
      <c r="Q651" s="44"/>
      <c r="R651" s="44"/>
      <c r="S651" s="44"/>
    </row>
    <row r="652" spans="1:19">
      <c r="A652" s="44"/>
      <c r="B652" s="44"/>
      <c r="C652" s="44"/>
      <c r="D652" s="44"/>
      <c r="E652" s="44"/>
      <c r="F652" s="44"/>
      <c r="G652" s="44"/>
      <c r="H652" s="44"/>
      <c r="I652" s="44"/>
      <c r="J652" s="44"/>
      <c r="K652" s="44"/>
      <c r="L652" s="44"/>
      <c r="M652" s="44"/>
      <c r="N652" s="44"/>
      <c r="O652" s="44"/>
      <c r="P652" s="44"/>
      <c r="Q652" s="44"/>
      <c r="R652" s="44"/>
      <c r="S652" s="44"/>
    </row>
    <row r="653" spans="1:19">
      <c r="A653" s="44"/>
      <c r="B653" s="44"/>
      <c r="C653" s="44"/>
      <c r="D653" s="44"/>
      <c r="E653" s="44"/>
      <c r="F653" s="44"/>
      <c r="G653" s="44"/>
      <c r="H653" s="44"/>
      <c r="I653" s="44"/>
      <c r="J653" s="44"/>
      <c r="K653" s="44"/>
      <c r="L653" s="44"/>
      <c r="M653" s="44"/>
      <c r="N653" s="44"/>
      <c r="O653" s="44"/>
      <c r="P653" s="44"/>
      <c r="Q653" s="44"/>
      <c r="R653" s="44"/>
      <c r="S653" s="44"/>
    </row>
    <row r="654" spans="1:19">
      <c r="A654" s="44"/>
      <c r="B654" s="44"/>
      <c r="C654" s="44"/>
      <c r="D654" s="44"/>
      <c r="E654" s="44"/>
      <c r="F654" s="44"/>
      <c r="G654" s="44"/>
      <c r="H654" s="44"/>
      <c r="I654" s="44"/>
      <c r="J654" s="44"/>
      <c r="K654" s="44"/>
      <c r="L654" s="44"/>
      <c r="M654" s="44"/>
      <c r="N654" s="44"/>
      <c r="O654" s="44"/>
      <c r="P654" s="44"/>
      <c r="Q654" s="44"/>
      <c r="R654" s="44"/>
      <c r="S654" s="44"/>
    </row>
    <row r="655" spans="1:19">
      <c r="A655" s="44"/>
      <c r="B655" s="44"/>
      <c r="C655" s="44"/>
      <c r="D655" s="44"/>
      <c r="E655" s="44"/>
      <c r="F655" s="44"/>
      <c r="G655" s="44"/>
      <c r="H655" s="44"/>
      <c r="I655" s="44"/>
      <c r="J655" s="44"/>
      <c r="K655" s="44"/>
      <c r="L655" s="44"/>
      <c r="M655" s="44"/>
      <c r="N655" s="44"/>
      <c r="O655" s="44"/>
      <c r="P655" s="44"/>
      <c r="Q655" s="44"/>
      <c r="R655" s="44"/>
      <c r="S655" s="44"/>
    </row>
    <row r="656" spans="1:19">
      <c r="A656" s="44"/>
      <c r="B656" s="44"/>
      <c r="C656" s="44"/>
      <c r="D656" s="44"/>
      <c r="E656" s="44"/>
      <c r="F656" s="44"/>
      <c r="G656" s="44"/>
      <c r="H656" s="44"/>
      <c r="I656" s="44"/>
      <c r="J656" s="44"/>
      <c r="K656" s="44"/>
      <c r="L656" s="44"/>
      <c r="M656" s="44"/>
      <c r="N656" s="44"/>
      <c r="O656" s="44"/>
      <c r="P656" s="44"/>
      <c r="Q656" s="44"/>
      <c r="R656" s="44"/>
      <c r="S656" s="44"/>
    </row>
    <row r="657" spans="1:19">
      <c r="A657" s="44"/>
      <c r="B657" s="44"/>
      <c r="C657" s="44"/>
      <c r="D657" s="44"/>
      <c r="E657" s="44"/>
      <c r="F657" s="44"/>
      <c r="G657" s="44"/>
      <c r="H657" s="44"/>
      <c r="I657" s="44"/>
      <c r="J657" s="44"/>
      <c r="K657" s="44"/>
      <c r="L657" s="44"/>
      <c r="M657" s="44"/>
      <c r="N657" s="44"/>
      <c r="O657" s="44"/>
      <c r="P657" s="44"/>
      <c r="Q657" s="44"/>
      <c r="R657" s="44"/>
      <c r="S657" s="44"/>
    </row>
    <row r="658" spans="1:19">
      <c r="A658" s="44"/>
      <c r="B658" s="44"/>
      <c r="C658" s="44"/>
      <c r="D658" s="44"/>
      <c r="E658" s="44"/>
      <c r="F658" s="44"/>
      <c r="G658" s="44"/>
      <c r="H658" s="44"/>
      <c r="I658" s="44"/>
      <c r="J658" s="44"/>
      <c r="K658" s="44"/>
      <c r="L658" s="44"/>
      <c r="M658" s="44"/>
      <c r="N658" s="44"/>
      <c r="O658" s="44"/>
      <c r="P658" s="44"/>
      <c r="Q658" s="44"/>
      <c r="R658" s="44"/>
      <c r="S658" s="44"/>
    </row>
    <row r="659" spans="1:19">
      <c r="A659" s="44"/>
      <c r="B659" s="44"/>
      <c r="C659" s="44"/>
      <c r="D659" s="44"/>
      <c r="E659" s="44"/>
      <c r="F659" s="44"/>
      <c r="G659" s="44"/>
      <c r="H659" s="44"/>
      <c r="I659" s="44"/>
      <c r="J659" s="44"/>
      <c r="K659" s="44"/>
      <c r="L659" s="44"/>
      <c r="M659" s="44"/>
      <c r="N659" s="44"/>
      <c r="O659" s="44"/>
      <c r="P659" s="44"/>
      <c r="Q659" s="44"/>
      <c r="R659" s="44"/>
      <c r="S659" s="44"/>
    </row>
    <row r="660" spans="1:19">
      <c r="A660" s="44"/>
      <c r="B660" s="44"/>
      <c r="C660" s="44"/>
      <c r="D660" s="44"/>
      <c r="E660" s="44"/>
      <c r="F660" s="44"/>
      <c r="G660" s="44"/>
      <c r="H660" s="44"/>
      <c r="I660" s="44"/>
      <c r="J660" s="44"/>
      <c r="K660" s="44"/>
      <c r="L660" s="44"/>
      <c r="M660" s="44"/>
      <c r="N660" s="44"/>
      <c r="O660" s="44"/>
      <c r="P660" s="44"/>
      <c r="Q660" s="44"/>
      <c r="R660" s="44"/>
      <c r="S660" s="44"/>
    </row>
    <row r="661" spans="1:19">
      <c r="A661" s="44"/>
      <c r="B661" s="44"/>
      <c r="C661" s="44"/>
      <c r="D661" s="44"/>
      <c r="E661" s="44"/>
      <c r="F661" s="44"/>
      <c r="G661" s="44"/>
      <c r="H661" s="44"/>
      <c r="I661" s="44"/>
      <c r="J661" s="44"/>
      <c r="K661" s="44"/>
      <c r="L661" s="44"/>
      <c r="M661" s="44"/>
      <c r="N661" s="44"/>
      <c r="O661" s="44"/>
      <c r="P661" s="44"/>
      <c r="Q661" s="44"/>
      <c r="R661" s="44"/>
      <c r="S661" s="44"/>
    </row>
    <row r="662" spans="1:19">
      <c r="A662" s="44"/>
      <c r="B662" s="44"/>
      <c r="C662" s="44"/>
      <c r="D662" s="44"/>
      <c r="E662" s="44"/>
      <c r="F662" s="44"/>
      <c r="G662" s="44"/>
      <c r="H662" s="44"/>
      <c r="I662" s="44"/>
      <c r="J662" s="44"/>
      <c r="K662" s="44"/>
      <c r="L662" s="44"/>
      <c r="M662" s="44"/>
      <c r="N662" s="44"/>
      <c r="O662" s="44"/>
      <c r="P662" s="44"/>
      <c r="Q662" s="44"/>
      <c r="R662" s="44"/>
      <c r="S662" s="44"/>
    </row>
    <row r="663" spans="1:19">
      <c r="A663" s="44"/>
      <c r="B663" s="44"/>
      <c r="C663" s="44"/>
      <c r="D663" s="44"/>
      <c r="E663" s="44"/>
      <c r="F663" s="44"/>
      <c r="G663" s="44"/>
      <c r="H663" s="44"/>
      <c r="I663" s="44"/>
      <c r="J663" s="44"/>
      <c r="K663" s="44"/>
      <c r="L663" s="44"/>
      <c r="M663" s="44"/>
      <c r="N663" s="44"/>
      <c r="O663" s="44"/>
      <c r="P663" s="44"/>
      <c r="Q663" s="44"/>
      <c r="R663" s="44"/>
      <c r="S663" s="44"/>
    </row>
    <row r="664" spans="1:19">
      <c r="A664" s="44"/>
      <c r="B664" s="44"/>
      <c r="C664" s="44"/>
      <c r="D664" s="44"/>
      <c r="E664" s="44"/>
      <c r="F664" s="44"/>
      <c r="G664" s="44"/>
      <c r="H664" s="44"/>
      <c r="I664" s="44"/>
      <c r="J664" s="44"/>
      <c r="K664" s="44"/>
      <c r="L664" s="44"/>
      <c r="M664" s="44"/>
      <c r="N664" s="44"/>
      <c r="O664" s="44"/>
      <c r="P664" s="44"/>
      <c r="Q664" s="44"/>
      <c r="R664" s="44"/>
      <c r="S664" s="44"/>
    </row>
    <row r="665" spans="1:19">
      <c r="A665" s="44"/>
      <c r="B665" s="44"/>
      <c r="C665" s="44"/>
      <c r="D665" s="44"/>
      <c r="E665" s="44"/>
      <c r="F665" s="44"/>
      <c r="G665" s="44"/>
      <c r="H665" s="44"/>
      <c r="I665" s="44"/>
      <c r="J665" s="44"/>
      <c r="K665" s="44"/>
      <c r="L665" s="44"/>
      <c r="M665" s="44"/>
      <c r="N665" s="44"/>
      <c r="O665" s="44"/>
      <c r="P665" s="44"/>
      <c r="Q665" s="44"/>
      <c r="R665" s="44"/>
      <c r="S665" s="44"/>
    </row>
    <row r="666" spans="1:19">
      <c r="A666" s="44"/>
      <c r="B666" s="44"/>
      <c r="C666" s="44"/>
      <c r="D666" s="44"/>
      <c r="E666" s="44"/>
      <c r="F666" s="44"/>
      <c r="G666" s="44"/>
      <c r="H666" s="44"/>
      <c r="I666" s="44"/>
      <c r="J666" s="44"/>
      <c r="K666" s="44"/>
      <c r="L666" s="44"/>
      <c r="M666" s="44"/>
      <c r="N666" s="44"/>
      <c r="O666" s="44"/>
      <c r="P666" s="44"/>
      <c r="Q666" s="44"/>
      <c r="R666" s="44"/>
      <c r="S666" s="44"/>
    </row>
    <row r="667" spans="1:19">
      <c r="A667" s="44"/>
      <c r="B667" s="44"/>
      <c r="C667" s="44"/>
      <c r="D667" s="44"/>
      <c r="E667" s="44"/>
      <c r="F667" s="44"/>
      <c r="G667" s="44"/>
      <c r="H667" s="44"/>
      <c r="I667" s="44"/>
      <c r="J667" s="44"/>
      <c r="K667" s="44"/>
      <c r="L667" s="44"/>
      <c r="M667" s="44"/>
      <c r="N667" s="44"/>
      <c r="O667" s="44"/>
      <c r="P667" s="44"/>
      <c r="Q667" s="44"/>
      <c r="R667" s="44"/>
      <c r="S667" s="44"/>
    </row>
    <row r="668" spans="1:19">
      <c r="A668" s="44"/>
      <c r="B668" s="44"/>
      <c r="C668" s="44"/>
      <c r="D668" s="44"/>
      <c r="E668" s="44"/>
      <c r="F668" s="44"/>
      <c r="G668" s="44"/>
      <c r="H668" s="44"/>
      <c r="I668" s="44"/>
      <c r="J668" s="44"/>
      <c r="K668" s="44"/>
      <c r="L668" s="44"/>
      <c r="M668" s="44"/>
      <c r="N668" s="44"/>
      <c r="O668" s="44"/>
      <c r="P668" s="44"/>
      <c r="Q668" s="44"/>
      <c r="R668" s="44"/>
      <c r="S668" s="44"/>
    </row>
    <row r="669" spans="1:19">
      <c r="A669" s="44"/>
      <c r="B669" s="44"/>
      <c r="C669" s="44"/>
      <c r="D669" s="44"/>
      <c r="E669" s="44"/>
      <c r="F669" s="44"/>
      <c r="G669" s="44"/>
      <c r="H669" s="44"/>
      <c r="I669" s="44"/>
      <c r="J669" s="44"/>
      <c r="K669" s="44"/>
      <c r="L669" s="44"/>
      <c r="M669" s="44"/>
      <c r="N669" s="44"/>
      <c r="O669" s="44"/>
      <c r="P669" s="44"/>
      <c r="Q669" s="44"/>
      <c r="R669" s="44"/>
      <c r="S669" s="44"/>
    </row>
    <row r="670" spans="1:19">
      <c r="A670" s="44"/>
      <c r="B670" s="44"/>
      <c r="C670" s="44"/>
      <c r="D670" s="44"/>
      <c r="E670" s="44"/>
      <c r="F670" s="44"/>
      <c r="G670" s="44"/>
      <c r="H670" s="44"/>
      <c r="I670" s="44"/>
      <c r="J670" s="44"/>
      <c r="K670" s="44"/>
      <c r="L670" s="44"/>
      <c r="M670" s="44"/>
      <c r="N670" s="44"/>
      <c r="O670" s="44"/>
      <c r="P670" s="44"/>
      <c r="Q670" s="44"/>
      <c r="R670" s="44"/>
      <c r="S670" s="44"/>
    </row>
    <row r="671" spans="1:19">
      <c r="A671" s="44"/>
      <c r="B671" s="44"/>
      <c r="C671" s="44"/>
      <c r="D671" s="44"/>
      <c r="E671" s="44"/>
      <c r="F671" s="44"/>
      <c r="G671" s="44"/>
      <c r="H671" s="44"/>
      <c r="I671" s="44"/>
      <c r="J671" s="44"/>
      <c r="K671" s="44"/>
      <c r="L671" s="44"/>
      <c r="M671" s="44"/>
      <c r="N671" s="44"/>
      <c r="O671" s="44"/>
      <c r="P671" s="44"/>
      <c r="Q671" s="44"/>
      <c r="R671" s="44"/>
      <c r="S671" s="44"/>
    </row>
    <row r="672" spans="1:19">
      <c r="A672" s="44"/>
      <c r="B672" s="44"/>
      <c r="C672" s="44"/>
      <c r="D672" s="44"/>
      <c r="E672" s="44"/>
      <c r="F672" s="44"/>
      <c r="G672" s="44"/>
      <c r="H672" s="44"/>
      <c r="I672" s="44"/>
      <c r="J672" s="44"/>
      <c r="K672" s="44"/>
      <c r="L672" s="44"/>
      <c r="M672" s="44"/>
      <c r="N672" s="44"/>
      <c r="O672" s="44"/>
      <c r="P672" s="44"/>
      <c r="Q672" s="44"/>
      <c r="R672" s="44"/>
      <c r="S672" s="44"/>
    </row>
    <row r="673" spans="1:19">
      <c r="A673" s="44"/>
      <c r="B673" s="44"/>
      <c r="C673" s="44"/>
      <c r="D673" s="44"/>
      <c r="E673" s="44"/>
      <c r="F673" s="44"/>
      <c r="G673" s="44"/>
      <c r="H673" s="44"/>
      <c r="I673" s="44"/>
      <c r="J673" s="44"/>
      <c r="K673" s="44"/>
      <c r="L673" s="44"/>
      <c r="M673" s="44"/>
      <c r="N673" s="44"/>
      <c r="O673" s="44"/>
      <c r="P673" s="44"/>
      <c r="Q673" s="44"/>
      <c r="R673" s="44"/>
      <c r="S673" s="44"/>
    </row>
    <row r="674" spans="1:19">
      <c r="A674" s="44"/>
      <c r="B674" s="44"/>
      <c r="C674" s="44"/>
      <c r="D674" s="44"/>
      <c r="E674" s="44"/>
      <c r="F674" s="44"/>
      <c r="G674" s="44"/>
      <c r="H674" s="44"/>
      <c r="I674" s="44"/>
      <c r="J674" s="44"/>
      <c r="K674" s="44"/>
      <c r="L674" s="44"/>
      <c r="M674" s="44"/>
      <c r="N674" s="44"/>
      <c r="O674" s="44"/>
      <c r="P674" s="44"/>
      <c r="Q674" s="44"/>
      <c r="R674" s="44"/>
      <c r="S674" s="44"/>
    </row>
    <row r="675" spans="1:19">
      <c r="A675" s="44"/>
      <c r="B675" s="44"/>
      <c r="C675" s="44"/>
      <c r="D675" s="44"/>
      <c r="E675" s="44"/>
      <c r="F675" s="44"/>
      <c r="G675" s="44"/>
      <c r="H675" s="44"/>
      <c r="I675" s="44"/>
      <c r="J675" s="44"/>
      <c r="K675" s="44"/>
      <c r="L675" s="44"/>
      <c r="M675" s="44"/>
      <c r="N675" s="44"/>
      <c r="O675" s="44"/>
      <c r="P675" s="44"/>
      <c r="Q675" s="44"/>
      <c r="R675" s="44"/>
      <c r="S675" s="44"/>
    </row>
    <row r="676" spans="1:19">
      <c r="A676" s="44"/>
      <c r="B676" s="44"/>
      <c r="C676" s="44"/>
      <c r="D676" s="44"/>
      <c r="E676" s="44"/>
      <c r="F676" s="44"/>
      <c r="G676" s="44"/>
      <c r="H676" s="44"/>
      <c r="I676" s="44"/>
      <c r="J676" s="44"/>
      <c r="K676" s="44"/>
      <c r="L676" s="44"/>
      <c r="M676" s="44"/>
      <c r="N676" s="44"/>
      <c r="O676" s="44"/>
      <c r="P676" s="44"/>
      <c r="Q676" s="44"/>
      <c r="R676" s="44"/>
      <c r="S676" s="44"/>
    </row>
    <row r="677" spans="1:19">
      <c r="A677" s="44"/>
      <c r="B677" s="44"/>
      <c r="C677" s="44"/>
      <c r="D677" s="44"/>
      <c r="E677" s="44"/>
      <c r="F677" s="44"/>
      <c r="G677" s="44"/>
      <c r="H677" s="44"/>
      <c r="I677" s="44"/>
      <c r="J677" s="44"/>
      <c r="K677" s="44"/>
      <c r="L677" s="44"/>
      <c r="M677" s="44"/>
      <c r="N677" s="44"/>
      <c r="O677" s="44"/>
      <c r="P677" s="44"/>
      <c r="Q677" s="44"/>
      <c r="R677" s="44"/>
      <c r="S677" s="44"/>
    </row>
    <row r="678" spans="1:19">
      <c r="A678" s="44"/>
      <c r="B678" s="44"/>
      <c r="C678" s="44"/>
      <c r="D678" s="44"/>
      <c r="E678" s="44"/>
      <c r="F678" s="44"/>
      <c r="G678" s="44"/>
      <c r="H678" s="44"/>
      <c r="I678" s="44"/>
      <c r="J678" s="44"/>
      <c r="K678" s="44"/>
      <c r="L678" s="44"/>
      <c r="M678" s="44"/>
      <c r="N678" s="44"/>
      <c r="O678" s="44"/>
      <c r="P678" s="44"/>
      <c r="Q678" s="44"/>
      <c r="R678" s="44"/>
      <c r="S678" s="44"/>
    </row>
    <row r="679" spans="1:19">
      <c r="A679" s="44"/>
      <c r="B679" s="44"/>
      <c r="C679" s="44"/>
      <c r="D679" s="44"/>
      <c r="E679" s="44"/>
      <c r="F679" s="44"/>
      <c r="G679" s="44"/>
      <c r="H679" s="44"/>
      <c r="I679" s="44"/>
      <c r="J679" s="44"/>
      <c r="K679" s="44"/>
      <c r="L679" s="44"/>
      <c r="M679" s="44"/>
      <c r="N679" s="44"/>
      <c r="O679" s="44"/>
      <c r="P679" s="44"/>
      <c r="Q679" s="44"/>
      <c r="R679" s="44"/>
      <c r="S679" s="44"/>
    </row>
    <row r="680" spans="1:19">
      <c r="A680" s="44"/>
      <c r="B680" s="44"/>
      <c r="C680" s="44"/>
      <c r="D680" s="44"/>
      <c r="E680" s="44"/>
      <c r="F680" s="44"/>
      <c r="G680" s="44"/>
      <c r="H680" s="44"/>
      <c r="I680" s="44"/>
      <c r="J680" s="44"/>
      <c r="K680" s="44"/>
      <c r="L680" s="44"/>
      <c r="M680" s="44"/>
      <c r="N680" s="44"/>
      <c r="O680" s="44"/>
      <c r="P680" s="44"/>
      <c r="Q680" s="44"/>
      <c r="R680" s="44"/>
      <c r="S680" s="44"/>
    </row>
    <row r="681" spans="1:19">
      <c r="A681" s="44"/>
      <c r="B681" s="44"/>
      <c r="C681" s="44"/>
      <c r="D681" s="44"/>
      <c r="E681" s="44"/>
      <c r="F681" s="44"/>
      <c r="G681" s="44"/>
      <c r="H681" s="44"/>
      <c r="I681" s="44"/>
      <c r="J681" s="44"/>
      <c r="K681" s="44"/>
      <c r="L681" s="44"/>
      <c r="M681" s="44"/>
      <c r="N681" s="44"/>
      <c r="O681" s="44"/>
      <c r="P681" s="44"/>
      <c r="Q681" s="44"/>
      <c r="R681" s="44"/>
      <c r="S681" s="44"/>
    </row>
    <row r="682" spans="1:19">
      <c r="A682" s="44"/>
      <c r="B682" s="44"/>
      <c r="C682" s="44"/>
      <c r="D682" s="44"/>
      <c r="E682" s="44"/>
      <c r="F682" s="44"/>
      <c r="G682" s="44"/>
      <c r="H682" s="44"/>
      <c r="I682" s="44"/>
      <c r="J682" s="44"/>
      <c r="K682" s="44"/>
      <c r="L682" s="44"/>
      <c r="M682" s="44"/>
      <c r="N682" s="44"/>
      <c r="O682" s="44"/>
      <c r="P682" s="44"/>
      <c r="Q682" s="44"/>
      <c r="R682" s="44"/>
      <c r="S682" s="44"/>
    </row>
    <row r="683" spans="1:19">
      <c r="A683" s="44"/>
      <c r="B683" s="44"/>
      <c r="C683" s="44"/>
      <c r="D683" s="44"/>
      <c r="E683" s="44"/>
      <c r="F683" s="44"/>
      <c r="G683" s="44"/>
      <c r="H683" s="44"/>
      <c r="I683" s="44"/>
      <c r="J683" s="44"/>
      <c r="K683" s="44"/>
      <c r="L683" s="44"/>
      <c r="M683" s="44"/>
      <c r="N683" s="44"/>
      <c r="O683" s="44"/>
      <c r="P683" s="44"/>
      <c r="Q683" s="44"/>
      <c r="R683" s="44"/>
      <c r="S683" s="44"/>
    </row>
    <row r="684" spans="1:19">
      <c r="A684" s="44"/>
      <c r="B684" s="44"/>
      <c r="C684" s="44"/>
      <c r="D684" s="44"/>
      <c r="E684" s="44"/>
      <c r="F684" s="44"/>
      <c r="G684" s="44"/>
      <c r="H684" s="44"/>
      <c r="I684" s="44"/>
      <c r="J684" s="44"/>
      <c r="K684" s="44"/>
      <c r="L684" s="44"/>
      <c r="M684" s="44"/>
      <c r="N684" s="44"/>
      <c r="O684" s="44"/>
      <c r="P684" s="44"/>
      <c r="Q684" s="44"/>
      <c r="R684" s="44"/>
      <c r="S684" s="44"/>
    </row>
    <row r="685" spans="1:19">
      <c r="A685" s="44"/>
      <c r="B685" s="44"/>
      <c r="C685" s="44"/>
      <c r="D685" s="44"/>
      <c r="E685" s="44"/>
      <c r="F685" s="44"/>
      <c r="G685" s="44"/>
      <c r="H685" s="44"/>
      <c r="I685" s="44"/>
      <c r="J685" s="44"/>
      <c r="K685" s="44"/>
      <c r="L685" s="44"/>
      <c r="M685" s="44"/>
      <c r="N685" s="44"/>
      <c r="O685" s="44"/>
      <c r="P685" s="44"/>
      <c r="Q685" s="44"/>
      <c r="R685" s="44"/>
      <c r="S685" s="44"/>
    </row>
    <row r="686" spans="1:19">
      <c r="A686" s="44"/>
      <c r="B686" s="44"/>
      <c r="C686" s="44"/>
      <c r="D686" s="44"/>
      <c r="E686" s="44"/>
      <c r="F686" s="44"/>
      <c r="G686" s="44"/>
      <c r="H686" s="44"/>
      <c r="I686" s="44"/>
      <c r="J686" s="44"/>
      <c r="K686" s="44"/>
      <c r="L686" s="44"/>
      <c r="M686" s="44"/>
      <c r="N686" s="44"/>
      <c r="O686" s="44"/>
      <c r="P686" s="44"/>
      <c r="Q686" s="44"/>
      <c r="R686" s="44"/>
      <c r="S686" s="44"/>
    </row>
    <row r="687" spans="1:19">
      <c r="A687" s="44"/>
      <c r="B687" s="44"/>
      <c r="C687" s="44"/>
      <c r="D687" s="44"/>
      <c r="E687" s="44"/>
      <c r="F687" s="44"/>
      <c r="G687" s="44"/>
      <c r="H687" s="44"/>
      <c r="I687" s="44"/>
      <c r="J687" s="44"/>
      <c r="K687" s="44"/>
      <c r="L687" s="44"/>
      <c r="M687" s="44"/>
      <c r="N687" s="44"/>
      <c r="O687" s="44"/>
      <c r="P687" s="44"/>
      <c r="Q687" s="44"/>
      <c r="R687" s="44"/>
      <c r="S687" s="44"/>
    </row>
    <row r="688" spans="1:19">
      <c r="A688" s="44"/>
      <c r="B688" s="44"/>
      <c r="C688" s="44"/>
      <c r="D688" s="44"/>
      <c r="E688" s="44"/>
      <c r="F688" s="44"/>
      <c r="G688" s="44"/>
      <c r="H688" s="44"/>
      <c r="I688" s="44"/>
      <c r="J688" s="44"/>
      <c r="K688" s="44"/>
      <c r="L688" s="44"/>
      <c r="M688" s="44"/>
      <c r="N688" s="44"/>
      <c r="O688" s="44"/>
      <c r="P688" s="44"/>
      <c r="Q688" s="44"/>
      <c r="R688" s="44"/>
      <c r="S688" s="44"/>
    </row>
    <row r="689" spans="1:19">
      <c r="A689" s="44"/>
      <c r="B689" s="44"/>
      <c r="C689" s="44"/>
      <c r="D689" s="44"/>
      <c r="E689" s="44"/>
      <c r="F689" s="44"/>
      <c r="G689" s="44"/>
      <c r="H689" s="44"/>
      <c r="I689" s="44"/>
      <c r="J689" s="44"/>
      <c r="K689" s="44"/>
      <c r="L689" s="44"/>
      <c r="M689" s="44"/>
      <c r="N689" s="44"/>
      <c r="O689" s="44"/>
      <c r="P689" s="44"/>
      <c r="Q689" s="44"/>
      <c r="R689" s="44"/>
      <c r="S689" s="44"/>
    </row>
    <row r="690" spans="1:19">
      <c r="A690" s="44"/>
      <c r="B690" s="44"/>
      <c r="C690" s="44"/>
      <c r="D690" s="44"/>
      <c r="E690" s="44"/>
      <c r="F690" s="44"/>
      <c r="G690" s="44"/>
      <c r="H690" s="44"/>
      <c r="I690" s="44"/>
      <c r="J690" s="44"/>
      <c r="K690" s="44"/>
      <c r="L690" s="44"/>
      <c r="M690" s="44"/>
      <c r="N690" s="44"/>
      <c r="O690" s="44"/>
      <c r="P690" s="44"/>
      <c r="Q690" s="44"/>
      <c r="R690" s="44"/>
      <c r="S690" s="44"/>
    </row>
    <row r="691" spans="1:19">
      <c r="A691" s="44"/>
      <c r="B691" s="44"/>
      <c r="C691" s="44"/>
      <c r="D691" s="44"/>
      <c r="E691" s="44"/>
      <c r="F691" s="44"/>
      <c r="G691" s="44"/>
      <c r="H691" s="44"/>
      <c r="I691" s="44"/>
      <c r="J691" s="44"/>
      <c r="K691" s="44"/>
      <c r="L691" s="44"/>
      <c r="M691" s="44"/>
      <c r="N691" s="44"/>
      <c r="O691" s="44"/>
      <c r="P691" s="44"/>
      <c r="Q691" s="44"/>
      <c r="R691" s="44"/>
      <c r="S691" s="44"/>
    </row>
    <row r="692" spans="1:19">
      <c r="A692" s="44"/>
      <c r="B692" s="44"/>
      <c r="C692" s="44"/>
      <c r="D692" s="44"/>
      <c r="E692" s="44"/>
      <c r="F692" s="44"/>
      <c r="G692" s="44"/>
      <c r="H692" s="44"/>
      <c r="I692" s="44"/>
      <c r="J692" s="44"/>
      <c r="K692" s="44"/>
      <c r="L692" s="44"/>
      <c r="M692" s="44"/>
      <c r="N692" s="44"/>
      <c r="O692" s="44"/>
      <c r="P692" s="44"/>
      <c r="Q692" s="44"/>
      <c r="R692" s="44"/>
      <c r="S692" s="44"/>
    </row>
    <row r="693" spans="1:19">
      <c r="A693" s="44"/>
      <c r="B693" s="44"/>
      <c r="C693" s="44"/>
      <c r="D693" s="44"/>
      <c r="E693" s="44"/>
      <c r="F693" s="44"/>
      <c r="G693" s="44"/>
      <c r="H693" s="44"/>
      <c r="I693" s="44"/>
      <c r="J693" s="44"/>
      <c r="K693" s="44"/>
      <c r="L693" s="44"/>
      <c r="M693" s="44"/>
      <c r="N693" s="44"/>
      <c r="O693" s="44"/>
      <c r="P693" s="44"/>
      <c r="Q693" s="44"/>
      <c r="R693" s="44"/>
      <c r="S693" s="44"/>
    </row>
    <row r="694" spans="1:19">
      <c r="A694" s="44"/>
      <c r="B694" s="44"/>
      <c r="C694" s="44"/>
      <c r="D694" s="44"/>
      <c r="E694" s="44"/>
      <c r="F694" s="44"/>
      <c r="G694" s="44"/>
      <c r="H694" s="44"/>
      <c r="I694" s="44"/>
      <c r="J694" s="44"/>
      <c r="K694" s="44"/>
      <c r="L694" s="44"/>
      <c r="M694" s="44"/>
      <c r="N694" s="44"/>
      <c r="O694" s="44"/>
      <c r="P694" s="44"/>
      <c r="Q694" s="44"/>
      <c r="R694" s="44"/>
      <c r="S694" s="44"/>
    </row>
    <row r="695" spans="1:19">
      <c r="A695" s="44"/>
      <c r="B695" s="44"/>
      <c r="C695" s="44"/>
      <c r="D695" s="44"/>
      <c r="E695" s="44"/>
      <c r="F695" s="44"/>
      <c r="G695" s="44"/>
      <c r="H695" s="44"/>
      <c r="I695" s="44"/>
      <c r="J695" s="44"/>
      <c r="K695" s="44"/>
      <c r="L695" s="44"/>
      <c r="M695" s="44"/>
      <c r="N695" s="44"/>
      <c r="O695" s="44"/>
      <c r="P695" s="44"/>
      <c r="Q695" s="44"/>
      <c r="R695" s="44"/>
      <c r="S695" s="44"/>
    </row>
    <row r="696" spans="1:19">
      <c r="A696" s="44"/>
      <c r="B696" s="44"/>
      <c r="C696" s="44"/>
      <c r="D696" s="44"/>
      <c r="E696" s="44"/>
      <c r="F696" s="44"/>
      <c r="G696" s="44"/>
      <c r="H696" s="44"/>
      <c r="I696" s="44"/>
      <c r="J696" s="44"/>
      <c r="K696" s="44"/>
      <c r="L696" s="44"/>
      <c r="M696" s="44"/>
      <c r="N696" s="44"/>
      <c r="O696" s="44"/>
      <c r="P696" s="44"/>
      <c r="Q696" s="44"/>
      <c r="R696" s="44"/>
      <c r="S696" s="44"/>
    </row>
    <row r="697" spans="1:19">
      <c r="A697" s="44"/>
      <c r="B697" s="44"/>
      <c r="C697" s="44"/>
      <c r="D697" s="44"/>
      <c r="E697" s="44"/>
      <c r="F697" s="44"/>
      <c r="G697" s="44"/>
      <c r="H697" s="44"/>
      <c r="I697" s="44"/>
      <c r="J697" s="44"/>
      <c r="K697" s="44"/>
      <c r="L697" s="44"/>
      <c r="M697" s="44"/>
      <c r="N697" s="44"/>
      <c r="O697" s="44"/>
      <c r="P697" s="44"/>
      <c r="Q697" s="44"/>
      <c r="R697" s="44"/>
      <c r="S697" s="44"/>
    </row>
    <row r="698" spans="1:19">
      <c r="A698" s="44"/>
      <c r="B698" s="44"/>
      <c r="C698" s="44"/>
      <c r="D698" s="44"/>
      <c r="E698" s="44"/>
      <c r="F698" s="44"/>
      <c r="G698" s="44"/>
      <c r="H698" s="44"/>
      <c r="I698" s="44"/>
      <c r="J698" s="44"/>
      <c r="K698" s="44"/>
      <c r="L698" s="44"/>
      <c r="M698" s="44"/>
      <c r="N698" s="44"/>
      <c r="O698" s="44"/>
      <c r="P698" s="44"/>
      <c r="Q698" s="44"/>
      <c r="R698" s="44"/>
      <c r="S698" s="44"/>
    </row>
    <row r="699" spans="1:19">
      <c r="A699" s="44"/>
      <c r="B699" s="44"/>
      <c r="C699" s="44"/>
      <c r="D699" s="44"/>
      <c r="E699" s="44"/>
      <c r="F699" s="44"/>
      <c r="G699" s="44"/>
      <c r="H699" s="44"/>
      <c r="I699" s="44"/>
      <c r="J699" s="44"/>
      <c r="K699" s="44"/>
      <c r="L699" s="44"/>
      <c r="M699" s="44"/>
      <c r="N699" s="44"/>
      <c r="O699" s="44"/>
      <c r="P699" s="44"/>
      <c r="Q699" s="44"/>
      <c r="R699" s="44"/>
      <c r="S699" s="44"/>
    </row>
    <row r="700" spans="1:19">
      <c r="A700" s="44"/>
      <c r="B700" s="44"/>
      <c r="C700" s="44"/>
      <c r="D700" s="44"/>
      <c r="E700" s="44"/>
      <c r="F700" s="44"/>
      <c r="G700" s="44"/>
      <c r="H700" s="44"/>
      <c r="I700" s="44"/>
      <c r="J700" s="44"/>
      <c r="K700" s="44"/>
      <c r="L700" s="44"/>
      <c r="M700" s="44"/>
      <c r="N700" s="44"/>
      <c r="O700" s="44"/>
      <c r="P700" s="44"/>
      <c r="Q700" s="44"/>
      <c r="R700" s="44"/>
      <c r="S700" s="44"/>
    </row>
    <row r="701" spans="1:19">
      <c r="A701" s="44"/>
      <c r="B701" s="44"/>
      <c r="C701" s="44"/>
      <c r="D701" s="44"/>
      <c r="E701" s="44"/>
      <c r="F701" s="44"/>
      <c r="G701" s="44"/>
      <c r="H701" s="44"/>
      <c r="I701" s="44"/>
      <c r="J701" s="44"/>
      <c r="K701" s="44"/>
      <c r="L701" s="44"/>
      <c r="M701" s="44"/>
      <c r="N701" s="44"/>
      <c r="O701" s="44"/>
      <c r="P701" s="44"/>
      <c r="Q701" s="44"/>
      <c r="R701" s="44"/>
      <c r="S701" s="44"/>
    </row>
    <row r="702" spans="1:19">
      <c r="A702" s="44"/>
      <c r="B702" s="44"/>
      <c r="C702" s="44"/>
      <c r="D702" s="44"/>
      <c r="E702" s="44"/>
      <c r="F702" s="44"/>
      <c r="G702" s="44"/>
      <c r="H702" s="44"/>
      <c r="I702" s="44"/>
      <c r="J702" s="44"/>
      <c r="K702" s="44"/>
      <c r="L702" s="44"/>
      <c r="M702" s="44"/>
      <c r="N702" s="44"/>
      <c r="O702" s="44"/>
      <c r="P702" s="44"/>
      <c r="Q702" s="44"/>
      <c r="R702" s="44"/>
      <c r="S702" s="44"/>
    </row>
    <row r="703" spans="1:19">
      <c r="A703" s="44"/>
      <c r="B703" s="44"/>
      <c r="C703" s="44"/>
      <c r="D703" s="44"/>
      <c r="E703" s="44"/>
      <c r="F703" s="44"/>
      <c r="G703" s="44"/>
      <c r="H703" s="44"/>
      <c r="I703" s="44"/>
      <c r="J703" s="44"/>
      <c r="K703" s="44"/>
      <c r="L703" s="44"/>
      <c r="M703" s="44"/>
      <c r="N703" s="44"/>
      <c r="O703" s="44"/>
      <c r="P703" s="44"/>
      <c r="Q703" s="44"/>
      <c r="R703" s="44"/>
      <c r="S703" s="44"/>
    </row>
    <row r="704" spans="1:19">
      <c r="A704" s="44"/>
      <c r="B704" s="44"/>
      <c r="C704" s="44"/>
      <c r="D704" s="44"/>
      <c r="E704" s="44"/>
      <c r="F704" s="44"/>
      <c r="G704" s="44"/>
      <c r="H704" s="44"/>
      <c r="I704" s="44"/>
      <c r="J704" s="44"/>
      <c r="K704" s="44"/>
      <c r="L704" s="44"/>
      <c r="M704" s="44"/>
      <c r="N704" s="44"/>
      <c r="O704" s="44"/>
      <c r="P704" s="44"/>
      <c r="Q704" s="44"/>
      <c r="R704" s="44"/>
      <c r="S704" s="44"/>
    </row>
    <row r="705" spans="1:19">
      <c r="A705" s="44"/>
      <c r="B705" s="44"/>
      <c r="C705" s="44"/>
      <c r="D705" s="44"/>
      <c r="E705" s="44"/>
      <c r="F705" s="44"/>
      <c r="G705" s="44"/>
      <c r="H705" s="44"/>
      <c r="I705" s="44"/>
      <c r="J705" s="44"/>
      <c r="K705" s="44"/>
      <c r="L705" s="44"/>
      <c r="M705" s="44"/>
      <c r="N705" s="44"/>
      <c r="O705" s="44"/>
      <c r="P705" s="44"/>
      <c r="Q705" s="44"/>
      <c r="R705" s="44"/>
      <c r="S705" s="44"/>
    </row>
    <row r="706" spans="1:19">
      <c r="A706" s="44"/>
      <c r="B706" s="44"/>
      <c r="C706" s="44"/>
      <c r="D706" s="44"/>
      <c r="E706" s="44"/>
      <c r="F706" s="44"/>
      <c r="G706" s="44"/>
      <c r="H706" s="44"/>
      <c r="I706" s="44"/>
      <c r="J706" s="44"/>
      <c r="K706" s="44"/>
      <c r="L706" s="44"/>
      <c r="M706" s="44"/>
      <c r="N706" s="44"/>
      <c r="O706" s="44"/>
      <c r="P706" s="44"/>
      <c r="Q706" s="44"/>
      <c r="R706" s="44"/>
      <c r="S706" s="44"/>
    </row>
    <row r="707" spans="1:19">
      <c r="A707" s="44"/>
      <c r="B707" s="44"/>
      <c r="C707" s="44"/>
      <c r="D707" s="44"/>
      <c r="E707" s="44"/>
      <c r="F707" s="44"/>
      <c r="G707" s="44"/>
      <c r="H707" s="44"/>
      <c r="I707" s="44"/>
      <c r="J707" s="44"/>
      <c r="K707" s="44"/>
      <c r="L707" s="44"/>
      <c r="M707" s="44"/>
      <c r="N707" s="44"/>
      <c r="O707" s="44"/>
      <c r="P707" s="44"/>
      <c r="Q707" s="44"/>
      <c r="R707" s="44"/>
      <c r="S707" s="44"/>
    </row>
    <row r="708" spans="1:19">
      <c r="A708" s="44"/>
      <c r="B708" s="44"/>
      <c r="C708" s="44"/>
      <c r="D708" s="44"/>
      <c r="E708" s="44"/>
      <c r="F708" s="44"/>
      <c r="G708" s="44"/>
      <c r="H708" s="44"/>
      <c r="I708" s="44"/>
      <c r="J708" s="44"/>
      <c r="K708" s="44"/>
      <c r="L708" s="44"/>
      <c r="M708" s="44"/>
      <c r="N708" s="44"/>
      <c r="O708" s="44"/>
      <c r="P708" s="44"/>
      <c r="Q708" s="44"/>
      <c r="R708" s="44"/>
      <c r="S708" s="44"/>
    </row>
    <row r="709" spans="1:19">
      <c r="A709" s="44"/>
      <c r="B709" s="44"/>
      <c r="C709" s="44"/>
      <c r="D709" s="44"/>
      <c r="E709" s="44"/>
      <c r="F709" s="44"/>
      <c r="G709" s="44"/>
      <c r="H709" s="44"/>
      <c r="I709" s="44"/>
      <c r="J709" s="44"/>
      <c r="K709" s="44"/>
      <c r="L709" s="44"/>
      <c r="M709" s="44"/>
      <c r="N709" s="44"/>
      <c r="O709" s="44"/>
      <c r="P709" s="44"/>
      <c r="Q709" s="44"/>
      <c r="R709" s="44"/>
      <c r="S709" s="44"/>
    </row>
    <row r="710" spans="1:19">
      <c r="A710" s="44"/>
      <c r="B710" s="44"/>
      <c r="C710" s="44"/>
      <c r="D710" s="44"/>
      <c r="E710" s="44"/>
      <c r="F710" s="44"/>
      <c r="G710" s="44"/>
      <c r="H710" s="44"/>
      <c r="I710" s="44"/>
      <c r="J710" s="44"/>
      <c r="K710" s="44"/>
      <c r="L710" s="44"/>
      <c r="M710" s="44"/>
      <c r="N710" s="44"/>
      <c r="O710" s="44"/>
      <c r="P710" s="44"/>
      <c r="Q710" s="44"/>
      <c r="R710" s="44"/>
      <c r="S710" s="44"/>
    </row>
    <row r="711" spans="1:19">
      <c r="A711" s="44"/>
      <c r="B711" s="44"/>
      <c r="C711" s="44"/>
      <c r="D711" s="44"/>
      <c r="E711" s="44"/>
      <c r="F711" s="44"/>
      <c r="G711" s="44"/>
      <c r="H711" s="44"/>
      <c r="I711" s="44"/>
      <c r="J711" s="44"/>
      <c r="K711" s="44"/>
      <c r="L711" s="44"/>
      <c r="M711" s="44"/>
      <c r="N711" s="44"/>
      <c r="O711" s="44"/>
      <c r="P711" s="44"/>
      <c r="Q711" s="44"/>
      <c r="R711" s="44"/>
      <c r="S711" s="44"/>
    </row>
    <row r="712" spans="1:19">
      <c r="A712" s="44"/>
      <c r="B712" s="44"/>
      <c r="C712" s="44"/>
      <c r="D712" s="44"/>
      <c r="E712" s="44"/>
      <c r="F712" s="44"/>
      <c r="G712" s="44"/>
      <c r="H712" s="44"/>
      <c r="I712" s="44"/>
      <c r="J712" s="44"/>
      <c r="K712" s="44"/>
      <c r="L712" s="44"/>
      <c r="M712" s="44"/>
      <c r="N712" s="44"/>
      <c r="O712" s="44"/>
      <c r="P712" s="44"/>
      <c r="Q712" s="44"/>
      <c r="R712" s="44"/>
      <c r="S712" s="44"/>
    </row>
    <row r="713" spans="1:19">
      <c r="A713" s="44"/>
      <c r="B713" s="44"/>
      <c r="C713" s="44"/>
      <c r="D713" s="44"/>
      <c r="E713" s="44"/>
      <c r="F713" s="44"/>
      <c r="G713" s="44"/>
      <c r="H713" s="44"/>
      <c r="I713" s="44"/>
      <c r="J713" s="44"/>
      <c r="K713" s="44"/>
      <c r="L713" s="44"/>
      <c r="M713" s="44"/>
      <c r="N713" s="44"/>
      <c r="O713" s="44"/>
      <c r="P713" s="44"/>
      <c r="Q713" s="44"/>
      <c r="R713" s="44"/>
      <c r="S713" s="44"/>
    </row>
    <row r="714" spans="1:19">
      <c r="A714" s="44"/>
      <c r="B714" s="44"/>
      <c r="C714" s="44"/>
      <c r="D714" s="44"/>
      <c r="E714" s="44"/>
      <c r="F714" s="44"/>
      <c r="G714" s="44"/>
      <c r="H714" s="44"/>
      <c r="I714" s="44"/>
      <c r="J714" s="44"/>
      <c r="K714" s="44"/>
      <c r="L714" s="44"/>
      <c r="M714" s="44"/>
      <c r="N714" s="44"/>
      <c r="O714" s="44"/>
      <c r="P714" s="44"/>
      <c r="Q714" s="44"/>
      <c r="R714" s="44"/>
      <c r="S714" s="44"/>
    </row>
    <row r="715" spans="1:19">
      <c r="A715" s="44"/>
      <c r="B715" s="44"/>
      <c r="C715" s="44"/>
      <c r="D715" s="44"/>
      <c r="E715" s="44"/>
      <c r="F715" s="44"/>
      <c r="G715" s="44"/>
      <c r="H715" s="44"/>
      <c r="I715" s="44"/>
      <c r="J715" s="44"/>
      <c r="K715" s="44"/>
      <c r="L715" s="44"/>
      <c r="M715" s="44"/>
      <c r="N715" s="44"/>
      <c r="O715" s="44"/>
      <c r="P715" s="44"/>
      <c r="Q715" s="44"/>
      <c r="R715" s="44"/>
      <c r="S715" s="44"/>
    </row>
    <row r="716" spans="1:19">
      <c r="A716" s="44"/>
      <c r="B716" s="44"/>
      <c r="C716" s="44"/>
      <c r="D716" s="44"/>
      <c r="E716" s="44"/>
      <c r="F716" s="44"/>
      <c r="G716" s="44"/>
      <c r="H716" s="44"/>
      <c r="I716" s="44"/>
      <c r="J716" s="44"/>
      <c r="K716" s="44"/>
      <c r="L716" s="44"/>
      <c r="M716" s="44"/>
      <c r="N716" s="44"/>
      <c r="O716" s="44"/>
      <c r="P716" s="44"/>
      <c r="Q716" s="44"/>
      <c r="R716" s="44"/>
      <c r="S716" s="44"/>
    </row>
    <row r="717" spans="1:19">
      <c r="A717" s="44"/>
      <c r="B717" s="44"/>
      <c r="C717" s="44"/>
      <c r="D717" s="44"/>
      <c r="E717" s="44"/>
      <c r="F717" s="44"/>
      <c r="G717" s="44"/>
      <c r="H717" s="44"/>
      <c r="I717" s="44"/>
      <c r="J717" s="44"/>
      <c r="K717" s="44"/>
      <c r="L717" s="44"/>
      <c r="M717" s="44"/>
      <c r="N717" s="44"/>
      <c r="O717" s="44"/>
      <c r="P717" s="44"/>
      <c r="Q717" s="44"/>
      <c r="R717" s="44"/>
      <c r="S717" s="44"/>
    </row>
    <row r="718" spans="1:19">
      <c r="A718" s="44"/>
      <c r="B718" s="44"/>
      <c r="C718" s="44"/>
      <c r="D718" s="44"/>
      <c r="E718" s="44"/>
      <c r="F718" s="44"/>
      <c r="G718" s="44"/>
      <c r="H718" s="44"/>
      <c r="I718" s="44"/>
      <c r="J718" s="44"/>
      <c r="K718" s="44"/>
      <c r="L718" s="44"/>
      <c r="M718" s="44"/>
      <c r="N718" s="44"/>
      <c r="O718" s="44"/>
      <c r="P718" s="44"/>
      <c r="Q718" s="44"/>
      <c r="R718" s="44"/>
      <c r="S718" s="44"/>
    </row>
    <row r="719" spans="1:19">
      <c r="A719" s="44"/>
      <c r="B719" s="44"/>
      <c r="C719" s="44"/>
      <c r="D719" s="44"/>
      <c r="E719" s="44"/>
      <c r="F719" s="44"/>
      <c r="G719" s="44"/>
      <c r="H719" s="44"/>
      <c r="I719" s="44"/>
      <c r="J719" s="44"/>
      <c r="K719" s="44"/>
      <c r="L719" s="44"/>
      <c r="M719" s="44"/>
      <c r="N719" s="44"/>
      <c r="O719" s="44"/>
      <c r="P719" s="44"/>
      <c r="Q719" s="44"/>
      <c r="R719" s="44"/>
      <c r="S719" s="44"/>
    </row>
    <row r="720" spans="1:19">
      <c r="A720" s="44"/>
      <c r="B720" s="44"/>
      <c r="C720" s="44"/>
      <c r="D720" s="44"/>
      <c r="E720" s="44"/>
      <c r="F720" s="44"/>
      <c r="G720" s="44"/>
      <c r="H720" s="44"/>
      <c r="I720" s="44"/>
      <c r="J720" s="44"/>
      <c r="K720" s="44"/>
      <c r="L720" s="44"/>
      <c r="M720" s="44"/>
      <c r="N720" s="44"/>
      <c r="O720" s="44"/>
      <c r="P720" s="44"/>
      <c r="Q720" s="44"/>
      <c r="R720" s="44"/>
      <c r="S720" s="44"/>
    </row>
    <row r="721" spans="1:19">
      <c r="A721" s="44"/>
      <c r="B721" s="44"/>
      <c r="C721" s="44"/>
      <c r="D721" s="44"/>
      <c r="E721" s="44"/>
      <c r="F721" s="44"/>
      <c r="G721" s="44"/>
      <c r="H721" s="44"/>
      <c r="I721" s="44"/>
      <c r="J721" s="44"/>
      <c r="K721" s="44"/>
      <c r="L721" s="44"/>
      <c r="M721" s="44"/>
      <c r="N721" s="44"/>
      <c r="O721" s="44"/>
      <c r="P721" s="44"/>
      <c r="Q721" s="44"/>
      <c r="R721" s="44"/>
      <c r="S721" s="44"/>
    </row>
    <row r="722" spans="1:19">
      <c r="A722" s="44"/>
      <c r="B722" s="44"/>
      <c r="C722" s="44"/>
      <c r="D722" s="44"/>
      <c r="E722" s="44"/>
      <c r="F722" s="44"/>
      <c r="G722" s="44"/>
      <c r="H722" s="44"/>
      <c r="I722" s="44"/>
      <c r="J722" s="44"/>
      <c r="K722" s="44"/>
      <c r="L722" s="44"/>
      <c r="M722" s="44"/>
      <c r="N722" s="44"/>
      <c r="O722" s="44"/>
      <c r="P722" s="44"/>
      <c r="Q722" s="44"/>
      <c r="R722" s="44"/>
      <c r="S722" s="44"/>
    </row>
    <row r="723" spans="1:19">
      <c r="A723" s="44"/>
      <c r="B723" s="44"/>
      <c r="C723" s="44"/>
      <c r="D723" s="44"/>
      <c r="E723" s="44"/>
      <c r="F723" s="44"/>
      <c r="G723" s="44"/>
      <c r="H723" s="44"/>
      <c r="I723" s="44"/>
      <c r="J723" s="44"/>
      <c r="K723" s="44"/>
      <c r="L723" s="44"/>
      <c r="M723" s="44"/>
      <c r="N723" s="44"/>
      <c r="O723" s="44"/>
      <c r="P723" s="44"/>
      <c r="Q723" s="44"/>
      <c r="R723" s="44"/>
      <c r="S723" s="44"/>
    </row>
    <row r="724" spans="1:19">
      <c r="A724" s="44"/>
      <c r="B724" s="44"/>
      <c r="C724" s="44"/>
      <c r="D724" s="44"/>
      <c r="E724" s="44"/>
      <c r="F724" s="44"/>
      <c r="G724" s="44"/>
      <c r="H724" s="44"/>
      <c r="I724" s="44"/>
      <c r="J724" s="44"/>
      <c r="K724" s="44"/>
      <c r="L724" s="44"/>
      <c r="M724" s="44"/>
      <c r="N724" s="44"/>
      <c r="O724" s="44"/>
      <c r="P724" s="44"/>
      <c r="Q724" s="44"/>
      <c r="R724" s="44"/>
      <c r="S724" s="44"/>
    </row>
    <row r="725" spans="1:19">
      <c r="A725" s="44"/>
      <c r="B725" s="44"/>
      <c r="C725" s="44"/>
      <c r="D725" s="44"/>
      <c r="E725" s="44"/>
      <c r="F725" s="44"/>
      <c r="G725" s="44"/>
      <c r="H725" s="44"/>
      <c r="I725" s="44"/>
      <c r="J725" s="44"/>
      <c r="K725" s="44"/>
      <c r="L725" s="44"/>
      <c r="M725" s="44"/>
      <c r="N725" s="44"/>
      <c r="O725" s="44"/>
      <c r="P725" s="44"/>
      <c r="Q725" s="44"/>
      <c r="R725" s="44"/>
      <c r="S725" s="44"/>
    </row>
    <row r="726" spans="1:19">
      <c r="A726" s="44"/>
      <c r="B726" s="44"/>
      <c r="C726" s="44"/>
      <c r="D726" s="44"/>
      <c r="E726" s="44"/>
      <c r="F726" s="44"/>
      <c r="G726" s="44"/>
      <c r="H726" s="44"/>
      <c r="I726" s="44"/>
      <c r="J726" s="44"/>
      <c r="K726" s="44"/>
      <c r="L726" s="44"/>
      <c r="M726" s="44"/>
      <c r="N726" s="44"/>
      <c r="O726" s="44"/>
      <c r="P726" s="44"/>
      <c r="Q726" s="44"/>
      <c r="R726" s="44"/>
      <c r="S726" s="44"/>
    </row>
    <row r="727" spans="1:19">
      <c r="A727" s="44"/>
      <c r="B727" s="44"/>
      <c r="C727" s="44"/>
      <c r="D727" s="44"/>
      <c r="E727" s="44"/>
      <c r="F727" s="44"/>
      <c r="G727" s="44"/>
      <c r="H727" s="44"/>
      <c r="I727" s="44"/>
      <c r="J727" s="44"/>
      <c r="K727" s="44"/>
      <c r="L727" s="44"/>
      <c r="M727" s="44"/>
      <c r="N727" s="44"/>
      <c r="O727" s="44"/>
      <c r="P727" s="44"/>
      <c r="Q727" s="44"/>
      <c r="R727" s="44"/>
      <c r="S727" s="44"/>
    </row>
    <row r="728" spans="1:19">
      <c r="A728" s="44"/>
      <c r="B728" s="44"/>
      <c r="C728" s="44"/>
      <c r="D728" s="44"/>
      <c r="E728" s="44"/>
      <c r="F728" s="44"/>
      <c r="G728" s="44"/>
      <c r="H728" s="44"/>
      <c r="I728" s="44"/>
      <c r="J728" s="44"/>
      <c r="K728" s="44"/>
      <c r="L728" s="44"/>
      <c r="M728" s="44"/>
      <c r="N728" s="44"/>
      <c r="O728" s="44"/>
      <c r="P728" s="44"/>
      <c r="Q728" s="44"/>
      <c r="R728" s="44"/>
      <c r="S728" s="44"/>
    </row>
    <row r="729" spans="1:19">
      <c r="A729" s="44"/>
      <c r="B729" s="44"/>
      <c r="C729" s="44"/>
      <c r="D729" s="44"/>
      <c r="E729" s="44"/>
      <c r="F729" s="44"/>
      <c r="G729" s="44"/>
      <c r="H729" s="44"/>
      <c r="I729" s="44"/>
      <c r="J729" s="44"/>
      <c r="K729" s="44"/>
      <c r="L729" s="44"/>
      <c r="M729" s="44"/>
      <c r="N729" s="44"/>
      <c r="O729" s="44"/>
      <c r="P729" s="44"/>
      <c r="Q729" s="44"/>
      <c r="R729" s="44"/>
      <c r="S729" s="44"/>
    </row>
    <row r="730" spans="1:19">
      <c r="A730" s="44"/>
      <c r="B730" s="44"/>
      <c r="C730" s="44"/>
      <c r="D730" s="44"/>
      <c r="E730" s="44"/>
      <c r="F730" s="44"/>
      <c r="G730" s="44"/>
      <c r="H730" s="44"/>
      <c r="I730" s="44"/>
      <c r="J730" s="44"/>
      <c r="K730" s="44"/>
      <c r="L730" s="44"/>
      <c r="M730" s="44"/>
      <c r="N730" s="44"/>
      <c r="O730" s="44"/>
      <c r="P730" s="44"/>
      <c r="Q730" s="44"/>
      <c r="R730" s="44"/>
      <c r="S730" s="44"/>
    </row>
    <row r="731" spans="1:19">
      <c r="A731" s="44"/>
      <c r="B731" s="44"/>
      <c r="C731" s="44"/>
      <c r="D731" s="44"/>
      <c r="E731" s="44"/>
      <c r="F731" s="44"/>
      <c r="G731" s="44"/>
      <c r="H731" s="44"/>
      <c r="I731" s="44"/>
      <c r="J731" s="44"/>
      <c r="K731" s="44"/>
      <c r="L731" s="44"/>
      <c r="M731" s="44"/>
      <c r="N731" s="44"/>
      <c r="O731" s="44"/>
      <c r="P731" s="44"/>
      <c r="Q731" s="44"/>
      <c r="R731" s="44"/>
      <c r="S731" s="44"/>
    </row>
    <row r="732" spans="1:19">
      <c r="A732" s="44"/>
      <c r="B732" s="44"/>
      <c r="C732" s="44"/>
      <c r="D732" s="44"/>
      <c r="E732" s="44"/>
      <c r="F732" s="44"/>
      <c r="G732" s="44"/>
      <c r="H732" s="44"/>
      <c r="I732" s="44"/>
      <c r="J732" s="44"/>
      <c r="K732" s="44"/>
      <c r="L732" s="44"/>
      <c r="M732" s="44"/>
      <c r="N732" s="44"/>
      <c r="O732" s="44"/>
      <c r="P732" s="44"/>
      <c r="Q732" s="44"/>
      <c r="R732" s="44"/>
      <c r="S732" s="44"/>
    </row>
    <row r="733" spans="1:19">
      <c r="A733" s="44"/>
      <c r="B733" s="44"/>
      <c r="C733" s="44"/>
      <c r="D733" s="44"/>
      <c r="E733" s="44"/>
      <c r="F733" s="44"/>
      <c r="G733" s="44"/>
      <c r="H733" s="44"/>
      <c r="I733" s="44"/>
      <c r="J733" s="44"/>
      <c r="K733" s="44"/>
      <c r="L733" s="44"/>
      <c r="M733" s="44"/>
      <c r="N733" s="44"/>
      <c r="O733" s="44"/>
      <c r="P733" s="44"/>
      <c r="Q733" s="44"/>
      <c r="R733" s="44"/>
      <c r="S733" s="44"/>
    </row>
    <row r="734" spans="1:19">
      <c r="A734" s="44"/>
      <c r="B734" s="44"/>
      <c r="C734" s="44"/>
      <c r="D734" s="44"/>
      <c r="E734" s="44"/>
      <c r="F734" s="44"/>
      <c r="G734" s="44"/>
      <c r="H734" s="44"/>
      <c r="I734" s="44"/>
      <c r="J734" s="44"/>
      <c r="K734" s="44"/>
      <c r="L734" s="44"/>
      <c r="M734" s="44"/>
      <c r="N734" s="44"/>
      <c r="O734" s="44"/>
      <c r="P734" s="44"/>
      <c r="Q734" s="44"/>
      <c r="R734" s="44"/>
      <c r="S734" s="44"/>
    </row>
    <row r="735" spans="1:19">
      <c r="A735" s="44"/>
      <c r="B735" s="44"/>
      <c r="C735" s="44"/>
      <c r="D735" s="44"/>
      <c r="E735" s="44"/>
      <c r="F735" s="44"/>
      <c r="G735" s="44"/>
      <c r="H735" s="44"/>
      <c r="I735" s="44"/>
      <c r="J735" s="44"/>
      <c r="K735" s="44"/>
      <c r="L735" s="44"/>
      <c r="M735" s="44"/>
      <c r="N735" s="44"/>
      <c r="O735" s="44"/>
      <c r="P735" s="44"/>
      <c r="Q735" s="44"/>
      <c r="R735" s="44"/>
      <c r="S735" s="44"/>
    </row>
    <row r="736" spans="1:19">
      <c r="A736" s="44"/>
      <c r="B736" s="44"/>
      <c r="C736" s="44"/>
      <c r="D736" s="44"/>
      <c r="E736" s="44"/>
      <c r="F736" s="44"/>
      <c r="G736" s="44"/>
      <c r="H736" s="44"/>
      <c r="I736" s="44"/>
      <c r="J736" s="44"/>
      <c r="K736" s="44"/>
      <c r="L736" s="44"/>
      <c r="M736" s="44"/>
      <c r="N736" s="44"/>
      <c r="O736" s="44"/>
      <c r="P736" s="44"/>
      <c r="Q736" s="44"/>
      <c r="R736" s="44"/>
      <c r="S736" s="44"/>
    </row>
    <row r="737" spans="1:19">
      <c r="A737" s="44"/>
      <c r="B737" s="44"/>
      <c r="C737" s="44"/>
      <c r="D737" s="44"/>
      <c r="E737" s="44"/>
      <c r="F737" s="44"/>
      <c r="G737" s="44"/>
      <c r="H737" s="44"/>
      <c r="I737" s="44"/>
      <c r="J737" s="44"/>
      <c r="K737" s="44"/>
      <c r="L737" s="44"/>
      <c r="M737" s="44"/>
      <c r="N737" s="44"/>
      <c r="O737" s="44"/>
      <c r="P737" s="44"/>
      <c r="Q737" s="44"/>
      <c r="R737" s="44"/>
      <c r="S737" s="44"/>
    </row>
    <row r="738" spans="1:19">
      <c r="A738" s="44"/>
      <c r="B738" s="44"/>
      <c r="C738" s="44"/>
      <c r="D738" s="44"/>
      <c r="E738" s="44"/>
      <c r="F738" s="44"/>
      <c r="G738" s="44"/>
      <c r="H738" s="44"/>
      <c r="I738" s="44"/>
      <c r="J738" s="44"/>
      <c r="K738" s="44"/>
      <c r="L738" s="44"/>
      <c r="M738" s="44"/>
      <c r="N738" s="44"/>
      <c r="O738" s="44"/>
      <c r="P738" s="44"/>
      <c r="Q738" s="44"/>
      <c r="R738" s="44"/>
      <c r="S738" s="44"/>
    </row>
    <row r="739" spans="1:19">
      <c r="A739" s="44"/>
      <c r="B739" s="44"/>
      <c r="C739" s="44"/>
      <c r="D739" s="44"/>
      <c r="E739" s="44"/>
      <c r="F739" s="44"/>
      <c r="G739" s="44"/>
      <c r="H739" s="44"/>
      <c r="I739" s="44"/>
      <c r="J739" s="44"/>
      <c r="K739" s="44"/>
      <c r="L739" s="44"/>
      <c r="M739" s="44"/>
      <c r="N739" s="44"/>
      <c r="O739" s="44"/>
      <c r="P739" s="44"/>
      <c r="Q739" s="44"/>
      <c r="R739" s="44"/>
      <c r="S739" s="44"/>
    </row>
    <row r="740" spans="1:19">
      <c r="A740" s="44"/>
      <c r="B740" s="44"/>
      <c r="C740" s="44"/>
      <c r="D740" s="44"/>
      <c r="E740" s="44"/>
      <c r="F740" s="44"/>
      <c r="G740" s="44"/>
      <c r="H740" s="44"/>
      <c r="I740" s="44"/>
      <c r="J740" s="44"/>
      <c r="K740" s="44"/>
      <c r="L740" s="44"/>
      <c r="M740" s="44"/>
      <c r="N740" s="44"/>
      <c r="O740" s="44"/>
      <c r="P740" s="44"/>
      <c r="Q740" s="44"/>
      <c r="R740" s="44"/>
      <c r="S740" s="44"/>
    </row>
    <row r="741" spans="1:19">
      <c r="A741" s="44"/>
      <c r="B741" s="44"/>
      <c r="C741" s="44"/>
      <c r="D741" s="44"/>
      <c r="E741" s="44"/>
      <c r="F741" s="44"/>
      <c r="G741" s="44"/>
      <c r="H741" s="44"/>
      <c r="I741" s="44"/>
      <c r="J741" s="44"/>
      <c r="K741" s="44"/>
      <c r="L741" s="44"/>
      <c r="M741" s="44"/>
      <c r="N741" s="44"/>
      <c r="O741" s="44"/>
      <c r="P741" s="44"/>
      <c r="Q741" s="44"/>
      <c r="R741" s="44"/>
      <c r="S741" s="44"/>
    </row>
    <row r="742" spans="1:19">
      <c r="A742" s="44"/>
      <c r="B742" s="44"/>
      <c r="C742" s="44"/>
      <c r="D742" s="44"/>
      <c r="E742" s="44"/>
      <c r="F742" s="44"/>
      <c r="G742" s="44"/>
      <c r="H742" s="44"/>
      <c r="I742" s="44"/>
      <c r="J742" s="44"/>
      <c r="K742" s="44"/>
      <c r="L742" s="44"/>
      <c r="M742" s="44"/>
      <c r="N742" s="44"/>
      <c r="O742" s="44"/>
      <c r="P742" s="44"/>
      <c r="Q742" s="44"/>
      <c r="R742" s="44"/>
      <c r="S742" s="44"/>
    </row>
    <row r="743" spans="1:19">
      <c r="A743" s="44"/>
      <c r="B743" s="44"/>
      <c r="C743" s="44"/>
      <c r="D743" s="44"/>
      <c r="E743" s="44"/>
      <c r="F743" s="44"/>
      <c r="G743" s="44"/>
      <c r="H743" s="44"/>
      <c r="I743" s="44"/>
      <c r="J743" s="44"/>
      <c r="K743" s="44"/>
      <c r="L743" s="44"/>
      <c r="M743" s="44"/>
      <c r="N743" s="44"/>
      <c r="O743" s="44"/>
      <c r="P743" s="44"/>
      <c r="Q743" s="44"/>
      <c r="R743" s="44"/>
      <c r="S743" s="44"/>
    </row>
    <row r="744" spans="1:19">
      <c r="A744" s="44"/>
      <c r="B744" s="44"/>
      <c r="C744" s="44"/>
      <c r="D744" s="44"/>
      <c r="E744" s="44"/>
      <c r="F744" s="44"/>
      <c r="G744" s="44"/>
      <c r="H744" s="44"/>
      <c r="I744" s="44"/>
      <c r="J744" s="44"/>
      <c r="K744" s="44"/>
      <c r="L744" s="44"/>
      <c r="M744" s="44"/>
      <c r="N744" s="44"/>
      <c r="O744" s="44"/>
      <c r="P744" s="44"/>
      <c r="Q744" s="44"/>
      <c r="R744" s="44"/>
      <c r="S744" s="44"/>
    </row>
    <row r="745" spans="1:19">
      <c r="A745" s="44"/>
      <c r="B745" s="44"/>
      <c r="C745" s="44"/>
      <c r="D745" s="44"/>
      <c r="E745" s="44"/>
      <c r="F745" s="44"/>
      <c r="G745" s="44"/>
      <c r="H745" s="44"/>
      <c r="I745" s="44"/>
      <c r="J745" s="44"/>
      <c r="K745" s="44"/>
      <c r="L745" s="44"/>
      <c r="M745" s="44"/>
      <c r="N745" s="44"/>
      <c r="O745" s="44"/>
      <c r="P745" s="44"/>
      <c r="Q745" s="44"/>
      <c r="R745" s="44"/>
      <c r="S745" s="44"/>
    </row>
    <row r="746" spans="1:19">
      <c r="A746" s="44"/>
      <c r="B746" s="44"/>
      <c r="C746" s="44"/>
      <c r="D746" s="44"/>
      <c r="E746" s="44"/>
      <c r="F746" s="44"/>
      <c r="G746" s="44"/>
      <c r="H746" s="44"/>
      <c r="I746" s="44"/>
      <c r="J746" s="44"/>
      <c r="K746" s="44"/>
      <c r="L746" s="44"/>
      <c r="M746" s="44"/>
      <c r="N746" s="44"/>
      <c r="O746" s="44"/>
      <c r="P746" s="44"/>
      <c r="Q746" s="44"/>
      <c r="R746" s="44"/>
      <c r="S746" s="44"/>
    </row>
    <row r="747" spans="1:19">
      <c r="A747" s="44"/>
      <c r="B747" s="44"/>
      <c r="C747" s="44"/>
      <c r="D747" s="44"/>
      <c r="E747" s="44"/>
      <c r="F747" s="44"/>
      <c r="G747" s="44"/>
      <c r="H747" s="44"/>
      <c r="I747" s="44"/>
      <c r="J747" s="44"/>
      <c r="K747" s="44"/>
      <c r="L747" s="44"/>
      <c r="M747" s="44"/>
      <c r="N747" s="44"/>
      <c r="O747" s="44"/>
      <c r="P747" s="44"/>
      <c r="Q747" s="44"/>
      <c r="R747" s="44"/>
      <c r="S747" s="44"/>
    </row>
    <row r="748" spans="1:19">
      <c r="A748" s="44"/>
      <c r="B748" s="44"/>
      <c r="C748" s="44"/>
      <c r="D748" s="44"/>
      <c r="E748" s="44"/>
      <c r="F748" s="44"/>
      <c r="G748" s="44"/>
      <c r="H748" s="44"/>
      <c r="I748" s="44"/>
      <c r="J748" s="44"/>
      <c r="K748" s="44"/>
      <c r="L748" s="44"/>
      <c r="M748" s="44"/>
      <c r="N748" s="44"/>
      <c r="O748" s="44"/>
      <c r="P748" s="44"/>
      <c r="Q748" s="44"/>
      <c r="R748" s="44"/>
      <c r="S748" s="44"/>
    </row>
    <row r="749" spans="1:19">
      <c r="A749" s="44"/>
      <c r="B749" s="44"/>
      <c r="C749" s="44"/>
      <c r="D749" s="44"/>
      <c r="E749" s="44"/>
      <c r="F749" s="44"/>
      <c r="G749" s="44"/>
      <c r="H749" s="44"/>
      <c r="I749" s="44"/>
      <c r="J749" s="44"/>
      <c r="K749" s="44"/>
      <c r="L749" s="44"/>
      <c r="M749" s="44"/>
      <c r="N749" s="44"/>
      <c r="O749" s="44"/>
      <c r="P749" s="44"/>
      <c r="Q749" s="44"/>
      <c r="R749" s="44"/>
      <c r="S749" s="44"/>
    </row>
    <row r="750" spans="1:19">
      <c r="A750" s="44"/>
      <c r="B750" s="44"/>
      <c r="C750" s="44"/>
      <c r="D750" s="44"/>
      <c r="E750" s="44"/>
      <c r="F750" s="44"/>
      <c r="G750" s="44"/>
      <c r="H750" s="44"/>
      <c r="I750" s="44"/>
      <c r="J750" s="44"/>
      <c r="K750" s="44"/>
      <c r="L750" s="44"/>
      <c r="M750" s="44"/>
      <c r="N750" s="44"/>
      <c r="O750" s="44"/>
      <c r="P750" s="44"/>
      <c r="Q750" s="44"/>
      <c r="R750" s="44"/>
      <c r="S750" s="44"/>
    </row>
    <row r="751" spans="1:19">
      <c r="A751" s="44"/>
      <c r="B751" s="44"/>
      <c r="C751" s="44"/>
      <c r="D751" s="44"/>
      <c r="E751" s="44"/>
      <c r="F751" s="44"/>
      <c r="G751" s="44"/>
      <c r="H751" s="44"/>
      <c r="I751" s="44"/>
      <c r="J751" s="44"/>
      <c r="K751" s="44"/>
      <c r="L751" s="44"/>
      <c r="M751" s="44"/>
      <c r="N751" s="44"/>
      <c r="O751" s="44"/>
      <c r="P751" s="44"/>
      <c r="Q751" s="44"/>
      <c r="R751" s="44"/>
      <c r="S751" s="44"/>
    </row>
    <row r="752" spans="1:19">
      <c r="A752" s="44"/>
      <c r="B752" s="44"/>
      <c r="C752" s="44"/>
      <c r="D752" s="44"/>
      <c r="E752" s="44"/>
      <c r="F752" s="44"/>
      <c r="G752" s="44"/>
      <c r="H752" s="44"/>
      <c r="I752" s="44"/>
      <c r="J752" s="44"/>
      <c r="K752" s="44"/>
      <c r="L752" s="44"/>
      <c r="M752" s="44"/>
      <c r="N752" s="44"/>
      <c r="O752" s="44"/>
      <c r="P752" s="44"/>
      <c r="Q752" s="44"/>
      <c r="R752" s="44"/>
      <c r="S752" s="44"/>
    </row>
    <row r="753" spans="1:19">
      <c r="A753" s="44"/>
      <c r="B753" s="44"/>
      <c r="C753" s="44"/>
      <c r="D753" s="44"/>
      <c r="E753" s="44"/>
      <c r="F753" s="44"/>
      <c r="G753" s="44"/>
      <c r="H753" s="44"/>
      <c r="I753" s="44"/>
      <c r="J753" s="44"/>
      <c r="K753" s="44"/>
      <c r="L753" s="44"/>
      <c r="M753" s="44"/>
      <c r="N753" s="44"/>
      <c r="O753" s="44"/>
      <c r="P753" s="44"/>
      <c r="Q753" s="44"/>
      <c r="R753" s="44"/>
      <c r="S753" s="44"/>
    </row>
    <row r="754" spans="1:19">
      <c r="A754" s="44"/>
      <c r="B754" s="44"/>
      <c r="C754" s="44"/>
      <c r="D754" s="44"/>
      <c r="E754" s="44"/>
      <c r="F754" s="44"/>
      <c r="G754" s="44"/>
      <c r="H754" s="44"/>
      <c r="I754" s="44"/>
      <c r="J754" s="44"/>
      <c r="K754" s="44"/>
      <c r="L754" s="44"/>
      <c r="M754" s="44"/>
      <c r="N754" s="44"/>
      <c r="O754" s="44"/>
      <c r="P754" s="44"/>
      <c r="Q754" s="44"/>
      <c r="R754" s="44"/>
      <c r="S754" s="44"/>
    </row>
    <row r="755" spans="1:19">
      <c r="A755" s="44"/>
      <c r="B755" s="44"/>
      <c r="C755" s="44"/>
      <c r="D755" s="44"/>
      <c r="E755" s="44"/>
      <c r="F755" s="44"/>
      <c r="G755" s="44"/>
      <c r="H755" s="44"/>
      <c r="I755" s="44"/>
      <c r="J755" s="44"/>
      <c r="K755" s="44"/>
      <c r="L755" s="44"/>
      <c r="M755" s="44"/>
      <c r="N755" s="44"/>
      <c r="O755" s="44"/>
      <c r="P755" s="44"/>
      <c r="Q755" s="44"/>
      <c r="R755" s="44"/>
      <c r="S755" s="44"/>
    </row>
    <row r="756" spans="1:19">
      <c r="A756" s="44"/>
      <c r="B756" s="44"/>
      <c r="C756" s="44"/>
      <c r="D756" s="44"/>
      <c r="E756" s="44"/>
      <c r="F756" s="44"/>
      <c r="G756" s="44"/>
      <c r="H756" s="44"/>
      <c r="I756" s="44"/>
      <c r="J756" s="44"/>
      <c r="K756" s="44"/>
      <c r="L756" s="44"/>
      <c r="M756" s="44"/>
      <c r="N756" s="44"/>
      <c r="O756" s="44"/>
      <c r="P756" s="44"/>
      <c r="Q756" s="44"/>
      <c r="R756" s="44"/>
      <c r="S756" s="44"/>
    </row>
    <row r="757" spans="1:19">
      <c r="A757" s="44"/>
      <c r="B757" s="44"/>
      <c r="C757" s="44"/>
      <c r="D757" s="44"/>
      <c r="E757" s="44"/>
      <c r="F757" s="44"/>
      <c r="G757" s="44"/>
      <c r="H757" s="44"/>
      <c r="I757" s="44"/>
      <c r="J757" s="44"/>
      <c r="K757" s="44"/>
      <c r="L757" s="44"/>
      <c r="M757" s="44"/>
      <c r="N757" s="44"/>
      <c r="O757" s="44"/>
      <c r="P757" s="44"/>
      <c r="Q757" s="44"/>
      <c r="R757" s="44"/>
      <c r="S757" s="44"/>
    </row>
    <row r="758" spans="1:19">
      <c r="A758" s="44"/>
      <c r="B758" s="44"/>
      <c r="C758" s="44"/>
      <c r="D758" s="44"/>
      <c r="E758" s="44"/>
      <c r="F758" s="44"/>
      <c r="G758" s="44"/>
      <c r="H758" s="44"/>
      <c r="I758" s="44"/>
      <c r="J758" s="44"/>
      <c r="K758" s="44"/>
      <c r="L758" s="44"/>
      <c r="M758" s="44"/>
      <c r="N758" s="44"/>
      <c r="O758" s="44"/>
      <c r="P758" s="44"/>
      <c r="Q758" s="44"/>
      <c r="R758" s="44"/>
      <c r="S758" s="44"/>
    </row>
    <row r="759" spans="1:19">
      <c r="A759" s="44"/>
      <c r="B759" s="44"/>
      <c r="C759" s="44"/>
      <c r="D759" s="44"/>
      <c r="E759" s="44"/>
      <c r="F759" s="44"/>
      <c r="G759" s="44"/>
      <c r="H759" s="44"/>
      <c r="I759" s="44"/>
      <c r="J759" s="44"/>
      <c r="K759" s="44"/>
      <c r="L759" s="44"/>
      <c r="M759" s="44"/>
      <c r="N759" s="44"/>
      <c r="O759" s="44"/>
      <c r="P759" s="44"/>
      <c r="Q759" s="44"/>
      <c r="R759" s="44"/>
      <c r="S759" s="44"/>
    </row>
    <row r="760" spans="1:19">
      <c r="A760" s="44"/>
      <c r="B760" s="44"/>
      <c r="C760" s="44"/>
      <c r="D760" s="44"/>
      <c r="E760" s="44"/>
      <c r="F760" s="44"/>
      <c r="G760" s="44"/>
      <c r="H760" s="44"/>
      <c r="I760" s="44"/>
      <c r="J760" s="44"/>
      <c r="K760" s="44"/>
      <c r="L760" s="44"/>
      <c r="M760" s="44"/>
      <c r="N760" s="44"/>
      <c r="O760" s="44"/>
      <c r="P760" s="44"/>
      <c r="Q760" s="44"/>
      <c r="R760" s="44"/>
      <c r="S760" s="44"/>
    </row>
    <row r="761" spans="1:19">
      <c r="A761" s="44"/>
      <c r="B761" s="44"/>
      <c r="C761" s="44"/>
      <c r="D761" s="44"/>
      <c r="E761" s="44"/>
      <c r="F761" s="44"/>
      <c r="G761" s="44"/>
      <c r="H761" s="44"/>
      <c r="I761" s="44"/>
      <c r="J761" s="44"/>
      <c r="K761" s="44"/>
      <c r="L761" s="44"/>
      <c r="M761" s="44"/>
      <c r="N761" s="44"/>
      <c r="O761" s="44"/>
      <c r="P761" s="44"/>
      <c r="Q761" s="44"/>
      <c r="R761" s="44"/>
      <c r="S761" s="44"/>
    </row>
    <row r="762" spans="1:19">
      <c r="A762" s="44"/>
      <c r="B762" s="44"/>
      <c r="C762" s="44"/>
      <c r="D762" s="44"/>
      <c r="E762" s="44"/>
      <c r="F762" s="44"/>
      <c r="G762" s="44"/>
      <c r="H762" s="44"/>
      <c r="I762" s="44"/>
      <c r="J762" s="44"/>
      <c r="K762" s="44"/>
      <c r="L762" s="44"/>
      <c r="M762" s="44"/>
      <c r="N762" s="44"/>
      <c r="O762" s="44"/>
      <c r="P762" s="44"/>
      <c r="Q762" s="44"/>
      <c r="R762" s="44"/>
      <c r="S762" s="44"/>
    </row>
    <row r="763" spans="1:19">
      <c r="A763" s="44"/>
      <c r="B763" s="44"/>
      <c r="C763" s="44"/>
      <c r="D763" s="44"/>
      <c r="E763" s="44"/>
      <c r="F763" s="44"/>
      <c r="G763" s="44"/>
      <c r="H763" s="44"/>
      <c r="I763" s="44"/>
      <c r="J763" s="44"/>
      <c r="K763" s="44"/>
      <c r="L763" s="44"/>
      <c r="M763" s="44"/>
      <c r="N763" s="44"/>
      <c r="O763" s="44"/>
      <c r="P763" s="44"/>
      <c r="Q763" s="44"/>
      <c r="R763" s="44"/>
      <c r="S763" s="44"/>
    </row>
    <row r="764" spans="1:19">
      <c r="A764" s="44"/>
      <c r="B764" s="44"/>
      <c r="C764" s="44"/>
      <c r="D764" s="44"/>
      <c r="E764" s="44"/>
      <c r="F764" s="44"/>
      <c r="G764" s="44"/>
      <c r="H764" s="44"/>
      <c r="I764" s="44"/>
      <c r="J764" s="44"/>
      <c r="K764" s="44"/>
      <c r="L764" s="44"/>
      <c r="M764" s="44"/>
      <c r="N764" s="44"/>
      <c r="O764" s="44"/>
      <c r="P764" s="44"/>
      <c r="Q764" s="44"/>
      <c r="R764" s="44"/>
      <c r="S764" s="44"/>
    </row>
    <row r="765" spans="1:19">
      <c r="A765" s="44"/>
      <c r="B765" s="44"/>
      <c r="C765" s="44"/>
      <c r="D765" s="44"/>
      <c r="E765" s="44"/>
      <c r="F765" s="44"/>
      <c r="G765" s="44"/>
      <c r="H765" s="44"/>
      <c r="I765" s="44"/>
      <c r="J765" s="44"/>
      <c r="K765" s="44"/>
      <c r="L765" s="44"/>
      <c r="M765" s="44"/>
      <c r="N765" s="44"/>
      <c r="O765" s="44"/>
      <c r="P765" s="44"/>
      <c r="Q765" s="44"/>
      <c r="R765" s="44"/>
      <c r="S765" s="44"/>
    </row>
    <row r="766" spans="1:19">
      <c r="A766" s="44"/>
      <c r="B766" s="44"/>
      <c r="C766" s="44"/>
      <c r="D766" s="44"/>
      <c r="E766" s="44"/>
      <c r="F766" s="44"/>
      <c r="G766" s="44"/>
      <c r="H766" s="44"/>
      <c r="I766" s="44"/>
      <c r="J766" s="44"/>
      <c r="K766" s="44"/>
      <c r="L766" s="44"/>
      <c r="M766" s="44"/>
      <c r="N766" s="44"/>
      <c r="O766" s="44"/>
      <c r="P766" s="44"/>
      <c r="Q766" s="44"/>
      <c r="R766" s="44"/>
      <c r="S766" s="44"/>
    </row>
    <row r="767" spans="1:19">
      <c r="A767" s="44"/>
      <c r="B767" s="44"/>
      <c r="C767" s="44"/>
      <c r="D767" s="44"/>
      <c r="E767" s="44"/>
      <c r="F767" s="44"/>
      <c r="G767" s="44"/>
      <c r="H767" s="44"/>
      <c r="I767" s="44"/>
      <c r="J767" s="44"/>
      <c r="K767" s="44"/>
      <c r="L767" s="44"/>
      <c r="M767" s="44"/>
      <c r="N767" s="44"/>
      <c r="O767" s="44"/>
      <c r="P767" s="44"/>
      <c r="Q767" s="44"/>
      <c r="R767" s="44"/>
      <c r="S767" s="44"/>
    </row>
    <row r="768" spans="1:19">
      <c r="A768" s="44"/>
      <c r="B768" s="44"/>
      <c r="C768" s="44"/>
      <c r="D768" s="44"/>
      <c r="E768" s="44"/>
      <c r="F768" s="44"/>
      <c r="G768" s="44"/>
      <c r="H768" s="44"/>
      <c r="I768" s="44"/>
      <c r="J768" s="44"/>
      <c r="K768" s="44"/>
      <c r="L768" s="44"/>
      <c r="M768" s="44"/>
      <c r="N768" s="44"/>
      <c r="O768" s="44"/>
      <c r="P768" s="44"/>
      <c r="Q768" s="44"/>
      <c r="R768" s="44"/>
      <c r="S768" s="44"/>
    </row>
    <row r="769" spans="1:19">
      <c r="A769" s="44"/>
      <c r="B769" s="44"/>
      <c r="C769" s="44"/>
      <c r="D769" s="44"/>
      <c r="E769" s="44"/>
      <c r="F769" s="44"/>
      <c r="G769" s="44"/>
      <c r="H769" s="44"/>
      <c r="I769" s="44"/>
      <c r="J769" s="44"/>
      <c r="K769" s="44"/>
      <c r="L769" s="44"/>
      <c r="M769" s="44"/>
      <c r="N769" s="44"/>
      <c r="O769" s="44"/>
      <c r="P769" s="44"/>
      <c r="Q769" s="44"/>
      <c r="R769" s="44"/>
      <c r="S769" s="44"/>
    </row>
    <row r="770" spans="1:19">
      <c r="A770" s="44"/>
      <c r="B770" s="44"/>
      <c r="C770" s="44"/>
      <c r="D770" s="44"/>
      <c r="E770" s="44"/>
      <c r="F770" s="44"/>
      <c r="G770" s="44"/>
      <c r="H770" s="44"/>
      <c r="I770" s="44"/>
      <c r="J770" s="44"/>
      <c r="K770" s="44"/>
      <c r="L770" s="44"/>
      <c r="M770" s="44"/>
      <c r="N770" s="44"/>
      <c r="O770" s="44"/>
      <c r="P770" s="44"/>
      <c r="Q770" s="44"/>
      <c r="R770" s="44"/>
      <c r="S770" s="44"/>
    </row>
    <row r="771" spans="1:19">
      <c r="A771" s="44"/>
      <c r="B771" s="44"/>
      <c r="C771" s="44"/>
      <c r="D771" s="44"/>
      <c r="E771" s="44"/>
      <c r="F771" s="44"/>
      <c r="G771" s="44"/>
      <c r="H771" s="44"/>
      <c r="I771" s="44"/>
      <c r="J771" s="44"/>
      <c r="K771" s="44"/>
      <c r="L771" s="44"/>
      <c r="M771" s="44"/>
      <c r="N771" s="44"/>
      <c r="O771" s="44"/>
      <c r="P771" s="44"/>
      <c r="Q771" s="44"/>
      <c r="R771" s="44"/>
      <c r="S771" s="44"/>
    </row>
    <row r="772" spans="1:19">
      <c r="A772" s="44"/>
      <c r="B772" s="44"/>
      <c r="C772" s="44"/>
      <c r="D772" s="44"/>
      <c r="E772" s="44"/>
      <c r="F772" s="44"/>
      <c r="G772" s="44"/>
      <c r="H772" s="44"/>
      <c r="I772" s="44"/>
      <c r="J772" s="44"/>
      <c r="K772" s="44"/>
      <c r="L772" s="44"/>
      <c r="M772" s="44"/>
      <c r="N772" s="44"/>
      <c r="O772" s="44"/>
      <c r="P772" s="44"/>
      <c r="Q772" s="44"/>
      <c r="R772" s="44"/>
      <c r="S772" s="44"/>
    </row>
    <row r="773" spans="1:19">
      <c r="A773" s="44"/>
      <c r="B773" s="44"/>
      <c r="C773" s="44"/>
      <c r="D773" s="44"/>
      <c r="E773" s="44"/>
      <c r="F773" s="44"/>
      <c r="G773" s="44"/>
      <c r="H773" s="44"/>
      <c r="I773" s="44"/>
      <c r="J773" s="44"/>
      <c r="K773" s="44"/>
      <c r="L773" s="44"/>
      <c r="M773" s="44"/>
      <c r="N773" s="44"/>
      <c r="O773" s="44"/>
      <c r="P773" s="44"/>
      <c r="Q773" s="44"/>
      <c r="R773" s="44"/>
      <c r="S773" s="44"/>
    </row>
    <row r="774" spans="1:19">
      <c r="A774" s="44"/>
      <c r="B774" s="44"/>
      <c r="C774" s="44"/>
      <c r="D774" s="44"/>
      <c r="E774" s="44"/>
      <c r="F774" s="44"/>
      <c r="G774" s="44"/>
      <c r="H774" s="44"/>
      <c r="I774" s="44"/>
      <c r="J774" s="44"/>
      <c r="K774" s="44"/>
      <c r="L774" s="44"/>
      <c r="M774" s="44"/>
      <c r="N774" s="44"/>
      <c r="O774" s="44"/>
      <c r="P774" s="44"/>
      <c r="Q774" s="44"/>
      <c r="R774" s="44"/>
      <c r="S774" s="44"/>
    </row>
    <row r="775" spans="1:19">
      <c r="A775" s="44"/>
      <c r="B775" s="44"/>
      <c r="C775" s="44"/>
      <c r="D775" s="44"/>
      <c r="E775" s="44"/>
      <c r="F775" s="44"/>
      <c r="G775" s="44"/>
      <c r="H775" s="44"/>
      <c r="I775" s="44"/>
      <c r="J775" s="44"/>
      <c r="K775" s="44"/>
      <c r="L775" s="44"/>
      <c r="M775" s="44"/>
      <c r="N775" s="44"/>
      <c r="O775" s="44"/>
      <c r="P775" s="44"/>
      <c r="Q775" s="44"/>
      <c r="R775" s="44"/>
      <c r="S775" s="44"/>
    </row>
    <row r="776" spans="1:19">
      <c r="A776" s="44"/>
      <c r="B776" s="44"/>
      <c r="C776" s="44"/>
      <c r="D776" s="44"/>
      <c r="E776" s="44"/>
      <c r="F776" s="44"/>
      <c r="G776" s="44"/>
      <c r="H776" s="44"/>
      <c r="I776" s="44"/>
      <c r="J776" s="44"/>
      <c r="K776" s="44"/>
      <c r="L776" s="44"/>
      <c r="M776" s="44"/>
      <c r="N776" s="44"/>
      <c r="O776" s="44"/>
      <c r="P776" s="44"/>
      <c r="Q776" s="44"/>
      <c r="R776" s="44"/>
      <c r="S776" s="44"/>
    </row>
    <row r="777" spans="1:19">
      <c r="A777" s="44"/>
      <c r="B777" s="44"/>
      <c r="C777" s="44"/>
      <c r="D777" s="44"/>
      <c r="E777" s="44"/>
      <c r="F777" s="44"/>
      <c r="G777" s="44"/>
      <c r="H777" s="44"/>
      <c r="I777" s="44"/>
      <c r="J777" s="44"/>
      <c r="K777" s="44"/>
      <c r="L777" s="44"/>
      <c r="M777" s="44"/>
      <c r="N777" s="44"/>
      <c r="O777" s="44"/>
      <c r="P777" s="44"/>
      <c r="Q777" s="44"/>
      <c r="R777" s="44"/>
      <c r="S777" s="44"/>
    </row>
    <row r="778" spans="1:19">
      <c r="A778" s="44"/>
      <c r="B778" s="44"/>
      <c r="C778" s="44"/>
      <c r="D778" s="44"/>
      <c r="E778" s="44"/>
      <c r="F778" s="44"/>
      <c r="G778" s="44"/>
      <c r="H778" s="44"/>
      <c r="I778" s="44"/>
      <c r="J778" s="44"/>
      <c r="K778" s="44"/>
      <c r="L778" s="44"/>
      <c r="M778" s="44"/>
      <c r="N778" s="44"/>
      <c r="O778" s="44"/>
      <c r="P778" s="44"/>
      <c r="Q778" s="44"/>
      <c r="R778" s="44"/>
      <c r="S778" s="44"/>
    </row>
    <row r="779" spans="1:19">
      <c r="A779" s="44"/>
      <c r="B779" s="44"/>
      <c r="C779" s="44"/>
      <c r="D779" s="44"/>
      <c r="E779" s="44"/>
      <c r="F779" s="44"/>
      <c r="G779" s="44"/>
      <c r="H779" s="44"/>
      <c r="I779" s="44"/>
      <c r="J779" s="44"/>
      <c r="K779" s="44"/>
      <c r="L779" s="44"/>
      <c r="M779" s="44"/>
      <c r="N779" s="44"/>
      <c r="O779" s="44"/>
      <c r="P779" s="44"/>
      <c r="Q779" s="44"/>
      <c r="R779" s="44"/>
      <c r="S779" s="44"/>
    </row>
    <row r="780" spans="1:19">
      <c r="A780" s="44"/>
      <c r="B780" s="44"/>
      <c r="C780" s="44"/>
      <c r="D780" s="44"/>
      <c r="E780" s="44"/>
      <c r="F780" s="44"/>
      <c r="G780" s="44"/>
      <c r="H780" s="44"/>
      <c r="I780" s="44"/>
      <c r="J780" s="44"/>
      <c r="K780" s="44"/>
      <c r="L780" s="44"/>
      <c r="M780" s="44"/>
      <c r="N780" s="44"/>
      <c r="O780" s="44"/>
      <c r="P780" s="44"/>
      <c r="Q780" s="44"/>
      <c r="R780" s="44"/>
      <c r="S780" s="44"/>
    </row>
    <row r="781" spans="1:19">
      <c r="A781" s="44"/>
      <c r="B781" s="44"/>
      <c r="C781" s="44"/>
      <c r="D781" s="44"/>
      <c r="E781" s="44"/>
      <c r="F781" s="44"/>
      <c r="G781" s="44"/>
      <c r="H781" s="44"/>
      <c r="I781" s="44"/>
      <c r="J781" s="44"/>
      <c r="K781" s="44"/>
      <c r="L781" s="44"/>
      <c r="M781" s="44"/>
      <c r="N781" s="44"/>
      <c r="O781" s="44"/>
      <c r="P781" s="44"/>
      <c r="Q781" s="44"/>
      <c r="R781" s="44"/>
      <c r="S781" s="44"/>
    </row>
    <row r="782" spans="1:19">
      <c r="A782" s="44"/>
      <c r="B782" s="44"/>
      <c r="C782" s="44"/>
      <c r="D782" s="44"/>
      <c r="E782" s="44"/>
      <c r="F782" s="44"/>
      <c r="G782" s="44"/>
      <c r="H782" s="44"/>
      <c r="I782" s="44"/>
      <c r="J782" s="44"/>
      <c r="K782" s="44"/>
      <c r="L782" s="44"/>
      <c r="M782" s="44"/>
      <c r="N782" s="44"/>
      <c r="O782" s="44"/>
      <c r="P782" s="44"/>
      <c r="Q782" s="44"/>
      <c r="R782" s="44"/>
      <c r="S782" s="44"/>
    </row>
    <row r="783" spans="1:19">
      <c r="A783" s="44"/>
      <c r="B783" s="44"/>
      <c r="C783" s="44"/>
      <c r="D783" s="44"/>
      <c r="E783" s="44"/>
      <c r="F783" s="44"/>
      <c r="G783" s="44"/>
      <c r="H783" s="44"/>
      <c r="I783" s="44"/>
      <c r="J783" s="44"/>
      <c r="K783" s="44"/>
      <c r="L783" s="44"/>
      <c r="M783" s="44"/>
      <c r="N783" s="44"/>
      <c r="O783" s="44"/>
      <c r="P783" s="44"/>
      <c r="Q783" s="44"/>
      <c r="R783" s="44"/>
      <c r="S783" s="44"/>
    </row>
    <row r="784" spans="1:19">
      <c r="A784" s="44"/>
      <c r="B784" s="44"/>
      <c r="C784" s="44"/>
      <c r="D784" s="44"/>
      <c r="E784" s="44"/>
      <c r="F784" s="44"/>
      <c r="G784" s="44"/>
      <c r="H784" s="44"/>
      <c r="I784" s="44"/>
      <c r="J784" s="44"/>
      <c r="K784" s="44"/>
      <c r="L784" s="44"/>
      <c r="M784" s="44"/>
      <c r="N784" s="44"/>
      <c r="O784" s="44"/>
      <c r="P784" s="44"/>
      <c r="Q784" s="44"/>
      <c r="R784" s="44"/>
      <c r="S784" s="44"/>
    </row>
    <row r="785" spans="1:19">
      <c r="A785" s="44"/>
      <c r="B785" s="44"/>
      <c r="C785" s="44"/>
      <c r="D785" s="44"/>
      <c r="E785" s="44"/>
      <c r="F785" s="44"/>
      <c r="G785" s="44"/>
      <c r="H785" s="44"/>
      <c r="I785" s="44"/>
      <c r="J785" s="44"/>
      <c r="K785" s="44"/>
      <c r="L785" s="44"/>
      <c r="M785" s="44"/>
      <c r="N785" s="44"/>
      <c r="O785" s="44"/>
      <c r="P785" s="44"/>
      <c r="Q785" s="44"/>
      <c r="R785" s="44"/>
      <c r="S785" s="44"/>
    </row>
    <row r="786" spans="1:19">
      <c r="A786" s="44"/>
      <c r="B786" s="44"/>
      <c r="C786" s="44"/>
      <c r="D786" s="44"/>
      <c r="E786" s="44"/>
      <c r="F786" s="44"/>
      <c r="G786" s="44"/>
      <c r="H786" s="44"/>
      <c r="I786" s="44"/>
      <c r="J786" s="44"/>
      <c r="K786" s="44"/>
      <c r="L786" s="44"/>
      <c r="M786" s="44"/>
      <c r="N786" s="44"/>
      <c r="O786" s="44"/>
      <c r="P786" s="44"/>
      <c r="Q786" s="44"/>
      <c r="R786" s="44"/>
      <c r="S786" s="44"/>
    </row>
    <row r="787" spans="1:19">
      <c r="A787" s="44"/>
      <c r="B787" s="44"/>
      <c r="C787" s="44"/>
      <c r="D787" s="44"/>
      <c r="E787" s="44"/>
      <c r="F787" s="44"/>
      <c r="G787" s="44"/>
      <c r="H787" s="44"/>
      <c r="I787" s="44"/>
      <c r="J787" s="44"/>
      <c r="K787" s="44"/>
      <c r="L787" s="44"/>
      <c r="M787" s="44"/>
      <c r="N787" s="44"/>
      <c r="O787" s="44"/>
      <c r="P787" s="44"/>
      <c r="Q787" s="44"/>
      <c r="R787" s="44"/>
      <c r="S787" s="44"/>
    </row>
    <row r="788" spans="1:19">
      <c r="A788" s="44"/>
      <c r="B788" s="44"/>
      <c r="C788" s="44"/>
      <c r="D788" s="44"/>
      <c r="E788" s="44"/>
      <c r="F788" s="44"/>
      <c r="G788" s="44"/>
      <c r="H788" s="44"/>
      <c r="I788" s="44"/>
      <c r="J788" s="44"/>
      <c r="K788" s="44"/>
      <c r="L788" s="44"/>
      <c r="M788" s="44"/>
      <c r="N788" s="44"/>
      <c r="O788" s="44"/>
      <c r="P788" s="44"/>
      <c r="Q788" s="44"/>
      <c r="R788" s="44"/>
      <c r="S788" s="44"/>
    </row>
    <row r="789" spans="1:19">
      <c r="A789" s="44"/>
      <c r="B789" s="44"/>
      <c r="C789" s="44"/>
      <c r="D789" s="44"/>
      <c r="E789" s="44"/>
      <c r="F789" s="44"/>
      <c r="G789" s="44"/>
      <c r="H789" s="44"/>
      <c r="I789" s="44"/>
      <c r="J789" s="44"/>
      <c r="K789" s="44"/>
      <c r="L789" s="44"/>
      <c r="M789" s="44"/>
      <c r="N789" s="44"/>
      <c r="O789" s="44"/>
      <c r="P789" s="44"/>
      <c r="Q789" s="44"/>
      <c r="R789" s="44"/>
      <c r="S789" s="44"/>
    </row>
    <row r="790" spans="1:19">
      <c r="A790" s="44"/>
      <c r="B790" s="44"/>
      <c r="C790" s="44"/>
      <c r="D790" s="44"/>
      <c r="E790" s="44"/>
      <c r="F790" s="44"/>
      <c r="G790" s="44"/>
      <c r="H790" s="44"/>
      <c r="I790" s="44"/>
      <c r="J790" s="44"/>
      <c r="K790" s="44"/>
      <c r="L790" s="44"/>
      <c r="M790" s="44"/>
      <c r="N790" s="44"/>
      <c r="O790" s="44"/>
      <c r="P790" s="44"/>
      <c r="Q790" s="44"/>
      <c r="R790" s="44"/>
      <c r="S790" s="44"/>
    </row>
    <row r="791" spans="1:19">
      <c r="A791" s="44"/>
      <c r="B791" s="44"/>
      <c r="C791" s="44"/>
      <c r="D791" s="44"/>
      <c r="E791" s="44"/>
      <c r="F791" s="44"/>
      <c r="G791" s="44"/>
      <c r="H791" s="44"/>
      <c r="I791" s="44"/>
      <c r="J791" s="44"/>
      <c r="K791" s="44"/>
      <c r="L791" s="44"/>
      <c r="M791" s="44"/>
      <c r="N791" s="44"/>
      <c r="O791" s="44"/>
      <c r="P791" s="44"/>
      <c r="Q791" s="44"/>
      <c r="R791" s="44"/>
      <c r="S791" s="44"/>
    </row>
    <row r="792" spans="1:19">
      <c r="A792" s="44"/>
      <c r="B792" s="44"/>
      <c r="C792" s="44"/>
      <c r="D792" s="44"/>
      <c r="E792" s="44"/>
      <c r="F792" s="44"/>
      <c r="G792" s="44"/>
      <c r="H792" s="44"/>
      <c r="I792" s="44"/>
      <c r="J792" s="44"/>
      <c r="K792" s="44"/>
      <c r="L792" s="44"/>
      <c r="M792" s="44"/>
      <c r="N792" s="44"/>
      <c r="O792" s="44"/>
      <c r="P792" s="44"/>
      <c r="Q792" s="44"/>
      <c r="R792" s="44"/>
      <c r="S792" s="44"/>
    </row>
    <row r="793" spans="1:19">
      <c r="A793" s="44"/>
      <c r="B793" s="44"/>
      <c r="C793" s="44"/>
      <c r="D793" s="44"/>
      <c r="E793" s="44"/>
      <c r="F793" s="44"/>
      <c r="G793" s="44"/>
      <c r="H793" s="44"/>
      <c r="I793" s="44"/>
      <c r="J793" s="44"/>
      <c r="K793" s="44"/>
      <c r="L793" s="44"/>
      <c r="M793" s="44"/>
      <c r="N793" s="44"/>
      <c r="O793" s="44"/>
      <c r="P793" s="44"/>
      <c r="Q793" s="44"/>
      <c r="R793" s="44"/>
      <c r="S793" s="44"/>
    </row>
    <row r="794" spans="1:19">
      <c r="A794" s="44"/>
      <c r="B794" s="44"/>
      <c r="C794" s="44"/>
      <c r="D794" s="44"/>
      <c r="E794" s="44"/>
      <c r="F794" s="44"/>
      <c r="G794" s="44"/>
      <c r="H794" s="44"/>
      <c r="I794" s="44"/>
      <c r="J794" s="44"/>
      <c r="K794" s="44"/>
      <c r="L794" s="44"/>
      <c r="M794" s="44"/>
      <c r="N794" s="44"/>
      <c r="O794" s="44"/>
      <c r="P794" s="44"/>
      <c r="Q794" s="44"/>
      <c r="R794" s="44"/>
      <c r="S794" s="44"/>
    </row>
    <row r="795" spans="1:19">
      <c r="A795" s="44"/>
      <c r="B795" s="44"/>
      <c r="C795" s="44"/>
      <c r="D795" s="44"/>
      <c r="E795" s="44"/>
      <c r="F795" s="44"/>
      <c r="G795" s="44"/>
      <c r="H795" s="44"/>
      <c r="I795" s="44"/>
      <c r="J795" s="44"/>
      <c r="K795" s="44"/>
      <c r="L795" s="44"/>
      <c r="M795" s="44"/>
      <c r="N795" s="44"/>
      <c r="O795" s="44"/>
      <c r="P795" s="44"/>
      <c r="Q795" s="44"/>
      <c r="R795" s="44"/>
      <c r="S795" s="44"/>
    </row>
    <row r="796" spans="1:19">
      <c r="A796" s="44"/>
      <c r="B796" s="44"/>
      <c r="C796" s="44"/>
      <c r="D796" s="44"/>
      <c r="E796" s="44"/>
      <c r="F796" s="44"/>
      <c r="G796" s="44"/>
      <c r="H796" s="44"/>
      <c r="I796" s="44"/>
      <c r="J796" s="44"/>
      <c r="K796" s="44"/>
      <c r="L796" s="44"/>
      <c r="M796" s="44"/>
      <c r="N796" s="44"/>
      <c r="O796" s="44"/>
      <c r="P796" s="44"/>
      <c r="Q796" s="44"/>
      <c r="R796" s="44"/>
      <c r="S796" s="44"/>
    </row>
    <row r="797" spans="1:19">
      <c r="A797" s="44"/>
      <c r="B797" s="44"/>
      <c r="C797" s="44"/>
      <c r="D797" s="44"/>
      <c r="E797" s="44"/>
      <c r="F797" s="44"/>
      <c r="G797" s="44"/>
      <c r="H797" s="44"/>
      <c r="I797" s="44"/>
      <c r="J797" s="44"/>
      <c r="K797" s="44"/>
      <c r="L797" s="44"/>
      <c r="M797" s="44"/>
      <c r="N797" s="44"/>
      <c r="O797" s="44"/>
      <c r="P797" s="44"/>
      <c r="Q797" s="44"/>
      <c r="R797" s="44"/>
      <c r="S797" s="44"/>
    </row>
    <row r="798" spans="1:19">
      <c r="A798" s="44"/>
      <c r="B798" s="44"/>
      <c r="C798" s="44"/>
      <c r="D798" s="44"/>
      <c r="E798" s="44"/>
      <c r="F798" s="44"/>
      <c r="G798" s="44"/>
      <c r="H798" s="44"/>
      <c r="I798" s="44"/>
      <c r="J798" s="44"/>
      <c r="K798" s="44"/>
      <c r="L798" s="44"/>
      <c r="M798" s="44"/>
      <c r="N798" s="44"/>
      <c r="O798" s="44"/>
      <c r="P798" s="44"/>
      <c r="Q798" s="44"/>
      <c r="R798" s="44"/>
      <c r="S798" s="44"/>
    </row>
    <row r="799" spans="1:19">
      <c r="A799" s="44"/>
      <c r="B799" s="44"/>
      <c r="C799" s="44"/>
      <c r="D799" s="44"/>
      <c r="E799" s="44"/>
      <c r="F799" s="44"/>
      <c r="G799" s="44"/>
      <c r="H799" s="44"/>
      <c r="I799" s="44"/>
      <c r="J799" s="44"/>
      <c r="K799" s="44"/>
      <c r="L799" s="44"/>
      <c r="M799" s="44"/>
      <c r="N799" s="44"/>
      <c r="O799" s="44"/>
      <c r="P799" s="44"/>
      <c r="Q799" s="44"/>
      <c r="R799" s="44"/>
      <c r="S799" s="44"/>
    </row>
    <row r="800" spans="1:19">
      <c r="A800" s="44"/>
      <c r="B800" s="44"/>
      <c r="C800" s="44"/>
      <c r="D800" s="44"/>
      <c r="E800" s="44"/>
      <c r="F800" s="44"/>
      <c r="G800" s="44"/>
      <c r="H800" s="44"/>
      <c r="I800" s="44"/>
      <c r="J800" s="44"/>
      <c r="K800" s="44"/>
      <c r="L800" s="44"/>
      <c r="M800" s="44"/>
      <c r="N800" s="44"/>
      <c r="O800" s="44"/>
      <c r="P800" s="44"/>
      <c r="Q800" s="44"/>
      <c r="R800" s="44"/>
      <c r="S800" s="44"/>
    </row>
    <row r="801" spans="1:19">
      <c r="A801" s="44"/>
      <c r="B801" s="44"/>
      <c r="C801" s="44"/>
      <c r="D801" s="44"/>
      <c r="E801" s="44"/>
      <c r="F801" s="44"/>
      <c r="G801" s="44"/>
      <c r="H801" s="44"/>
      <c r="I801" s="44"/>
      <c r="J801" s="44"/>
      <c r="K801" s="44"/>
      <c r="L801" s="44"/>
      <c r="M801" s="44"/>
      <c r="N801" s="44"/>
      <c r="O801" s="44"/>
      <c r="P801" s="44"/>
      <c r="Q801" s="44"/>
      <c r="R801" s="44"/>
      <c r="S801" s="44"/>
    </row>
    <row r="802" spans="1:19">
      <c r="A802" s="44"/>
      <c r="B802" s="44"/>
      <c r="C802" s="44"/>
      <c r="D802" s="44"/>
      <c r="E802" s="44"/>
      <c r="F802" s="44"/>
      <c r="G802" s="44"/>
      <c r="H802" s="44"/>
      <c r="I802" s="44"/>
      <c r="J802" s="44"/>
      <c r="K802" s="44"/>
      <c r="L802" s="44"/>
      <c r="M802" s="44"/>
      <c r="N802" s="44"/>
      <c r="O802" s="44"/>
      <c r="P802" s="44"/>
      <c r="Q802" s="44"/>
      <c r="R802" s="44"/>
      <c r="S802" s="44"/>
    </row>
    <row r="803" spans="1:19">
      <c r="A803" s="44"/>
      <c r="B803" s="44"/>
      <c r="C803" s="44"/>
      <c r="D803" s="44"/>
      <c r="E803" s="44"/>
      <c r="F803" s="44"/>
      <c r="G803" s="44"/>
      <c r="H803" s="44"/>
      <c r="I803" s="44"/>
      <c r="J803" s="44"/>
      <c r="K803" s="44"/>
      <c r="L803" s="44"/>
      <c r="M803" s="44"/>
      <c r="N803" s="44"/>
      <c r="O803" s="44"/>
      <c r="P803" s="44"/>
      <c r="Q803" s="44"/>
      <c r="R803" s="44"/>
      <c r="S803" s="44"/>
    </row>
    <row r="804" spans="1:19">
      <c r="A804" s="44"/>
      <c r="B804" s="44"/>
      <c r="C804" s="44"/>
      <c r="D804" s="44"/>
      <c r="E804" s="44"/>
      <c r="F804" s="44"/>
      <c r="G804" s="44"/>
      <c r="H804" s="44"/>
      <c r="I804" s="44"/>
      <c r="J804" s="44"/>
      <c r="K804" s="44"/>
      <c r="L804" s="44"/>
      <c r="M804" s="44"/>
      <c r="N804" s="44"/>
      <c r="O804" s="44"/>
      <c r="P804" s="44"/>
      <c r="Q804" s="44"/>
      <c r="R804" s="44"/>
      <c r="S804" s="44"/>
    </row>
    <row r="805" spans="1:19">
      <c r="A805" s="44"/>
      <c r="B805" s="44"/>
      <c r="C805" s="44"/>
      <c r="D805" s="44"/>
      <c r="E805" s="44"/>
      <c r="F805" s="44"/>
      <c r="G805" s="44"/>
      <c r="H805" s="44"/>
      <c r="I805" s="44"/>
      <c r="J805" s="44"/>
      <c r="K805" s="44"/>
      <c r="L805" s="44"/>
      <c r="M805" s="44"/>
      <c r="N805" s="44"/>
      <c r="O805" s="44"/>
      <c r="P805" s="44"/>
      <c r="Q805" s="44"/>
      <c r="R805" s="44"/>
      <c r="S805" s="44"/>
    </row>
    <row r="806" spans="1:19">
      <c r="A806" s="44"/>
      <c r="B806" s="44"/>
      <c r="C806" s="44"/>
      <c r="D806" s="44"/>
      <c r="E806" s="44"/>
      <c r="F806" s="44"/>
      <c r="G806" s="44"/>
      <c r="H806" s="44"/>
      <c r="I806" s="44"/>
      <c r="J806" s="44"/>
      <c r="K806" s="44"/>
      <c r="L806" s="44"/>
      <c r="M806" s="44"/>
      <c r="N806" s="44"/>
      <c r="O806" s="44"/>
      <c r="P806" s="44"/>
      <c r="Q806" s="44"/>
      <c r="R806" s="44"/>
      <c r="S806" s="44"/>
    </row>
    <row r="807" spans="1:19">
      <c r="A807" s="44"/>
      <c r="B807" s="44"/>
      <c r="C807" s="44"/>
      <c r="D807" s="44"/>
      <c r="E807" s="44"/>
      <c r="F807" s="44"/>
      <c r="G807" s="44"/>
      <c r="H807" s="44"/>
      <c r="I807" s="44"/>
      <c r="J807" s="44"/>
      <c r="K807" s="44"/>
      <c r="L807" s="44"/>
      <c r="M807" s="44"/>
      <c r="N807" s="44"/>
      <c r="O807" s="44"/>
      <c r="P807" s="44"/>
      <c r="Q807" s="44"/>
      <c r="R807" s="44"/>
      <c r="S807" s="44"/>
    </row>
    <row r="808" spans="1:19">
      <c r="A808" s="44"/>
      <c r="B808" s="44"/>
      <c r="C808" s="44"/>
      <c r="D808" s="44"/>
      <c r="E808" s="44"/>
      <c r="F808" s="44"/>
      <c r="G808" s="44"/>
      <c r="H808" s="44"/>
      <c r="I808" s="44"/>
      <c r="J808" s="44"/>
      <c r="K808" s="44"/>
      <c r="L808" s="44"/>
      <c r="M808" s="44"/>
      <c r="N808" s="44"/>
      <c r="O808" s="44"/>
      <c r="P808" s="44"/>
      <c r="Q808" s="44"/>
      <c r="R808" s="44"/>
      <c r="S808" s="44"/>
    </row>
    <row r="809" spans="1:19">
      <c r="A809" s="44"/>
      <c r="B809" s="44"/>
      <c r="C809" s="44"/>
      <c r="D809" s="44"/>
      <c r="E809" s="44"/>
      <c r="F809" s="44"/>
      <c r="G809" s="44"/>
      <c r="H809" s="44"/>
      <c r="I809" s="44"/>
      <c r="J809" s="44"/>
      <c r="K809" s="44"/>
      <c r="L809" s="44"/>
      <c r="M809" s="44"/>
      <c r="N809" s="44"/>
      <c r="O809" s="44"/>
      <c r="P809" s="44"/>
      <c r="Q809" s="44"/>
      <c r="R809" s="44"/>
      <c r="S809" s="44"/>
    </row>
    <row r="810" spans="1:19">
      <c r="A810" s="44"/>
      <c r="B810" s="44"/>
      <c r="C810" s="44"/>
      <c r="D810" s="44"/>
      <c r="E810" s="44"/>
      <c r="F810" s="44"/>
      <c r="G810" s="44"/>
      <c r="H810" s="44"/>
      <c r="I810" s="44"/>
      <c r="J810" s="44"/>
      <c r="K810" s="44"/>
      <c r="L810" s="44"/>
      <c r="M810" s="44"/>
      <c r="N810" s="44"/>
      <c r="O810" s="44"/>
      <c r="P810" s="44"/>
      <c r="Q810" s="44"/>
      <c r="R810" s="44"/>
      <c r="S810" s="44"/>
    </row>
    <row r="811" spans="1:19">
      <c r="A811" s="44"/>
      <c r="B811" s="44"/>
      <c r="C811" s="44"/>
      <c r="D811" s="44"/>
      <c r="E811" s="44"/>
      <c r="F811" s="44"/>
      <c r="G811" s="44"/>
      <c r="H811" s="44"/>
      <c r="I811" s="44"/>
      <c r="J811" s="44"/>
      <c r="K811" s="44"/>
      <c r="L811" s="44"/>
      <c r="M811" s="44"/>
      <c r="N811" s="44"/>
      <c r="O811" s="44"/>
      <c r="P811" s="44"/>
      <c r="Q811" s="44"/>
      <c r="R811" s="44"/>
      <c r="S811" s="44"/>
    </row>
    <row r="812" spans="1:19">
      <c r="A812" s="44"/>
      <c r="B812" s="44"/>
      <c r="C812" s="44"/>
      <c r="D812" s="44"/>
      <c r="E812" s="44"/>
      <c r="F812" s="44"/>
      <c r="G812" s="44"/>
      <c r="H812" s="44"/>
      <c r="I812" s="44"/>
      <c r="J812" s="44"/>
      <c r="K812" s="44"/>
      <c r="L812" s="44"/>
      <c r="M812" s="44"/>
      <c r="N812" s="44"/>
      <c r="O812" s="44"/>
      <c r="P812" s="44"/>
      <c r="Q812" s="44"/>
      <c r="R812" s="44"/>
      <c r="S812" s="44"/>
    </row>
    <row r="813" spans="1:19">
      <c r="A813" s="44"/>
      <c r="B813" s="44"/>
      <c r="C813" s="44"/>
      <c r="D813" s="44"/>
      <c r="E813" s="44"/>
      <c r="F813" s="44"/>
      <c r="G813" s="44"/>
      <c r="H813" s="44"/>
      <c r="I813" s="44"/>
      <c r="J813" s="44"/>
      <c r="K813" s="44"/>
      <c r="L813" s="44"/>
      <c r="M813" s="44"/>
      <c r="N813" s="44"/>
      <c r="O813" s="44"/>
      <c r="P813" s="44"/>
      <c r="Q813" s="44"/>
      <c r="R813" s="44"/>
      <c r="S813" s="44"/>
    </row>
    <row r="814" spans="1:19">
      <c r="A814" s="44"/>
      <c r="B814" s="44"/>
      <c r="C814" s="44"/>
      <c r="D814" s="44"/>
      <c r="E814" s="44"/>
      <c r="F814" s="44"/>
      <c r="G814" s="44"/>
      <c r="H814" s="44"/>
      <c r="I814" s="44"/>
      <c r="J814" s="44"/>
      <c r="K814" s="44"/>
      <c r="L814" s="44"/>
      <c r="M814" s="44"/>
      <c r="N814" s="44"/>
      <c r="O814" s="44"/>
      <c r="P814" s="44"/>
      <c r="Q814" s="44"/>
      <c r="R814" s="44"/>
      <c r="S814" s="44"/>
    </row>
    <row r="815" spans="1:19">
      <c r="A815" s="44"/>
      <c r="B815" s="44"/>
      <c r="C815" s="44"/>
      <c r="D815" s="44"/>
      <c r="E815" s="44"/>
      <c r="F815" s="44"/>
      <c r="G815" s="44"/>
      <c r="H815" s="44"/>
      <c r="I815" s="44"/>
      <c r="J815" s="44"/>
      <c r="K815" s="44"/>
      <c r="L815" s="44"/>
      <c r="M815" s="44"/>
      <c r="N815" s="44"/>
      <c r="O815" s="44"/>
      <c r="P815" s="44"/>
      <c r="Q815" s="44"/>
      <c r="R815" s="44"/>
      <c r="S815" s="44"/>
    </row>
    <row r="816" spans="1:19">
      <c r="A816" s="44"/>
      <c r="B816" s="44"/>
      <c r="C816" s="44"/>
      <c r="D816" s="44"/>
      <c r="E816" s="44"/>
      <c r="F816" s="44"/>
      <c r="G816" s="44"/>
      <c r="H816" s="44"/>
      <c r="I816" s="44"/>
      <c r="J816" s="44"/>
      <c r="K816" s="44"/>
      <c r="L816" s="44"/>
      <c r="M816" s="44"/>
      <c r="N816" s="44"/>
      <c r="O816" s="44"/>
      <c r="P816" s="44"/>
      <c r="Q816" s="44"/>
      <c r="R816" s="44"/>
      <c r="S816" s="44"/>
    </row>
    <row r="817" spans="1:19">
      <c r="A817" s="44"/>
      <c r="B817" s="44"/>
      <c r="C817" s="44"/>
      <c r="D817" s="44"/>
      <c r="E817" s="44"/>
      <c r="F817" s="44"/>
      <c r="G817" s="44"/>
      <c r="H817" s="44"/>
      <c r="I817" s="44"/>
      <c r="J817" s="44"/>
      <c r="K817" s="44"/>
      <c r="L817" s="44"/>
      <c r="M817" s="44"/>
      <c r="N817" s="44"/>
      <c r="O817" s="44"/>
      <c r="P817" s="44"/>
      <c r="Q817" s="44"/>
      <c r="R817" s="44"/>
      <c r="S817" s="44"/>
    </row>
    <row r="818" spans="1:19">
      <c r="A818" s="44"/>
      <c r="B818" s="44"/>
      <c r="C818" s="44"/>
      <c r="D818" s="44"/>
      <c r="E818" s="44"/>
      <c r="F818" s="44"/>
      <c r="G818" s="44"/>
      <c r="H818" s="44"/>
      <c r="I818" s="44"/>
      <c r="J818" s="44"/>
      <c r="K818" s="44"/>
      <c r="L818" s="44"/>
      <c r="M818" s="44"/>
      <c r="N818" s="44"/>
      <c r="O818" s="44"/>
      <c r="P818" s="44"/>
      <c r="Q818" s="44"/>
      <c r="R818" s="44"/>
      <c r="S818" s="44"/>
    </row>
    <row r="819" spans="1:19">
      <c r="A819" s="44"/>
      <c r="B819" s="44"/>
      <c r="C819" s="44"/>
      <c r="D819" s="44"/>
      <c r="E819" s="44"/>
      <c r="F819" s="44"/>
      <c r="G819" s="44"/>
      <c r="H819" s="44"/>
      <c r="I819" s="44"/>
      <c r="J819" s="44"/>
      <c r="K819" s="44"/>
      <c r="L819" s="44"/>
      <c r="M819" s="44"/>
      <c r="N819" s="44"/>
      <c r="O819" s="44"/>
      <c r="P819" s="44"/>
      <c r="Q819" s="44"/>
      <c r="R819" s="44"/>
      <c r="S819" s="44"/>
    </row>
    <row r="820" spans="1:19">
      <c r="A820" s="44"/>
      <c r="B820" s="44"/>
      <c r="C820" s="44"/>
      <c r="D820" s="44"/>
      <c r="E820" s="44"/>
      <c r="F820" s="44"/>
      <c r="G820" s="44"/>
      <c r="H820" s="44"/>
      <c r="I820" s="44"/>
      <c r="J820" s="44"/>
      <c r="K820" s="44"/>
      <c r="L820" s="44"/>
      <c r="M820" s="44"/>
      <c r="N820" s="44"/>
      <c r="O820" s="44"/>
      <c r="P820" s="44"/>
      <c r="Q820" s="44"/>
      <c r="R820" s="44"/>
      <c r="S820" s="44"/>
    </row>
    <row r="821" spans="1:19">
      <c r="A821" s="44"/>
      <c r="B821" s="44"/>
      <c r="C821" s="44"/>
      <c r="D821" s="44"/>
      <c r="E821" s="44"/>
      <c r="F821" s="44"/>
      <c r="G821" s="44"/>
      <c r="H821" s="44"/>
      <c r="I821" s="44"/>
      <c r="J821" s="44"/>
      <c r="K821" s="44"/>
      <c r="L821" s="44"/>
      <c r="M821" s="44"/>
      <c r="N821" s="44"/>
      <c r="O821" s="44"/>
      <c r="P821" s="44"/>
      <c r="Q821" s="44"/>
      <c r="R821" s="44"/>
      <c r="S821" s="44"/>
    </row>
    <row r="822" spans="1:19">
      <c r="A822" s="44"/>
      <c r="B822" s="44"/>
      <c r="C822" s="44"/>
      <c r="D822" s="44"/>
      <c r="E822" s="44"/>
      <c r="F822" s="44"/>
      <c r="G822" s="44"/>
      <c r="H822" s="44"/>
      <c r="I822" s="44"/>
      <c r="J822" s="44"/>
      <c r="K822" s="44"/>
      <c r="L822" s="44"/>
      <c r="M822" s="44"/>
      <c r="N822" s="44"/>
      <c r="O822" s="44"/>
      <c r="P822" s="44"/>
      <c r="Q822" s="44"/>
      <c r="R822" s="44"/>
      <c r="S822" s="44"/>
    </row>
    <row r="823" spans="1:19">
      <c r="A823" s="44"/>
      <c r="B823" s="44"/>
      <c r="C823" s="44"/>
      <c r="D823" s="44"/>
      <c r="E823" s="44"/>
      <c r="F823" s="44"/>
      <c r="G823" s="44"/>
      <c r="H823" s="44"/>
      <c r="I823" s="44"/>
      <c r="J823" s="44"/>
      <c r="K823" s="44"/>
      <c r="L823" s="44"/>
      <c r="M823" s="44"/>
      <c r="N823" s="44"/>
      <c r="O823" s="44"/>
      <c r="P823" s="44"/>
      <c r="Q823" s="44"/>
      <c r="R823" s="44"/>
      <c r="S823" s="44"/>
    </row>
    <row r="824" spans="1:19">
      <c r="A824" s="44"/>
      <c r="B824" s="44"/>
      <c r="C824" s="44"/>
      <c r="D824" s="44"/>
      <c r="E824" s="44"/>
      <c r="F824" s="44"/>
      <c r="G824" s="44"/>
      <c r="H824" s="44"/>
      <c r="I824" s="44"/>
      <c r="J824" s="44"/>
      <c r="K824" s="44"/>
      <c r="L824" s="44"/>
      <c r="M824" s="44"/>
      <c r="N824" s="44"/>
      <c r="O824" s="44"/>
      <c r="P824" s="44"/>
      <c r="Q824" s="44"/>
      <c r="R824" s="44"/>
      <c r="S824" s="44"/>
    </row>
    <row r="825" spans="1:19">
      <c r="A825" s="44"/>
      <c r="B825" s="44"/>
      <c r="C825" s="44"/>
      <c r="D825" s="44"/>
      <c r="E825" s="44"/>
      <c r="F825" s="44"/>
      <c r="G825" s="44"/>
      <c r="H825" s="44"/>
      <c r="I825" s="44"/>
      <c r="J825" s="44"/>
      <c r="K825" s="44"/>
      <c r="L825" s="44"/>
      <c r="M825" s="44"/>
      <c r="N825" s="44"/>
      <c r="O825" s="44"/>
      <c r="P825" s="44"/>
      <c r="Q825" s="44"/>
      <c r="R825" s="44"/>
      <c r="S825" s="44"/>
    </row>
    <row r="826" spans="1:19">
      <c r="A826" s="44"/>
      <c r="B826" s="44"/>
      <c r="C826" s="44"/>
      <c r="D826" s="44"/>
      <c r="E826" s="44"/>
      <c r="F826" s="44"/>
      <c r="G826" s="44"/>
      <c r="H826" s="44"/>
      <c r="I826" s="44"/>
      <c r="J826" s="44"/>
      <c r="K826" s="44"/>
      <c r="L826" s="44"/>
      <c r="M826" s="44"/>
      <c r="N826" s="44"/>
      <c r="O826" s="44"/>
      <c r="P826" s="44"/>
      <c r="Q826" s="44"/>
      <c r="R826" s="44"/>
      <c r="S826" s="44"/>
    </row>
    <row r="827" spans="1:19">
      <c r="A827" s="44"/>
      <c r="B827" s="44"/>
      <c r="C827" s="44"/>
      <c r="D827" s="44"/>
      <c r="E827" s="44"/>
      <c r="F827" s="44"/>
      <c r="G827" s="44"/>
      <c r="H827" s="44"/>
      <c r="I827" s="44"/>
      <c r="J827" s="44"/>
      <c r="K827" s="44"/>
      <c r="L827" s="44"/>
      <c r="M827" s="44"/>
      <c r="N827" s="44"/>
      <c r="O827" s="44"/>
      <c r="P827" s="44"/>
      <c r="Q827" s="44"/>
      <c r="R827" s="44"/>
      <c r="S827" s="44"/>
    </row>
    <row r="828" spans="1:19">
      <c r="A828" s="44"/>
      <c r="B828" s="44"/>
      <c r="C828" s="44"/>
      <c r="D828" s="44"/>
      <c r="E828" s="44"/>
      <c r="F828" s="44"/>
      <c r="G828" s="44"/>
      <c r="H828" s="44"/>
      <c r="I828" s="44"/>
      <c r="J828" s="44"/>
      <c r="K828" s="44"/>
      <c r="L828" s="44"/>
      <c r="M828" s="44"/>
      <c r="N828" s="44"/>
      <c r="O828" s="44"/>
      <c r="P828" s="44"/>
      <c r="Q828" s="44"/>
      <c r="R828" s="44"/>
      <c r="S828" s="44"/>
    </row>
    <row r="829" spans="1:19">
      <c r="A829" s="44"/>
      <c r="B829" s="44"/>
      <c r="C829" s="44"/>
      <c r="D829" s="44"/>
      <c r="E829" s="44"/>
      <c r="F829" s="44"/>
      <c r="G829" s="44"/>
      <c r="H829" s="44"/>
      <c r="I829" s="44"/>
      <c r="J829" s="44"/>
      <c r="K829" s="44"/>
      <c r="L829" s="44"/>
      <c r="M829" s="44"/>
      <c r="N829" s="44"/>
      <c r="O829" s="44"/>
      <c r="P829" s="44"/>
      <c r="Q829" s="44"/>
      <c r="R829" s="44"/>
      <c r="S829" s="44"/>
    </row>
    <row r="830" spans="1:19">
      <c r="A830" s="44"/>
      <c r="B830" s="44"/>
      <c r="C830" s="44"/>
      <c r="D830" s="44"/>
      <c r="E830" s="44"/>
      <c r="F830" s="44"/>
      <c r="G830" s="44"/>
      <c r="H830" s="44"/>
      <c r="I830" s="44"/>
      <c r="J830" s="44"/>
      <c r="K830" s="44"/>
      <c r="L830" s="44"/>
      <c r="M830" s="44"/>
      <c r="N830" s="44"/>
      <c r="O830" s="44"/>
      <c r="P830" s="44"/>
      <c r="Q830" s="44"/>
      <c r="R830" s="44"/>
      <c r="S830" s="44"/>
    </row>
    <row r="831" spans="1:19">
      <c r="A831" s="44"/>
      <c r="B831" s="44"/>
      <c r="C831" s="44"/>
      <c r="D831" s="44"/>
      <c r="E831" s="44"/>
      <c r="F831" s="44"/>
      <c r="G831" s="44"/>
      <c r="H831" s="44"/>
      <c r="I831" s="44"/>
      <c r="J831" s="44"/>
      <c r="K831" s="44"/>
      <c r="L831" s="44"/>
      <c r="M831" s="44"/>
      <c r="N831" s="44"/>
      <c r="O831" s="44"/>
      <c r="P831" s="44"/>
      <c r="Q831" s="44"/>
      <c r="R831" s="44"/>
      <c r="S831" s="44"/>
    </row>
    <row r="832" spans="1:19">
      <c r="A832" s="44"/>
      <c r="B832" s="44"/>
      <c r="C832" s="44"/>
      <c r="D832" s="44"/>
      <c r="E832" s="44"/>
      <c r="F832" s="44"/>
      <c r="G832" s="44"/>
      <c r="H832" s="44"/>
      <c r="I832" s="44"/>
      <c r="J832" s="44"/>
      <c r="K832" s="44"/>
      <c r="L832" s="44"/>
      <c r="M832" s="44"/>
      <c r="N832" s="44"/>
      <c r="O832" s="44"/>
      <c r="P832" s="44"/>
      <c r="Q832" s="44"/>
      <c r="R832" s="44"/>
      <c r="S832" s="44"/>
    </row>
    <row r="833" spans="1:19">
      <c r="A833" s="44"/>
      <c r="B833" s="44"/>
      <c r="C833" s="44"/>
      <c r="D833" s="44"/>
      <c r="E833" s="44"/>
      <c r="F833" s="44"/>
      <c r="G833" s="44"/>
      <c r="H833" s="44"/>
      <c r="I833" s="44"/>
      <c r="J833" s="44"/>
      <c r="K833" s="44"/>
      <c r="L833" s="44"/>
      <c r="M833" s="44"/>
      <c r="N833" s="44"/>
      <c r="O833" s="44"/>
      <c r="P833" s="44"/>
      <c r="Q833" s="44"/>
      <c r="R833" s="44"/>
      <c r="S833" s="44"/>
    </row>
    <row r="834" spans="1:19">
      <c r="A834" s="44"/>
      <c r="B834" s="44"/>
      <c r="C834" s="44"/>
      <c r="D834" s="44"/>
      <c r="E834" s="44"/>
      <c r="F834" s="44"/>
      <c r="G834" s="44"/>
      <c r="H834" s="44"/>
      <c r="I834" s="44"/>
      <c r="J834" s="44"/>
      <c r="K834" s="44"/>
      <c r="L834" s="44"/>
      <c r="M834" s="44"/>
      <c r="N834" s="44"/>
      <c r="O834" s="44"/>
      <c r="P834" s="44"/>
      <c r="Q834" s="44"/>
      <c r="R834" s="44"/>
      <c r="S834" s="44"/>
    </row>
    <row r="835" spans="1:19">
      <c r="A835" s="44"/>
      <c r="B835" s="44"/>
      <c r="C835" s="44"/>
      <c r="D835" s="44"/>
      <c r="E835" s="44"/>
      <c r="F835" s="44"/>
      <c r="G835" s="44"/>
      <c r="H835" s="44"/>
      <c r="I835" s="44"/>
      <c r="J835" s="44"/>
      <c r="K835" s="44"/>
      <c r="L835" s="44"/>
      <c r="M835" s="44"/>
      <c r="N835" s="44"/>
      <c r="O835" s="44"/>
      <c r="P835" s="44"/>
      <c r="Q835" s="44"/>
      <c r="R835" s="44"/>
      <c r="S835" s="44"/>
    </row>
    <row r="836" spans="1:19">
      <c r="A836" s="44"/>
      <c r="B836" s="44"/>
      <c r="C836" s="44"/>
      <c r="D836" s="44"/>
      <c r="E836" s="44"/>
      <c r="F836" s="44"/>
      <c r="G836" s="44"/>
      <c r="H836" s="44"/>
      <c r="I836" s="44"/>
      <c r="J836" s="44"/>
      <c r="K836" s="44"/>
      <c r="L836" s="44"/>
      <c r="M836" s="44"/>
      <c r="N836" s="44"/>
      <c r="O836" s="44"/>
      <c r="P836" s="44"/>
      <c r="Q836" s="44"/>
      <c r="R836" s="44"/>
      <c r="S836" s="44"/>
    </row>
    <row r="837" spans="1:19">
      <c r="A837" s="44"/>
      <c r="B837" s="44"/>
      <c r="C837" s="44"/>
      <c r="D837" s="44"/>
      <c r="E837" s="44"/>
      <c r="F837" s="44"/>
      <c r="G837" s="44"/>
      <c r="H837" s="44"/>
      <c r="I837" s="44"/>
      <c r="J837" s="44"/>
      <c r="K837" s="44"/>
      <c r="L837" s="44"/>
      <c r="M837" s="44"/>
      <c r="N837" s="44"/>
      <c r="O837" s="44"/>
      <c r="P837" s="44"/>
      <c r="Q837" s="44"/>
      <c r="R837" s="44"/>
      <c r="S837" s="44"/>
    </row>
    <row r="838" spans="1:19">
      <c r="A838" s="44"/>
      <c r="B838" s="44"/>
      <c r="C838" s="44"/>
      <c r="D838" s="44"/>
      <c r="E838" s="44"/>
      <c r="F838" s="44"/>
      <c r="G838" s="44"/>
      <c r="H838" s="44"/>
      <c r="I838" s="44"/>
      <c r="J838" s="44"/>
      <c r="K838" s="44"/>
      <c r="L838" s="44"/>
      <c r="M838" s="44"/>
      <c r="N838" s="44"/>
      <c r="O838" s="44"/>
      <c r="P838" s="44"/>
      <c r="Q838" s="44"/>
      <c r="R838" s="44"/>
      <c r="S838" s="44"/>
    </row>
    <row r="839" spans="1:19">
      <c r="A839" s="44"/>
      <c r="B839" s="44"/>
      <c r="C839" s="44"/>
      <c r="D839" s="44"/>
      <c r="E839" s="44"/>
      <c r="F839" s="44"/>
      <c r="G839" s="44"/>
      <c r="H839" s="44"/>
      <c r="I839" s="44"/>
      <c r="J839" s="44"/>
      <c r="K839" s="44"/>
      <c r="L839" s="44"/>
      <c r="M839" s="44"/>
      <c r="N839" s="44"/>
      <c r="O839" s="44"/>
      <c r="P839" s="44"/>
      <c r="Q839" s="44"/>
      <c r="R839" s="44"/>
      <c r="S839" s="44"/>
    </row>
    <row r="840" spans="1:19">
      <c r="A840" s="44"/>
      <c r="B840" s="44"/>
      <c r="C840" s="44"/>
      <c r="D840" s="44"/>
      <c r="E840" s="44"/>
      <c r="F840" s="44"/>
      <c r="G840" s="44"/>
      <c r="H840" s="44"/>
      <c r="I840" s="44"/>
      <c r="J840" s="44"/>
      <c r="K840" s="44"/>
      <c r="L840" s="44"/>
      <c r="M840" s="44"/>
      <c r="N840" s="44"/>
      <c r="O840" s="44"/>
      <c r="P840" s="44"/>
      <c r="Q840" s="44"/>
      <c r="R840" s="44"/>
      <c r="S840" s="44"/>
    </row>
    <row r="841" spans="1:19">
      <c r="A841" s="44"/>
      <c r="B841" s="44"/>
      <c r="C841" s="44"/>
      <c r="D841" s="44"/>
      <c r="E841" s="44"/>
      <c r="F841" s="44"/>
      <c r="G841" s="44"/>
      <c r="H841" s="44"/>
      <c r="I841" s="44"/>
      <c r="J841" s="44"/>
      <c r="K841" s="44"/>
      <c r="L841" s="44"/>
      <c r="M841" s="44"/>
      <c r="N841" s="44"/>
      <c r="O841" s="44"/>
      <c r="P841" s="44"/>
      <c r="Q841" s="44"/>
      <c r="R841" s="44"/>
      <c r="S841" s="44"/>
    </row>
    <row r="842" spans="1:19">
      <c r="A842" s="44"/>
      <c r="B842" s="44"/>
      <c r="C842" s="44"/>
      <c r="D842" s="44"/>
      <c r="E842" s="44"/>
      <c r="F842" s="44"/>
      <c r="G842" s="44"/>
      <c r="H842" s="44"/>
      <c r="I842" s="44"/>
      <c r="J842" s="44"/>
      <c r="K842" s="44"/>
      <c r="L842" s="44"/>
      <c r="M842" s="44"/>
      <c r="N842" s="44"/>
      <c r="O842" s="44"/>
      <c r="P842" s="44"/>
      <c r="Q842" s="44"/>
      <c r="R842" s="44"/>
      <c r="S842" s="44"/>
    </row>
    <row r="843" spans="1:19">
      <c r="A843" s="44"/>
      <c r="B843" s="44"/>
      <c r="C843" s="44"/>
      <c r="D843" s="44"/>
      <c r="E843" s="44"/>
      <c r="F843" s="44"/>
      <c r="G843" s="44"/>
      <c r="H843" s="44"/>
      <c r="I843" s="44"/>
      <c r="J843" s="44"/>
      <c r="K843" s="44"/>
      <c r="L843" s="44"/>
      <c r="M843" s="44"/>
      <c r="N843" s="44"/>
      <c r="O843" s="44"/>
      <c r="P843" s="44"/>
      <c r="Q843" s="44"/>
      <c r="R843" s="44"/>
      <c r="S843" s="44"/>
    </row>
    <row r="844" spans="1:19">
      <c r="A844" s="44"/>
      <c r="B844" s="44"/>
      <c r="C844" s="44"/>
      <c r="D844" s="44"/>
      <c r="E844" s="44"/>
      <c r="F844" s="44"/>
      <c r="G844" s="44"/>
      <c r="H844" s="44"/>
      <c r="I844" s="44"/>
      <c r="J844" s="44"/>
      <c r="K844" s="44"/>
      <c r="L844" s="44"/>
      <c r="M844" s="44"/>
      <c r="N844" s="44"/>
      <c r="O844" s="44"/>
      <c r="P844" s="44"/>
      <c r="Q844" s="44"/>
      <c r="R844" s="44"/>
      <c r="S844" s="44"/>
    </row>
    <row r="845" spans="1:19">
      <c r="A845" s="44"/>
      <c r="B845" s="44"/>
      <c r="C845" s="44"/>
      <c r="D845" s="44"/>
      <c r="E845" s="44"/>
      <c r="F845" s="44"/>
      <c r="G845" s="44"/>
      <c r="H845" s="44"/>
      <c r="I845" s="44"/>
      <c r="J845" s="44"/>
      <c r="K845" s="44"/>
      <c r="L845" s="44"/>
      <c r="M845" s="44"/>
      <c r="N845" s="44"/>
      <c r="O845" s="44"/>
      <c r="P845" s="44"/>
      <c r="Q845" s="44"/>
      <c r="R845" s="44"/>
      <c r="S845" s="44"/>
    </row>
    <row r="846" spans="1:19">
      <c r="A846" s="44"/>
      <c r="B846" s="44"/>
      <c r="C846" s="44"/>
      <c r="D846" s="44"/>
      <c r="E846" s="44"/>
      <c r="F846" s="44"/>
      <c r="G846" s="44"/>
      <c r="H846" s="44"/>
      <c r="I846" s="44"/>
      <c r="J846" s="44"/>
      <c r="K846" s="44"/>
      <c r="L846" s="44"/>
      <c r="M846" s="44"/>
      <c r="N846" s="44"/>
      <c r="O846" s="44"/>
      <c r="P846" s="44"/>
      <c r="Q846" s="44"/>
      <c r="R846" s="44"/>
      <c r="S846" s="44"/>
    </row>
    <row r="847" spans="1:19">
      <c r="A847" s="44"/>
      <c r="B847" s="44"/>
      <c r="C847" s="44"/>
      <c r="D847" s="44"/>
      <c r="E847" s="44"/>
      <c r="F847" s="44"/>
      <c r="G847" s="44"/>
      <c r="H847" s="44"/>
      <c r="I847" s="44"/>
      <c r="J847" s="44"/>
      <c r="K847" s="44"/>
      <c r="L847" s="44"/>
      <c r="M847" s="44"/>
      <c r="N847" s="44"/>
      <c r="O847" s="44"/>
      <c r="P847" s="44"/>
      <c r="Q847" s="44"/>
      <c r="R847" s="44"/>
      <c r="S847" s="44"/>
    </row>
    <row r="848" spans="1:19">
      <c r="A848" s="44"/>
      <c r="B848" s="44"/>
      <c r="C848" s="44"/>
      <c r="D848" s="44"/>
      <c r="E848" s="44"/>
      <c r="F848" s="44"/>
      <c r="G848" s="44"/>
      <c r="H848" s="44"/>
      <c r="I848" s="44"/>
      <c r="J848" s="44"/>
      <c r="K848" s="44"/>
      <c r="L848" s="44"/>
      <c r="M848" s="44"/>
      <c r="N848" s="44"/>
      <c r="O848" s="44"/>
      <c r="P848" s="44"/>
      <c r="Q848" s="44"/>
      <c r="R848" s="44"/>
      <c r="S848" s="44"/>
    </row>
    <row r="849" spans="1:19">
      <c r="A849" s="44"/>
      <c r="B849" s="44"/>
      <c r="C849" s="44"/>
      <c r="D849" s="44"/>
      <c r="E849" s="44"/>
      <c r="F849" s="44"/>
      <c r="G849" s="44"/>
      <c r="H849" s="44"/>
      <c r="I849" s="44"/>
      <c r="J849" s="44"/>
      <c r="K849" s="44"/>
      <c r="L849" s="44"/>
      <c r="M849" s="44"/>
      <c r="N849" s="44"/>
      <c r="O849" s="44"/>
      <c r="P849" s="44"/>
      <c r="Q849" s="44"/>
      <c r="R849" s="44"/>
      <c r="S849" s="44"/>
    </row>
    <row r="850" spans="1:19">
      <c r="A850" s="44"/>
      <c r="B850" s="44"/>
      <c r="C850" s="44"/>
      <c r="D850" s="44"/>
      <c r="E850" s="44"/>
      <c r="F850" s="44"/>
      <c r="G850" s="44"/>
      <c r="H850" s="44"/>
      <c r="I850" s="44"/>
      <c r="J850" s="44"/>
      <c r="K850" s="44"/>
      <c r="L850" s="44"/>
      <c r="M850" s="44"/>
      <c r="N850" s="44"/>
      <c r="O850" s="44"/>
      <c r="P850" s="44"/>
      <c r="Q850" s="44"/>
      <c r="R850" s="44"/>
      <c r="S850" s="44"/>
    </row>
    <row r="851" spans="1:19">
      <c r="A851" s="44"/>
      <c r="B851" s="44"/>
      <c r="C851" s="44"/>
      <c r="D851" s="44"/>
      <c r="E851" s="44"/>
      <c r="F851" s="44"/>
      <c r="G851" s="44"/>
      <c r="H851" s="44"/>
      <c r="I851" s="44"/>
      <c r="J851" s="44"/>
      <c r="K851" s="44"/>
      <c r="L851" s="44"/>
      <c r="M851" s="44"/>
      <c r="N851" s="44"/>
      <c r="O851" s="44"/>
      <c r="P851" s="44"/>
      <c r="Q851" s="44"/>
      <c r="R851" s="44"/>
      <c r="S851" s="44"/>
    </row>
    <row r="852" spans="1:19">
      <c r="A852" s="44"/>
      <c r="B852" s="44"/>
      <c r="C852" s="44"/>
      <c r="D852" s="44"/>
      <c r="E852" s="44"/>
      <c r="F852" s="44"/>
      <c r="G852" s="44"/>
      <c r="H852" s="44"/>
      <c r="I852" s="44"/>
      <c r="J852" s="44"/>
      <c r="K852" s="44"/>
      <c r="L852" s="44"/>
      <c r="M852" s="44"/>
      <c r="N852" s="44"/>
      <c r="O852" s="44"/>
      <c r="P852" s="44"/>
      <c r="Q852" s="44"/>
      <c r="R852" s="44"/>
      <c r="S852" s="44"/>
    </row>
    <row r="853" spans="1:19">
      <c r="A853" s="44"/>
      <c r="B853" s="44"/>
      <c r="C853" s="44"/>
      <c r="D853" s="44"/>
      <c r="E853" s="44"/>
      <c r="F853" s="44"/>
      <c r="G853" s="44"/>
      <c r="H853" s="44"/>
      <c r="I853" s="44"/>
      <c r="J853" s="44"/>
      <c r="K853" s="44"/>
      <c r="L853" s="44"/>
      <c r="M853" s="44"/>
      <c r="N853" s="44"/>
      <c r="O853" s="44"/>
      <c r="P853" s="44"/>
      <c r="Q853" s="44"/>
      <c r="R853" s="44"/>
      <c r="S853" s="44"/>
    </row>
    <row r="854" spans="1:19">
      <c r="A854" s="44"/>
      <c r="B854" s="44"/>
      <c r="C854" s="44"/>
      <c r="D854" s="44"/>
      <c r="E854" s="44"/>
      <c r="F854" s="44"/>
      <c r="G854" s="44"/>
      <c r="H854" s="44"/>
      <c r="I854" s="44"/>
      <c r="J854" s="44"/>
      <c r="K854" s="44"/>
      <c r="L854" s="44"/>
      <c r="M854" s="44"/>
      <c r="N854" s="44"/>
      <c r="O854" s="44"/>
      <c r="P854" s="44"/>
      <c r="Q854" s="44"/>
      <c r="R854" s="44"/>
      <c r="S854" s="44"/>
    </row>
    <row r="855" spans="1:19">
      <c r="A855" s="44"/>
      <c r="B855" s="44"/>
      <c r="C855" s="44"/>
      <c r="D855" s="44"/>
      <c r="E855" s="44"/>
      <c r="F855" s="44"/>
      <c r="G855" s="44"/>
      <c r="H855" s="44"/>
      <c r="I855" s="44"/>
      <c r="J855" s="44"/>
      <c r="K855" s="44"/>
      <c r="L855" s="44"/>
      <c r="M855" s="44"/>
      <c r="N855" s="44"/>
      <c r="O855" s="44"/>
      <c r="P855" s="44"/>
      <c r="Q855" s="44"/>
      <c r="R855" s="44"/>
      <c r="S855" s="44"/>
    </row>
    <row r="856" spans="1:19">
      <c r="A856" s="44"/>
      <c r="B856" s="44"/>
      <c r="C856" s="44"/>
      <c r="D856" s="44"/>
      <c r="E856" s="44"/>
      <c r="F856" s="44"/>
      <c r="G856" s="44"/>
      <c r="H856" s="44"/>
      <c r="I856" s="44"/>
      <c r="J856" s="44"/>
      <c r="K856" s="44"/>
      <c r="L856" s="44"/>
      <c r="M856" s="44"/>
      <c r="N856" s="44"/>
      <c r="O856" s="44"/>
      <c r="P856" s="44"/>
      <c r="Q856" s="44"/>
      <c r="R856" s="44"/>
      <c r="S856" s="44"/>
    </row>
    <row r="857" spans="1:19">
      <c r="A857" s="44"/>
      <c r="B857" s="44"/>
      <c r="C857" s="44"/>
      <c r="D857" s="44"/>
      <c r="E857" s="44"/>
      <c r="F857" s="44"/>
      <c r="G857" s="44"/>
      <c r="H857" s="44"/>
      <c r="I857" s="44"/>
      <c r="J857" s="44"/>
      <c r="K857" s="44"/>
      <c r="L857" s="44"/>
      <c r="M857" s="44"/>
      <c r="N857" s="44"/>
      <c r="O857" s="44"/>
      <c r="P857" s="44"/>
      <c r="Q857" s="44"/>
      <c r="R857" s="44"/>
      <c r="S857" s="44"/>
    </row>
    <row r="858" spans="1:19">
      <c r="A858" s="44"/>
      <c r="B858" s="44"/>
      <c r="C858" s="44"/>
      <c r="D858" s="44"/>
      <c r="E858" s="44"/>
      <c r="F858" s="44"/>
      <c r="G858" s="44"/>
      <c r="H858" s="44"/>
      <c r="I858" s="44"/>
      <c r="J858" s="44"/>
      <c r="K858" s="44"/>
      <c r="L858" s="44"/>
      <c r="M858" s="44"/>
      <c r="N858" s="44"/>
      <c r="O858" s="44"/>
      <c r="P858" s="44"/>
      <c r="Q858" s="44"/>
      <c r="R858" s="44"/>
      <c r="S858" s="44"/>
    </row>
    <row r="859" spans="1:19">
      <c r="A859" s="44"/>
      <c r="B859" s="44"/>
      <c r="C859" s="44"/>
      <c r="D859" s="44"/>
      <c r="E859" s="44"/>
      <c r="F859" s="44"/>
      <c r="G859" s="44"/>
      <c r="H859" s="44"/>
      <c r="I859" s="44"/>
      <c r="J859" s="44"/>
      <c r="K859" s="44"/>
      <c r="L859" s="44"/>
      <c r="M859" s="44"/>
      <c r="N859" s="44"/>
      <c r="O859" s="44"/>
      <c r="P859" s="44"/>
      <c r="Q859" s="44"/>
      <c r="R859" s="44"/>
      <c r="S859" s="44"/>
    </row>
    <row r="860" spans="1:19">
      <c r="A860" s="44"/>
      <c r="B860" s="44"/>
      <c r="C860" s="44"/>
      <c r="D860" s="44"/>
      <c r="E860" s="44"/>
      <c r="F860" s="44"/>
      <c r="G860" s="44"/>
      <c r="H860" s="44"/>
      <c r="I860" s="44"/>
      <c r="J860" s="44"/>
      <c r="K860" s="44"/>
      <c r="L860" s="44"/>
      <c r="M860" s="44"/>
      <c r="N860" s="44"/>
      <c r="O860" s="44"/>
      <c r="P860" s="44"/>
      <c r="Q860" s="44"/>
      <c r="R860" s="44"/>
      <c r="S860" s="44"/>
    </row>
    <row r="861" spans="1:19">
      <c r="A861" s="44"/>
      <c r="B861" s="44"/>
      <c r="C861" s="44"/>
      <c r="D861" s="44"/>
      <c r="E861" s="44"/>
      <c r="F861" s="44"/>
      <c r="G861" s="44"/>
      <c r="H861" s="44"/>
      <c r="I861" s="44"/>
      <c r="J861" s="44"/>
      <c r="K861" s="44"/>
      <c r="L861" s="44"/>
      <c r="M861" s="44"/>
      <c r="N861" s="44"/>
      <c r="O861" s="44"/>
      <c r="P861" s="44"/>
      <c r="Q861" s="44"/>
      <c r="R861" s="44"/>
      <c r="S861" s="44"/>
    </row>
    <row r="862" spans="1:19">
      <c r="A862" s="44"/>
      <c r="B862" s="44"/>
      <c r="C862" s="44"/>
      <c r="D862" s="44"/>
      <c r="E862" s="44"/>
      <c r="F862" s="44"/>
      <c r="G862" s="44"/>
      <c r="H862" s="44"/>
      <c r="I862" s="44"/>
      <c r="J862" s="44"/>
      <c r="K862" s="44"/>
      <c r="L862" s="44"/>
      <c r="M862" s="44"/>
      <c r="N862" s="44"/>
      <c r="O862" s="44"/>
      <c r="P862" s="44"/>
      <c r="Q862" s="44"/>
      <c r="R862" s="44"/>
      <c r="S862" s="44"/>
    </row>
    <row r="863" spans="1:19">
      <c r="A863" s="44"/>
      <c r="B863" s="44"/>
      <c r="C863" s="44"/>
      <c r="D863" s="44"/>
      <c r="E863" s="44"/>
      <c r="F863" s="44"/>
      <c r="G863" s="44"/>
      <c r="H863" s="44"/>
      <c r="I863" s="44"/>
      <c r="J863" s="44"/>
      <c r="K863" s="44"/>
      <c r="L863" s="44"/>
      <c r="M863" s="44"/>
      <c r="N863" s="44"/>
      <c r="O863" s="44"/>
      <c r="P863" s="44"/>
      <c r="Q863" s="44"/>
      <c r="R863" s="44"/>
      <c r="S863" s="44"/>
    </row>
    <row r="864" spans="1:19">
      <c r="A864" s="44"/>
      <c r="B864" s="44"/>
      <c r="C864" s="44"/>
      <c r="D864" s="44"/>
      <c r="E864" s="44"/>
      <c r="F864" s="44"/>
      <c r="G864" s="44"/>
      <c r="H864" s="44"/>
      <c r="I864" s="44"/>
      <c r="J864" s="44"/>
      <c r="K864" s="44"/>
      <c r="L864" s="44"/>
      <c r="M864" s="44"/>
      <c r="N864" s="44"/>
      <c r="O864" s="44"/>
      <c r="P864" s="44"/>
      <c r="Q864" s="44"/>
      <c r="R864" s="44"/>
      <c r="S864" s="44"/>
    </row>
    <row r="865" spans="1:19">
      <c r="A865" s="44"/>
      <c r="B865" s="44"/>
      <c r="C865" s="44"/>
      <c r="D865" s="44"/>
      <c r="E865" s="44"/>
      <c r="F865" s="44"/>
      <c r="G865" s="44"/>
      <c r="H865" s="44"/>
      <c r="I865" s="44"/>
      <c r="J865" s="44"/>
      <c r="K865" s="44"/>
      <c r="L865" s="44"/>
      <c r="M865" s="44"/>
      <c r="N865" s="44"/>
      <c r="O865" s="44"/>
      <c r="P865" s="44"/>
      <c r="Q865" s="44"/>
      <c r="R865" s="44"/>
      <c r="S865" s="44"/>
    </row>
    <row r="866" spans="1:19">
      <c r="A866" s="44"/>
      <c r="B866" s="44"/>
      <c r="C866" s="44"/>
      <c r="D866" s="44"/>
      <c r="E866" s="44"/>
      <c r="F866" s="44"/>
      <c r="G866" s="44"/>
      <c r="H866" s="44"/>
      <c r="I866" s="44"/>
      <c r="J866" s="44"/>
      <c r="K866" s="44"/>
      <c r="L866" s="44"/>
      <c r="M866" s="44"/>
      <c r="N866" s="44"/>
      <c r="O866" s="44"/>
      <c r="P866" s="44"/>
      <c r="Q866" s="44"/>
      <c r="R866" s="44"/>
      <c r="S866" s="44"/>
    </row>
    <row r="867" spans="1:19">
      <c r="A867" s="44"/>
      <c r="B867" s="44"/>
      <c r="C867" s="44"/>
      <c r="D867" s="44"/>
      <c r="E867" s="44"/>
      <c r="F867" s="44"/>
      <c r="G867" s="44"/>
      <c r="H867" s="44"/>
      <c r="I867" s="44"/>
      <c r="J867" s="44"/>
      <c r="K867" s="44"/>
      <c r="L867" s="44"/>
      <c r="M867" s="44"/>
      <c r="N867" s="44"/>
      <c r="O867" s="44"/>
      <c r="P867" s="44"/>
      <c r="Q867" s="44"/>
      <c r="R867" s="44"/>
      <c r="S867" s="44"/>
    </row>
    <row r="868" spans="1:19">
      <c r="A868" s="44"/>
      <c r="B868" s="44"/>
      <c r="C868" s="44"/>
      <c r="D868" s="44"/>
      <c r="E868" s="44"/>
      <c r="F868" s="44"/>
      <c r="G868" s="44"/>
      <c r="H868" s="44"/>
      <c r="I868" s="44"/>
      <c r="J868" s="44"/>
      <c r="K868" s="44"/>
      <c r="L868" s="44"/>
      <c r="M868" s="44"/>
      <c r="N868" s="44"/>
      <c r="O868" s="44"/>
      <c r="P868" s="44"/>
      <c r="Q868" s="44"/>
      <c r="R868" s="44"/>
      <c r="S868" s="44"/>
    </row>
    <row r="869" spans="1:19">
      <c r="A869" s="44"/>
      <c r="B869" s="44"/>
      <c r="C869" s="44"/>
      <c r="D869" s="44"/>
      <c r="E869" s="44"/>
      <c r="F869" s="44"/>
      <c r="G869" s="44"/>
      <c r="H869" s="44"/>
      <c r="I869" s="44"/>
      <c r="J869" s="44"/>
      <c r="K869" s="44"/>
      <c r="L869" s="44"/>
      <c r="M869" s="44"/>
      <c r="N869" s="44"/>
      <c r="O869" s="44"/>
      <c r="P869" s="44"/>
      <c r="Q869" s="44"/>
      <c r="R869" s="44"/>
      <c r="S869" s="44"/>
    </row>
    <row r="870" spans="1:19">
      <c r="A870" s="44"/>
      <c r="B870" s="44"/>
      <c r="C870" s="44"/>
      <c r="D870" s="44"/>
      <c r="E870" s="44"/>
      <c r="F870" s="44"/>
      <c r="G870" s="44"/>
      <c r="H870" s="44"/>
      <c r="I870" s="44"/>
      <c r="J870" s="44"/>
      <c r="K870" s="44"/>
      <c r="L870" s="44"/>
      <c r="M870" s="44"/>
      <c r="N870" s="44"/>
      <c r="O870" s="44"/>
      <c r="P870" s="44"/>
      <c r="Q870" s="44"/>
      <c r="R870" s="44"/>
      <c r="S870" s="44"/>
    </row>
    <row r="871" spans="1:19">
      <c r="A871" s="44"/>
      <c r="B871" s="44"/>
      <c r="C871" s="44"/>
      <c r="D871" s="44"/>
      <c r="E871" s="44"/>
      <c r="F871" s="44"/>
      <c r="G871" s="44"/>
      <c r="H871" s="44"/>
      <c r="I871" s="44"/>
      <c r="J871" s="44"/>
      <c r="K871" s="44"/>
      <c r="L871" s="44"/>
      <c r="M871" s="44"/>
      <c r="N871" s="44"/>
      <c r="O871" s="44"/>
      <c r="P871" s="44"/>
      <c r="Q871" s="44"/>
      <c r="R871" s="44"/>
      <c r="S871" s="44"/>
    </row>
    <row r="872" spans="1:19">
      <c r="A872" s="44"/>
      <c r="B872" s="44"/>
      <c r="C872" s="44"/>
      <c r="D872" s="44"/>
      <c r="E872" s="44"/>
      <c r="F872" s="44"/>
      <c r="G872" s="44"/>
      <c r="H872" s="44"/>
      <c r="I872" s="44"/>
      <c r="J872" s="44"/>
      <c r="K872" s="44"/>
      <c r="L872" s="44"/>
      <c r="M872" s="44"/>
      <c r="N872" s="44"/>
      <c r="O872" s="44"/>
      <c r="P872" s="44"/>
      <c r="Q872" s="44"/>
      <c r="R872" s="44"/>
      <c r="S872" s="44"/>
    </row>
    <row r="873" spans="1:19">
      <c r="A873" s="44"/>
      <c r="B873" s="44"/>
      <c r="C873" s="44"/>
      <c r="D873" s="44"/>
      <c r="E873" s="44"/>
      <c r="F873" s="44"/>
      <c r="G873" s="44"/>
      <c r="H873" s="44"/>
      <c r="I873" s="44"/>
      <c r="J873" s="44"/>
      <c r="K873" s="44"/>
      <c r="L873" s="44"/>
      <c r="M873" s="44"/>
      <c r="N873" s="44"/>
      <c r="O873" s="44"/>
      <c r="P873" s="44"/>
      <c r="Q873" s="44"/>
      <c r="R873" s="44"/>
      <c r="S873" s="44"/>
    </row>
    <row r="874" spans="1:19">
      <c r="A874" s="44"/>
      <c r="B874" s="44"/>
      <c r="C874" s="44"/>
      <c r="D874" s="44"/>
      <c r="E874" s="44"/>
      <c r="F874" s="44"/>
      <c r="G874" s="44"/>
      <c r="H874" s="44"/>
      <c r="I874" s="44"/>
      <c r="J874" s="44"/>
      <c r="K874" s="44"/>
      <c r="L874" s="44"/>
      <c r="M874" s="44"/>
      <c r="N874" s="44"/>
      <c r="O874" s="44"/>
      <c r="P874" s="44"/>
      <c r="Q874" s="44"/>
      <c r="R874" s="44"/>
      <c r="S874" s="44"/>
    </row>
    <row r="875" spans="1:19">
      <c r="A875" s="44"/>
      <c r="B875" s="44"/>
      <c r="C875" s="44"/>
      <c r="D875" s="44"/>
      <c r="E875" s="44"/>
      <c r="F875" s="44"/>
      <c r="G875" s="44"/>
      <c r="H875" s="44"/>
      <c r="I875" s="44"/>
      <c r="J875" s="44"/>
      <c r="K875" s="44"/>
      <c r="L875" s="44"/>
      <c r="M875" s="44"/>
      <c r="N875" s="44"/>
      <c r="O875" s="44"/>
      <c r="P875" s="44"/>
      <c r="Q875" s="44"/>
      <c r="R875" s="44"/>
      <c r="S875" s="44"/>
    </row>
    <row r="876" spans="1:19">
      <c r="A876" s="44"/>
      <c r="B876" s="44"/>
      <c r="C876" s="44"/>
      <c r="D876" s="44"/>
      <c r="E876" s="44"/>
      <c r="F876" s="44"/>
      <c r="G876" s="44"/>
      <c r="H876" s="44"/>
      <c r="I876" s="44"/>
      <c r="J876" s="44"/>
      <c r="K876" s="44"/>
      <c r="L876" s="44"/>
      <c r="M876" s="44"/>
      <c r="N876" s="44"/>
      <c r="O876" s="44"/>
      <c r="P876" s="44"/>
      <c r="Q876" s="44"/>
      <c r="R876" s="44"/>
      <c r="S876" s="44"/>
    </row>
    <row r="877" spans="1:19">
      <c r="A877" s="44"/>
      <c r="B877" s="44"/>
      <c r="C877" s="44"/>
      <c r="D877" s="44"/>
      <c r="E877" s="44"/>
      <c r="F877" s="44"/>
      <c r="G877" s="44"/>
      <c r="H877" s="44"/>
      <c r="I877" s="44"/>
      <c r="J877" s="44"/>
      <c r="K877" s="44"/>
      <c r="L877" s="44"/>
      <c r="M877" s="44"/>
      <c r="N877" s="44"/>
      <c r="O877" s="44"/>
      <c r="P877" s="44"/>
      <c r="Q877" s="44"/>
      <c r="R877" s="44"/>
      <c r="S877" s="44"/>
    </row>
    <row r="878" spans="1:19">
      <c r="A878" s="44"/>
      <c r="B878" s="44"/>
      <c r="C878" s="44"/>
      <c r="D878" s="44"/>
      <c r="E878" s="44"/>
      <c r="F878" s="44"/>
      <c r="G878" s="44"/>
      <c r="H878" s="44"/>
      <c r="I878" s="44"/>
      <c r="J878" s="44"/>
      <c r="K878" s="44"/>
      <c r="L878" s="44"/>
      <c r="M878" s="44"/>
      <c r="N878" s="44"/>
      <c r="O878" s="44"/>
      <c r="P878" s="44"/>
      <c r="Q878" s="44"/>
      <c r="R878" s="44"/>
      <c r="S878" s="44"/>
    </row>
    <row r="879" spans="1:19">
      <c r="A879" s="44"/>
      <c r="B879" s="44"/>
      <c r="C879" s="44"/>
      <c r="D879" s="44"/>
      <c r="E879" s="44"/>
      <c r="F879" s="44"/>
      <c r="G879" s="44"/>
      <c r="H879" s="44"/>
      <c r="I879" s="44"/>
      <c r="J879" s="44"/>
      <c r="K879" s="44"/>
      <c r="L879" s="44"/>
      <c r="M879" s="44"/>
      <c r="N879" s="44"/>
      <c r="O879" s="44"/>
      <c r="P879" s="44"/>
      <c r="Q879" s="44"/>
      <c r="R879" s="44"/>
      <c r="S879" s="44"/>
    </row>
    <row r="880" spans="1:19">
      <c r="A880" s="44"/>
      <c r="B880" s="44"/>
      <c r="C880" s="44"/>
      <c r="D880" s="44"/>
      <c r="E880" s="44"/>
      <c r="F880" s="44"/>
      <c r="G880" s="44"/>
      <c r="H880" s="44"/>
      <c r="I880" s="44"/>
      <c r="J880" s="44"/>
      <c r="K880" s="44"/>
      <c r="L880" s="44"/>
      <c r="M880" s="44"/>
      <c r="N880" s="44"/>
      <c r="O880" s="44"/>
      <c r="P880" s="44"/>
      <c r="Q880" s="44"/>
      <c r="R880" s="44"/>
      <c r="S880" s="44"/>
    </row>
    <row r="881" spans="1:19">
      <c r="A881" s="44"/>
      <c r="B881" s="44"/>
      <c r="C881" s="44"/>
      <c r="D881" s="44"/>
      <c r="E881" s="44"/>
      <c r="F881" s="44"/>
      <c r="G881" s="44"/>
      <c r="H881" s="44"/>
      <c r="I881" s="44"/>
      <c r="J881" s="44"/>
      <c r="K881" s="44"/>
      <c r="L881" s="44"/>
      <c r="M881" s="44"/>
      <c r="N881" s="44"/>
      <c r="O881" s="44"/>
      <c r="P881" s="44"/>
      <c r="Q881" s="44"/>
      <c r="R881" s="44"/>
      <c r="S881" s="44"/>
    </row>
    <row r="882" spans="1:19">
      <c r="A882" s="44"/>
      <c r="B882" s="44"/>
      <c r="C882" s="44"/>
      <c r="D882" s="44"/>
      <c r="E882" s="44"/>
      <c r="F882" s="44"/>
      <c r="G882" s="44"/>
      <c r="H882" s="44"/>
      <c r="I882" s="44"/>
      <c r="J882" s="44"/>
      <c r="K882" s="44"/>
      <c r="L882" s="44"/>
      <c r="M882" s="44"/>
      <c r="N882" s="44"/>
      <c r="O882" s="44"/>
      <c r="P882" s="44"/>
      <c r="Q882" s="44"/>
      <c r="R882" s="44"/>
      <c r="S882" s="44"/>
    </row>
    <row r="883" spans="1:19">
      <c r="A883" s="44"/>
      <c r="B883" s="44"/>
      <c r="C883" s="44"/>
      <c r="D883" s="44"/>
      <c r="E883" s="44"/>
      <c r="F883" s="44"/>
      <c r="G883" s="44"/>
      <c r="H883" s="44"/>
      <c r="I883" s="44"/>
      <c r="J883" s="44"/>
      <c r="K883" s="44"/>
      <c r="L883" s="44"/>
      <c r="M883" s="44"/>
      <c r="N883" s="44"/>
      <c r="O883" s="44"/>
      <c r="P883" s="44"/>
      <c r="Q883" s="44"/>
      <c r="R883" s="44"/>
      <c r="S883" s="44"/>
    </row>
    <row r="884" spans="1:19">
      <c r="A884" s="44"/>
      <c r="B884" s="44"/>
      <c r="C884" s="44"/>
      <c r="D884" s="44"/>
      <c r="E884" s="44"/>
      <c r="F884" s="44"/>
      <c r="G884" s="44"/>
      <c r="H884" s="44"/>
      <c r="I884" s="44"/>
      <c r="J884" s="44"/>
      <c r="K884" s="44"/>
      <c r="L884" s="44"/>
      <c r="M884" s="44"/>
      <c r="N884" s="44"/>
      <c r="O884" s="44"/>
      <c r="P884" s="44"/>
      <c r="Q884" s="44"/>
      <c r="R884" s="44"/>
      <c r="S884" s="44"/>
    </row>
    <row r="885" spans="1:19">
      <c r="A885" s="44"/>
      <c r="B885" s="44"/>
      <c r="C885" s="44"/>
      <c r="D885" s="44"/>
      <c r="E885" s="44"/>
      <c r="F885" s="44"/>
      <c r="G885" s="44"/>
      <c r="H885" s="44"/>
      <c r="I885" s="44"/>
      <c r="J885" s="44"/>
      <c r="K885" s="44"/>
      <c r="L885" s="44"/>
      <c r="M885" s="44"/>
      <c r="N885" s="44"/>
      <c r="O885" s="44"/>
      <c r="P885" s="44"/>
      <c r="Q885" s="44"/>
      <c r="R885" s="44"/>
      <c r="S885" s="44"/>
    </row>
    <row r="886" spans="1:19">
      <c r="A886" s="44"/>
      <c r="B886" s="44"/>
      <c r="C886" s="44"/>
      <c r="D886" s="44"/>
      <c r="E886" s="44"/>
      <c r="F886" s="44"/>
      <c r="G886" s="44"/>
      <c r="H886" s="44"/>
      <c r="I886" s="44"/>
      <c r="J886" s="44"/>
      <c r="K886" s="44"/>
      <c r="L886" s="44"/>
      <c r="M886" s="44"/>
      <c r="N886" s="44"/>
      <c r="O886" s="44"/>
      <c r="P886" s="44"/>
      <c r="Q886" s="44"/>
      <c r="R886" s="44"/>
      <c r="S886" s="44"/>
    </row>
    <row r="887" spans="1:19">
      <c r="A887" s="44"/>
      <c r="B887" s="44"/>
      <c r="C887" s="44"/>
      <c r="D887" s="44"/>
      <c r="E887" s="44"/>
      <c r="F887" s="44"/>
      <c r="G887" s="44"/>
      <c r="H887" s="44"/>
      <c r="I887" s="44"/>
      <c r="J887" s="44"/>
      <c r="K887" s="44"/>
      <c r="L887" s="44"/>
      <c r="M887" s="44"/>
      <c r="N887" s="44"/>
      <c r="O887" s="44"/>
      <c r="P887" s="44"/>
      <c r="Q887" s="44"/>
      <c r="R887" s="44"/>
      <c r="S887" s="44"/>
    </row>
    <row r="888" spans="1:19">
      <c r="A888" s="44"/>
      <c r="B888" s="44"/>
      <c r="C888" s="44"/>
      <c r="D888" s="44"/>
      <c r="E888" s="44"/>
      <c r="F888" s="44"/>
      <c r="G888" s="44"/>
      <c r="H888" s="44"/>
      <c r="I888" s="44"/>
      <c r="J888" s="44"/>
      <c r="K888" s="44"/>
      <c r="L888" s="44"/>
      <c r="M888" s="44"/>
      <c r="N888" s="44"/>
      <c r="O888" s="44"/>
      <c r="P888" s="44"/>
      <c r="Q888" s="44"/>
      <c r="R888" s="44"/>
      <c r="S888" s="44"/>
    </row>
    <row r="889" spans="1:19">
      <c r="A889" s="44"/>
      <c r="B889" s="44"/>
      <c r="C889" s="44"/>
      <c r="D889" s="44"/>
      <c r="E889" s="44"/>
      <c r="F889" s="44"/>
      <c r="G889" s="44"/>
      <c r="H889" s="44"/>
      <c r="I889" s="44"/>
      <c r="J889" s="44"/>
      <c r="K889" s="44"/>
      <c r="L889" s="44"/>
      <c r="M889" s="44"/>
      <c r="N889" s="44"/>
      <c r="O889" s="44"/>
      <c r="P889" s="44"/>
      <c r="Q889" s="44"/>
      <c r="R889" s="44"/>
      <c r="S889" s="44"/>
    </row>
    <row r="890" spans="1:19">
      <c r="A890" s="44"/>
      <c r="B890" s="44"/>
      <c r="C890" s="44"/>
      <c r="D890" s="44"/>
      <c r="E890" s="44"/>
      <c r="F890" s="44"/>
      <c r="G890" s="44"/>
      <c r="H890" s="44"/>
      <c r="I890" s="44"/>
      <c r="J890" s="44"/>
      <c r="K890" s="44"/>
      <c r="L890" s="44"/>
      <c r="M890" s="44"/>
      <c r="N890" s="44"/>
      <c r="O890" s="44"/>
      <c r="P890" s="44"/>
      <c r="Q890" s="44"/>
      <c r="R890" s="44"/>
      <c r="S890" s="44"/>
    </row>
    <row r="891" spans="1:19">
      <c r="A891" s="44"/>
      <c r="B891" s="44"/>
      <c r="C891" s="44"/>
      <c r="D891" s="44"/>
      <c r="E891" s="44"/>
      <c r="F891" s="44"/>
      <c r="G891" s="44"/>
      <c r="H891" s="44"/>
      <c r="I891" s="44"/>
      <c r="J891" s="44"/>
      <c r="K891" s="44"/>
      <c r="L891" s="44"/>
      <c r="M891" s="44"/>
      <c r="N891" s="44"/>
      <c r="O891" s="44"/>
      <c r="P891" s="44"/>
      <c r="Q891" s="44"/>
      <c r="R891" s="44"/>
      <c r="S891" s="44"/>
    </row>
    <row r="892" spans="1:19">
      <c r="A892" s="44"/>
      <c r="B892" s="44"/>
      <c r="C892" s="44"/>
      <c r="D892" s="44"/>
      <c r="E892" s="44"/>
      <c r="F892" s="44"/>
      <c r="G892" s="44"/>
      <c r="H892" s="44"/>
      <c r="I892" s="44"/>
      <c r="J892" s="44"/>
      <c r="K892" s="44"/>
      <c r="L892" s="44"/>
      <c r="M892" s="44"/>
      <c r="N892" s="44"/>
      <c r="O892" s="44"/>
      <c r="P892" s="44"/>
      <c r="Q892" s="44"/>
      <c r="R892" s="44"/>
      <c r="S892" s="44"/>
    </row>
    <row r="893" spans="1:19">
      <c r="A893" s="44"/>
      <c r="B893" s="44"/>
      <c r="C893" s="44"/>
      <c r="D893" s="44"/>
      <c r="E893" s="44"/>
      <c r="F893" s="44"/>
      <c r="G893" s="44"/>
      <c r="H893" s="44"/>
      <c r="I893" s="44"/>
      <c r="J893" s="44"/>
      <c r="K893" s="44"/>
      <c r="L893" s="44"/>
      <c r="M893" s="44"/>
      <c r="N893" s="44"/>
      <c r="O893" s="44"/>
      <c r="P893" s="44"/>
      <c r="Q893" s="44"/>
      <c r="R893" s="44"/>
      <c r="S893" s="44"/>
    </row>
    <row r="894" spans="1:19">
      <c r="A894" s="44"/>
      <c r="B894" s="44"/>
      <c r="C894" s="44"/>
      <c r="D894" s="44"/>
      <c r="E894" s="44"/>
      <c r="F894" s="44"/>
      <c r="G894" s="44"/>
      <c r="H894" s="44"/>
      <c r="I894" s="44"/>
      <c r="J894" s="44"/>
      <c r="K894" s="44"/>
      <c r="L894" s="44"/>
      <c r="M894" s="44"/>
      <c r="N894" s="44"/>
      <c r="O894" s="44"/>
      <c r="P894" s="44"/>
      <c r="Q894" s="44"/>
      <c r="R894" s="44"/>
      <c r="S894" s="44"/>
    </row>
    <row r="895" spans="1:19">
      <c r="A895" s="44"/>
      <c r="B895" s="44"/>
      <c r="C895" s="44"/>
      <c r="D895" s="44"/>
      <c r="E895" s="44"/>
      <c r="F895" s="44"/>
      <c r="G895" s="44"/>
      <c r="H895" s="44"/>
      <c r="I895" s="44"/>
      <c r="J895" s="44"/>
      <c r="K895" s="44"/>
      <c r="L895" s="44"/>
      <c r="M895" s="44"/>
      <c r="N895" s="44"/>
      <c r="O895" s="44"/>
      <c r="P895" s="44"/>
      <c r="Q895" s="44"/>
      <c r="R895" s="44"/>
      <c r="S895" s="44"/>
    </row>
    <row r="896" spans="1:19">
      <c r="A896" s="44"/>
      <c r="B896" s="44"/>
      <c r="C896" s="44"/>
      <c r="D896" s="44"/>
      <c r="E896" s="44"/>
      <c r="F896" s="44"/>
      <c r="G896" s="44"/>
      <c r="H896" s="44"/>
      <c r="I896" s="44"/>
      <c r="J896" s="44"/>
      <c r="K896" s="44"/>
      <c r="L896" s="44"/>
      <c r="M896" s="44"/>
      <c r="N896" s="44"/>
      <c r="O896" s="44"/>
      <c r="P896" s="44"/>
      <c r="Q896" s="44"/>
      <c r="R896" s="44"/>
      <c r="S896" s="44"/>
    </row>
    <row r="897" spans="1:19">
      <c r="A897" s="44"/>
      <c r="B897" s="44"/>
      <c r="C897" s="44"/>
      <c r="D897" s="44"/>
      <c r="E897" s="44"/>
      <c r="F897" s="44"/>
      <c r="G897" s="44"/>
      <c r="H897" s="44"/>
      <c r="I897" s="44"/>
      <c r="J897" s="44"/>
      <c r="K897" s="44"/>
      <c r="L897" s="44"/>
      <c r="M897" s="44"/>
      <c r="N897" s="44"/>
      <c r="O897" s="44"/>
      <c r="P897" s="44"/>
      <c r="Q897" s="44"/>
      <c r="R897" s="44"/>
      <c r="S897" s="44"/>
    </row>
    <row r="898" spans="1:19">
      <c r="A898" s="44"/>
      <c r="B898" s="44"/>
      <c r="C898" s="44"/>
      <c r="D898" s="44"/>
      <c r="E898" s="44"/>
      <c r="F898" s="44"/>
      <c r="G898" s="44"/>
      <c r="H898" s="44"/>
      <c r="I898" s="44"/>
      <c r="J898" s="44"/>
      <c r="K898" s="44"/>
      <c r="L898" s="44"/>
      <c r="M898" s="44"/>
      <c r="N898" s="44"/>
      <c r="O898" s="44"/>
      <c r="P898" s="44"/>
      <c r="Q898" s="44"/>
      <c r="R898" s="44"/>
      <c r="S898" s="44"/>
    </row>
    <row r="899" spans="1:19">
      <c r="A899" s="44"/>
      <c r="B899" s="44"/>
      <c r="C899" s="44"/>
      <c r="D899" s="44"/>
      <c r="E899" s="44"/>
      <c r="F899" s="44"/>
      <c r="G899" s="44"/>
      <c r="H899" s="44"/>
      <c r="I899" s="44"/>
      <c r="J899" s="44"/>
      <c r="K899" s="44"/>
      <c r="L899" s="44"/>
      <c r="M899" s="44"/>
      <c r="N899" s="44"/>
      <c r="O899" s="44"/>
      <c r="P899" s="44"/>
      <c r="Q899" s="44"/>
      <c r="R899" s="44"/>
      <c r="S899" s="44"/>
    </row>
    <row r="900" spans="1:19">
      <c r="A900" s="44"/>
      <c r="B900" s="44"/>
      <c r="C900" s="44"/>
      <c r="D900" s="44"/>
      <c r="E900" s="44"/>
      <c r="F900" s="44"/>
      <c r="G900" s="44"/>
      <c r="H900" s="44"/>
      <c r="I900" s="44"/>
      <c r="J900" s="44"/>
      <c r="K900" s="44"/>
      <c r="L900" s="44"/>
      <c r="M900" s="44"/>
      <c r="N900" s="44"/>
      <c r="O900" s="44"/>
      <c r="P900" s="44"/>
      <c r="Q900" s="44"/>
      <c r="R900" s="44"/>
      <c r="S900" s="44"/>
    </row>
    <row r="901" spans="1:19">
      <c r="A901" s="44"/>
      <c r="B901" s="44"/>
      <c r="C901" s="44"/>
      <c r="D901" s="44"/>
      <c r="E901" s="44"/>
      <c r="F901" s="44"/>
      <c r="G901" s="44"/>
      <c r="H901" s="44"/>
      <c r="I901" s="44"/>
      <c r="J901" s="44"/>
      <c r="K901" s="44"/>
      <c r="L901" s="44"/>
      <c r="M901" s="44"/>
      <c r="N901" s="44"/>
      <c r="O901" s="44"/>
      <c r="P901" s="44"/>
      <c r="Q901" s="44"/>
      <c r="R901" s="44"/>
      <c r="S901" s="44"/>
    </row>
    <row r="902" spans="1:19">
      <c r="A902" s="44"/>
      <c r="B902" s="44"/>
      <c r="C902" s="44"/>
      <c r="D902" s="44"/>
      <c r="E902" s="44"/>
      <c r="F902" s="44"/>
      <c r="G902" s="44"/>
      <c r="H902" s="44"/>
      <c r="I902" s="44"/>
      <c r="J902" s="44"/>
      <c r="K902" s="44"/>
      <c r="L902" s="44"/>
      <c r="M902" s="44"/>
      <c r="N902" s="44"/>
      <c r="O902" s="44"/>
      <c r="P902" s="44"/>
      <c r="Q902" s="44"/>
      <c r="R902" s="44"/>
      <c r="S902" s="44"/>
    </row>
    <row r="903" spans="1:19">
      <c r="A903" s="44"/>
      <c r="B903" s="44"/>
      <c r="C903" s="44"/>
      <c r="D903" s="44"/>
      <c r="E903" s="44"/>
      <c r="F903" s="44"/>
      <c r="G903" s="44"/>
      <c r="H903" s="44"/>
      <c r="I903" s="44"/>
      <c r="J903" s="44"/>
      <c r="K903" s="44"/>
      <c r="L903" s="44"/>
      <c r="M903" s="44"/>
      <c r="N903" s="44"/>
      <c r="O903" s="44"/>
      <c r="P903" s="44"/>
      <c r="Q903" s="44"/>
      <c r="R903" s="44"/>
      <c r="S903" s="44"/>
    </row>
    <row r="904" spans="1:19">
      <c r="A904" s="44"/>
      <c r="B904" s="44"/>
      <c r="C904" s="44"/>
      <c r="D904" s="44"/>
      <c r="E904" s="44"/>
      <c r="F904" s="44"/>
      <c r="G904" s="44"/>
      <c r="H904" s="44"/>
      <c r="I904" s="44"/>
      <c r="J904" s="44"/>
      <c r="K904" s="44"/>
      <c r="L904" s="44"/>
      <c r="M904" s="44"/>
      <c r="N904" s="44"/>
      <c r="O904" s="44"/>
      <c r="P904" s="44"/>
      <c r="Q904" s="44"/>
      <c r="R904" s="44"/>
      <c r="S904" s="44"/>
    </row>
    <row r="905" spans="1:19">
      <c r="A905" s="44"/>
      <c r="B905" s="44"/>
      <c r="C905" s="44"/>
      <c r="D905" s="44"/>
      <c r="E905" s="44"/>
      <c r="F905" s="44"/>
      <c r="G905" s="44"/>
      <c r="H905" s="44"/>
      <c r="I905" s="44"/>
      <c r="J905" s="44"/>
      <c r="K905" s="44"/>
      <c r="L905" s="44"/>
      <c r="M905" s="44"/>
      <c r="N905" s="44"/>
      <c r="O905" s="44"/>
      <c r="P905" s="44"/>
      <c r="Q905" s="44"/>
      <c r="R905" s="44"/>
      <c r="S905" s="44"/>
    </row>
    <row r="906" spans="1:19">
      <c r="A906" s="44"/>
      <c r="B906" s="44"/>
      <c r="C906" s="44"/>
      <c r="D906" s="44"/>
      <c r="E906" s="44"/>
      <c r="F906" s="44"/>
      <c r="G906" s="44"/>
      <c r="H906" s="44"/>
      <c r="I906" s="44"/>
      <c r="J906" s="44"/>
      <c r="K906" s="44"/>
      <c r="L906" s="44"/>
      <c r="M906" s="44"/>
      <c r="N906" s="44"/>
      <c r="O906" s="44"/>
      <c r="P906" s="44"/>
      <c r="Q906" s="44"/>
      <c r="R906" s="44"/>
      <c r="S906" s="44"/>
    </row>
    <row r="907" spans="1:19">
      <c r="A907" s="44"/>
      <c r="B907" s="44"/>
      <c r="C907" s="44"/>
      <c r="D907" s="44"/>
      <c r="E907" s="44"/>
      <c r="F907" s="44"/>
      <c r="G907" s="44"/>
      <c r="H907" s="44"/>
      <c r="I907" s="44"/>
      <c r="J907" s="44"/>
      <c r="K907" s="44"/>
      <c r="L907" s="44"/>
      <c r="M907" s="44"/>
      <c r="N907" s="44"/>
      <c r="O907" s="44"/>
      <c r="P907" s="44"/>
      <c r="Q907" s="44"/>
      <c r="R907" s="44"/>
      <c r="S907" s="44"/>
    </row>
    <row r="908" spans="1:19">
      <c r="A908" s="44"/>
      <c r="B908" s="44"/>
      <c r="C908" s="44"/>
      <c r="D908" s="44"/>
      <c r="E908" s="44"/>
      <c r="F908" s="44"/>
      <c r="G908" s="44"/>
      <c r="H908" s="44"/>
      <c r="I908" s="44"/>
      <c r="J908" s="44"/>
      <c r="K908" s="44"/>
      <c r="L908" s="44"/>
      <c r="M908" s="44"/>
      <c r="N908" s="44"/>
      <c r="O908" s="44"/>
      <c r="P908" s="44"/>
      <c r="Q908" s="44"/>
      <c r="R908" s="44"/>
      <c r="S908" s="44"/>
    </row>
    <row r="909" spans="1:19">
      <c r="A909" s="44"/>
      <c r="B909" s="44"/>
      <c r="C909" s="44"/>
      <c r="D909" s="44"/>
      <c r="E909" s="44"/>
      <c r="F909" s="44"/>
      <c r="G909" s="44"/>
      <c r="H909" s="44"/>
      <c r="I909" s="44"/>
      <c r="J909" s="44"/>
      <c r="K909" s="44"/>
      <c r="L909" s="44"/>
      <c r="M909" s="44"/>
      <c r="N909" s="44"/>
      <c r="O909" s="44"/>
      <c r="P909" s="44"/>
      <c r="Q909" s="44"/>
      <c r="R909" s="44"/>
      <c r="S909" s="44"/>
    </row>
    <row r="910" spans="1:19">
      <c r="A910" s="44"/>
      <c r="B910" s="44"/>
      <c r="C910" s="44"/>
      <c r="D910" s="44"/>
      <c r="E910" s="44"/>
      <c r="F910" s="44"/>
      <c r="G910" s="44"/>
      <c r="H910" s="44"/>
      <c r="I910" s="44"/>
      <c r="J910" s="44"/>
      <c r="K910" s="44"/>
      <c r="L910" s="44"/>
      <c r="M910" s="44"/>
      <c r="N910" s="44"/>
      <c r="O910" s="44"/>
      <c r="P910" s="44"/>
      <c r="Q910" s="44"/>
      <c r="R910" s="44"/>
      <c r="S910" s="44"/>
    </row>
    <row r="911" spans="1:19">
      <c r="A911" s="44"/>
      <c r="B911" s="44"/>
      <c r="C911" s="44"/>
      <c r="D911" s="44"/>
      <c r="E911" s="44"/>
      <c r="F911" s="44"/>
      <c r="G911" s="44"/>
      <c r="H911" s="44"/>
      <c r="I911" s="44"/>
      <c r="J911" s="44"/>
      <c r="K911" s="44"/>
      <c r="L911" s="44"/>
      <c r="M911" s="44"/>
      <c r="N911" s="44"/>
      <c r="O911" s="44"/>
      <c r="P911" s="44"/>
      <c r="Q911" s="44"/>
      <c r="R911" s="44"/>
      <c r="S911" s="44"/>
    </row>
    <row r="912" spans="1:19">
      <c r="A912" s="44"/>
      <c r="B912" s="44"/>
      <c r="C912" s="44"/>
      <c r="D912" s="44"/>
      <c r="E912" s="44"/>
      <c r="F912" s="44"/>
      <c r="G912" s="44"/>
      <c r="H912" s="44"/>
      <c r="I912" s="44"/>
      <c r="J912" s="44"/>
      <c r="K912" s="44"/>
      <c r="L912" s="44"/>
      <c r="M912" s="44"/>
      <c r="N912" s="44"/>
      <c r="O912" s="44"/>
      <c r="P912" s="44"/>
      <c r="Q912" s="44"/>
      <c r="R912" s="44"/>
      <c r="S912" s="44"/>
    </row>
    <row r="913" spans="1:19">
      <c r="A913" s="44"/>
      <c r="B913" s="44"/>
      <c r="C913" s="44"/>
      <c r="D913" s="44"/>
      <c r="E913" s="44"/>
      <c r="F913" s="44"/>
      <c r="G913" s="44"/>
      <c r="H913" s="44"/>
      <c r="I913" s="44"/>
      <c r="J913" s="44"/>
      <c r="K913" s="44"/>
      <c r="L913" s="44"/>
      <c r="M913" s="44"/>
      <c r="N913" s="44"/>
      <c r="O913" s="44"/>
      <c r="P913" s="44"/>
      <c r="Q913" s="44"/>
      <c r="R913" s="44"/>
      <c r="S913" s="44"/>
    </row>
    <row r="914" spans="1:19">
      <c r="A914" s="44"/>
      <c r="B914" s="44"/>
      <c r="C914" s="44"/>
      <c r="D914" s="44"/>
      <c r="E914" s="44"/>
      <c r="F914" s="44"/>
      <c r="G914" s="44"/>
      <c r="H914" s="44"/>
      <c r="I914" s="44"/>
      <c r="J914" s="44"/>
      <c r="K914" s="44"/>
      <c r="L914" s="44"/>
      <c r="M914" s="44"/>
      <c r="N914" s="44"/>
      <c r="O914" s="44"/>
      <c r="P914" s="44"/>
      <c r="Q914" s="44"/>
      <c r="R914" s="44"/>
      <c r="S914" s="44"/>
    </row>
    <row r="915" spans="1:19">
      <c r="A915" s="44"/>
      <c r="B915" s="44"/>
      <c r="C915" s="44"/>
      <c r="D915" s="44"/>
      <c r="E915" s="44"/>
      <c r="F915" s="44"/>
      <c r="G915" s="44"/>
      <c r="H915" s="44"/>
      <c r="I915" s="44"/>
      <c r="J915" s="44"/>
      <c r="K915" s="44"/>
      <c r="L915" s="44"/>
      <c r="M915" s="44"/>
      <c r="N915" s="44"/>
      <c r="O915" s="44"/>
      <c r="P915" s="44"/>
      <c r="Q915" s="44"/>
      <c r="R915" s="44"/>
      <c r="S915" s="44"/>
    </row>
    <row r="916" spans="1:19">
      <c r="A916" s="44"/>
      <c r="B916" s="44"/>
      <c r="C916" s="44"/>
      <c r="D916" s="44"/>
      <c r="E916" s="44"/>
      <c r="F916" s="44"/>
      <c r="G916" s="44"/>
      <c r="H916" s="44"/>
      <c r="I916" s="44"/>
      <c r="J916" s="44"/>
      <c r="K916" s="44"/>
      <c r="L916" s="44"/>
      <c r="M916" s="44"/>
      <c r="N916" s="44"/>
      <c r="O916" s="44"/>
      <c r="P916" s="44"/>
      <c r="Q916" s="44"/>
      <c r="R916" s="44"/>
      <c r="S916" s="44"/>
    </row>
    <row r="917" spans="1:19">
      <c r="A917" s="44"/>
      <c r="B917" s="44"/>
      <c r="C917" s="44"/>
      <c r="D917" s="44"/>
      <c r="E917" s="44"/>
      <c r="F917" s="44"/>
      <c r="G917" s="44"/>
      <c r="H917" s="44"/>
      <c r="I917" s="44"/>
      <c r="J917" s="44"/>
      <c r="K917" s="44"/>
      <c r="L917" s="44"/>
      <c r="M917" s="44"/>
      <c r="N917" s="44"/>
      <c r="O917" s="44"/>
      <c r="P917" s="44"/>
      <c r="Q917" s="44"/>
      <c r="R917" s="44"/>
      <c r="S917" s="44"/>
    </row>
    <row r="918" spans="1:19">
      <c r="A918" s="44"/>
      <c r="B918" s="44"/>
      <c r="C918" s="44"/>
      <c r="D918" s="44"/>
      <c r="E918" s="44"/>
      <c r="F918" s="44"/>
      <c r="G918" s="44"/>
      <c r="H918" s="44"/>
      <c r="I918" s="44"/>
      <c r="J918" s="44"/>
      <c r="K918" s="44"/>
      <c r="L918" s="44"/>
      <c r="M918" s="44"/>
      <c r="N918" s="44"/>
      <c r="O918" s="44"/>
      <c r="P918" s="44"/>
      <c r="Q918" s="44"/>
      <c r="R918" s="44"/>
      <c r="S918" s="44"/>
    </row>
    <row r="919" spans="1:19">
      <c r="A919" s="44"/>
      <c r="B919" s="44"/>
      <c r="C919" s="44"/>
      <c r="D919" s="44"/>
      <c r="E919" s="44"/>
      <c r="F919" s="44"/>
      <c r="G919" s="44"/>
      <c r="H919" s="44"/>
      <c r="I919" s="44"/>
      <c r="J919" s="44"/>
      <c r="K919" s="44"/>
      <c r="L919" s="44"/>
      <c r="M919" s="44"/>
      <c r="N919" s="44"/>
      <c r="O919" s="44"/>
      <c r="P919" s="44"/>
      <c r="Q919" s="44"/>
      <c r="R919" s="44"/>
      <c r="S919" s="44"/>
    </row>
    <row r="920" spans="1:19">
      <c r="A920" s="44"/>
      <c r="B920" s="44"/>
      <c r="C920" s="44"/>
      <c r="D920" s="44"/>
      <c r="E920" s="44"/>
      <c r="F920" s="44"/>
      <c r="G920" s="44"/>
      <c r="H920" s="44"/>
      <c r="I920" s="44"/>
      <c r="J920" s="44"/>
      <c r="K920" s="44"/>
      <c r="L920" s="44"/>
      <c r="M920" s="44"/>
      <c r="N920" s="44"/>
      <c r="O920" s="44"/>
      <c r="P920" s="44"/>
      <c r="Q920" s="44"/>
      <c r="R920" s="44"/>
      <c r="S920" s="44"/>
    </row>
    <row r="921" spans="1:19">
      <c r="A921" s="44"/>
      <c r="B921" s="44"/>
      <c r="C921" s="44"/>
      <c r="D921" s="44"/>
      <c r="E921" s="44"/>
      <c r="F921" s="44"/>
      <c r="G921" s="44"/>
      <c r="H921" s="44"/>
      <c r="I921" s="44"/>
      <c r="J921" s="44"/>
      <c r="K921" s="44"/>
      <c r="L921" s="44"/>
      <c r="M921" s="44"/>
      <c r="N921" s="44"/>
      <c r="O921" s="44"/>
      <c r="P921" s="44"/>
      <c r="Q921" s="44"/>
      <c r="R921" s="44"/>
      <c r="S921" s="44"/>
    </row>
    <row r="922" spans="1:19">
      <c r="A922" s="44"/>
      <c r="B922" s="44"/>
      <c r="C922" s="44"/>
      <c r="D922" s="44"/>
      <c r="E922" s="44"/>
      <c r="F922" s="44"/>
      <c r="G922" s="44"/>
      <c r="H922" s="44"/>
      <c r="I922" s="44"/>
      <c r="J922" s="44"/>
      <c r="K922" s="44"/>
      <c r="L922" s="44"/>
      <c r="M922" s="44"/>
      <c r="N922" s="44"/>
      <c r="O922" s="44"/>
      <c r="P922" s="44"/>
      <c r="Q922" s="44"/>
      <c r="R922" s="44"/>
      <c r="S922" s="44"/>
    </row>
    <row r="923" spans="1:19">
      <c r="A923" s="44"/>
      <c r="B923" s="44"/>
      <c r="C923" s="44"/>
      <c r="D923" s="44"/>
      <c r="E923" s="44"/>
      <c r="F923" s="44"/>
      <c r="G923" s="44"/>
      <c r="H923" s="44"/>
      <c r="I923" s="44"/>
      <c r="J923" s="44"/>
      <c r="K923" s="44"/>
      <c r="L923" s="44"/>
      <c r="M923" s="44"/>
      <c r="N923" s="44"/>
      <c r="O923" s="44"/>
      <c r="P923" s="44"/>
      <c r="Q923" s="44"/>
      <c r="R923" s="44"/>
      <c r="S923" s="44"/>
    </row>
    <row r="924" spans="1:19">
      <c r="A924" s="44"/>
      <c r="B924" s="44"/>
      <c r="C924" s="44"/>
      <c r="D924" s="44"/>
      <c r="E924" s="44"/>
      <c r="F924" s="44"/>
      <c r="G924" s="44"/>
      <c r="H924" s="44"/>
      <c r="I924" s="44"/>
      <c r="J924" s="44"/>
      <c r="K924" s="44"/>
      <c r="L924" s="44"/>
      <c r="M924" s="44"/>
      <c r="N924" s="44"/>
      <c r="O924" s="44"/>
      <c r="P924" s="44"/>
      <c r="Q924" s="44"/>
      <c r="R924" s="44"/>
      <c r="S924" s="44"/>
    </row>
    <row r="925" spans="1:19">
      <c r="A925" s="44"/>
      <c r="B925" s="44"/>
      <c r="C925" s="44"/>
      <c r="D925" s="44"/>
      <c r="E925" s="44"/>
      <c r="F925" s="44"/>
      <c r="G925" s="44"/>
      <c r="H925" s="44"/>
      <c r="I925" s="44"/>
      <c r="J925" s="44"/>
      <c r="K925" s="44"/>
      <c r="L925" s="44"/>
      <c r="M925" s="44"/>
      <c r="N925" s="44"/>
      <c r="O925" s="44"/>
      <c r="P925" s="44"/>
      <c r="Q925" s="44"/>
      <c r="R925" s="44"/>
      <c r="S925" s="44"/>
    </row>
    <row r="926" spans="1:19">
      <c r="A926" s="44"/>
      <c r="B926" s="44"/>
      <c r="C926" s="44"/>
      <c r="D926" s="44"/>
      <c r="E926" s="44"/>
      <c r="F926" s="44"/>
      <c r="G926" s="44"/>
      <c r="H926" s="44"/>
      <c r="I926" s="44"/>
      <c r="J926" s="44"/>
      <c r="K926" s="44"/>
      <c r="L926" s="44"/>
      <c r="M926" s="44"/>
      <c r="N926" s="44"/>
      <c r="O926" s="44"/>
      <c r="P926" s="44"/>
      <c r="Q926" s="44"/>
      <c r="R926" s="44"/>
      <c r="S926" s="44"/>
    </row>
    <row r="927" spans="1:19">
      <c r="A927" s="44"/>
      <c r="B927" s="44"/>
      <c r="C927" s="44"/>
      <c r="D927" s="44"/>
      <c r="E927" s="44"/>
      <c r="F927" s="44"/>
      <c r="G927" s="44"/>
      <c r="H927" s="44"/>
      <c r="I927" s="44"/>
      <c r="J927" s="44"/>
      <c r="K927" s="44"/>
      <c r="L927" s="44"/>
      <c r="M927" s="44"/>
      <c r="N927" s="44"/>
      <c r="O927" s="44"/>
      <c r="P927" s="44"/>
      <c r="Q927" s="44"/>
      <c r="R927" s="44"/>
      <c r="S927" s="44"/>
    </row>
    <row r="928" spans="1:19">
      <c r="A928" s="44"/>
      <c r="B928" s="44"/>
      <c r="C928" s="44"/>
      <c r="D928" s="44"/>
      <c r="E928" s="44"/>
      <c r="F928" s="44"/>
      <c r="G928" s="44"/>
      <c r="H928" s="44"/>
      <c r="I928" s="44"/>
      <c r="J928" s="44"/>
      <c r="K928" s="44"/>
      <c r="L928" s="44"/>
      <c r="M928" s="44"/>
      <c r="N928" s="44"/>
      <c r="O928" s="44"/>
      <c r="P928" s="44"/>
      <c r="Q928" s="44"/>
      <c r="R928" s="44"/>
      <c r="S928" s="44"/>
    </row>
    <row r="929" spans="1:19">
      <c r="A929" s="44"/>
      <c r="B929" s="44"/>
      <c r="C929" s="44"/>
      <c r="D929" s="44"/>
      <c r="E929" s="44"/>
      <c r="F929" s="44"/>
      <c r="G929" s="44"/>
      <c r="H929" s="44"/>
      <c r="I929" s="44"/>
      <c r="J929" s="44"/>
      <c r="K929" s="44"/>
      <c r="L929" s="44"/>
      <c r="M929" s="44"/>
      <c r="N929" s="44"/>
      <c r="O929" s="44"/>
      <c r="P929" s="44"/>
      <c r="Q929" s="44"/>
      <c r="R929" s="44"/>
      <c r="S929" s="44"/>
    </row>
    <row r="930" spans="1:19">
      <c r="A930" s="44"/>
      <c r="B930" s="44"/>
      <c r="C930" s="44"/>
      <c r="D930" s="44"/>
      <c r="E930" s="44"/>
      <c r="F930" s="44"/>
      <c r="G930" s="44"/>
      <c r="H930" s="44"/>
      <c r="I930" s="44"/>
      <c r="J930" s="44"/>
      <c r="K930" s="44"/>
      <c r="L930" s="44"/>
      <c r="M930" s="44"/>
      <c r="N930" s="44"/>
      <c r="O930" s="44"/>
      <c r="P930" s="44"/>
      <c r="Q930" s="44"/>
      <c r="R930" s="44"/>
      <c r="S930" s="44"/>
    </row>
    <row r="931" spans="1:19">
      <c r="A931" s="44"/>
      <c r="B931" s="44"/>
      <c r="C931" s="44"/>
      <c r="D931" s="44"/>
      <c r="E931" s="44"/>
      <c r="F931" s="44"/>
      <c r="G931" s="44"/>
      <c r="H931" s="44"/>
      <c r="I931" s="44"/>
      <c r="J931" s="44"/>
      <c r="K931" s="44"/>
      <c r="L931" s="44"/>
      <c r="M931" s="44"/>
      <c r="N931" s="44"/>
      <c r="O931" s="44"/>
      <c r="P931" s="44"/>
      <c r="Q931" s="44"/>
      <c r="R931" s="44"/>
      <c r="S931" s="44"/>
    </row>
    <row r="932" spans="1:19">
      <c r="A932" s="44"/>
      <c r="B932" s="44"/>
      <c r="C932" s="44"/>
      <c r="D932" s="44"/>
      <c r="E932" s="44"/>
      <c r="F932" s="44"/>
      <c r="G932" s="44"/>
      <c r="H932" s="44"/>
      <c r="I932" s="44"/>
      <c r="J932" s="44"/>
      <c r="K932" s="44"/>
      <c r="L932" s="44"/>
      <c r="M932" s="44"/>
      <c r="N932" s="44"/>
      <c r="O932" s="44"/>
      <c r="P932" s="44"/>
      <c r="Q932" s="44"/>
      <c r="R932" s="44"/>
      <c r="S932" s="44"/>
    </row>
    <row r="933" spans="1:19">
      <c r="A933" s="44"/>
      <c r="B933" s="44"/>
      <c r="C933" s="44"/>
      <c r="D933" s="44"/>
      <c r="E933" s="44"/>
      <c r="F933" s="44"/>
      <c r="G933" s="44"/>
      <c r="H933" s="44"/>
      <c r="I933" s="44"/>
      <c r="J933" s="44"/>
      <c r="K933" s="44"/>
      <c r="L933" s="44"/>
      <c r="M933" s="44"/>
      <c r="N933" s="44"/>
      <c r="O933" s="44"/>
      <c r="P933" s="44"/>
      <c r="Q933" s="44"/>
      <c r="R933" s="44"/>
      <c r="S933" s="44"/>
    </row>
    <row r="934" spans="1:19">
      <c r="A934" s="44"/>
      <c r="B934" s="44"/>
      <c r="C934" s="44"/>
      <c r="D934" s="44"/>
      <c r="E934" s="44"/>
      <c r="F934" s="44"/>
      <c r="G934" s="44"/>
      <c r="H934" s="44"/>
      <c r="I934" s="44"/>
      <c r="J934" s="44"/>
      <c r="K934" s="44"/>
      <c r="L934" s="44"/>
      <c r="M934" s="44"/>
      <c r="N934" s="44"/>
      <c r="O934" s="44"/>
      <c r="P934" s="44"/>
      <c r="Q934" s="44"/>
      <c r="R934" s="44"/>
      <c r="S934" s="44"/>
    </row>
    <row r="935" spans="1:19">
      <c r="A935" s="44"/>
      <c r="B935" s="44"/>
      <c r="C935" s="44"/>
      <c r="D935" s="44"/>
      <c r="E935" s="44"/>
      <c r="F935" s="44"/>
      <c r="G935" s="44"/>
      <c r="H935" s="44"/>
      <c r="I935" s="44"/>
      <c r="J935" s="44"/>
      <c r="K935" s="44"/>
      <c r="L935" s="44"/>
      <c r="M935" s="44"/>
      <c r="N935" s="44"/>
      <c r="O935" s="44"/>
      <c r="P935" s="44"/>
      <c r="Q935" s="44"/>
      <c r="R935" s="44"/>
      <c r="S935" s="44"/>
    </row>
    <row r="936" spans="1:19">
      <c r="A936" s="44"/>
      <c r="B936" s="44"/>
      <c r="C936" s="44"/>
      <c r="D936" s="44"/>
      <c r="E936" s="44"/>
      <c r="F936" s="44"/>
      <c r="G936" s="44"/>
      <c r="H936" s="44"/>
      <c r="I936" s="44"/>
      <c r="J936" s="44"/>
      <c r="K936" s="44"/>
      <c r="L936" s="44"/>
      <c r="M936" s="44"/>
      <c r="N936" s="44"/>
      <c r="O936" s="44"/>
      <c r="P936" s="44"/>
      <c r="Q936" s="44"/>
      <c r="R936" s="44"/>
      <c r="S936" s="44"/>
    </row>
    <row r="937" spans="1:19">
      <c r="A937" s="44"/>
      <c r="B937" s="44"/>
      <c r="C937" s="44"/>
      <c r="D937" s="44"/>
      <c r="E937" s="44"/>
      <c r="F937" s="44"/>
      <c r="G937" s="44"/>
      <c r="H937" s="44"/>
      <c r="I937" s="44"/>
      <c r="J937" s="44"/>
      <c r="K937" s="44"/>
      <c r="L937" s="44"/>
      <c r="M937" s="44"/>
      <c r="N937" s="44"/>
      <c r="O937" s="44"/>
      <c r="P937" s="44"/>
      <c r="Q937" s="44"/>
      <c r="R937" s="44"/>
      <c r="S937" s="44"/>
    </row>
    <row r="938" spans="1:19">
      <c r="A938" s="44"/>
      <c r="B938" s="44"/>
      <c r="C938" s="44"/>
      <c r="D938" s="44"/>
      <c r="E938" s="44"/>
      <c r="F938" s="44"/>
      <c r="G938" s="44"/>
      <c r="H938" s="44"/>
      <c r="I938" s="44"/>
      <c r="J938" s="44"/>
      <c r="K938" s="44"/>
      <c r="L938" s="44"/>
      <c r="M938" s="44"/>
      <c r="N938" s="44"/>
      <c r="O938" s="44"/>
      <c r="P938" s="44"/>
      <c r="Q938" s="44"/>
      <c r="R938" s="44"/>
      <c r="S938" s="44"/>
    </row>
    <row r="939" spans="1:19">
      <c r="A939" s="44"/>
      <c r="B939" s="44"/>
      <c r="C939" s="44"/>
      <c r="D939" s="44"/>
      <c r="E939" s="44"/>
      <c r="F939" s="44"/>
      <c r="G939" s="44"/>
      <c r="H939" s="44"/>
      <c r="I939" s="44"/>
      <c r="J939" s="44"/>
      <c r="K939" s="44"/>
      <c r="L939" s="44"/>
      <c r="M939" s="44"/>
      <c r="N939" s="44"/>
      <c r="O939" s="44"/>
      <c r="P939" s="44"/>
      <c r="Q939" s="44"/>
      <c r="R939" s="44"/>
      <c r="S939" s="44"/>
    </row>
    <row r="940" spans="1:19">
      <c r="A940" s="44"/>
      <c r="B940" s="44"/>
      <c r="C940" s="44"/>
      <c r="D940" s="44"/>
      <c r="E940" s="44"/>
      <c r="F940" s="44"/>
      <c r="G940" s="44"/>
      <c r="H940" s="44"/>
      <c r="I940" s="44"/>
      <c r="J940" s="44"/>
      <c r="K940" s="44"/>
      <c r="L940" s="44"/>
      <c r="M940" s="44"/>
      <c r="N940" s="44"/>
      <c r="O940" s="44"/>
      <c r="P940" s="44"/>
      <c r="Q940" s="44"/>
      <c r="R940" s="44"/>
      <c r="S940" s="44"/>
    </row>
    <row r="941" spans="1:19">
      <c r="A941" s="44"/>
      <c r="B941" s="44"/>
      <c r="C941" s="44"/>
      <c r="D941" s="44"/>
      <c r="E941" s="44"/>
      <c r="F941" s="44"/>
      <c r="G941" s="44"/>
      <c r="H941" s="44"/>
      <c r="I941" s="44"/>
      <c r="J941" s="44"/>
      <c r="K941" s="44"/>
      <c r="L941" s="44"/>
      <c r="M941" s="44"/>
      <c r="N941" s="44"/>
      <c r="O941" s="44"/>
      <c r="P941" s="44"/>
      <c r="Q941" s="44"/>
      <c r="R941" s="44"/>
      <c r="S941" s="44"/>
    </row>
    <row r="942" spans="1:19">
      <c r="A942" s="44"/>
      <c r="B942" s="44"/>
      <c r="C942" s="44"/>
      <c r="D942" s="44"/>
      <c r="E942" s="44"/>
      <c r="F942" s="44"/>
      <c r="G942" s="44"/>
      <c r="H942" s="44"/>
      <c r="I942" s="44"/>
      <c r="J942" s="44"/>
      <c r="K942" s="44"/>
      <c r="L942" s="44"/>
      <c r="M942" s="44"/>
      <c r="N942" s="44"/>
      <c r="O942" s="44"/>
      <c r="P942" s="44"/>
      <c r="Q942" s="44"/>
      <c r="R942" s="44"/>
      <c r="S942" s="44"/>
    </row>
    <row r="943" spans="1:19">
      <c r="A943" s="44"/>
      <c r="B943" s="44"/>
      <c r="C943" s="44"/>
      <c r="D943" s="44"/>
      <c r="E943" s="44"/>
      <c r="F943" s="44"/>
      <c r="G943" s="44"/>
      <c r="H943" s="44"/>
      <c r="I943" s="44"/>
      <c r="J943" s="44"/>
      <c r="K943" s="44"/>
      <c r="L943" s="44"/>
      <c r="M943" s="44"/>
      <c r="N943" s="44"/>
      <c r="O943" s="44"/>
      <c r="P943" s="44"/>
      <c r="Q943" s="44"/>
      <c r="R943" s="44"/>
      <c r="S943" s="44"/>
    </row>
    <row r="944" spans="1:19">
      <c r="A944" s="44"/>
      <c r="B944" s="44"/>
      <c r="C944" s="44"/>
      <c r="D944" s="44"/>
      <c r="E944" s="44"/>
      <c r="F944" s="44"/>
      <c r="G944" s="44"/>
      <c r="H944" s="44"/>
      <c r="I944" s="44"/>
      <c r="J944" s="44"/>
      <c r="K944" s="44"/>
      <c r="L944" s="44"/>
      <c r="M944" s="44"/>
      <c r="N944" s="44"/>
      <c r="O944" s="44"/>
      <c r="P944" s="44"/>
      <c r="Q944" s="44"/>
      <c r="R944" s="44"/>
      <c r="S944" s="44"/>
    </row>
    <row r="945" spans="1:19">
      <c r="A945" s="44"/>
      <c r="B945" s="44"/>
      <c r="C945" s="44"/>
      <c r="D945" s="44"/>
      <c r="E945" s="44"/>
      <c r="F945" s="44"/>
      <c r="G945" s="44"/>
      <c r="H945" s="44"/>
      <c r="I945" s="44"/>
      <c r="J945" s="44"/>
      <c r="K945" s="44"/>
      <c r="L945" s="44"/>
      <c r="M945" s="44"/>
      <c r="N945" s="44"/>
      <c r="O945" s="44"/>
      <c r="P945" s="44"/>
      <c r="Q945" s="44"/>
      <c r="R945" s="44"/>
      <c r="S945" s="44"/>
    </row>
    <row r="946" spans="1:19">
      <c r="A946" s="44"/>
      <c r="B946" s="44"/>
      <c r="C946" s="44"/>
      <c r="D946" s="44"/>
      <c r="E946" s="44"/>
      <c r="F946" s="44"/>
      <c r="G946" s="44"/>
      <c r="H946" s="44"/>
      <c r="I946" s="44"/>
      <c r="J946" s="44"/>
      <c r="K946" s="44"/>
      <c r="L946" s="44"/>
      <c r="M946" s="44"/>
      <c r="N946" s="44"/>
      <c r="O946" s="44"/>
      <c r="P946" s="44"/>
      <c r="Q946" s="44"/>
      <c r="R946" s="44"/>
      <c r="S946" s="44"/>
    </row>
    <row r="947" spans="1:19">
      <c r="A947" s="44"/>
      <c r="B947" s="44"/>
      <c r="C947" s="44"/>
      <c r="D947" s="44"/>
      <c r="E947" s="44"/>
      <c r="F947" s="44"/>
      <c r="G947" s="44"/>
      <c r="H947" s="44"/>
      <c r="I947" s="44"/>
      <c r="J947" s="44"/>
      <c r="K947" s="44"/>
      <c r="L947" s="44"/>
      <c r="M947" s="44"/>
      <c r="N947" s="44"/>
      <c r="O947" s="44"/>
      <c r="P947" s="44"/>
      <c r="Q947" s="44"/>
      <c r="R947" s="44"/>
      <c r="S947" s="44"/>
    </row>
    <row r="948" spans="1:19">
      <c r="A948" s="44"/>
      <c r="B948" s="44"/>
      <c r="C948" s="44"/>
      <c r="D948" s="44"/>
      <c r="E948" s="44"/>
      <c r="F948" s="44"/>
      <c r="G948" s="44"/>
      <c r="H948" s="44"/>
      <c r="I948" s="44"/>
      <c r="J948" s="44"/>
      <c r="K948" s="44"/>
      <c r="L948" s="44"/>
      <c r="M948" s="44"/>
      <c r="N948" s="44"/>
      <c r="O948" s="44"/>
      <c r="P948" s="44"/>
      <c r="Q948" s="44"/>
      <c r="R948" s="44"/>
      <c r="S948" s="44"/>
    </row>
    <row r="949" spans="1:19">
      <c r="A949" s="44"/>
      <c r="B949" s="44"/>
      <c r="C949" s="44"/>
      <c r="D949" s="44"/>
      <c r="E949" s="44"/>
      <c r="F949" s="44"/>
      <c r="G949" s="44"/>
      <c r="H949" s="44"/>
      <c r="I949" s="44"/>
      <c r="J949" s="44"/>
      <c r="K949" s="44"/>
      <c r="L949" s="44"/>
      <c r="M949" s="44"/>
      <c r="N949" s="44"/>
      <c r="O949" s="44"/>
      <c r="P949" s="44"/>
      <c r="Q949" s="44"/>
      <c r="R949" s="44"/>
      <c r="S949" s="44"/>
    </row>
    <row r="950" spans="1:19">
      <c r="A950" s="44"/>
      <c r="B950" s="44"/>
      <c r="C950" s="44"/>
      <c r="D950" s="44"/>
      <c r="E950" s="44"/>
      <c r="F950" s="44"/>
      <c r="G950" s="44"/>
      <c r="H950" s="44"/>
      <c r="I950" s="44"/>
      <c r="J950" s="44"/>
      <c r="K950" s="44"/>
      <c r="L950" s="44"/>
      <c r="M950" s="44"/>
      <c r="N950" s="44"/>
      <c r="O950" s="44"/>
      <c r="P950" s="44"/>
      <c r="Q950" s="44"/>
      <c r="R950" s="44"/>
      <c r="S950" s="44"/>
    </row>
    <row r="951" spans="1:19">
      <c r="A951" s="44"/>
      <c r="B951" s="44"/>
      <c r="C951" s="44"/>
      <c r="D951" s="44"/>
      <c r="E951" s="44"/>
      <c r="F951" s="44"/>
      <c r="G951" s="44"/>
      <c r="H951" s="44"/>
      <c r="I951" s="44"/>
      <c r="J951" s="44"/>
      <c r="K951" s="44"/>
      <c r="L951" s="44"/>
      <c r="M951" s="44"/>
      <c r="N951" s="44"/>
      <c r="O951" s="44"/>
      <c r="P951" s="44"/>
      <c r="Q951" s="44"/>
      <c r="R951" s="44"/>
      <c r="S951" s="44"/>
    </row>
    <row r="952" spans="1:19">
      <c r="A952" s="44"/>
      <c r="B952" s="44"/>
      <c r="C952" s="44"/>
      <c r="D952" s="44"/>
      <c r="E952" s="44"/>
      <c r="F952" s="44"/>
      <c r="G952" s="44"/>
      <c r="H952" s="44"/>
      <c r="I952" s="44"/>
      <c r="J952" s="44"/>
      <c r="K952" s="44"/>
      <c r="L952" s="44"/>
      <c r="M952" s="44"/>
      <c r="N952" s="44"/>
      <c r="O952" s="44"/>
      <c r="P952" s="44"/>
      <c r="Q952" s="44"/>
      <c r="R952" s="44"/>
      <c r="S952" s="44"/>
    </row>
    <row r="953" spans="1:19">
      <c r="A953" s="44"/>
      <c r="B953" s="44"/>
      <c r="C953" s="44"/>
      <c r="D953" s="44"/>
      <c r="E953" s="44"/>
      <c r="F953" s="44"/>
      <c r="G953" s="44"/>
      <c r="H953" s="44"/>
      <c r="I953" s="44"/>
      <c r="J953" s="44"/>
      <c r="K953" s="44"/>
      <c r="L953" s="44"/>
      <c r="M953" s="44"/>
      <c r="N953" s="44"/>
      <c r="O953" s="44"/>
      <c r="P953" s="44"/>
      <c r="Q953" s="44"/>
      <c r="R953" s="44"/>
      <c r="S953" s="44"/>
    </row>
    <row r="954" spans="1:19">
      <c r="A954" s="44"/>
      <c r="B954" s="44"/>
      <c r="C954" s="44"/>
      <c r="D954" s="44"/>
      <c r="E954" s="44"/>
      <c r="F954" s="44"/>
      <c r="G954" s="44"/>
      <c r="H954" s="44"/>
      <c r="I954" s="44"/>
      <c r="J954" s="44"/>
      <c r="K954" s="44"/>
      <c r="L954" s="44"/>
      <c r="M954" s="44"/>
      <c r="N954" s="44"/>
      <c r="O954" s="44"/>
      <c r="P954" s="44"/>
      <c r="Q954" s="44"/>
      <c r="R954" s="44"/>
      <c r="S954" s="44"/>
    </row>
    <row r="955" spans="1:19">
      <c r="A955" s="44"/>
      <c r="B955" s="44"/>
      <c r="C955" s="44"/>
      <c r="D955" s="44"/>
      <c r="E955" s="44"/>
      <c r="F955" s="44"/>
      <c r="G955" s="44"/>
      <c r="H955" s="44"/>
      <c r="I955" s="44"/>
      <c r="J955" s="44"/>
      <c r="K955" s="44"/>
      <c r="L955" s="44"/>
      <c r="M955" s="44"/>
      <c r="N955" s="44"/>
      <c r="O955" s="44"/>
      <c r="P955" s="44"/>
      <c r="Q955" s="44"/>
      <c r="R955" s="44"/>
      <c r="S955" s="44"/>
    </row>
    <row r="956" spans="1:19">
      <c r="A956" s="44"/>
      <c r="B956" s="44"/>
      <c r="C956" s="44"/>
      <c r="D956" s="44"/>
      <c r="E956" s="44"/>
      <c r="F956" s="44"/>
      <c r="G956" s="44"/>
      <c r="H956" s="44"/>
      <c r="I956" s="44"/>
      <c r="J956" s="44"/>
      <c r="K956" s="44"/>
      <c r="L956" s="44"/>
      <c r="M956" s="44"/>
      <c r="N956" s="44"/>
      <c r="O956" s="44"/>
      <c r="P956" s="44"/>
      <c r="Q956" s="44"/>
      <c r="R956" s="44"/>
      <c r="S956" s="44"/>
    </row>
    <row r="957" spans="1:19">
      <c r="A957" s="44"/>
      <c r="B957" s="44"/>
      <c r="C957" s="44"/>
      <c r="D957" s="44"/>
      <c r="E957" s="44"/>
      <c r="F957" s="44"/>
      <c r="G957" s="44"/>
      <c r="H957" s="44"/>
      <c r="I957" s="44"/>
      <c r="J957" s="44"/>
      <c r="K957" s="44"/>
      <c r="L957" s="44"/>
      <c r="M957" s="44"/>
      <c r="N957" s="44"/>
      <c r="O957" s="44"/>
      <c r="P957" s="44"/>
      <c r="Q957" s="44"/>
      <c r="R957" s="44"/>
      <c r="S957" s="44"/>
    </row>
    <row r="958" spans="1:19">
      <c r="A958" s="44"/>
      <c r="B958" s="44"/>
      <c r="C958" s="44"/>
      <c r="D958" s="44"/>
      <c r="E958" s="44"/>
      <c r="F958" s="44"/>
      <c r="G958" s="44"/>
      <c r="H958" s="44"/>
      <c r="I958" s="44"/>
      <c r="J958" s="44"/>
      <c r="K958" s="44"/>
      <c r="L958" s="44"/>
      <c r="M958" s="44"/>
      <c r="N958" s="44"/>
      <c r="O958" s="44"/>
      <c r="P958" s="44"/>
      <c r="Q958" s="44"/>
      <c r="R958" s="44"/>
      <c r="S958" s="44"/>
    </row>
    <row r="959" spans="1:19">
      <c r="A959" s="44"/>
      <c r="B959" s="44"/>
      <c r="C959" s="44"/>
      <c r="D959" s="44"/>
      <c r="E959" s="44"/>
      <c r="F959" s="44"/>
      <c r="G959" s="44"/>
      <c r="H959" s="44"/>
      <c r="I959" s="44"/>
      <c r="J959" s="44"/>
      <c r="K959" s="44"/>
      <c r="L959" s="44"/>
      <c r="M959" s="44"/>
      <c r="N959" s="44"/>
      <c r="O959" s="44"/>
      <c r="P959" s="44"/>
      <c r="Q959" s="44"/>
      <c r="R959" s="44"/>
      <c r="S959" s="44"/>
    </row>
    <row r="960" spans="1:19">
      <c r="A960" s="44"/>
      <c r="B960" s="44"/>
      <c r="C960" s="44"/>
      <c r="D960" s="44"/>
      <c r="E960" s="44"/>
      <c r="F960" s="44"/>
      <c r="G960" s="44"/>
      <c r="H960" s="44"/>
      <c r="I960" s="44"/>
      <c r="J960" s="44"/>
      <c r="K960" s="44"/>
      <c r="L960" s="44"/>
      <c r="M960" s="44"/>
      <c r="N960" s="44"/>
      <c r="O960" s="44"/>
      <c r="P960" s="44"/>
      <c r="Q960" s="44"/>
      <c r="R960" s="44"/>
      <c r="S960" s="44"/>
    </row>
    <row r="961" spans="1:19">
      <c r="A961" s="44"/>
      <c r="B961" s="44"/>
      <c r="C961" s="44"/>
      <c r="D961" s="44"/>
      <c r="E961" s="44"/>
      <c r="F961" s="44"/>
      <c r="G961" s="44"/>
      <c r="H961" s="44"/>
      <c r="I961" s="44"/>
      <c r="J961" s="44"/>
      <c r="K961" s="44"/>
      <c r="L961" s="44"/>
      <c r="M961" s="44"/>
      <c r="N961" s="44"/>
      <c r="O961" s="44"/>
      <c r="P961" s="44"/>
      <c r="Q961" s="44"/>
      <c r="R961" s="44"/>
      <c r="S961" s="44"/>
    </row>
    <row r="962" spans="1:19">
      <c r="A962" s="44"/>
      <c r="B962" s="44"/>
      <c r="C962" s="44"/>
      <c r="D962" s="44"/>
      <c r="E962" s="44"/>
      <c r="F962" s="44"/>
      <c r="G962" s="44"/>
      <c r="H962" s="44"/>
      <c r="I962" s="44"/>
      <c r="J962" s="44"/>
      <c r="K962" s="44"/>
      <c r="L962" s="44"/>
      <c r="M962" s="44"/>
      <c r="N962" s="44"/>
      <c r="O962" s="44"/>
      <c r="P962" s="44"/>
      <c r="Q962" s="44"/>
      <c r="R962" s="44"/>
      <c r="S962" s="44"/>
    </row>
    <row r="963" spans="1:19">
      <c r="A963" s="44"/>
      <c r="B963" s="44"/>
      <c r="C963" s="44"/>
      <c r="D963" s="44"/>
      <c r="E963" s="44"/>
      <c r="F963" s="44"/>
      <c r="G963" s="44"/>
      <c r="H963" s="44"/>
      <c r="I963" s="44"/>
      <c r="J963" s="44"/>
      <c r="K963" s="44"/>
      <c r="L963" s="44"/>
      <c r="M963" s="44"/>
      <c r="N963" s="44"/>
      <c r="O963" s="44"/>
      <c r="P963" s="44"/>
      <c r="Q963" s="44"/>
      <c r="R963" s="44"/>
      <c r="S963" s="44"/>
    </row>
    <row r="964" spans="1:19">
      <c r="A964" s="44"/>
      <c r="B964" s="44"/>
      <c r="C964" s="44"/>
      <c r="D964" s="44"/>
      <c r="E964" s="44"/>
      <c r="F964" s="44"/>
      <c r="G964" s="44"/>
      <c r="H964" s="44"/>
      <c r="I964" s="44"/>
      <c r="J964" s="44"/>
      <c r="K964" s="44"/>
      <c r="L964" s="44"/>
      <c r="M964" s="44"/>
      <c r="N964" s="44"/>
      <c r="O964" s="44"/>
      <c r="P964" s="44"/>
      <c r="Q964" s="44"/>
      <c r="R964" s="44"/>
      <c r="S964" s="44"/>
    </row>
    <row r="965" spans="1:19">
      <c r="A965" s="44"/>
      <c r="B965" s="44"/>
      <c r="C965" s="44"/>
      <c r="D965" s="44"/>
      <c r="E965" s="44"/>
      <c r="F965" s="44"/>
      <c r="G965" s="44"/>
      <c r="H965" s="44"/>
      <c r="I965" s="44"/>
      <c r="J965" s="44"/>
      <c r="K965" s="44"/>
      <c r="L965" s="44"/>
      <c r="M965" s="44"/>
      <c r="N965" s="44"/>
      <c r="O965" s="44"/>
      <c r="P965" s="44"/>
      <c r="Q965" s="44"/>
      <c r="R965" s="44"/>
      <c r="S965" s="44"/>
    </row>
    <row r="966" spans="1:19">
      <c r="A966" s="44"/>
      <c r="B966" s="44"/>
      <c r="C966" s="44"/>
      <c r="D966" s="44"/>
      <c r="E966" s="44"/>
      <c r="F966" s="44"/>
      <c r="G966" s="44"/>
      <c r="H966" s="44"/>
      <c r="I966" s="44"/>
      <c r="J966" s="44"/>
      <c r="K966" s="44"/>
      <c r="L966" s="44"/>
      <c r="M966" s="44"/>
      <c r="N966" s="44"/>
      <c r="O966" s="44"/>
      <c r="P966" s="44"/>
      <c r="Q966" s="44"/>
      <c r="R966" s="44"/>
      <c r="S966" s="44"/>
    </row>
    <row r="967" spans="1:19">
      <c r="A967" s="44"/>
      <c r="B967" s="44"/>
      <c r="C967" s="44"/>
      <c r="D967" s="44"/>
      <c r="E967" s="44"/>
      <c r="F967" s="44"/>
      <c r="G967" s="44"/>
      <c r="H967" s="44"/>
      <c r="I967" s="44"/>
      <c r="J967" s="44"/>
      <c r="K967" s="44"/>
      <c r="L967" s="44"/>
      <c r="M967" s="44"/>
      <c r="N967" s="44"/>
      <c r="O967" s="44"/>
      <c r="P967" s="44"/>
      <c r="Q967" s="44"/>
      <c r="R967" s="44"/>
      <c r="S967" s="44"/>
    </row>
    <row r="968" spans="1:19">
      <c r="A968" s="44"/>
      <c r="B968" s="44"/>
      <c r="C968" s="44"/>
      <c r="D968" s="44"/>
      <c r="E968" s="44"/>
      <c r="F968" s="44"/>
      <c r="G968" s="44"/>
      <c r="H968" s="44"/>
      <c r="I968" s="44"/>
      <c r="J968" s="44"/>
      <c r="K968" s="44"/>
      <c r="L968" s="44"/>
      <c r="M968" s="44"/>
      <c r="N968" s="44"/>
      <c r="O968" s="44"/>
      <c r="P968" s="44"/>
      <c r="Q968" s="44"/>
      <c r="R968" s="44"/>
      <c r="S968" s="44"/>
    </row>
    <row r="969" spans="1:19">
      <c r="A969" s="44"/>
      <c r="B969" s="44"/>
      <c r="C969" s="44"/>
      <c r="D969" s="44"/>
      <c r="E969" s="44"/>
      <c r="F969" s="44"/>
      <c r="G969" s="44"/>
      <c r="H969" s="44"/>
      <c r="I969" s="44"/>
      <c r="J969" s="44"/>
      <c r="K969" s="44"/>
      <c r="L969" s="44"/>
      <c r="M969" s="44"/>
      <c r="N969" s="44"/>
      <c r="O969" s="44"/>
      <c r="P969" s="44"/>
      <c r="Q969" s="44"/>
      <c r="R969" s="44"/>
      <c r="S969" s="44"/>
    </row>
    <row r="970" spans="1:19">
      <c r="A970" s="44"/>
      <c r="B970" s="44"/>
      <c r="C970" s="44"/>
      <c r="D970" s="44"/>
      <c r="E970" s="44"/>
      <c r="F970" s="44"/>
      <c r="G970" s="44"/>
      <c r="H970" s="44"/>
      <c r="I970" s="44"/>
      <c r="J970" s="44"/>
      <c r="K970" s="44"/>
      <c r="L970" s="44"/>
      <c r="M970" s="44"/>
      <c r="N970" s="44"/>
      <c r="O970" s="44"/>
      <c r="P970" s="44"/>
      <c r="Q970" s="44"/>
      <c r="R970" s="44"/>
      <c r="S970" s="44"/>
    </row>
    <row r="971" spans="1:19">
      <c r="A971" s="44"/>
      <c r="B971" s="44"/>
      <c r="C971" s="44"/>
      <c r="D971" s="44"/>
      <c r="E971" s="44"/>
      <c r="F971" s="44"/>
      <c r="G971" s="44"/>
      <c r="H971" s="44"/>
      <c r="I971" s="44"/>
      <c r="J971" s="44"/>
      <c r="K971" s="44"/>
      <c r="L971" s="44"/>
      <c r="M971" s="44"/>
      <c r="N971" s="44"/>
      <c r="O971" s="44"/>
      <c r="P971" s="44"/>
      <c r="Q971" s="44"/>
      <c r="R971" s="44"/>
      <c r="S971" s="44"/>
    </row>
    <row r="972" spans="1:19">
      <c r="A972" s="44"/>
      <c r="B972" s="44"/>
      <c r="C972" s="44"/>
      <c r="D972" s="44"/>
      <c r="E972" s="44"/>
      <c r="F972" s="44"/>
      <c r="G972" s="44"/>
      <c r="H972" s="44"/>
      <c r="I972" s="44"/>
      <c r="J972" s="44"/>
      <c r="K972" s="44"/>
      <c r="L972" s="44"/>
      <c r="M972" s="44"/>
      <c r="N972" s="44"/>
      <c r="O972" s="44"/>
      <c r="P972" s="44"/>
      <c r="Q972" s="44"/>
      <c r="R972" s="44"/>
      <c r="S972" s="44"/>
    </row>
    <row r="973" spans="1:19">
      <c r="A973" s="44"/>
      <c r="B973" s="44"/>
      <c r="C973" s="44"/>
      <c r="D973" s="44"/>
      <c r="E973" s="44"/>
      <c r="F973" s="44"/>
      <c r="G973" s="44"/>
      <c r="H973" s="44"/>
      <c r="I973" s="44"/>
      <c r="J973" s="44"/>
      <c r="K973" s="44"/>
      <c r="L973" s="44"/>
      <c r="M973" s="44"/>
      <c r="N973" s="44"/>
      <c r="O973" s="44"/>
      <c r="P973" s="44"/>
      <c r="Q973" s="44"/>
      <c r="R973" s="44"/>
      <c r="S973" s="44"/>
    </row>
    <row r="974" spans="1:19">
      <c r="A974" s="44"/>
      <c r="B974" s="44"/>
      <c r="C974" s="44"/>
      <c r="D974" s="44"/>
      <c r="E974" s="44"/>
      <c r="F974" s="44"/>
      <c r="G974" s="44"/>
      <c r="H974" s="44"/>
      <c r="I974" s="44"/>
      <c r="J974" s="44"/>
      <c r="K974" s="44"/>
      <c r="L974" s="44"/>
      <c r="M974" s="44"/>
      <c r="N974" s="44"/>
      <c r="O974" s="44"/>
      <c r="P974" s="44"/>
      <c r="Q974" s="44"/>
      <c r="R974" s="44"/>
      <c r="S974" s="44"/>
    </row>
    <row r="975" spans="1:19">
      <c r="A975" s="44"/>
      <c r="B975" s="44"/>
      <c r="C975" s="44"/>
      <c r="D975" s="44"/>
      <c r="E975" s="44"/>
      <c r="F975" s="44"/>
      <c r="G975" s="44"/>
      <c r="H975" s="44"/>
      <c r="I975" s="44"/>
      <c r="J975" s="44"/>
      <c r="K975" s="44"/>
      <c r="L975" s="44"/>
      <c r="M975" s="44"/>
      <c r="N975" s="44"/>
      <c r="O975" s="44"/>
      <c r="P975" s="44"/>
      <c r="Q975" s="44"/>
      <c r="R975" s="44"/>
      <c r="S975" s="44"/>
    </row>
    <row r="976" spans="1:19">
      <c r="A976" s="44"/>
      <c r="B976" s="44"/>
      <c r="C976" s="44"/>
      <c r="D976" s="44"/>
      <c r="E976" s="44"/>
      <c r="F976" s="44"/>
      <c r="G976" s="44"/>
      <c r="H976" s="44"/>
      <c r="I976" s="44"/>
      <c r="J976" s="44"/>
      <c r="K976" s="44"/>
      <c r="L976" s="44"/>
      <c r="M976" s="44"/>
      <c r="N976" s="44"/>
      <c r="O976" s="44"/>
      <c r="P976" s="44"/>
      <c r="Q976" s="44"/>
      <c r="R976" s="44"/>
      <c r="S976" s="44"/>
    </row>
    <row r="977" spans="1:19">
      <c r="A977" s="44"/>
      <c r="B977" s="44"/>
      <c r="C977" s="44"/>
      <c r="D977" s="44"/>
      <c r="E977" s="44"/>
      <c r="F977" s="44"/>
      <c r="G977" s="44"/>
      <c r="H977" s="44"/>
      <c r="I977" s="44"/>
      <c r="J977" s="44"/>
      <c r="K977" s="44"/>
      <c r="L977" s="44"/>
      <c r="M977" s="44"/>
      <c r="N977" s="44"/>
      <c r="O977" s="44"/>
      <c r="P977" s="44"/>
      <c r="Q977" s="44"/>
      <c r="R977" s="44"/>
      <c r="S977" s="44"/>
    </row>
    <row r="978" spans="1:19">
      <c r="A978" s="44"/>
      <c r="B978" s="44"/>
      <c r="C978" s="44"/>
      <c r="D978" s="44"/>
      <c r="E978" s="44"/>
      <c r="F978" s="44"/>
      <c r="G978" s="44"/>
      <c r="H978" s="44"/>
      <c r="I978" s="44"/>
      <c r="J978" s="44"/>
      <c r="K978" s="44"/>
      <c r="L978" s="44"/>
      <c r="M978" s="44"/>
      <c r="N978" s="44"/>
      <c r="O978" s="44"/>
      <c r="P978" s="44"/>
      <c r="Q978" s="44"/>
      <c r="R978" s="44"/>
      <c r="S978" s="44"/>
    </row>
    <row r="979" spans="1:19">
      <c r="A979" s="44"/>
      <c r="B979" s="44"/>
      <c r="C979" s="44"/>
      <c r="D979" s="44"/>
      <c r="E979" s="44"/>
      <c r="F979" s="44"/>
      <c r="G979" s="44"/>
      <c r="H979" s="44"/>
      <c r="I979" s="44"/>
      <c r="J979" s="44"/>
      <c r="K979" s="44"/>
      <c r="L979" s="44"/>
      <c r="M979" s="44"/>
      <c r="N979" s="44"/>
      <c r="O979" s="44"/>
      <c r="P979" s="44"/>
      <c r="Q979" s="44"/>
      <c r="R979" s="44"/>
      <c r="S979" s="44"/>
    </row>
    <row r="980" spans="1:19">
      <c r="A980" s="44"/>
      <c r="B980" s="44"/>
      <c r="C980" s="44"/>
      <c r="D980" s="44"/>
      <c r="E980" s="44"/>
      <c r="F980" s="44"/>
      <c r="G980" s="44"/>
      <c r="H980" s="44"/>
      <c r="I980" s="44"/>
      <c r="J980" s="44"/>
      <c r="K980" s="44"/>
      <c r="L980" s="44"/>
      <c r="M980" s="44"/>
      <c r="N980" s="44"/>
      <c r="O980" s="44"/>
      <c r="P980" s="44"/>
      <c r="Q980" s="44"/>
      <c r="R980" s="44"/>
      <c r="S980" s="44"/>
    </row>
    <row r="981" spans="1:19">
      <c r="A981" s="44"/>
      <c r="B981" s="44"/>
      <c r="C981" s="44"/>
      <c r="D981" s="44"/>
      <c r="E981" s="44"/>
      <c r="F981" s="44"/>
      <c r="G981" s="44"/>
      <c r="H981" s="44"/>
      <c r="I981" s="44"/>
      <c r="J981" s="44"/>
      <c r="K981" s="44"/>
      <c r="L981" s="44"/>
      <c r="M981" s="44"/>
      <c r="N981" s="44"/>
      <c r="O981" s="44"/>
      <c r="P981" s="44"/>
      <c r="Q981" s="44"/>
      <c r="R981" s="44"/>
      <c r="S981" s="44"/>
    </row>
    <row r="982" spans="1:19">
      <c r="A982" s="44"/>
      <c r="B982" s="44"/>
      <c r="C982" s="44"/>
      <c r="D982" s="44"/>
      <c r="E982" s="44"/>
      <c r="F982" s="44"/>
      <c r="G982" s="44"/>
      <c r="H982" s="44"/>
      <c r="I982" s="44"/>
      <c r="J982" s="44"/>
      <c r="K982" s="44"/>
      <c r="L982" s="44"/>
      <c r="M982" s="44"/>
      <c r="N982" s="44"/>
      <c r="O982" s="44"/>
      <c r="P982" s="44"/>
      <c r="Q982" s="44"/>
      <c r="R982" s="44"/>
      <c r="S982" s="44"/>
    </row>
    <row r="983" spans="1:19">
      <c r="A983" s="44"/>
      <c r="B983" s="44"/>
      <c r="C983" s="44"/>
      <c r="D983" s="44"/>
      <c r="E983" s="44"/>
      <c r="F983" s="44"/>
      <c r="G983" s="44"/>
      <c r="H983" s="44"/>
      <c r="I983" s="44"/>
      <c r="J983" s="44"/>
      <c r="K983" s="44"/>
      <c r="L983" s="44"/>
      <c r="M983" s="44"/>
      <c r="N983" s="44"/>
      <c r="O983" s="44"/>
      <c r="P983" s="44"/>
      <c r="Q983" s="44"/>
      <c r="R983" s="44"/>
      <c r="S983" s="44"/>
    </row>
    <row r="984" spans="1:19">
      <c r="A984" s="44"/>
      <c r="B984" s="44"/>
      <c r="C984" s="44"/>
      <c r="D984" s="44"/>
      <c r="E984" s="44"/>
      <c r="F984" s="44"/>
      <c r="G984" s="44"/>
      <c r="H984" s="44"/>
      <c r="I984" s="44"/>
      <c r="J984" s="44"/>
      <c r="K984" s="44"/>
      <c r="L984" s="44"/>
      <c r="M984" s="44"/>
      <c r="N984" s="44"/>
      <c r="O984" s="44"/>
      <c r="P984" s="44"/>
      <c r="Q984" s="44"/>
      <c r="R984" s="44"/>
      <c r="S984" s="44"/>
    </row>
    <row r="985" spans="1:19">
      <c r="A985" s="44"/>
      <c r="B985" s="44"/>
      <c r="C985" s="44"/>
      <c r="D985" s="44"/>
      <c r="E985" s="44"/>
      <c r="F985" s="44"/>
      <c r="G985" s="44"/>
      <c r="H985" s="44"/>
      <c r="I985" s="44"/>
      <c r="J985" s="44"/>
      <c r="K985" s="44"/>
      <c r="L985" s="44"/>
      <c r="M985" s="44"/>
      <c r="N985" s="44"/>
      <c r="O985" s="44"/>
      <c r="P985" s="44"/>
      <c r="Q985" s="44"/>
      <c r="R985" s="44"/>
      <c r="S985" s="44"/>
    </row>
    <row r="986" spans="1:19">
      <c r="A986" s="44"/>
      <c r="B986" s="44"/>
      <c r="C986" s="44"/>
      <c r="D986" s="44"/>
      <c r="E986" s="44"/>
      <c r="F986" s="44"/>
      <c r="G986" s="44"/>
      <c r="H986" s="44"/>
      <c r="I986" s="44"/>
      <c r="J986" s="44"/>
      <c r="K986" s="44"/>
      <c r="L986" s="44"/>
      <c r="M986" s="44"/>
      <c r="N986" s="44"/>
      <c r="O986" s="44"/>
      <c r="P986" s="44"/>
      <c r="Q986" s="44"/>
      <c r="R986" s="44"/>
      <c r="S986" s="44"/>
    </row>
    <row r="987" spans="1:19">
      <c r="A987" s="44"/>
      <c r="B987" s="44"/>
      <c r="C987" s="44"/>
      <c r="D987" s="44"/>
      <c r="E987" s="44"/>
      <c r="F987" s="44"/>
      <c r="G987" s="44"/>
      <c r="H987" s="44"/>
      <c r="I987" s="44"/>
      <c r="J987" s="44"/>
      <c r="K987" s="44"/>
      <c r="L987" s="44"/>
      <c r="M987" s="44"/>
      <c r="N987" s="44"/>
      <c r="O987" s="44"/>
      <c r="P987" s="44"/>
      <c r="Q987" s="44"/>
      <c r="R987" s="44"/>
      <c r="S987" s="44"/>
    </row>
    <row r="988" spans="1:19">
      <c r="A988" s="44"/>
      <c r="B988" s="44"/>
      <c r="C988" s="44"/>
      <c r="D988" s="44"/>
      <c r="E988" s="44"/>
      <c r="F988" s="44"/>
      <c r="G988" s="44"/>
      <c r="H988" s="44"/>
      <c r="I988" s="44"/>
      <c r="J988" s="44"/>
      <c r="K988" s="44"/>
      <c r="L988" s="44"/>
      <c r="M988" s="44"/>
      <c r="N988" s="44"/>
      <c r="O988" s="44"/>
      <c r="P988" s="44"/>
      <c r="Q988" s="44"/>
      <c r="R988" s="44"/>
      <c r="S988" s="44"/>
    </row>
    <row r="989" spans="1:19">
      <c r="A989" s="44"/>
      <c r="B989" s="44"/>
      <c r="C989" s="44"/>
      <c r="D989" s="44"/>
      <c r="E989" s="44"/>
      <c r="F989" s="44"/>
      <c r="G989" s="44"/>
      <c r="H989" s="44"/>
      <c r="I989" s="44"/>
      <c r="J989" s="44"/>
      <c r="K989" s="44"/>
      <c r="L989" s="44"/>
      <c r="M989" s="44"/>
      <c r="N989" s="44"/>
      <c r="O989" s="44"/>
      <c r="P989" s="44"/>
      <c r="Q989" s="44"/>
      <c r="R989" s="44"/>
      <c r="S989" s="44"/>
    </row>
    <row r="990" spans="1:19">
      <c r="A990" s="44"/>
      <c r="B990" s="44"/>
      <c r="C990" s="44"/>
      <c r="D990" s="44"/>
      <c r="E990" s="44"/>
      <c r="F990" s="44"/>
      <c r="G990" s="44"/>
      <c r="H990" s="44"/>
      <c r="I990" s="44"/>
      <c r="J990" s="44"/>
      <c r="K990" s="44"/>
      <c r="L990" s="44"/>
      <c r="M990" s="44"/>
      <c r="N990" s="44"/>
      <c r="O990" s="44"/>
      <c r="P990" s="44"/>
      <c r="Q990" s="44"/>
      <c r="R990" s="44"/>
      <c r="S990" s="44"/>
    </row>
    <row r="991" spans="1:19">
      <c r="A991" s="44"/>
      <c r="B991" s="44"/>
      <c r="C991" s="44"/>
      <c r="D991" s="44"/>
      <c r="E991" s="44"/>
      <c r="F991" s="44"/>
      <c r="G991" s="44"/>
      <c r="H991" s="44"/>
      <c r="I991" s="44"/>
      <c r="J991" s="44"/>
      <c r="K991" s="44"/>
      <c r="L991" s="44"/>
      <c r="M991" s="44"/>
      <c r="N991" s="44"/>
      <c r="O991" s="44"/>
      <c r="P991" s="44"/>
      <c r="Q991" s="44"/>
      <c r="R991" s="44"/>
      <c r="S991" s="44"/>
    </row>
    <row r="992" spans="1:19">
      <c r="A992" s="44"/>
      <c r="B992" s="44"/>
      <c r="C992" s="44"/>
      <c r="D992" s="44"/>
      <c r="E992" s="44"/>
      <c r="F992" s="44"/>
      <c r="G992" s="44"/>
      <c r="H992" s="44"/>
      <c r="I992" s="44"/>
      <c r="J992" s="44"/>
      <c r="K992" s="44"/>
      <c r="L992" s="44"/>
      <c r="M992" s="44"/>
      <c r="N992" s="44"/>
      <c r="O992" s="44"/>
      <c r="P992" s="44"/>
      <c r="Q992" s="44"/>
      <c r="R992" s="44"/>
      <c r="S992" s="44"/>
    </row>
    <row r="993" spans="1:19">
      <c r="A993" s="44"/>
      <c r="B993" s="44"/>
      <c r="C993" s="44"/>
      <c r="D993" s="44"/>
      <c r="E993" s="44"/>
      <c r="F993" s="44"/>
      <c r="G993" s="44"/>
      <c r="H993" s="44"/>
      <c r="I993" s="44"/>
      <c r="J993" s="44"/>
      <c r="K993" s="44"/>
      <c r="L993" s="44"/>
      <c r="M993" s="44"/>
      <c r="N993" s="44"/>
      <c r="O993" s="44"/>
      <c r="P993" s="44"/>
      <c r="Q993" s="44"/>
      <c r="R993" s="44"/>
      <c r="S993" s="44"/>
    </row>
    <row r="994" spans="1:19">
      <c r="A994" s="44"/>
      <c r="B994" s="44"/>
      <c r="C994" s="44"/>
      <c r="D994" s="44"/>
      <c r="E994" s="44"/>
      <c r="F994" s="44"/>
      <c r="G994" s="44"/>
      <c r="H994" s="44"/>
      <c r="I994" s="44"/>
      <c r="J994" s="44"/>
      <c r="K994" s="44"/>
      <c r="L994" s="44"/>
      <c r="M994" s="44"/>
      <c r="N994" s="44"/>
      <c r="O994" s="44"/>
      <c r="P994" s="44"/>
      <c r="Q994" s="44"/>
      <c r="R994" s="44"/>
      <c r="S994" s="44"/>
    </row>
    <row r="995" spans="1:19">
      <c r="A995" s="44"/>
      <c r="B995" s="44"/>
      <c r="C995" s="44"/>
      <c r="D995" s="44"/>
      <c r="E995" s="44"/>
      <c r="F995" s="44"/>
      <c r="G995" s="44"/>
      <c r="H995" s="44"/>
      <c r="I995" s="44"/>
      <c r="J995" s="44"/>
      <c r="K995" s="44"/>
      <c r="L995" s="44"/>
      <c r="M995" s="44"/>
      <c r="N995" s="44"/>
      <c r="O995" s="44"/>
      <c r="P995" s="44"/>
      <c r="Q995" s="44"/>
      <c r="R995" s="44"/>
      <c r="S995" s="44"/>
    </row>
    <row r="996" spans="1:19">
      <c r="A996" s="44"/>
      <c r="B996" s="44"/>
      <c r="C996" s="44"/>
      <c r="D996" s="44"/>
      <c r="E996" s="44"/>
      <c r="F996" s="44"/>
      <c r="G996" s="44"/>
      <c r="H996" s="44"/>
      <c r="I996" s="44"/>
      <c r="J996" s="44"/>
      <c r="K996" s="44"/>
      <c r="L996" s="44"/>
      <c r="M996" s="44"/>
      <c r="N996" s="44"/>
      <c r="O996" s="44"/>
      <c r="P996" s="44"/>
      <c r="Q996" s="44"/>
      <c r="R996" s="44"/>
      <c r="S996" s="44"/>
    </row>
    <row r="997" spans="1:19">
      <c r="A997" s="44"/>
      <c r="B997" s="44"/>
      <c r="C997" s="44"/>
      <c r="D997" s="44"/>
      <c r="E997" s="44"/>
      <c r="F997" s="44"/>
      <c r="G997" s="44"/>
      <c r="H997" s="44"/>
      <c r="I997" s="44"/>
      <c r="J997" s="44"/>
      <c r="K997" s="44"/>
      <c r="L997" s="44"/>
      <c r="M997" s="44"/>
      <c r="N997" s="44"/>
      <c r="O997" s="44"/>
      <c r="P997" s="44"/>
      <c r="Q997" s="44"/>
      <c r="R997" s="44"/>
      <c r="S997" s="44"/>
    </row>
    <row r="998" spans="1:19">
      <c r="A998" s="44"/>
      <c r="B998" s="44"/>
      <c r="C998" s="44"/>
      <c r="D998" s="44"/>
      <c r="E998" s="44"/>
      <c r="F998" s="44"/>
      <c r="G998" s="44"/>
      <c r="H998" s="44"/>
      <c r="I998" s="44"/>
      <c r="J998" s="44"/>
      <c r="K998" s="44"/>
      <c r="L998" s="44"/>
      <c r="M998" s="44"/>
      <c r="N998" s="44"/>
      <c r="O998" s="44"/>
      <c r="P998" s="44"/>
      <c r="Q998" s="44"/>
      <c r="R998" s="44"/>
      <c r="S998" s="44"/>
    </row>
    <row r="999" spans="1:19">
      <c r="A999" s="44"/>
      <c r="B999" s="44"/>
      <c r="C999" s="44"/>
      <c r="D999" s="44"/>
      <c r="E999" s="44"/>
      <c r="F999" s="44"/>
      <c r="G999" s="44"/>
      <c r="H999" s="44"/>
      <c r="I999" s="44"/>
      <c r="J999" s="44"/>
      <c r="K999" s="44"/>
      <c r="L999" s="44"/>
      <c r="M999" s="44"/>
      <c r="N999" s="44"/>
      <c r="O999" s="44"/>
      <c r="P999" s="44"/>
      <c r="Q999" s="44"/>
      <c r="R999" s="44"/>
      <c r="S999" s="44"/>
    </row>
    <row r="1000" spans="1:19">
      <c r="A1000" s="44"/>
      <c r="B1000" s="44"/>
      <c r="C1000" s="44"/>
      <c r="D1000" s="44"/>
      <c r="E1000" s="44"/>
      <c r="F1000" s="44"/>
      <c r="G1000" s="44"/>
      <c r="H1000" s="44"/>
      <c r="I1000" s="44"/>
      <c r="J1000" s="44"/>
      <c r="K1000" s="44"/>
      <c r="L1000" s="44"/>
      <c r="M1000" s="44"/>
      <c r="N1000" s="44"/>
      <c r="O1000" s="44"/>
      <c r="P1000" s="44"/>
      <c r="Q1000" s="44"/>
      <c r="R1000" s="44"/>
      <c r="S1000" s="4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541"/>
  <sheetViews>
    <sheetView topLeftCell="A52" workbookViewId="0">
      <selection activeCell="B748" sqref="B748"/>
    </sheetView>
  </sheetViews>
  <sheetFormatPr defaultColWidth="14.42578125" defaultRowHeight="15" customHeight="1"/>
  <cols>
    <col min="1" max="1" width="12.85546875" customWidth="1"/>
    <col min="2" max="2" width="61.5703125" customWidth="1"/>
    <col min="3" max="3" width="14.5703125" customWidth="1"/>
    <col min="4" max="4" width="10.85546875" hidden="1" customWidth="1"/>
    <col min="5" max="5" width="24.140625" customWidth="1"/>
    <col min="6" max="6" width="51.42578125" customWidth="1"/>
    <col min="7" max="7" width="47.140625" customWidth="1"/>
    <col min="8" max="8" width="9.42578125" customWidth="1"/>
    <col min="9" max="9" width="24.42578125" customWidth="1"/>
    <col min="10" max="10" width="19.5703125" customWidth="1"/>
    <col min="11" max="26" width="8.7109375" customWidth="1"/>
  </cols>
  <sheetData>
    <row r="1" spans="1:26" ht="14.25" customHeight="1">
      <c r="A1" s="67" t="s">
        <v>341</v>
      </c>
      <c r="B1" s="67" t="s">
        <v>342</v>
      </c>
      <c r="C1" s="68" t="s">
        <v>343</v>
      </c>
      <c r="D1" s="68" t="s">
        <v>344</v>
      </c>
      <c r="E1" s="68" t="s">
        <v>345</v>
      </c>
      <c r="F1" s="68" t="s">
        <v>171</v>
      </c>
      <c r="G1" s="68" t="s">
        <v>346</v>
      </c>
      <c r="H1" s="69" t="s">
        <v>347</v>
      </c>
      <c r="I1" s="67" t="s">
        <v>348</v>
      </c>
      <c r="J1" s="70" t="s">
        <v>349</v>
      </c>
      <c r="K1" s="71"/>
      <c r="L1" s="71"/>
      <c r="M1" s="71"/>
      <c r="N1" s="72"/>
      <c r="O1" s="72"/>
      <c r="P1" s="72"/>
      <c r="Q1" s="72"/>
      <c r="R1" s="72"/>
      <c r="S1" s="72"/>
      <c r="T1" s="72"/>
      <c r="U1" s="72"/>
      <c r="V1" s="72"/>
      <c r="W1" s="72"/>
      <c r="X1" s="72"/>
      <c r="Y1" s="72"/>
      <c r="Z1" s="73"/>
    </row>
    <row r="2" spans="1:26" ht="24" customHeight="1">
      <c r="A2" s="25" t="s">
        <v>350</v>
      </c>
      <c r="B2" s="74" t="s">
        <v>351</v>
      </c>
      <c r="C2" s="75" t="s">
        <v>352</v>
      </c>
      <c r="D2" s="75" t="s">
        <v>353</v>
      </c>
      <c r="E2" s="76" t="s">
        <v>354</v>
      </c>
      <c r="F2" s="77"/>
      <c r="G2" s="77"/>
      <c r="H2" s="78" t="s">
        <v>355</v>
      </c>
      <c r="I2" s="25"/>
      <c r="J2" s="25"/>
    </row>
    <row r="3" spans="1:26" ht="14.25" customHeight="1">
      <c r="A3" s="25" t="s">
        <v>356</v>
      </c>
      <c r="B3" s="74" t="s">
        <v>357</v>
      </c>
      <c r="C3" s="75" t="s">
        <v>358</v>
      </c>
      <c r="D3" s="77"/>
      <c r="E3" s="75" t="s">
        <v>359</v>
      </c>
      <c r="F3" s="79" t="s">
        <v>360</v>
      </c>
      <c r="G3" s="80" t="s">
        <v>361</v>
      </c>
      <c r="H3" s="81" t="s">
        <v>177</v>
      </c>
      <c r="I3" s="82" t="s">
        <v>362</v>
      </c>
      <c r="J3" s="82" t="s">
        <v>363</v>
      </c>
    </row>
    <row r="4" spans="1:26" ht="14.25" customHeight="1">
      <c r="A4" s="25" t="s">
        <v>364</v>
      </c>
      <c r="B4" s="74" t="s">
        <v>365</v>
      </c>
      <c r="C4" s="75" t="s">
        <v>366</v>
      </c>
      <c r="D4" s="77"/>
      <c r="E4" s="75" t="s">
        <v>367</v>
      </c>
      <c r="F4" s="83" t="s">
        <v>368</v>
      </c>
      <c r="G4" s="84" t="s">
        <v>369</v>
      </c>
      <c r="H4" s="81" t="s">
        <v>177</v>
      </c>
      <c r="I4" s="82" t="s">
        <v>362</v>
      </c>
      <c r="J4" s="82" t="s">
        <v>363</v>
      </c>
    </row>
    <row r="5" spans="1:26" ht="14.25" customHeight="1">
      <c r="A5" s="25" t="s">
        <v>370</v>
      </c>
      <c r="B5" s="74" t="s">
        <v>371</v>
      </c>
      <c r="C5" s="75" t="s">
        <v>372</v>
      </c>
      <c r="D5" s="77"/>
      <c r="E5" s="75" t="s">
        <v>373</v>
      </c>
      <c r="F5" s="83" t="s">
        <v>374</v>
      </c>
      <c r="G5" s="84" t="s">
        <v>375</v>
      </c>
      <c r="H5" s="81" t="s">
        <v>177</v>
      </c>
      <c r="I5" s="82" t="s">
        <v>362</v>
      </c>
      <c r="J5" s="82" t="s">
        <v>363</v>
      </c>
    </row>
    <row r="6" spans="1:26" ht="14.25" customHeight="1">
      <c r="A6" s="25" t="s">
        <v>376</v>
      </c>
      <c r="B6" s="74" t="s">
        <v>377</v>
      </c>
      <c r="C6" s="75" t="s">
        <v>378</v>
      </c>
      <c r="D6" s="77"/>
      <c r="E6" s="75" t="s">
        <v>373</v>
      </c>
      <c r="F6" s="83" t="s">
        <v>379</v>
      </c>
      <c r="G6" s="84" t="s">
        <v>375</v>
      </c>
      <c r="H6" s="81" t="s">
        <v>177</v>
      </c>
      <c r="I6" s="82" t="s">
        <v>362</v>
      </c>
      <c r="J6" s="82" t="s">
        <v>363</v>
      </c>
    </row>
    <row r="7" spans="1:26" ht="14.25" customHeight="1">
      <c r="A7" s="25" t="s">
        <v>380</v>
      </c>
      <c r="B7" s="74" t="s">
        <v>381</v>
      </c>
      <c r="C7" s="75" t="s">
        <v>382</v>
      </c>
      <c r="D7" s="77"/>
      <c r="E7" s="75" t="s">
        <v>383</v>
      </c>
      <c r="F7" s="83" t="s">
        <v>384</v>
      </c>
      <c r="G7" s="84" t="s">
        <v>385</v>
      </c>
      <c r="H7" s="81" t="s">
        <v>177</v>
      </c>
      <c r="I7" s="82" t="s">
        <v>362</v>
      </c>
      <c r="J7" s="82" t="s">
        <v>363</v>
      </c>
    </row>
    <row r="8" spans="1:26" ht="14.25" customHeight="1">
      <c r="A8" s="25" t="s">
        <v>386</v>
      </c>
      <c r="B8" s="74" t="s">
        <v>387</v>
      </c>
      <c r="C8" s="75" t="s">
        <v>388</v>
      </c>
      <c r="D8" s="77"/>
      <c r="E8" s="75" t="s">
        <v>389</v>
      </c>
      <c r="F8" s="83" t="s">
        <v>390</v>
      </c>
      <c r="G8" s="84" t="s">
        <v>391</v>
      </c>
      <c r="H8" s="81" t="s">
        <v>177</v>
      </c>
      <c r="I8" s="82" t="s">
        <v>362</v>
      </c>
      <c r="J8" s="82" t="s">
        <v>363</v>
      </c>
    </row>
    <row r="9" spans="1:26" ht="14.25" customHeight="1">
      <c r="A9" s="82" t="s">
        <v>392</v>
      </c>
      <c r="B9" s="85" t="s">
        <v>393</v>
      </c>
      <c r="C9" s="75" t="s">
        <v>394</v>
      </c>
      <c r="D9" s="79"/>
      <c r="E9" s="80" t="s">
        <v>395</v>
      </c>
      <c r="F9" s="86" t="s">
        <v>396</v>
      </c>
      <c r="G9" s="84" t="s">
        <v>397</v>
      </c>
      <c r="H9" s="81" t="s">
        <v>177</v>
      </c>
      <c r="I9" s="82" t="s">
        <v>362</v>
      </c>
      <c r="J9" s="82" t="s">
        <v>398</v>
      </c>
    </row>
    <row r="10" spans="1:26" ht="14.25" customHeight="1">
      <c r="A10" s="82" t="s">
        <v>399</v>
      </c>
      <c r="B10" s="85" t="s">
        <v>400</v>
      </c>
      <c r="C10" s="75" t="s">
        <v>401</v>
      </c>
      <c r="D10" s="79"/>
      <c r="E10" s="80" t="s">
        <v>402</v>
      </c>
      <c r="F10" s="86" t="s">
        <v>403</v>
      </c>
      <c r="G10" s="84" t="s">
        <v>404</v>
      </c>
      <c r="H10" s="81" t="s">
        <v>177</v>
      </c>
      <c r="I10" s="82" t="s">
        <v>362</v>
      </c>
      <c r="J10" s="82" t="s">
        <v>398</v>
      </c>
    </row>
    <row r="11" spans="1:26" ht="14.25" customHeight="1">
      <c r="A11" s="82" t="s">
        <v>405</v>
      </c>
      <c r="B11" s="85" t="s">
        <v>406</v>
      </c>
      <c r="C11" s="75" t="s">
        <v>407</v>
      </c>
      <c r="D11" s="79"/>
      <c r="E11" s="80" t="s">
        <v>408</v>
      </c>
      <c r="F11" s="86" t="s">
        <v>409</v>
      </c>
      <c r="G11" s="84" t="s">
        <v>410</v>
      </c>
      <c r="H11" s="81" t="s">
        <v>177</v>
      </c>
      <c r="I11" s="82" t="s">
        <v>362</v>
      </c>
      <c r="J11" s="82" t="s">
        <v>398</v>
      </c>
    </row>
    <row r="12" spans="1:26" ht="14.25" customHeight="1">
      <c r="A12" s="82" t="s">
        <v>411</v>
      </c>
      <c r="B12" s="85" t="s">
        <v>412</v>
      </c>
      <c r="C12" s="75" t="s">
        <v>413</v>
      </c>
      <c r="D12" s="79"/>
      <c r="E12" s="80" t="s">
        <v>402</v>
      </c>
      <c r="F12" s="87" t="s">
        <v>414</v>
      </c>
      <c r="G12" s="84" t="s">
        <v>415</v>
      </c>
      <c r="H12" s="88" t="s">
        <v>184</v>
      </c>
      <c r="I12" s="82" t="s">
        <v>362</v>
      </c>
      <c r="J12" s="82" t="s">
        <v>398</v>
      </c>
    </row>
    <row r="13" spans="1:26" ht="14.25" customHeight="1">
      <c r="A13" s="82" t="s">
        <v>416</v>
      </c>
      <c r="B13" s="85" t="s">
        <v>417</v>
      </c>
      <c r="C13" s="75" t="s">
        <v>418</v>
      </c>
      <c r="D13" s="79"/>
      <c r="E13" s="80" t="s">
        <v>419</v>
      </c>
      <c r="F13" s="87" t="s">
        <v>420</v>
      </c>
      <c r="G13" s="84" t="s">
        <v>421</v>
      </c>
      <c r="H13" s="81" t="s">
        <v>177</v>
      </c>
      <c r="I13" s="82" t="s">
        <v>362</v>
      </c>
      <c r="J13" s="82" t="s">
        <v>398</v>
      </c>
    </row>
    <row r="14" spans="1:26" ht="14.25" customHeight="1">
      <c r="A14" s="82" t="s">
        <v>422</v>
      </c>
      <c r="B14" s="85" t="s">
        <v>423</v>
      </c>
      <c r="C14" s="75" t="s">
        <v>424</v>
      </c>
      <c r="D14" s="79"/>
      <c r="E14" s="80" t="s">
        <v>425</v>
      </c>
      <c r="F14" s="89" t="s">
        <v>426</v>
      </c>
      <c r="G14" s="84" t="s">
        <v>427</v>
      </c>
      <c r="H14" s="81" t="s">
        <v>177</v>
      </c>
      <c r="I14" s="82" t="s">
        <v>362</v>
      </c>
      <c r="J14" s="82" t="s">
        <v>398</v>
      </c>
    </row>
    <row r="15" spans="1:26" ht="14.25" customHeight="1">
      <c r="A15" s="82" t="s">
        <v>428</v>
      </c>
      <c r="B15" s="85" t="s">
        <v>429</v>
      </c>
      <c r="C15" s="75" t="s">
        <v>430</v>
      </c>
      <c r="D15" s="79"/>
      <c r="E15" s="80" t="s">
        <v>431</v>
      </c>
      <c r="F15" s="86" t="s">
        <v>432</v>
      </c>
      <c r="G15" s="84" t="s">
        <v>433</v>
      </c>
      <c r="H15" s="81" t="s">
        <v>177</v>
      </c>
      <c r="I15" s="82" t="s">
        <v>362</v>
      </c>
      <c r="J15" s="82" t="s">
        <v>434</v>
      </c>
    </row>
    <row r="16" spans="1:26" ht="14.25" customHeight="1">
      <c r="A16" s="82" t="s">
        <v>435</v>
      </c>
      <c r="B16" s="85" t="s">
        <v>436</v>
      </c>
      <c r="C16" s="75" t="s">
        <v>437</v>
      </c>
      <c r="D16" s="79"/>
      <c r="E16" s="80" t="s">
        <v>408</v>
      </c>
      <c r="F16" s="86" t="s">
        <v>438</v>
      </c>
      <c r="G16" s="84" t="s">
        <v>439</v>
      </c>
      <c r="H16" s="88" t="s">
        <v>184</v>
      </c>
      <c r="I16" s="82" t="s">
        <v>362</v>
      </c>
      <c r="J16" s="82" t="s">
        <v>434</v>
      </c>
    </row>
    <row r="17" spans="1:10" ht="14.25" customHeight="1">
      <c r="A17" s="82" t="s">
        <v>380</v>
      </c>
      <c r="B17" s="85" t="s">
        <v>381</v>
      </c>
      <c r="C17" s="75" t="s">
        <v>440</v>
      </c>
      <c r="D17" s="79"/>
      <c r="E17" s="80"/>
      <c r="F17" s="86" t="s">
        <v>441</v>
      </c>
      <c r="G17" s="84" t="s">
        <v>442</v>
      </c>
      <c r="H17" s="81" t="s">
        <v>177</v>
      </c>
      <c r="I17" s="82" t="s">
        <v>362</v>
      </c>
      <c r="J17" s="82" t="s">
        <v>434</v>
      </c>
    </row>
    <row r="18" spans="1:10" ht="14.25" customHeight="1">
      <c r="A18" s="82" t="s">
        <v>443</v>
      </c>
      <c r="B18" s="85" t="s">
        <v>444</v>
      </c>
      <c r="C18" s="75" t="s">
        <v>445</v>
      </c>
      <c r="D18" s="79"/>
      <c r="E18" s="80" t="s">
        <v>408</v>
      </c>
      <c r="F18" s="86" t="s">
        <v>446</v>
      </c>
      <c r="G18" s="84" t="s">
        <v>447</v>
      </c>
      <c r="H18" s="81" t="s">
        <v>177</v>
      </c>
      <c r="I18" s="82" t="s">
        <v>362</v>
      </c>
      <c r="J18" s="82" t="s">
        <v>434</v>
      </c>
    </row>
    <row r="19" spans="1:10" ht="14.25" customHeight="1">
      <c r="A19" s="82" t="s">
        <v>448</v>
      </c>
      <c r="B19" s="85" t="s">
        <v>449</v>
      </c>
      <c r="C19" s="75" t="s">
        <v>450</v>
      </c>
      <c r="D19" s="79"/>
      <c r="E19" s="80" t="s">
        <v>451</v>
      </c>
      <c r="F19" s="86" t="s">
        <v>452</v>
      </c>
      <c r="G19" s="84" t="s">
        <v>453</v>
      </c>
      <c r="H19" s="81" t="s">
        <v>177</v>
      </c>
      <c r="I19" s="82" t="s">
        <v>362</v>
      </c>
      <c r="J19" s="82" t="s">
        <v>434</v>
      </c>
    </row>
    <row r="20" spans="1:10" ht="14.25" customHeight="1">
      <c r="A20" s="82" t="s">
        <v>454</v>
      </c>
      <c r="B20" s="85" t="s">
        <v>455</v>
      </c>
      <c r="C20" s="75" t="s">
        <v>456</v>
      </c>
      <c r="D20" s="79"/>
      <c r="E20" s="80" t="s">
        <v>457</v>
      </c>
      <c r="F20" s="86" t="s">
        <v>458</v>
      </c>
      <c r="G20" s="84" t="s">
        <v>459</v>
      </c>
      <c r="H20" s="88" t="s">
        <v>184</v>
      </c>
      <c r="I20" s="82" t="s">
        <v>362</v>
      </c>
      <c r="J20" s="82" t="s">
        <v>434</v>
      </c>
    </row>
    <row r="21" spans="1:10" ht="14.25" customHeight="1">
      <c r="A21" s="82" t="s">
        <v>460</v>
      </c>
      <c r="B21" s="85" t="s">
        <v>461</v>
      </c>
      <c r="C21" s="75" t="s">
        <v>462</v>
      </c>
      <c r="D21" s="79"/>
      <c r="E21" s="80" t="s">
        <v>431</v>
      </c>
      <c r="F21" s="86" t="s">
        <v>463</v>
      </c>
      <c r="G21" s="84" t="s">
        <v>464</v>
      </c>
      <c r="H21" s="88" t="s">
        <v>184</v>
      </c>
      <c r="I21" s="82" t="s">
        <v>362</v>
      </c>
      <c r="J21" s="82" t="s">
        <v>434</v>
      </c>
    </row>
    <row r="22" spans="1:10" ht="14.25" customHeight="1">
      <c r="A22" s="82" t="s">
        <v>465</v>
      </c>
      <c r="B22" s="85" t="s">
        <v>466</v>
      </c>
      <c r="C22" s="75" t="s">
        <v>467</v>
      </c>
      <c r="D22" s="79"/>
      <c r="E22" s="80" t="s">
        <v>468</v>
      </c>
      <c r="F22" s="86" t="s">
        <v>469</v>
      </c>
      <c r="G22" s="84" t="s">
        <v>470</v>
      </c>
      <c r="H22" s="88" t="s">
        <v>184</v>
      </c>
      <c r="I22" s="82" t="s">
        <v>362</v>
      </c>
      <c r="J22" s="82" t="s">
        <v>434</v>
      </c>
    </row>
    <row r="23" spans="1:10" ht="14.25" customHeight="1">
      <c r="A23" s="82" t="s">
        <v>471</v>
      </c>
      <c r="B23" s="85" t="s">
        <v>472</v>
      </c>
      <c r="C23" s="75" t="s">
        <v>473</v>
      </c>
      <c r="D23" s="79"/>
      <c r="E23" s="80" t="s">
        <v>468</v>
      </c>
      <c r="F23" s="86" t="s">
        <v>474</v>
      </c>
      <c r="G23" s="84" t="s">
        <v>475</v>
      </c>
      <c r="H23" s="88" t="s">
        <v>184</v>
      </c>
      <c r="I23" s="82" t="s">
        <v>362</v>
      </c>
      <c r="J23" s="82" t="s">
        <v>434</v>
      </c>
    </row>
    <row r="24" spans="1:10" ht="14.25" customHeight="1">
      <c r="A24" s="25"/>
      <c r="B24" s="85" t="s">
        <v>476</v>
      </c>
      <c r="C24" s="90" t="s">
        <v>477</v>
      </c>
      <c r="D24" s="79" t="s">
        <v>425</v>
      </c>
      <c r="E24" s="80" t="s">
        <v>478</v>
      </c>
      <c r="F24" s="91" t="s">
        <v>479</v>
      </c>
      <c r="G24" s="80" t="s">
        <v>480</v>
      </c>
      <c r="H24" s="81" t="s">
        <v>177</v>
      </c>
      <c r="I24" s="82" t="s">
        <v>362</v>
      </c>
      <c r="J24" s="82" t="s">
        <v>363</v>
      </c>
    </row>
    <row r="25" spans="1:10" ht="14.25" customHeight="1">
      <c r="A25" s="25"/>
      <c r="B25" s="85" t="s">
        <v>476</v>
      </c>
      <c r="C25" s="90" t="s">
        <v>481</v>
      </c>
      <c r="D25" s="80" t="s">
        <v>482</v>
      </c>
      <c r="E25" s="80" t="s">
        <v>483</v>
      </c>
      <c r="F25" s="91" t="s">
        <v>484</v>
      </c>
      <c r="G25" s="80" t="s">
        <v>485</v>
      </c>
      <c r="H25" s="81" t="s">
        <v>177</v>
      </c>
      <c r="I25" s="82" t="s">
        <v>362</v>
      </c>
      <c r="J25" s="82" t="s">
        <v>363</v>
      </c>
    </row>
    <row r="26" spans="1:10" ht="14.25" customHeight="1">
      <c r="A26" s="25"/>
      <c r="B26" s="85" t="s">
        <v>476</v>
      </c>
      <c r="C26" s="90" t="s">
        <v>486</v>
      </c>
      <c r="D26" s="80" t="s">
        <v>482</v>
      </c>
      <c r="E26" s="80" t="s">
        <v>487</v>
      </c>
      <c r="F26" s="91" t="s">
        <v>488</v>
      </c>
      <c r="G26" s="80" t="s">
        <v>489</v>
      </c>
      <c r="H26" s="81" t="s">
        <v>177</v>
      </c>
      <c r="I26" s="82" t="s">
        <v>362</v>
      </c>
      <c r="J26" s="82" t="s">
        <v>363</v>
      </c>
    </row>
    <row r="27" spans="1:10" ht="14.25" customHeight="1">
      <c r="A27" s="25"/>
      <c r="B27" s="85" t="s">
        <v>476</v>
      </c>
      <c r="C27" s="92" t="s">
        <v>490</v>
      </c>
      <c r="D27" s="84" t="s">
        <v>482</v>
      </c>
      <c r="E27" s="84" t="s">
        <v>491</v>
      </c>
      <c r="F27" s="86" t="s">
        <v>492</v>
      </c>
      <c r="G27" s="84" t="s">
        <v>493</v>
      </c>
      <c r="H27" s="81" t="s">
        <v>177</v>
      </c>
      <c r="I27" s="82" t="s">
        <v>362</v>
      </c>
      <c r="J27" s="82" t="s">
        <v>363</v>
      </c>
    </row>
    <row r="28" spans="1:10" ht="14.25" customHeight="1">
      <c r="A28" s="25"/>
      <c r="B28" s="85" t="s">
        <v>476</v>
      </c>
      <c r="C28" s="92" t="s">
        <v>494</v>
      </c>
      <c r="D28" s="84" t="s">
        <v>482</v>
      </c>
      <c r="E28" s="84" t="s">
        <v>495</v>
      </c>
      <c r="F28" s="86" t="s">
        <v>484</v>
      </c>
      <c r="G28" s="84" t="s">
        <v>496</v>
      </c>
      <c r="H28" s="81" t="s">
        <v>177</v>
      </c>
      <c r="I28" s="82" t="s">
        <v>362</v>
      </c>
      <c r="J28" s="82" t="s">
        <v>363</v>
      </c>
    </row>
    <row r="29" spans="1:10" ht="14.25" customHeight="1">
      <c r="A29" s="25"/>
      <c r="B29" s="85" t="s">
        <v>476</v>
      </c>
      <c r="C29" s="92" t="s">
        <v>497</v>
      </c>
      <c r="D29" s="84" t="s">
        <v>482</v>
      </c>
      <c r="E29" s="84" t="s">
        <v>498</v>
      </c>
      <c r="F29" s="86" t="s">
        <v>499</v>
      </c>
      <c r="G29" s="84" t="s">
        <v>500</v>
      </c>
      <c r="H29" s="81" t="s">
        <v>177</v>
      </c>
      <c r="I29" s="82" t="s">
        <v>362</v>
      </c>
      <c r="J29" s="82" t="s">
        <v>363</v>
      </c>
    </row>
    <row r="30" spans="1:10" ht="14.25" customHeight="1">
      <c r="A30" s="25"/>
      <c r="B30" s="85" t="s">
        <v>476</v>
      </c>
      <c r="C30" s="92" t="s">
        <v>501</v>
      </c>
      <c r="D30" s="84" t="s">
        <v>425</v>
      </c>
      <c r="E30" s="84" t="s">
        <v>502</v>
      </c>
      <c r="F30" s="86" t="s">
        <v>503</v>
      </c>
      <c r="G30" s="84" t="s">
        <v>504</v>
      </c>
      <c r="H30" s="81" t="s">
        <v>177</v>
      </c>
      <c r="I30" s="82" t="s">
        <v>362</v>
      </c>
      <c r="J30" s="82" t="s">
        <v>363</v>
      </c>
    </row>
    <row r="31" spans="1:10" ht="14.25" customHeight="1">
      <c r="A31" s="25"/>
      <c r="B31" s="85" t="s">
        <v>476</v>
      </c>
      <c r="C31" s="90" t="s">
        <v>505</v>
      </c>
      <c r="D31" s="80" t="s">
        <v>425</v>
      </c>
      <c r="E31" s="80" t="s">
        <v>506</v>
      </c>
      <c r="F31" s="91" t="s">
        <v>507</v>
      </c>
      <c r="G31" s="80" t="s">
        <v>508</v>
      </c>
      <c r="H31" s="81" t="s">
        <v>177</v>
      </c>
      <c r="I31" s="82" t="s">
        <v>362</v>
      </c>
      <c r="J31" s="82" t="s">
        <v>363</v>
      </c>
    </row>
    <row r="32" spans="1:10" ht="14.25" customHeight="1">
      <c r="A32" s="25"/>
      <c r="B32" s="85" t="s">
        <v>476</v>
      </c>
      <c r="C32" s="92" t="s">
        <v>509</v>
      </c>
      <c r="D32" s="84" t="s">
        <v>425</v>
      </c>
      <c r="E32" s="84" t="s">
        <v>510</v>
      </c>
      <c r="F32" s="86" t="s">
        <v>511</v>
      </c>
      <c r="G32" s="84" t="s">
        <v>512</v>
      </c>
      <c r="H32" s="81" t="s">
        <v>177</v>
      </c>
      <c r="I32" s="82" t="s">
        <v>362</v>
      </c>
      <c r="J32" s="82" t="s">
        <v>363</v>
      </c>
    </row>
    <row r="33" spans="1:10" ht="14.25" customHeight="1">
      <c r="A33" s="25"/>
      <c r="B33" s="85" t="s">
        <v>476</v>
      </c>
      <c r="C33" s="92" t="s">
        <v>513</v>
      </c>
      <c r="D33" s="84" t="s">
        <v>425</v>
      </c>
      <c r="E33" s="84" t="s">
        <v>510</v>
      </c>
      <c r="F33" s="86" t="s">
        <v>514</v>
      </c>
      <c r="G33" s="84" t="s">
        <v>515</v>
      </c>
      <c r="H33" s="81" t="s">
        <v>177</v>
      </c>
      <c r="I33" s="82" t="s">
        <v>362</v>
      </c>
      <c r="J33" s="82" t="s">
        <v>363</v>
      </c>
    </row>
    <row r="34" spans="1:10" ht="14.25" customHeight="1">
      <c r="A34" s="25"/>
      <c r="B34" s="85" t="s">
        <v>476</v>
      </c>
      <c r="C34" s="92" t="s">
        <v>516</v>
      </c>
      <c r="D34" s="84" t="s">
        <v>425</v>
      </c>
      <c r="E34" s="84" t="s">
        <v>510</v>
      </c>
      <c r="F34" s="86" t="s">
        <v>517</v>
      </c>
      <c r="G34" s="84" t="s">
        <v>518</v>
      </c>
      <c r="H34" s="81" t="s">
        <v>177</v>
      </c>
      <c r="I34" s="82" t="s">
        <v>362</v>
      </c>
      <c r="J34" s="82" t="s">
        <v>363</v>
      </c>
    </row>
    <row r="35" spans="1:10" ht="14.25" customHeight="1">
      <c r="A35" s="25"/>
      <c r="B35" s="85" t="s">
        <v>476</v>
      </c>
      <c r="C35" s="92" t="s">
        <v>519</v>
      </c>
      <c r="D35" s="84" t="s">
        <v>425</v>
      </c>
      <c r="E35" s="84" t="s">
        <v>510</v>
      </c>
      <c r="F35" s="86" t="s">
        <v>520</v>
      </c>
      <c r="G35" s="84" t="s">
        <v>518</v>
      </c>
      <c r="H35" s="81" t="s">
        <v>177</v>
      </c>
      <c r="I35" s="82" t="s">
        <v>362</v>
      </c>
      <c r="J35" s="82" t="s">
        <v>363</v>
      </c>
    </row>
    <row r="36" spans="1:10" ht="14.25" customHeight="1">
      <c r="A36" s="25"/>
      <c r="B36" s="85" t="s">
        <v>476</v>
      </c>
      <c r="C36" s="92" t="s">
        <v>521</v>
      </c>
      <c r="D36" s="84" t="s">
        <v>425</v>
      </c>
      <c r="E36" s="84" t="s">
        <v>510</v>
      </c>
      <c r="F36" s="86" t="s">
        <v>522</v>
      </c>
      <c r="G36" s="84" t="s">
        <v>523</v>
      </c>
      <c r="H36" s="81" t="s">
        <v>177</v>
      </c>
      <c r="I36" s="82" t="s">
        <v>362</v>
      </c>
      <c r="J36" s="82" t="s">
        <v>363</v>
      </c>
    </row>
    <row r="37" spans="1:10" ht="14.25" customHeight="1">
      <c r="A37" s="25"/>
      <c r="B37" s="85" t="s">
        <v>476</v>
      </c>
      <c r="C37" s="92" t="s">
        <v>524</v>
      </c>
      <c r="D37" s="84" t="s">
        <v>425</v>
      </c>
      <c r="E37" s="84" t="s">
        <v>510</v>
      </c>
      <c r="F37" s="86" t="s">
        <v>525</v>
      </c>
      <c r="G37" s="84" t="s">
        <v>526</v>
      </c>
      <c r="H37" s="81" t="s">
        <v>177</v>
      </c>
      <c r="I37" s="82" t="s">
        <v>362</v>
      </c>
      <c r="J37" s="82" t="s">
        <v>363</v>
      </c>
    </row>
    <row r="38" spans="1:10" ht="14.25" customHeight="1">
      <c r="A38" s="25"/>
      <c r="B38" s="85" t="s">
        <v>476</v>
      </c>
      <c r="C38" s="92" t="s">
        <v>527</v>
      </c>
      <c r="D38" s="84" t="s">
        <v>425</v>
      </c>
      <c r="E38" s="84" t="s">
        <v>510</v>
      </c>
      <c r="F38" s="86" t="s">
        <v>528</v>
      </c>
      <c r="G38" s="84" t="s">
        <v>529</v>
      </c>
      <c r="H38" s="81" t="s">
        <v>177</v>
      </c>
      <c r="I38" s="82" t="s">
        <v>362</v>
      </c>
      <c r="J38" s="82" t="s">
        <v>363</v>
      </c>
    </row>
    <row r="39" spans="1:10" ht="14.25" customHeight="1">
      <c r="A39" s="25"/>
      <c r="B39" s="85" t="s">
        <v>476</v>
      </c>
      <c r="C39" s="92" t="s">
        <v>530</v>
      </c>
      <c r="D39" s="84" t="s">
        <v>425</v>
      </c>
      <c r="E39" s="84" t="s">
        <v>531</v>
      </c>
      <c r="F39" s="86" t="s">
        <v>532</v>
      </c>
      <c r="G39" s="84" t="s">
        <v>533</v>
      </c>
      <c r="H39" s="81" t="s">
        <v>177</v>
      </c>
      <c r="I39" s="82" t="s">
        <v>362</v>
      </c>
      <c r="J39" s="82" t="s">
        <v>363</v>
      </c>
    </row>
    <row r="40" spans="1:10" ht="14.25" customHeight="1">
      <c r="A40" s="25"/>
      <c r="B40" s="85" t="s">
        <v>476</v>
      </c>
      <c r="C40" s="92" t="s">
        <v>534</v>
      </c>
      <c r="D40" s="84" t="s">
        <v>425</v>
      </c>
      <c r="E40" s="84" t="s">
        <v>531</v>
      </c>
      <c r="F40" s="86" t="s">
        <v>535</v>
      </c>
      <c r="G40" s="84" t="s">
        <v>536</v>
      </c>
      <c r="H40" s="81" t="s">
        <v>177</v>
      </c>
      <c r="I40" s="82" t="s">
        <v>362</v>
      </c>
      <c r="J40" s="82" t="s">
        <v>363</v>
      </c>
    </row>
    <row r="41" spans="1:10" ht="14.25" customHeight="1">
      <c r="A41" s="25"/>
      <c r="B41" s="85" t="s">
        <v>476</v>
      </c>
      <c r="C41" s="92" t="s">
        <v>537</v>
      </c>
      <c r="D41" s="84" t="s">
        <v>425</v>
      </c>
      <c r="E41" s="84" t="s">
        <v>531</v>
      </c>
      <c r="F41" s="86" t="s">
        <v>538</v>
      </c>
      <c r="G41" s="84" t="s">
        <v>539</v>
      </c>
      <c r="H41" s="81" t="s">
        <v>177</v>
      </c>
      <c r="I41" s="82" t="s">
        <v>362</v>
      </c>
      <c r="J41" s="82" t="s">
        <v>363</v>
      </c>
    </row>
    <row r="42" spans="1:10" ht="14.25" customHeight="1">
      <c r="A42" s="25"/>
      <c r="B42" s="85" t="s">
        <v>476</v>
      </c>
      <c r="C42" s="90" t="s">
        <v>540</v>
      </c>
      <c r="D42" s="80" t="s">
        <v>425</v>
      </c>
      <c r="E42" s="80" t="s">
        <v>541</v>
      </c>
      <c r="F42" s="91" t="s">
        <v>542</v>
      </c>
      <c r="G42" s="80" t="s">
        <v>543</v>
      </c>
      <c r="H42" s="81" t="s">
        <v>177</v>
      </c>
      <c r="I42" s="82" t="s">
        <v>362</v>
      </c>
      <c r="J42" s="82" t="s">
        <v>363</v>
      </c>
    </row>
    <row r="43" spans="1:10" ht="14.25" customHeight="1">
      <c r="A43" s="25"/>
      <c r="B43" s="85" t="s">
        <v>476</v>
      </c>
      <c r="C43" s="92" t="s">
        <v>544</v>
      </c>
      <c r="D43" s="84" t="s">
        <v>425</v>
      </c>
      <c r="E43" s="84" t="s">
        <v>545</v>
      </c>
      <c r="F43" s="86" t="s">
        <v>546</v>
      </c>
      <c r="G43" s="84" t="s">
        <v>547</v>
      </c>
      <c r="H43" s="81" t="s">
        <v>177</v>
      </c>
      <c r="I43" s="82" t="s">
        <v>362</v>
      </c>
      <c r="J43" s="82" t="s">
        <v>363</v>
      </c>
    </row>
    <row r="44" spans="1:10" ht="14.25" customHeight="1">
      <c r="A44" s="25"/>
      <c r="B44" s="85" t="s">
        <v>476</v>
      </c>
      <c r="C44" s="92" t="s">
        <v>548</v>
      </c>
      <c r="D44" s="84" t="s">
        <v>425</v>
      </c>
      <c r="E44" s="84" t="s">
        <v>549</v>
      </c>
      <c r="F44" s="86" t="s">
        <v>550</v>
      </c>
      <c r="G44" s="84" t="s">
        <v>551</v>
      </c>
      <c r="H44" s="81" t="s">
        <v>177</v>
      </c>
      <c r="I44" s="82" t="s">
        <v>362</v>
      </c>
      <c r="J44" s="82" t="s">
        <v>363</v>
      </c>
    </row>
    <row r="45" spans="1:10" ht="14.25" customHeight="1">
      <c r="A45" s="25"/>
      <c r="B45" s="85" t="s">
        <v>476</v>
      </c>
      <c r="C45" s="92" t="s">
        <v>552</v>
      </c>
      <c r="D45" s="84" t="s">
        <v>425</v>
      </c>
      <c r="E45" s="84" t="s">
        <v>553</v>
      </c>
      <c r="F45" s="86" t="s">
        <v>554</v>
      </c>
      <c r="G45" s="84" t="s">
        <v>555</v>
      </c>
      <c r="H45" s="81" t="s">
        <v>177</v>
      </c>
      <c r="I45" s="82" t="s">
        <v>362</v>
      </c>
      <c r="J45" s="82" t="s">
        <v>363</v>
      </c>
    </row>
    <row r="46" spans="1:10" ht="14.25" customHeight="1">
      <c r="A46" s="25"/>
      <c r="B46" s="85" t="s">
        <v>476</v>
      </c>
      <c r="C46" s="92" t="s">
        <v>556</v>
      </c>
      <c r="D46" s="84" t="s">
        <v>425</v>
      </c>
      <c r="E46" s="84" t="s">
        <v>557</v>
      </c>
      <c r="F46" s="86" t="s">
        <v>558</v>
      </c>
      <c r="G46" s="84" t="s">
        <v>555</v>
      </c>
      <c r="H46" s="81" t="s">
        <v>177</v>
      </c>
      <c r="I46" s="82" t="s">
        <v>362</v>
      </c>
      <c r="J46" s="82" t="s">
        <v>363</v>
      </c>
    </row>
    <row r="47" spans="1:10" ht="14.25" customHeight="1">
      <c r="A47" s="25"/>
      <c r="B47" s="85" t="s">
        <v>476</v>
      </c>
      <c r="C47" s="92" t="s">
        <v>559</v>
      </c>
      <c r="D47" s="84" t="s">
        <v>425</v>
      </c>
      <c r="E47" s="84" t="s">
        <v>560</v>
      </c>
      <c r="F47" s="86" t="s">
        <v>561</v>
      </c>
      <c r="G47" s="84" t="s">
        <v>562</v>
      </c>
      <c r="H47" s="81" t="s">
        <v>177</v>
      </c>
      <c r="I47" s="82" t="s">
        <v>362</v>
      </c>
      <c r="J47" s="82" t="s">
        <v>363</v>
      </c>
    </row>
    <row r="48" spans="1:10" ht="14.25" customHeight="1">
      <c r="A48" s="25"/>
      <c r="B48" s="85" t="s">
        <v>476</v>
      </c>
      <c r="C48" s="92" t="s">
        <v>563</v>
      </c>
      <c r="D48" s="84" t="s">
        <v>425</v>
      </c>
      <c r="E48" s="84" t="s">
        <v>564</v>
      </c>
      <c r="F48" s="86" t="s">
        <v>565</v>
      </c>
      <c r="G48" s="84" t="s">
        <v>566</v>
      </c>
      <c r="H48" s="81" t="s">
        <v>177</v>
      </c>
      <c r="I48" s="82" t="s">
        <v>362</v>
      </c>
      <c r="J48" s="82" t="s">
        <v>363</v>
      </c>
    </row>
    <row r="49" spans="1:10" ht="14.25" customHeight="1">
      <c r="A49" s="25"/>
      <c r="B49" s="85" t="s">
        <v>476</v>
      </c>
      <c r="C49" s="92" t="s">
        <v>567</v>
      </c>
      <c r="D49" s="84" t="s">
        <v>425</v>
      </c>
      <c r="E49" s="84" t="s">
        <v>568</v>
      </c>
      <c r="F49" s="86" t="s">
        <v>569</v>
      </c>
      <c r="G49" s="84" t="s">
        <v>570</v>
      </c>
      <c r="H49" s="81" t="s">
        <v>177</v>
      </c>
      <c r="I49" s="82" t="s">
        <v>362</v>
      </c>
      <c r="J49" s="82" t="s">
        <v>363</v>
      </c>
    </row>
    <row r="50" spans="1:10" ht="14.25" customHeight="1">
      <c r="A50" s="25"/>
      <c r="B50" s="85" t="s">
        <v>476</v>
      </c>
      <c r="C50" s="92" t="s">
        <v>571</v>
      </c>
      <c r="D50" s="84" t="s">
        <v>425</v>
      </c>
      <c r="E50" s="84" t="s">
        <v>572</v>
      </c>
      <c r="F50" s="86" t="s">
        <v>573</v>
      </c>
      <c r="G50" s="84" t="s">
        <v>574</v>
      </c>
      <c r="H50" s="81" t="s">
        <v>177</v>
      </c>
      <c r="I50" s="82" t="s">
        <v>362</v>
      </c>
      <c r="J50" s="82" t="s">
        <v>363</v>
      </c>
    </row>
    <row r="51" spans="1:10" ht="14.25" customHeight="1">
      <c r="A51" s="25"/>
      <c r="B51" s="85" t="s">
        <v>476</v>
      </c>
      <c r="C51" s="92" t="s">
        <v>575</v>
      </c>
      <c r="D51" s="84" t="s">
        <v>425</v>
      </c>
      <c r="E51" s="84" t="s">
        <v>576</v>
      </c>
      <c r="F51" s="86" t="s">
        <v>577</v>
      </c>
      <c r="G51" s="84" t="s">
        <v>555</v>
      </c>
      <c r="H51" s="81" t="s">
        <v>177</v>
      </c>
      <c r="I51" s="82" t="s">
        <v>362</v>
      </c>
      <c r="J51" s="82" t="s">
        <v>363</v>
      </c>
    </row>
    <row r="52" spans="1:10" ht="14.25" customHeight="1">
      <c r="A52" s="25"/>
      <c r="B52" s="85" t="s">
        <v>476</v>
      </c>
      <c r="C52" s="92" t="s">
        <v>578</v>
      </c>
      <c r="D52" s="84" t="s">
        <v>482</v>
      </c>
      <c r="E52" s="84" t="s">
        <v>579</v>
      </c>
      <c r="F52" s="86" t="s">
        <v>580</v>
      </c>
      <c r="G52" s="84" t="s">
        <v>581</v>
      </c>
      <c r="H52" s="81" t="s">
        <v>177</v>
      </c>
      <c r="I52" s="82" t="s">
        <v>362</v>
      </c>
      <c r="J52" s="82" t="s">
        <v>363</v>
      </c>
    </row>
    <row r="53" spans="1:10" ht="14.25" customHeight="1">
      <c r="A53" s="25"/>
      <c r="B53" s="85" t="s">
        <v>476</v>
      </c>
      <c r="C53" s="92" t="s">
        <v>582</v>
      </c>
      <c r="D53" s="84" t="s">
        <v>425</v>
      </c>
      <c r="E53" s="84" t="s">
        <v>583</v>
      </c>
      <c r="F53" s="86" t="s">
        <v>584</v>
      </c>
      <c r="G53" s="84" t="s">
        <v>585</v>
      </c>
      <c r="H53" s="81" t="s">
        <v>177</v>
      </c>
      <c r="I53" s="82" t="s">
        <v>362</v>
      </c>
      <c r="J53" s="82" t="s">
        <v>363</v>
      </c>
    </row>
    <row r="54" spans="1:10" ht="14.25" customHeight="1">
      <c r="A54" s="25"/>
      <c r="B54" s="85" t="s">
        <v>476</v>
      </c>
      <c r="C54" s="92" t="s">
        <v>586</v>
      </c>
      <c r="D54" s="84" t="s">
        <v>425</v>
      </c>
      <c r="E54" s="84" t="s">
        <v>587</v>
      </c>
      <c r="F54" s="86" t="s">
        <v>588</v>
      </c>
      <c r="G54" s="84" t="s">
        <v>589</v>
      </c>
      <c r="H54" s="81" t="s">
        <v>177</v>
      </c>
      <c r="I54" s="82" t="s">
        <v>362</v>
      </c>
      <c r="J54" s="82" t="s">
        <v>363</v>
      </c>
    </row>
    <row r="55" spans="1:10" ht="14.25" customHeight="1">
      <c r="A55" s="25"/>
      <c r="B55" s="85" t="s">
        <v>476</v>
      </c>
      <c r="C55" s="90" t="s">
        <v>590</v>
      </c>
      <c r="D55" s="80" t="s">
        <v>425</v>
      </c>
      <c r="E55" s="80" t="s">
        <v>591</v>
      </c>
      <c r="F55" s="91" t="s">
        <v>592</v>
      </c>
      <c r="G55" s="80" t="s">
        <v>593</v>
      </c>
      <c r="H55" s="81" t="s">
        <v>177</v>
      </c>
      <c r="I55" s="82" t="s">
        <v>362</v>
      </c>
      <c r="J55" s="82" t="s">
        <v>363</v>
      </c>
    </row>
    <row r="56" spans="1:10" ht="14.25" customHeight="1">
      <c r="A56" s="25"/>
      <c r="B56" s="85" t="s">
        <v>476</v>
      </c>
      <c r="C56" s="92" t="s">
        <v>594</v>
      </c>
      <c r="D56" s="84" t="s">
        <v>425</v>
      </c>
      <c r="E56" s="84" t="s">
        <v>595</v>
      </c>
      <c r="F56" s="86" t="s">
        <v>596</v>
      </c>
      <c r="G56" s="84" t="s">
        <v>597</v>
      </c>
      <c r="H56" s="81" t="s">
        <v>177</v>
      </c>
      <c r="I56" s="82" t="s">
        <v>362</v>
      </c>
      <c r="J56" s="82" t="s">
        <v>363</v>
      </c>
    </row>
    <row r="57" spans="1:10" ht="14.25" customHeight="1">
      <c r="A57" s="25"/>
      <c r="B57" s="85" t="s">
        <v>476</v>
      </c>
      <c r="C57" s="92" t="s">
        <v>598</v>
      </c>
      <c r="D57" s="84" t="s">
        <v>482</v>
      </c>
      <c r="E57" s="84" t="s">
        <v>599</v>
      </c>
      <c r="F57" s="86" t="s">
        <v>600</v>
      </c>
      <c r="G57" s="84" t="s">
        <v>601</v>
      </c>
      <c r="H57" s="81" t="s">
        <v>177</v>
      </c>
      <c r="I57" s="82" t="s">
        <v>362</v>
      </c>
      <c r="J57" s="82" t="s">
        <v>363</v>
      </c>
    </row>
    <row r="58" spans="1:10" ht="14.25" customHeight="1">
      <c r="A58" s="25"/>
      <c r="B58" s="85" t="s">
        <v>476</v>
      </c>
      <c r="C58" s="92" t="s">
        <v>602</v>
      </c>
      <c r="D58" s="84" t="s">
        <v>482</v>
      </c>
      <c r="E58" s="84" t="s">
        <v>603</v>
      </c>
      <c r="F58" s="86" t="s">
        <v>604</v>
      </c>
      <c r="G58" s="84" t="s">
        <v>605</v>
      </c>
      <c r="H58" s="81" t="s">
        <v>177</v>
      </c>
      <c r="I58" s="82" t="s">
        <v>362</v>
      </c>
      <c r="J58" s="82" t="s">
        <v>363</v>
      </c>
    </row>
    <row r="59" spans="1:10" ht="14.25" customHeight="1">
      <c r="A59" s="25"/>
      <c r="B59" s="85" t="s">
        <v>476</v>
      </c>
      <c r="C59" s="92" t="s">
        <v>606</v>
      </c>
      <c r="D59" s="84" t="s">
        <v>482</v>
      </c>
      <c r="E59" s="84" t="s">
        <v>607</v>
      </c>
      <c r="F59" s="86" t="s">
        <v>608</v>
      </c>
      <c r="G59" s="84" t="s">
        <v>609</v>
      </c>
      <c r="H59" s="81" t="s">
        <v>177</v>
      </c>
      <c r="I59" s="82" t="s">
        <v>362</v>
      </c>
      <c r="J59" s="82" t="s">
        <v>363</v>
      </c>
    </row>
    <row r="60" spans="1:10" ht="14.25" customHeight="1">
      <c r="A60" s="25"/>
      <c r="B60" s="85" t="s">
        <v>476</v>
      </c>
      <c r="C60" s="90" t="s">
        <v>610</v>
      </c>
      <c r="D60" s="80" t="s">
        <v>482</v>
      </c>
      <c r="E60" s="80" t="s">
        <v>611</v>
      </c>
      <c r="F60" s="91" t="s">
        <v>612</v>
      </c>
      <c r="G60" s="80" t="s">
        <v>613</v>
      </c>
      <c r="H60" s="81" t="s">
        <v>177</v>
      </c>
      <c r="I60" s="82" t="s">
        <v>362</v>
      </c>
      <c r="J60" s="82" t="s">
        <v>363</v>
      </c>
    </row>
    <row r="61" spans="1:10" ht="14.25" customHeight="1">
      <c r="A61" s="25"/>
      <c r="B61" s="85" t="s">
        <v>476</v>
      </c>
      <c r="C61" s="92" t="s">
        <v>614</v>
      </c>
      <c r="D61" s="84" t="s">
        <v>482</v>
      </c>
      <c r="E61" s="84" t="s">
        <v>615</v>
      </c>
      <c r="F61" s="86" t="s">
        <v>616</v>
      </c>
      <c r="G61" s="84" t="s">
        <v>617</v>
      </c>
      <c r="H61" s="81" t="s">
        <v>177</v>
      </c>
      <c r="I61" s="82" t="s">
        <v>362</v>
      </c>
      <c r="J61" s="82" t="s">
        <v>363</v>
      </c>
    </row>
    <row r="62" spans="1:10" ht="14.25" customHeight="1">
      <c r="A62" s="25"/>
      <c r="B62" s="85" t="s">
        <v>476</v>
      </c>
      <c r="C62" s="92" t="s">
        <v>618</v>
      </c>
      <c r="D62" s="84" t="s">
        <v>482</v>
      </c>
      <c r="E62" s="84" t="s">
        <v>619</v>
      </c>
      <c r="F62" s="86" t="s">
        <v>620</v>
      </c>
      <c r="G62" s="84" t="s">
        <v>621</v>
      </c>
      <c r="H62" s="81" t="s">
        <v>177</v>
      </c>
      <c r="I62" s="82" t="s">
        <v>362</v>
      </c>
      <c r="J62" s="82" t="s">
        <v>363</v>
      </c>
    </row>
    <row r="63" spans="1:10" ht="14.25" customHeight="1">
      <c r="A63" s="25"/>
      <c r="B63" s="85" t="s">
        <v>476</v>
      </c>
      <c r="C63" s="92" t="s">
        <v>622</v>
      </c>
      <c r="D63" s="84" t="s">
        <v>425</v>
      </c>
      <c r="E63" s="84" t="s">
        <v>623</v>
      </c>
      <c r="F63" s="86" t="s">
        <v>624</v>
      </c>
      <c r="G63" s="84" t="s">
        <v>625</v>
      </c>
      <c r="H63" s="81" t="s">
        <v>177</v>
      </c>
      <c r="I63" s="82" t="s">
        <v>362</v>
      </c>
      <c r="J63" s="82" t="s">
        <v>363</v>
      </c>
    </row>
    <row r="64" spans="1:10" ht="14.25" customHeight="1">
      <c r="A64" s="25"/>
      <c r="B64" s="85" t="s">
        <v>476</v>
      </c>
      <c r="C64" s="92" t="s">
        <v>626</v>
      </c>
      <c r="D64" s="84" t="s">
        <v>425</v>
      </c>
      <c r="E64" s="84" t="s">
        <v>627</v>
      </c>
      <c r="F64" s="86" t="s">
        <v>628</v>
      </c>
      <c r="G64" s="84" t="s">
        <v>629</v>
      </c>
      <c r="H64" s="81" t="s">
        <v>177</v>
      </c>
      <c r="I64" s="82" t="s">
        <v>362</v>
      </c>
      <c r="J64" s="82" t="s">
        <v>363</v>
      </c>
    </row>
    <row r="65" spans="1:10" ht="14.25" customHeight="1">
      <c r="A65" s="25"/>
      <c r="B65" s="85" t="s">
        <v>476</v>
      </c>
      <c r="C65" s="92" t="s">
        <v>630</v>
      </c>
      <c r="D65" s="84" t="s">
        <v>425</v>
      </c>
      <c r="E65" s="84" t="s">
        <v>631</v>
      </c>
      <c r="F65" s="86" t="s">
        <v>632</v>
      </c>
      <c r="G65" s="84" t="s">
        <v>633</v>
      </c>
      <c r="H65" s="81" t="s">
        <v>177</v>
      </c>
      <c r="I65" s="82" t="s">
        <v>362</v>
      </c>
      <c r="J65" s="82" t="s">
        <v>363</v>
      </c>
    </row>
    <row r="66" spans="1:10" ht="14.25" customHeight="1">
      <c r="A66" s="25"/>
      <c r="B66" s="85" t="s">
        <v>476</v>
      </c>
      <c r="C66" s="92" t="s">
        <v>634</v>
      </c>
      <c r="D66" s="84" t="s">
        <v>425</v>
      </c>
      <c r="E66" s="84" t="s">
        <v>635</v>
      </c>
      <c r="F66" s="86" t="s">
        <v>636</v>
      </c>
      <c r="G66" s="84" t="s">
        <v>637</v>
      </c>
      <c r="H66" s="81" t="s">
        <v>177</v>
      </c>
      <c r="I66" s="82" t="s">
        <v>362</v>
      </c>
      <c r="J66" s="82" t="s">
        <v>363</v>
      </c>
    </row>
    <row r="67" spans="1:10" ht="14.25" customHeight="1">
      <c r="A67" s="25"/>
      <c r="B67" s="85" t="s">
        <v>476</v>
      </c>
      <c r="C67" s="92" t="s">
        <v>638</v>
      </c>
      <c r="D67" s="84" t="s">
        <v>425</v>
      </c>
      <c r="E67" s="84" t="s">
        <v>639</v>
      </c>
      <c r="F67" s="86" t="s">
        <v>640</v>
      </c>
      <c r="G67" s="84" t="s">
        <v>641</v>
      </c>
      <c r="H67" s="81" t="s">
        <v>177</v>
      </c>
      <c r="I67" s="82" t="s">
        <v>362</v>
      </c>
      <c r="J67" s="82" t="s">
        <v>363</v>
      </c>
    </row>
    <row r="68" spans="1:10" ht="14.25" customHeight="1">
      <c r="A68" s="25"/>
      <c r="B68" s="85" t="s">
        <v>476</v>
      </c>
      <c r="C68" s="90" t="s">
        <v>642</v>
      </c>
      <c r="D68" s="80" t="s">
        <v>425</v>
      </c>
      <c r="E68" s="80" t="s">
        <v>643</v>
      </c>
      <c r="F68" s="91" t="s">
        <v>644</v>
      </c>
      <c r="G68" s="80" t="s">
        <v>645</v>
      </c>
      <c r="H68" s="81" t="s">
        <v>177</v>
      </c>
      <c r="I68" s="82" t="s">
        <v>362</v>
      </c>
      <c r="J68" s="82" t="s">
        <v>363</v>
      </c>
    </row>
    <row r="69" spans="1:10" ht="14.25" customHeight="1">
      <c r="A69" s="25"/>
      <c r="B69" s="85" t="s">
        <v>476</v>
      </c>
      <c r="C69" s="90" t="s">
        <v>646</v>
      </c>
      <c r="D69" s="80" t="s">
        <v>425</v>
      </c>
      <c r="E69" s="80" t="s">
        <v>647</v>
      </c>
      <c r="F69" s="91" t="s">
        <v>648</v>
      </c>
      <c r="G69" s="80" t="s">
        <v>649</v>
      </c>
      <c r="H69" s="81" t="s">
        <v>177</v>
      </c>
      <c r="I69" s="82" t="s">
        <v>362</v>
      </c>
      <c r="J69" s="82" t="s">
        <v>363</v>
      </c>
    </row>
    <row r="70" spans="1:10" ht="14.25" customHeight="1">
      <c r="A70" s="25"/>
      <c r="B70" s="85" t="s">
        <v>476</v>
      </c>
      <c r="C70" s="92" t="s">
        <v>650</v>
      </c>
      <c r="D70" s="84" t="s">
        <v>482</v>
      </c>
      <c r="E70" s="84" t="s">
        <v>651</v>
      </c>
      <c r="F70" s="86" t="s">
        <v>652</v>
      </c>
      <c r="G70" s="84" t="s">
        <v>653</v>
      </c>
      <c r="H70" s="81" t="s">
        <v>177</v>
      </c>
      <c r="I70" s="82" t="s">
        <v>362</v>
      </c>
      <c r="J70" s="82" t="s">
        <v>363</v>
      </c>
    </row>
    <row r="71" spans="1:10" ht="60">
      <c r="A71" s="25"/>
      <c r="B71" s="85" t="s">
        <v>476</v>
      </c>
      <c r="C71" s="92" t="s">
        <v>654</v>
      </c>
      <c r="D71" s="84" t="s">
        <v>482</v>
      </c>
      <c r="E71" s="84" t="s">
        <v>655</v>
      </c>
      <c r="F71" s="86" t="s">
        <v>656</v>
      </c>
      <c r="G71" s="84" t="s">
        <v>657</v>
      </c>
      <c r="H71" s="81" t="s">
        <v>177</v>
      </c>
      <c r="I71" s="82" t="s">
        <v>362</v>
      </c>
      <c r="J71" s="82" t="s">
        <v>363</v>
      </c>
    </row>
    <row r="72" spans="1:10" ht="14.25" hidden="1" customHeight="1">
      <c r="B72" s="93"/>
      <c r="C72" s="94"/>
      <c r="D72" s="94"/>
      <c r="E72" s="94"/>
      <c r="F72" s="94"/>
      <c r="G72" s="94"/>
      <c r="H72" s="95"/>
    </row>
    <row r="73" spans="1:10" ht="14.25" hidden="1" customHeight="1">
      <c r="B73" s="93"/>
      <c r="C73" s="94"/>
      <c r="D73" s="94"/>
      <c r="E73" s="94"/>
      <c r="F73" s="94"/>
      <c r="G73" s="94"/>
      <c r="H73" s="95"/>
    </row>
    <row r="74" spans="1:10" ht="14.25" hidden="1" customHeight="1">
      <c r="B74" s="93"/>
      <c r="C74" s="94"/>
      <c r="D74" s="94"/>
      <c r="E74" s="94"/>
      <c r="F74" s="94"/>
      <c r="G74" s="94"/>
      <c r="H74" s="95"/>
    </row>
    <row r="75" spans="1:10" ht="14.25" hidden="1" customHeight="1">
      <c r="B75" s="93"/>
      <c r="C75" s="94"/>
      <c r="D75" s="94"/>
      <c r="E75" s="94"/>
      <c r="F75" s="94"/>
      <c r="G75" s="94"/>
      <c r="H75" s="95"/>
    </row>
    <row r="76" spans="1:10" ht="14.25" hidden="1" customHeight="1">
      <c r="B76" s="93"/>
      <c r="C76" s="94"/>
      <c r="D76" s="94"/>
      <c r="E76" s="94"/>
      <c r="F76" s="94"/>
      <c r="G76" s="94"/>
      <c r="H76" s="95"/>
    </row>
    <row r="77" spans="1:10" ht="14.25" hidden="1" customHeight="1">
      <c r="B77" s="93"/>
      <c r="C77" s="94"/>
      <c r="D77" s="94"/>
      <c r="E77" s="94"/>
      <c r="F77" s="94"/>
      <c r="G77" s="94"/>
      <c r="H77" s="95"/>
    </row>
    <row r="78" spans="1:10" ht="14.25" hidden="1" customHeight="1">
      <c r="B78" s="93"/>
      <c r="C78" s="94"/>
      <c r="D78" s="94"/>
      <c r="E78" s="94"/>
      <c r="F78" s="94"/>
      <c r="G78" s="94"/>
      <c r="H78" s="95"/>
    </row>
    <row r="79" spans="1:10" ht="14.25" hidden="1" customHeight="1">
      <c r="B79" s="93"/>
      <c r="C79" s="94"/>
      <c r="D79" s="94"/>
      <c r="E79" s="94"/>
      <c r="F79" s="94"/>
      <c r="G79" s="94"/>
      <c r="H79" s="95"/>
    </row>
    <row r="80" spans="1:10" ht="14.25" hidden="1" customHeight="1">
      <c r="B80" s="93"/>
      <c r="C80" s="94"/>
      <c r="D80" s="94"/>
      <c r="E80" s="94"/>
      <c r="F80" s="94"/>
      <c r="G80" s="94"/>
      <c r="H80" s="95"/>
    </row>
    <row r="81" spans="2:8" ht="14.25" hidden="1" customHeight="1">
      <c r="B81" s="93"/>
      <c r="C81" s="94"/>
      <c r="D81" s="94"/>
      <c r="E81" s="94"/>
      <c r="F81" s="94"/>
      <c r="G81" s="94"/>
      <c r="H81" s="95"/>
    </row>
    <row r="82" spans="2:8" ht="14.25" hidden="1" customHeight="1">
      <c r="B82" s="93"/>
      <c r="C82" s="94"/>
      <c r="D82" s="94"/>
      <c r="E82" s="94"/>
      <c r="F82" s="94"/>
      <c r="G82" s="94"/>
      <c r="H82" s="95"/>
    </row>
    <row r="83" spans="2:8" ht="14.25" hidden="1" customHeight="1">
      <c r="B83" s="93"/>
      <c r="C83" s="94"/>
      <c r="D83" s="94"/>
      <c r="E83" s="94"/>
      <c r="F83" s="94"/>
      <c r="G83" s="94"/>
      <c r="H83" s="95"/>
    </row>
    <row r="84" spans="2:8" ht="14.25" hidden="1" customHeight="1">
      <c r="B84" s="93"/>
      <c r="C84" s="94"/>
      <c r="D84" s="94"/>
      <c r="E84" s="94"/>
      <c r="F84" s="94"/>
      <c r="G84" s="94"/>
      <c r="H84" s="95"/>
    </row>
    <row r="85" spans="2:8" ht="14.25" hidden="1" customHeight="1">
      <c r="B85" s="93"/>
      <c r="C85" s="94"/>
      <c r="D85" s="94"/>
      <c r="E85" s="94"/>
      <c r="F85" s="94"/>
      <c r="G85" s="94"/>
      <c r="H85" s="95"/>
    </row>
    <row r="86" spans="2:8" ht="14.25" hidden="1" customHeight="1">
      <c r="B86" s="93"/>
      <c r="C86" s="94"/>
      <c r="D86" s="94"/>
      <c r="E86" s="94"/>
      <c r="F86" s="94"/>
      <c r="G86" s="94"/>
      <c r="H86" s="95"/>
    </row>
    <row r="87" spans="2:8" ht="14.25" hidden="1" customHeight="1">
      <c r="B87" s="93"/>
      <c r="C87" s="94"/>
      <c r="D87" s="94"/>
      <c r="E87" s="94"/>
      <c r="F87" s="94"/>
      <c r="G87" s="94"/>
      <c r="H87" s="95"/>
    </row>
    <row r="88" spans="2:8" ht="14.25" hidden="1" customHeight="1">
      <c r="B88" s="93"/>
      <c r="C88" s="94"/>
      <c r="D88" s="94"/>
      <c r="E88" s="94"/>
      <c r="F88" s="94"/>
      <c r="G88" s="94"/>
      <c r="H88" s="95"/>
    </row>
    <row r="89" spans="2:8" ht="14.25" hidden="1" customHeight="1">
      <c r="B89" s="93"/>
      <c r="C89" s="94"/>
      <c r="D89" s="94"/>
      <c r="E89" s="94"/>
      <c r="F89" s="94"/>
      <c r="G89" s="94"/>
      <c r="H89" s="95"/>
    </row>
    <row r="90" spans="2:8" ht="14.25" hidden="1" customHeight="1">
      <c r="B90" s="93"/>
      <c r="C90" s="94"/>
      <c r="D90" s="94"/>
      <c r="E90" s="94"/>
      <c r="F90" s="94"/>
      <c r="G90" s="94"/>
      <c r="H90" s="95"/>
    </row>
    <row r="91" spans="2:8" ht="14.25" hidden="1" customHeight="1">
      <c r="B91" s="93"/>
      <c r="C91" s="94"/>
      <c r="D91" s="94"/>
      <c r="E91" s="94"/>
      <c r="F91" s="94"/>
      <c r="G91" s="94"/>
      <c r="H91" s="95"/>
    </row>
    <row r="92" spans="2:8" ht="14.25" hidden="1" customHeight="1">
      <c r="B92" s="93"/>
      <c r="C92" s="94"/>
      <c r="D92" s="94"/>
      <c r="E92" s="94"/>
      <c r="F92" s="94"/>
      <c r="G92" s="94"/>
      <c r="H92" s="95"/>
    </row>
    <row r="93" spans="2:8" ht="14.25" hidden="1" customHeight="1">
      <c r="B93" s="93"/>
      <c r="C93" s="94"/>
      <c r="D93" s="94"/>
      <c r="E93" s="94"/>
      <c r="F93" s="94"/>
      <c r="G93" s="94"/>
      <c r="H93" s="95"/>
    </row>
    <row r="94" spans="2:8" ht="14.25" hidden="1" customHeight="1">
      <c r="B94" s="93"/>
      <c r="C94" s="94"/>
      <c r="D94" s="94"/>
      <c r="E94" s="94"/>
      <c r="F94" s="94"/>
      <c r="G94" s="94"/>
      <c r="H94" s="95"/>
    </row>
    <row r="95" spans="2:8" ht="14.25" hidden="1" customHeight="1">
      <c r="B95" s="93"/>
      <c r="C95" s="94"/>
      <c r="D95" s="94"/>
      <c r="E95" s="94"/>
      <c r="F95" s="94"/>
      <c r="G95" s="94"/>
      <c r="H95" s="95"/>
    </row>
    <row r="96" spans="2:8" ht="14.25" hidden="1" customHeight="1">
      <c r="B96" s="93"/>
      <c r="C96" s="94"/>
      <c r="D96" s="94"/>
      <c r="E96" s="94"/>
      <c r="F96" s="94"/>
      <c r="G96" s="94"/>
      <c r="H96" s="95"/>
    </row>
    <row r="97" spans="2:8" ht="14.25" hidden="1" customHeight="1">
      <c r="B97" s="93"/>
      <c r="C97" s="94"/>
      <c r="D97" s="94"/>
      <c r="E97" s="94"/>
      <c r="F97" s="94"/>
      <c r="G97" s="94"/>
      <c r="H97" s="95"/>
    </row>
    <row r="98" spans="2:8" ht="14.25" hidden="1" customHeight="1">
      <c r="B98" s="93"/>
      <c r="C98" s="94"/>
      <c r="D98" s="94"/>
      <c r="E98" s="94"/>
      <c r="F98" s="94"/>
      <c r="G98" s="94"/>
      <c r="H98" s="95"/>
    </row>
    <row r="99" spans="2:8" ht="14.25" hidden="1" customHeight="1">
      <c r="B99" s="93"/>
      <c r="C99" s="94"/>
      <c r="D99" s="94"/>
      <c r="E99" s="94"/>
      <c r="F99" s="94"/>
      <c r="G99" s="94"/>
      <c r="H99" s="95"/>
    </row>
    <row r="100" spans="2:8" ht="14.25" hidden="1" customHeight="1">
      <c r="B100" s="93"/>
      <c r="C100" s="94"/>
      <c r="D100" s="94"/>
      <c r="E100" s="94"/>
      <c r="F100" s="94"/>
      <c r="G100" s="94"/>
      <c r="H100" s="95"/>
    </row>
    <row r="101" spans="2:8" ht="14.25" hidden="1" customHeight="1">
      <c r="B101" s="93"/>
      <c r="C101" s="94"/>
      <c r="D101" s="94"/>
      <c r="E101" s="94"/>
      <c r="F101" s="94"/>
      <c r="G101" s="94"/>
      <c r="H101" s="95"/>
    </row>
    <row r="102" spans="2:8" ht="14.25" hidden="1" customHeight="1">
      <c r="B102" s="93"/>
      <c r="C102" s="94"/>
      <c r="D102" s="94"/>
      <c r="E102" s="94"/>
      <c r="F102" s="94"/>
      <c r="G102" s="94"/>
      <c r="H102" s="95"/>
    </row>
    <row r="103" spans="2:8" ht="14.25" hidden="1" customHeight="1">
      <c r="B103" s="93"/>
      <c r="C103" s="94"/>
      <c r="D103" s="94"/>
      <c r="E103" s="94"/>
      <c r="F103" s="94"/>
      <c r="G103" s="94"/>
      <c r="H103" s="95"/>
    </row>
    <row r="104" spans="2:8" ht="14.25" hidden="1" customHeight="1">
      <c r="B104" s="93"/>
      <c r="C104" s="94"/>
      <c r="D104" s="94"/>
      <c r="E104" s="94"/>
      <c r="F104" s="94"/>
      <c r="G104" s="94"/>
      <c r="H104" s="95"/>
    </row>
    <row r="105" spans="2:8" ht="14.25" hidden="1" customHeight="1">
      <c r="B105" s="93"/>
      <c r="C105" s="94"/>
      <c r="D105" s="94"/>
      <c r="E105" s="94"/>
      <c r="F105" s="94"/>
      <c r="G105" s="94"/>
      <c r="H105" s="95"/>
    </row>
    <row r="106" spans="2:8" ht="14.25" hidden="1" customHeight="1">
      <c r="B106" s="93"/>
      <c r="C106" s="94"/>
      <c r="D106" s="94"/>
      <c r="E106" s="94"/>
      <c r="F106" s="94"/>
      <c r="G106" s="94"/>
      <c r="H106" s="95"/>
    </row>
    <row r="107" spans="2:8" ht="14.25" hidden="1" customHeight="1">
      <c r="B107" s="93"/>
      <c r="C107" s="94"/>
      <c r="D107" s="94"/>
      <c r="E107" s="94"/>
      <c r="F107" s="94"/>
      <c r="G107" s="94"/>
      <c r="H107" s="95"/>
    </row>
    <row r="108" spans="2:8" ht="14.25" hidden="1" customHeight="1">
      <c r="B108" s="93"/>
      <c r="C108" s="94"/>
      <c r="D108" s="94"/>
      <c r="E108" s="94"/>
      <c r="F108" s="94"/>
      <c r="G108" s="94"/>
      <c r="H108" s="95"/>
    </row>
    <row r="109" spans="2:8" ht="14.25" hidden="1" customHeight="1">
      <c r="B109" s="93"/>
      <c r="C109" s="94"/>
      <c r="D109" s="94"/>
      <c r="E109" s="94"/>
      <c r="F109" s="94"/>
      <c r="G109" s="94"/>
      <c r="H109" s="95"/>
    </row>
    <row r="110" spans="2:8" ht="14.25" hidden="1" customHeight="1">
      <c r="B110" s="93"/>
      <c r="C110" s="94"/>
      <c r="D110" s="94"/>
      <c r="E110" s="94"/>
      <c r="F110" s="94"/>
      <c r="G110" s="94"/>
      <c r="H110" s="95"/>
    </row>
    <row r="111" spans="2:8" ht="14.25" hidden="1" customHeight="1">
      <c r="B111" s="93"/>
      <c r="C111" s="94"/>
      <c r="D111" s="94"/>
      <c r="E111" s="94"/>
      <c r="F111" s="94"/>
      <c r="G111" s="94"/>
      <c r="H111" s="95"/>
    </row>
    <row r="112" spans="2:8" ht="14.25" hidden="1" customHeight="1">
      <c r="B112" s="93"/>
      <c r="C112" s="94"/>
      <c r="D112" s="94"/>
      <c r="E112" s="94"/>
      <c r="F112" s="94"/>
      <c r="G112" s="94"/>
      <c r="H112" s="95"/>
    </row>
    <row r="113" spans="2:8" ht="14.25" hidden="1" customHeight="1">
      <c r="B113" s="93"/>
      <c r="C113" s="94"/>
      <c r="D113" s="94"/>
      <c r="E113" s="94"/>
      <c r="F113" s="94"/>
      <c r="G113" s="94"/>
      <c r="H113" s="95"/>
    </row>
    <row r="114" spans="2:8" ht="14.25" hidden="1" customHeight="1">
      <c r="B114" s="93"/>
      <c r="C114" s="94"/>
      <c r="D114" s="94"/>
      <c r="E114" s="94"/>
      <c r="F114" s="94"/>
      <c r="G114" s="94"/>
      <c r="H114" s="95"/>
    </row>
    <row r="115" spans="2:8" ht="14.25" hidden="1" customHeight="1">
      <c r="B115" s="93"/>
      <c r="C115" s="94"/>
      <c r="D115" s="94"/>
      <c r="E115" s="94"/>
      <c r="F115" s="94"/>
      <c r="G115" s="94"/>
      <c r="H115" s="95"/>
    </row>
    <row r="116" spans="2:8" ht="14.25" hidden="1" customHeight="1">
      <c r="B116" s="93"/>
      <c r="C116" s="94"/>
      <c r="D116" s="94"/>
      <c r="E116" s="94"/>
      <c r="F116" s="94"/>
      <c r="G116" s="94"/>
      <c r="H116" s="95"/>
    </row>
    <row r="117" spans="2:8" ht="14.25" hidden="1" customHeight="1">
      <c r="B117" s="93"/>
      <c r="C117" s="94"/>
      <c r="D117" s="94"/>
      <c r="E117" s="94"/>
      <c r="F117" s="94"/>
      <c r="G117" s="94"/>
      <c r="H117" s="95"/>
    </row>
    <row r="118" spans="2:8" ht="14.25" hidden="1" customHeight="1">
      <c r="B118" s="93"/>
      <c r="C118" s="94"/>
      <c r="D118" s="94"/>
      <c r="E118" s="94"/>
      <c r="F118" s="94"/>
      <c r="G118" s="94"/>
      <c r="H118" s="95"/>
    </row>
    <row r="119" spans="2:8" ht="14.25" hidden="1" customHeight="1">
      <c r="B119" s="93"/>
      <c r="C119" s="94"/>
      <c r="D119" s="94"/>
      <c r="E119" s="94"/>
      <c r="F119" s="94"/>
      <c r="G119" s="94"/>
      <c r="H119" s="95"/>
    </row>
    <row r="120" spans="2:8" ht="14.25" hidden="1" customHeight="1">
      <c r="B120" s="93"/>
      <c r="C120" s="94"/>
      <c r="D120" s="94"/>
      <c r="E120" s="94"/>
      <c r="F120" s="94"/>
      <c r="G120" s="94"/>
      <c r="H120" s="95"/>
    </row>
    <row r="121" spans="2:8" ht="14.25" hidden="1" customHeight="1">
      <c r="B121" s="93"/>
      <c r="C121" s="94"/>
      <c r="D121" s="94"/>
      <c r="E121" s="94"/>
      <c r="F121" s="94"/>
      <c r="G121" s="94"/>
      <c r="H121" s="95"/>
    </row>
    <row r="122" spans="2:8" ht="14.25" hidden="1" customHeight="1">
      <c r="B122" s="93"/>
      <c r="C122" s="94"/>
      <c r="D122" s="94"/>
      <c r="E122" s="94"/>
      <c r="F122" s="94"/>
      <c r="G122" s="94"/>
      <c r="H122" s="95"/>
    </row>
    <row r="123" spans="2:8" ht="14.25" hidden="1" customHeight="1">
      <c r="B123" s="93"/>
      <c r="C123" s="94"/>
      <c r="D123" s="94"/>
      <c r="E123" s="94"/>
      <c r="F123" s="94"/>
      <c r="G123" s="94"/>
      <c r="H123" s="95"/>
    </row>
    <row r="124" spans="2:8" ht="14.25" hidden="1" customHeight="1">
      <c r="B124" s="93"/>
      <c r="C124" s="94"/>
      <c r="D124" s="94"/>
      <c r="E124" s="94"/>
      <c r="F124" s="94"/>
      <c r="G124" s="94"/>
      <c r="H124" s="95"/>
    </row>
    <row r="125" spans="2:8" ht="14.25" hidden="1" customHeight="1">
      <c r="B125" s="93"/>
      <c r="C125" s="94"/>
      <c r="D125" s="94"/>
      <c r="E125" s="94"/>
      <c r="F125" s="94"/>
      <c r="G125" s="94"/>
      <c r="H125" s="95"/>
    </row>
    <row r="126" spans="2:8" ht="14.25" hidden="1" customHeight="1">
      <c r="B126" s="93"/>
      <c r="C126" s="94"/>
      <c r="D126" s="94"/>
      <c r="E126" s="94"/>
      <c r="F126" s="94"/>
      <c r="G126" s="94"/>
      <c r="H126" s="95"/>
    </row>
    <row r="127" spans="2:8" ht="14.25" hidden="1" customHeight="1">
      <c r="B127" s="93"/>
      <c r="C127" s="94"/>
      <c r="D127" s="94"/>
      <c r="E127" s="94"/>
      <c r="F127" s="94"/>
      <c r="G127" s="94"/>
      <c r="H127" s="95"/>
    </row>
    <row r="128" spans="2:8" ht="14.25" hidden="1" customHeight="1">
      <c r="B128" s="93"/>
      <c r="C128" s="94"/>
      <c r="D128" s="94"/>
      <c r="E128" s="94"/>
      <c r="F128" s="94"/>
      <c r="G128" s="94"/>
      <c r="H128" s="95"/>
    </row>
    <row r="129" spans="2:8" ht="14.25" hidden="1" customHeight="1">
      <c r="B129" s="93"/>
      <c r="C129" s="94"/>
      <c r="D129" s="94"/>
      <c r="E129" s="94"/>
      <c r="F129" s="94"/>
      <c r="G129" s="94"/>
      <c r="H129" s="95"/>
    </row>
    <row r="130" spans="2:8" ht="14.25" hidden="1" customHeight="1">
      <c r="B130" s="93"/>
      <c r="C130" s="94"/>
      <c r="D130" s="94"/>
      <c r="E130" s="94"/>
      <c r="F130" s="94"/>
      <c r="G130" s="94"/>
      <c r="H130" s="95"/>
    </row>
    <row r="131" spans="2:8" ht="14.25" hidden="1" customHeight="1">
      <c r="B131" s="93"/>
      <c r="C131" s="94"/>
      <c r="D131" s="94"/>
      <c r="E131" s="94"/>
      <c r="F131" s="94"/>
      <c r="G131" s="94"/>
      <c r="H131" s="95"/>
    </row>
    <row r="132" spans="2:8" ht="14.25" hidden="1" customHeight="1">
      <c r="B132" s="93"/>
      <c r="C132" s="94"/>
      <c r="D132" s="94"/>
      <c r="E132" s="94"/>
      <c r="F132" s="94"/>
      <c r="G132" s="94"/>
      <c r="H132" s="95"/>
    </row>
    <row r="133" spans="2:8" ht="14.25" hidden="1" customHeight="1">
      <c r="B133" s="93"/>
      <c r="C133" s="94"/>
      <c r="D133" s="94"/>
      <c r="E133" s="94"/>
      <c r="F133" s="94"/>
      <c r="G133" s="94"/>
      <c r="H133" s="95"/>
    </row>
    <row r="134" spans="2:8" ht="14.25" hidden="1" customHeight="1">
      <c r="B134" s="93"/>
      <c r="C134" s="94"/>
      <c r="D134" s="94"/>
      <c r="E134" s="94"/>
      <c r="F134" s="94"/>
      <c r="G134" s="94"/>
      <c r="H134" s="95"/>
    </row>
    <row r="135" spans="2:8" ht="14.25" hidden="1" customHeight="1">
      <c r="B135" s="93"/>
      <c r="C135" s="94"/>
      <c r="D135" s="94"/>
      <c r="E135" s="94"/>
      <c r="F135" s="94"/>
      <c r="G135" s="94"/>
      <c r="H135" s="95"/>
    </row>
    <row r="136" spans="2:8" ht="14.25" hidden="1" customHeight="1">
      <c r="B136" s="93"/>
      <c r="C136" s="94"/>
      <c r="D136" s="94"/>
      <c r="E136" s="94"/>
      <c r="F136" s="94"/>
      <c r="G136" s="94"/>
      <c r="H136" s="95"/>
    </row>
    <row r="137" spans="2:8" ht="14.25" hidden="1" customHeight="1">
      <c r="B137" s="93"/>
      <c r="C137" s="94"/>
      <c r="D137" s="94"/>
      <c r="E137" s="94"/>
      <c r="F137" s="94"/>
      <c r="G137" s="94"/>
      <c r="H137" s="95"/>
    </row>
    <row r="138" spans="2:8" ht="14.25" hidden="1" customHeight="1">
      <c r="B138" s="93"/>
      <c r="C138" s="94"/>
      <c r="D138" s="94"/>
      <c r="E138" s="94"/>
      <c r="F138" s="94"/>
      <c r="G138" s="94"/>
      <c r="H138" s="95"/>
    </row>
    <row r="139" spans="2:8" ht="14.25" hidden="1" customHeight="1">
      <c r="B139" s="93"/>
      <c r="C139" s="94"/>
      <c r="D139" s="94"/>
      <c r="E139" s="94"/>
      <c r="F139" s="94"/>
      <c r="G139" s="94"/>
      <c r="H139" s="95"/>
    </row>
    <row r="140" spans="2:8" ht="14.25" hidden="1" customHeight="1">
      <c r="B140" s="93"/>
      <c r="C140" s="94"/>
      <c r="D140" s="94"/>
      <c r="E140" s="94"/>
      <c r="F140" s="94"/>
      <c r="G140" s="94"/>
      <c r="H140" s="95"/>
    </row>
    <row r="141" spans="2:8" ht="14.25" hidden="1" customHeight="1">
      <c r="B141" s="93"/>
      <c r="C141" s="94"/>
      <c r="D141" s="94"/>
      <c r="E141" s="94"/>
      <c r="F141" s="94"/>
      <c r="G141" s="94"/>
      <c r="H141" s="95"/>
    </row>
    <row r="142" spans="2:8" ht="14.25" hidden="1" customHeight="1">
      <c r="B142" s="93"/>
      <c r="C142" s="94"/>
      <c r="D142" s="94"/>
      <c r="E142" s="94"/>
      <c r="F142" s="94"/>
      <c r="G142" s="94"/>
      <c r="H142" s="95"/>
    </row>
    <row r="143" spans="2:8" ht="14.25" hidden="1" customHeight="1">
      <c r="B143" s="93"/>
      <c r="C143" s="94"/>
      <c r="D143" s="94"/>
      <c r="E143" s="94"/>
      <c r="F143" s="94"/>
      <c r="G143" s="94"/>
      <c r="H143" s="95"/>
    </row>
    <row r="144" spans="2:8" ht="14.25" hidden="1" customHeight="1">
      <c r="B144" s="93"/>
      <c r="C144" s="94"/>
      <c r="D144" s="94"/>
      <c r="E144" s="94"/>
      <c r="F144" s="94"/>
      <c r="G144" s="94"/>
      <c r="H144" s="95"/>
    </row>
    <row r="145" spans="2:8" ht="14.25" hidden="1" customHeight="1">
      <c r="B145" s="93"/>
      <c r="C145" s="94"/>
      <c r="D145" s="94"/>
      <c r="E145" s="94"/>
      <c r="F145" s="94"/>
      <c r="G145" s="94"/>
      <c r="H145" s="95"/>
    </row>
    <row r="146" spans="2:8" ht="14.25" hidden="1" customHeight="1">
      <c r="B146" s="93"/>
      <c r="C146" s="94"/>
      <c r="D146" s="94"/>
      <c r="E146" s="94"/>
      <c r="F146" s="94"/>
      <c r="G146" s="94"/>
      <c r="H146" s="95"/>
    </row>
    <row r="147" spans="2:8" ht="14.25" hidden="1" customHeight="1">
      <c r="B147" s="93"/>
      <c r="C147" s="94"/>
      <c r="D147" s="94"/>
      <c r="E147" s="94"/>
      <c r="F147" s="94"/>
      <c r="G147" s="94"/>
      <c r="H147" s="95"/>
    </row>
    <row r="148" spans="2:8" ht="14.25" hidden="1" customHeight="1">
      <c r="B148" s="93"/>
      <c r="C148" s="94"/>
      <c r="D148" s="94"/>
      <c r="E148" s="94"/>
      <c r="F148" s="94"/>
      <c r="G148" s="94"/>
      <c r="H148" s="95"/>
    </row>
    <row r="149" spans="2:8" ht="14.25" hidden="1" customHeight="1">
      <c r="B149" s="93"/>
      <c r="C149" s="94"/>
      <c r="D149" s="94"/>
      <c r="E149" s="94"/>
      <c r="F149" s="94"/>
      <c r="G149" s="94"/>
      <c r="H149" s="95"/>
    </row>
    <row r="150" spans="2:8" ht="14.25" hidden="1" customHeight="1">
      <c r="B150" s="93"/>
      <c r="C150" s="94"/>
      <c r="D150" s="94"/>
      <c r="E150" s="94"/>
      <c r="F150" s="94"/>
      <c r="G150" s="94"/>
      <c r="H150" s="95"/>
    </row>
    <row r="151" spans="2:8" ht="14.25" hidden="1" customHeight="1">
      <c r="B151" s="93"/>
      <c r="C151" s="94"/>
      <c r="D151" s="94"/>
      <c r="E151" s="94"/>
      <c r="F151" s="94"/>
      <c r="G151" s="94"/>
      <c r="H151" s="95"/>
    </row>
    <row r="152" spans="2:8" ht="14.25" hidden="1" customHeight="1">
      <c r="B152" s="93"/>
      <c r="C152" s="94"/>
      <c r="D152" s="94"/>
      <c r="E152" s="94"/>
      <c r="F152" s="94"/>
      <c r="G152" s="94"/>
      <c r="H152" s="95"/>
    </row>
    <row r="153" spans="2:8" ht="14.25" hidden="1" customHeight="1">
      <c r="B153" s="93"/>
      <c r="C153" s="94"/>
      <c r="D153" s="94"/>
      <c r="E153" s="94"/>
      <c r="F153" s="94"/>
      <c r="G153" s="94"/>
      <c r="H153" s="95"/>
    </row>
    <row r="154" spans="2:8" ht="14.25" hidden="1" customHeight="1">
      <c r="B154" s="93"/>
      <c r="C154" s="94"/>
      <c r="D154" s="94"/>
      <c r="E154" s="94"/>
      <c r="F154" s="94"/>
      <c r="G154" s="94"/>
      <c r="H154" s="95"/>
    </row>
    <row r="155" spans="2:8" ht="14.25" hidden="1" customHeight="1">
      <c r="B155" s="93"/>
      <c r="C155" s="94"/>
      <c r="D155" s="94"/>
      <c r="E155" s="94"/>
      <c r="F155" s="94"/>
      <c r="G155" s="94"/>
      <c r="H155" s="95"/>
    </row>
    <row r="156" spans="2:8" ht="14.25" hidden="1" customHeight="1">
      <c r="B156" s="93"/>
      <c r="C156" s="94"/>
      <c r="D156" s="94"/>
      <c r="E156" s="94"/>
      <c r="F156" s="94"/>
      <c r="G156" s="94"/>
      <c r="H156" s="95"/>
    </row>
    <row r="157" spans="2:8" ht="14.25" hidden="1" customHeight="1">
      <c r="B157" s="93"/>
      <c r="C157" s="94"/>
      <c r="D157" s="94"/>
      <c r="E157" s="94"/>
      <c r="F157" s="94"/>
      <c r="G157" s="94"/>
      <c r="H157" s="95"/>
    </row>
    <row r="158" spans="2:8" ht="14.25" hidden="1" customHeight="1">
      <c r="B158" s="93"/>
      <c r="C158" s="94"/>
      <c r="D158" s="94"/>
      <c r="E158" s="94"/>
      <c r="F158" s="94"/>
      <c r="G158" s="94"/>
      <c r="H158" s="95"/>
    </row>
    <row r="159" spans="2:8" ht="14.25" hidden="1" customHeight="1">
      <c r="B159" s="93"/>
      <c r="C159" s="94"/>
      <c r="D159" s="94"/>
      <c r="E159" s="94"/>
      <c r="F159" s="94"/>
      <c r="G159" s="94"/>
      <c r="H159" s="95"/>
    </row>
    <row r="160" spans="2:8" ht="14.25" hidden="1" customHeight="1">
      <c r="B160" s="93"/>
      <c r="C160" s="94"/>
      <c r="D160" s="94"/>
      <c r="E160" s="94"/>
      <c r="F160" s="94"/>
      <c r="G160" s="94"/>
      <c r="H160" s="95"/>
    </row>
    <row r="161" spans="2:8" ht="14.25" hidden="1" customHeight="1">
      <c r="B161" s="93"/>
      <c r="C161" s="94"/>
      <c r="D161" s="94"/>
      <c r="E161" s="94"/>
      <c r="F161" s="94"/>
      <c r="G161" s="94"/>
      <c r="H161" s="95"/>
    </row>
    <row r="162" spans="2:8" ht="14.25" hidden="1" customHeight="1">
      <c r="B162" s="93"/>
      <c r="C162" s="94"/>
      <c r="D162" s="94"/>
      <c r="E162" s="94"/>
      <c r="F162" s="94"/>
      <c r="G162" s="94"/>
      <c r="H162" s="95"/>
    </row>
    <row r="163" spans="2:8" ht="14.25" hidden="1" customHeight="1">
      <c r="B163" s="93"/>
      <c r="C163" s="94"/>
      <c r="D163" s="94"/>
      <c r="E163" s="94"/>
      <c r="F163" s="94"/>
      <c r="G163" s="94"/>
      <c r="H163" s="95"/>
    </row>
    <row r="164" spans="2:8" ht="14.25" hidden="1" customHeight="1">
      <c r="B164" s="93"/>
      <c r="C164" s="94"/>
      <c r="D164" s="94"/>
      <c r="E164" s="94"/>
      <c r="F164" s="94"/>
      <c r="G164" s="94"/>
      <c r="H164" s="95"/>
    </row>
    <row r="165" spans="2:8" ht="14.25" hidden="1" customHeight="1">
      <c r="B165" s="93"/>
      <c r="C165" s="94"/>
      <c r="D165" s="94"/>
      <c r="E165" s="94"/>
      <c r="F165" s="94"/>
      <c r="G165" s="94"/>
      <c r="H165" s="95"/>
    </row>
    <row r="166" spans="2:8" ht="14.25" hidden="1" customHeight="1">
      <c r="B166" s="93"/>
      <c r="C166" s="94"/>
      <c r="D166" s="94"/>
      <c r="E166" s="94"/>
      <c r="F166" s="94"/>
      <c r="G166" s="94"/>
      <c r="H166" s="95"/>
    </row>
    <row r="167" spans="2:8" ht="14.25" hidden="1" customHeight="1">
      <c r="B167" s="93"/>
      <c r="C167" s="94"/>
      <c r="D167" s="94"/>
      <c r="E167" s="94"/>
      <c r="F167" s="94"/>
      <c r="G167" s="94"/>
      <c r="H167" s="95"/>
    </row>
    <row r="168" spans="2:8" ht="14.25" hidden="1" customHeight="1">
      <c r="B168" s="93"/>
      <c r="C168" s="94"/>
      <c r="D168" s="94"/>
      <c r="E168" s="94"/>
      <c r="F168" s="94"/>
      <c r="G168" s="94"/>
      <c r="H168" s="95"/>
    </row>
    <row r="169" spans="2:8" ht="14.25" hidden="1" customHeight="1">
      <c r="B169" s="93"/>
      <c r="C169" s="94"/>
      <c r="D169" s="94"/>
      <c r="E169" s="94"/>
      <c r="F169" s="94"/>
      <c r="G169" s="94"/>
      <c r="H169" s="95"/>
    </row>
    <row r="170" spans="2:8" ht="14.25" hidden="1" customHeight="1">
      <c r="B170" s="93"/>
      <c r="C170" s="94"/>
      <c r="D170" s="94"/>
      <c r="E170" s="94"/>
      <c r="F170" s="94"/>
      <c r="G170" s="94"/>
      <c r="H170" s="95"/>
    </row>
    <row r="171" spans="2:8" ht="14.25" hidden="1" customHeight="1">
      <c r="B171" s="93"/>
      <c r="C171" s="94"/>
      <c r="D171" s="94"/>
      <c r="E171" s="94"/>
      <c r="F171" s="94"/>
      <c r="G171" s="94"/>
      <c r="H171" s="95"/>
    </row>
    <row r="172" spans="2:8" ht="14.25" hidden="1" customHeight="1">
      <c r="B172" s="93"/>
      <c r="C172" s="94"/>
      <c r="D172" s="94"/>
      <c r="E172" s="94"/>
      <c r="F172" s="94"/>
      <c r="G172" s="94"/>
      <c r="H172" s="95"/>
    </row>
    <row r="173" spans="2:8" ht="14.25" hidden="1" customHeight="1">
      <c r="B173" s="93"/>
      <c r="C173" s="94"/>
      <c r="D173" s="94"/>
      <c r="E173" s="94"/>
      <c r="F173" s="94"/>
      <c r="G173" s="94"/>
      <c r="H173" s="95"/>
    </row>
    <row r="174" spans="2:8" ht="14.25" hidden="1" customHeight="1">
      <c r="B174" s="93"/>
      <c r="C174" s="94"/>
      <c r="D174" s="94"/>
      <c r="E174" s="94"/>
      <c r="F174" s="94"/>
      <c r="G174" s="94"/>
      <c r="H174" s="95"/>
    </row>
    <row r="175" spans="2:8" ht="14.25" hidden="1" customHeight="1">
      <c r="B175" s="93"/>
      <c r="C175" s="94"/>
      <c r="D175" s="94"/>
      <c r="E175" s="94"/>
      <c r="F175" s="94"/>
      <c r="G175" s="94"/>
      <c r="H175" s="95"/>
    </row>
    <row r="176" spans="2:8" ht="14.25" hidden="1" customHeight="1">
      <c r="B176" s="93"/>
      <c r="C176" s="94"/>
      <c r="D176" s="94"/>
      <c r="E176" s="94"/>
      <c r="F176" s="94"/>
      <c r="G176" s="94"/>
      <c r="H176" s="95"/>
    </row>
    <row r="177" spans="2:8" ht="14.25" hidden="1" customHeight="1">
      <c r="B177" s="93"/>
      <c r="C177" s="94"/>
      <c r="D177" s="94"/>
      <c r="E177" s="94"/>
      <c r="F177" s="94"/>
      <c r="G177" s="94"/>
      <c r="H177" s="95"/>
    </row>
    <row r="178" spans="2:8" ht="14.25" hidden="1" customHeight="1">
      <c r="B178" s="93"/>
      <c r="C178" s="94"/>
      <c r="D178" s="94"/>
      <c r="E178" s="94"/>
      <c r="F178" s="94"/>
      <c r="G178" s="94"/>
      <c r="H178" s="95"/>
    </row>
    <row r="179" spans="2:8" ht="14.25" hidden="1" customHeight="1">
      <c r="B179" s="93"/>
      <c r="C179" s="94"/>
      <c r="D179" s="94"/>
      <c r="E179" s="94"/>
      <c r="F179" s="94"/>
      <c r="G179" s="94"/>
      <c r="H179" s="95"/>
    </row>
    <row r="180" spans="2:8" ht="14.25" hidden="1" customHeight="1">
      <c r="B180" s="93"/>
      <c r="C180" s="94"/>
      <c r="D180" s="94"/>
      <c r="E180" s="94"/>
      <c r="F180" s="94"/>
      <c r="G180" s="94"/>
      <c r="H180" s="95"/>
    </row>
    <row r="181" spans="2:8" ht="14.25" hidden="1" customHeight="1">
      <c r="B181" s="93"/>
      <c r="C181" s="94"/>
      <c r="D181" s="94"/>
      <c r="E181" s="94"/>
      <c r="F181" s="94"/>
      <c r="G181" s="94"/>
      <c r="H181" s="95"/>
    </row>
    <row r="182" spans="2:8" ht="14.25" hidden="1" customHeight="1">
      <c r="B182" s="93"/>
      <c r="C182" s="94"/>
      <c r="D182" s="94"/>
      <c r="E182" s="94"/>
      <c r="F182" s="94"/>
      <c r="G182" s="94"/>
      <c r="H182" s="95"/>
    </row>
    <row r="183" spans="2:8" ht="14.25" hidden="1" customHeight="1">
      <c r="B183" s="93"/>
      <c r="C183" s="94"/>
      <c r="D183" s="94"/>
      <c r="E183" s="94"/>
      <c r="F183" s="94"/>
      <c r="G183" s="94"/>
      <c r="H183" s="95"/>
    </row>
    <row r="184" spans="2:8" ht="14.25" hidden="1" customHeight="1">
      <c r="B184" s="93"/>
      <c r="C184" s="94"/>
      <c r="D184" s="94"/>
      <c r="E184" s="94"/>
      <c r="F184" s="94"/>
      <c r="G184" s="94"/>
      <c r="H184" s="95"/>
    </row>
    <row r="185" spans="2:8" ht="14.25" hidden="1" customHeight="1">
      <c r="B185" s="93"/>
      <c r="C185" s="94"/>
      <c r="D185" s="94"/>
      <c r="E185" s="94"/>
      <c r="F185" s="94"/>
      <c r="G185" s="94"/>
      <c r="H185" s="95"/>
    </row>
    <row r="186" spans="2:8" ht="14.25" hidden="1" customHeight="1">
      <c r="B186" s="93"/>
      <c r="C186" s="94"/>
      <c r="D186" s="94"/>
      <c r="E186" s="94"/>
      <c r="F186" s="94"/>
      <c r="G186" s="94"/>
      <c r="H186" s="95"/>
    </row>
    <row r="187" spans="2:8" ht="14.25" hidden="1" customHeight="1">
      <c r="B187" s="93"/>
      <c r="C187" s="94"/>
      <c r="D187" s="94"/>
      <c r="E187" s="94"/>
      <c r="F187" s="94"/>
      <c r="G187" s="94"/>
      <c r="H187" s="95"/>
    </row>
    <row r="188" spans="2:8" ht="14.25" hidden="1" customHeight="1">
      <c r="B188" s="93"/>
      <c r="C188" s="94"/>
      <c r="D188" s="94"/>
      <c r="E188" s="94"/>
      <c r="F188" s="94"/>
      <c r="G188" s="94"/>
      <c r="H188" s="95"/>
    </row>
    <row r="189" spans="2:8" ht="14.25" hidden="1" customHeight="1">
      <c r="B189" s="93"/>
      <c r="C189" s="94"/>
      <c r="D189" s="94"/>
      <c r="E189" s="94"/>
      <c r="F189" s="94"/>
      <c r="G189" s="94"/>
      <c r="H189" s="95"/>
    </row>
    <row r="190" spans="2:8" ht="14.25" hidden="1" customHeight="1">
      <c r="B190" s="93"/>
      <c r="C190" s="94"/>
      <c r="D190" s="94"/>
      <c r="E190" s="94"/>
      <c r="F190" s="94"/>
      <c r="G190" s="94"/>
      <c r="H190" s="95"/>
    </row>
    <row r="191" spans="2:8" ht="14.25" hidden="1" customHeight="1">
      <c r="B191" s="93"/>
      <c r="C191" s="94"/>
      <c r="D191" s="94"/>
      <c r="E191" s="94"/>
      <c r="F191" s="94"/>
      <c r="G191" s="94"/>
      <c r="H191" s="95"/>
    </row>
    <row r="192" spans="2:8" ht="14.25" hidden="1" customHeight="1">
      <c r="B192" s="93"/>
      <c r="C192" s="94"/>
      <c r="D192" s="94"/>
      <c r="E192" s="94"/>
      <c r="F192" s="94"/>
      <c r="G192" s="94"/>
      <c r="H192" s="95"/>
    </row>
    <row r="193" spans="2:8" ht="14.25" hidden="1" customHeight="1">
      <c r="B193" s="93"/>
      <c r="C193" s="94"/>
      <c r="D193" s="94"/>
      <c r="E193" s="94"/>
      <c r="F193" s="94"/>
      <c r="G193" s="94"/>
      <c r="H193" s="95"/>
    </row>
    <row r="194" spans="2:8" ht="14.25" hidden="1" customHeight="1">
      <c r="B194" s="93"/>
      <c r="C194" s="94"/>
      <c r="D194" s="94"/>
      <c r="E194" s="94"/>
      <c r="F194" s="94"/>
      <c r="G194" s="94"/>
      <c r="H194" s="95"/>
    </row>
    <row r="195" spans="2:8" ht="14.25" hidden="1" customHeight="1">
      <c r="B195" s="93"/>
      <c r="C195" s="94"/>
      <c r="D195" s="94"/>
      <c r="E195" s="94"/>
      <c r="F195" s="94"/>
      <c r="G195" s="94"/>
      <c r="H195" s="95"/>
    </row>
    <row r="196" spans="2:8" ht="14.25" hidden="1" customHeight="1">
      <c r="B196" s="93"/>
      <c r="C196" s="94"/>
      <c r="D196" s="94"/>
      <c r="E196" s="94"/>
      <c r="F196" s="94"/>
      <c r="G196" s="94"/>
      <c r="H196" s="95"/>
    </row>
    <row r="197" spans="2:8" ht="14.25" hidden="1" customHeight="1">
      <c r="B197" s="93"/>
      <c r="C197" s="94"/>
      <c r="D197" s="94"/>
      <c r="E197" s="94"/>
      <c r="F197" s="94"/>
      <c r="G197" s="94"/>
      <c r="H197" s="95"/>
    </row>
    <row r="198" spans="2:8" ht="14.25" hidden="1" customHeight="1">
      <c r="B198" s="93"/>
      <c r="C198" s="94"/>
      <c r="D198" s="94"/>
      <c r="E198" s="94"/>
      <c r="F198" s="94"/>
      <c r="G198" s="94"/>
      <c r="H198" s="95"/>
    </row>
    <row r="199" spans="2:8" ht="14.25" hidden="1" customHeight="1">
      <c r="B199" s="93"/>
      <c r="C199" s="94"/>
      <c r="D199" s="94"/>
      <c r="E199" s="94"/>
      <c r="F199" s="94"/>
      <c r="G199" s="94"/>
      <c r="H199" s="95"/>
    </row>
    <row r="200" spans="2:8" ht="14.25" hidden="1" customHeight="1">
      <c r="B200" s="93"/>
      <c r="C200" s="94"/>
      <c r="D200" s="94"/>
      <c r="E200" s="94"/>
      <c r="F200" s="94"/>
      <c r="G200" s="94"/>
      <c r="H200" s="95"/>
    </row>
    <row r="201" spans="2:8" ht="14.25" hidden="1" customHeight="1">
      <c r="B201" s="93"/>
      <c r="C201" s="94"/>
      <c r="D201" s="94"/>
      <c r="E201" s="94"/>
      <c r="F201" s="94"/>
      <c r="G201" s="94"/>
      <c r="H201" s="95"/>
    </row>
    <row r="202" spans="2:8" ht="14.25" hidden="1" customHeight="1">
      <c r="B202" s="93"/>
      <c r="C202" s="94"/>
      <c r="D202" s="94"/>
      <c r="E202" s="94"/>
      <c r="F202" s="94"/>
      <c r="G202" s="94"/>
      <c r="H202" s="95"/>
    </row>
    <row r="203" spans="2:8" ht="14.25" hidden="1" customHeight="1">
      <c r="B203" s="93"/>
      <c r="C203" s="94"/>
      <c r="D203" s="94"/>
      <c r="E203" s="94"/>
      <c r="F203" s="94"/>
      <c r="G203" s="94"/>
      <c r="H203" s="95"/>
    </row>
    <row r="204" spans="2:8" ht="14.25" hidden="1" customHeight="1">
      <c r="B204" s="93"/>
      <c r="C204" s="94"/>
      <c r="D204" s="94"/>
      <c r="E204" s="94"/>
      <c r="F204" s="94"/>
      <c r="G204" s="94"/>
      <c r="H204" s="95"/>
    </row>
    <row r="205" spans="2:8" ht="14.25" hidden="1" customHeight="1">
      <c r="B205" s="93"/>
      <c r="C205" s="94"/>
      <c r="D205" s="94"/>
      <c r="E205" s="94"/>
      <c r="F205" s="94"/>
      <c r="G205" s="94"/>
      <c r="H205" s="95"/>
    </row>
    <row r="206" spans="2:8" ht="14.25" hidden="1" customHeight="1">
      <c r="B206" s="93"/>
      <c r="C206" s="94"/>
      <c r="D206" s="94"/>
      <c r="E206" s="94"/>
      <c r="F206" s="94"/>
      <c r="G206" s="94"/>
      <c r="H206" s="95"/>
    </row>
    <row r="207" spans="2:8" ht="14.25" hidden="1" customHeight="1">
      <c r="B207" s="93"/>
      <c r="C207" s="94"/>
      <c r="D207" s="94"/>
      <c r="E207" s="94"/>
      <c r="F207" s="94"/>
      <c r="G207" s="94"/>
      <c r="H207" s="95"/>
    </row>
    <row r="208" spans="2:8" ht="14.25" hidden="1" customHeight="1">
      <c r="B208" s="93"/>
      <c r="C208" s="94"/>
      <c r="D208" s="94"/>
      <c r="E208" s="94"/>
      <c r="F208" s="94"/>
      <c r="G208" s="94"/>
      <c r="H208" s="95"/>
    </row>
    <row r="209" spans="2:8" ht="14.25" hidden="1" customHeight="1">
      <c r="B209" s="93"/>
      <c r="C209" s="94"/>
      <c r="D209" s="94"/>
      <c r="E209" s="94"/>
      <c r="F209" s="94"/>
      <c r="G209" s="94"/>
      <c r="H209" s="95"/>
    </row>
    <row r="210" spans="2:8" ht="14.25" hidden="1" customHeight="1">
      <c r="B210" s="93"/>
      <c r="C210" s="94"/>
      <c r="D210" s="94"/>
      <c r="E210" s="94"/>
      <c r="F210" s="94"/>
      <c r="G210" s="94"/>
      <c r="H210" s="95"/>
    </row>
    <row r="211" spans="2:8" ht="14.25" hidden="1" customHeight="1">
      <c r="B211" s="93"/>
      <c r="C211" s="94"/>
      <c r="D211" s="94"/>
      <c r="E211" s="94"/>
      <c r="F211" s="94"/>
      <c r="G211" s="94"/>
      <c r="H211" s="95"/>
    </row>
    <row r="212" spans="2:8" ht="14.25" hidden="1" customHeight="1">
      <c r="B212" s="93"/>
      <c r="C212" s="94"/>
      <c r="D212" s="94"/>
      <c r="E212" s="94"/>
      <c r="F212" s="94"/>
      <c r="G212" s="94"/>
      <c r="H212" s="95"/>
    </row>
    <row r="213" spans="2:8" ht="14.25" hidden="1" customHeight="1">
      <c r="B213" s="93"/>
      <c r="C213" s="94"/>
      <c r="D213" s="94"/>
      <c r="E213" s="94"/>
      <c r="F213" s="94"/>
      <c r="G213" s="94"/>
      <c r="H213" s="95"/>
    </row>
    <row r="214" spans="2:8" ht="14.25" hidden="1" customHeight="1">
      <c r="B214" s="93"/>
      <c r="C214" s="94"/>
      <c r="D214" s="94"/>
      <c r="E214" s="94"/>
      <c r="F214" s="94"/>
      <c r="G214" s="94"/>
      <c r="H214" s="95"/>
    </row>
    <row r="215" spans="2:8" ht="14.25" hidden="1" customHeight="1">
      <c r="B215" s="93"/>
      <c r="C215" s="94"/>
      <c r="D215" s="94"/>
      <c r="E215" s="94"/>
      <c r="F215" s="94"/>
      <c r="G215" s="94"/>
      <c r="H215" s="95"/>
    </row>
    <row r="216" spans="2:8" ht="14.25" hidden="1" customHeight="1">
      <c r="B216" s="93"/>
      <c r="C216" s="94"/>
      <c r="D216" s="94"/>
      <c r="E216" s="94"/>
      <c r="F216" s="94"/>
      <c r="G216" s="94"/>
      <c r="H216" s="95"/>
    </row>
    <row r="217" spans="2:8" ht="14.25" hidden="1" customHeight="1">
      <c r="B217" s="93"/>
      <c r="C217" s="94"/>
      <c r="D217" s="94"/>
      <c r="E217" s="94"/>
      <c r="F217" s="94"/>
      <c r="G217" s="94"/>
      <c r="H217" s="95"/>
    </row>
    <row r="218" spans="2:8" ht="14.25" hidden="1" customHeight="1">
      <c r="B218" s="93"/>
      <c r="C218" s="94"/>
      <c r="D218" s="94"/>
      <c r="E218" s="94"/>
      <c r="F218" s="94"/>
      <c r="G218" s="94"/>
      <c r="H218" s="95"/>
    </row>
    <row r="219" spans="2:8" ht="14.25" hidden="1" customHeight="1">
      <c r="B219" s="93"/>
      <c r="C219" s="94"/>
      <c r="D219" s="94"/>
      <c r="E219" s="94"/>
      <c r="F219" s="94"/>
      <c r="G219" s="94"/>
      <c r="H219" s="95"/>
    </row>
    <row r="220" spans="2:8" ht="14.25" hidden="1" customHeight="1">
      <c r="B220" s="93"/>
      <c r="C220" s="94"/>
      <c r="D220" s="94"/>
      <c r="E220" s="94"/>
      <c r="F220" s="94"/>
      <c r="G220" s="94"/>
      <c r="H220" s="95"/>
    </row>
    <row r="221" spans="2:8" ht="14.25" hidden="1" customHeight="1">
      <c r="B221" s="93"/>
      <c r="C221" s="94"/>
      <c r="D221" s="94"/>
      <c r="E221" s="94"/>
      <c r="F221" s="94"/>
      <c r="G221" s="94"/>
      <c r="H221" s="95"/>
    </row>
    <row r="222" spans="2:8" ht="14.25" hidden="1" customHeight="1">
      <c r="B222" s="93"/>
      <c r="C222" s="94"/>
      <c r="D222" s="94"/>
      <c r="E222" s="94"/>
      <c r="F222" s="94"/>
      <c r="G222" s="94"/>
      <c r="H222" s="95"/>
    </row>
    <row r="223" spans="2:8" ht="14.25" hidden="1" customHeight="1">
      <c r="B223" s="93"/>
      <c r="C223" s="94"/>
      <c r="D223" s="94"/>
      <c r="E223" s="94"/>
      <c r="F223" s="94"/>
      <c r="G223" s="94"/>
      <c r="H223" s="95"/>
    </row>
    <row r="224" spans="2:8" ht="14.25" hidden="1" customHeight="1">
      <c r="B224" s="93"/>
      <c r="C224" s="94"/>
      <c r="D224" s="94"/>
      <c r="E224" s="94"/>
      <c r="F224" s="94"/>
      <c r="G224" s="94"/>
      <c r="H224" s="95"/>
    </row>
    <row r="225" spans="2:8" ht="14.25" hidden="1" customHeight="1">
      <c r="B225" s="93"/>
      <c r="C225" s="94"/>
      <c r="D225" s="94"/>
      <c r="E225" s="94"/>
      <c r="F225" s="94"/>
      <c r="G225" s="94"/>
      <c r="H225" s="95"/>
    </row>
    <row r="226" spans="2:8" ht="14.25" hidden="1" customHeight="1">
      <c r="B226" s="93"/>
      <c r="C226" s="94"/>
      <c r="D226" s="94"/>
      <c r="E226" s="94"/>
      <c r="F226" s="94"/>
      <c r="G226" s="94"/>
      <c r="H226" s="95"/>
    </row>
    <row r="227" spans="2:8" ht="14.25" hidden="1" customHeight="1">
      <c r="B227" s="93"/>
      <c r="C227" s="94"/>
      <c r="D227" s="94"/>
      <c r="E227" s="94"/>
      <c r="F227" s="94"/>
      <c r="G227" s="94"/>
      <c r="H227" s="95"/>
    </row>
    <row r="228" spans="2:8" ht="14.25" hidden="1" customHeight="1">
      <c r="B228" s="93"/>
      <c r="C228" s="94"/>
      <c r="D228" s="94"/>
      <c r="E228" s="94"/>
      <c r="F228" s="94"/>
      <c r="G228" s="94"/>
      <c r="H228" s="95"/>
    </row>
    <row r="229" spans="2:8" ht="14.25" hidden="1" customHeight="1">
      <c r="B229" s="93"/>
      <c r="C229" s="94"/>
      <c r="D229" s="94"/>
      <c r="E229" s="94"/>
      <c r="F229" s="94"/>
      <c r="G229" s="94"/>
      <c r="H229" s="95"/>
    </row>
    <row r="230" spans="2:8" ht="14.25" hidden="1" customHeight="1">
      <c r="B230" s="93"/>
      <c r="C230" s="94"/>
      <c r="D230" s="94"/>
      <c r="E230" s="94"/>
      <c r="F230" s="94"/>
      <c r="G230" s="94"/>
      <c r="H230" s="95"/>
    </row>
    <row r="231" spans="2:8" ht="14.25" hidden="1" customHeight="1">
      <c r="B231" s="93"/>
      <c r="C231" s="94"/>
      <c r="D231" s="94"/>
      <c r="E231" s="94"/>
      <c r="F231" s="94"/>
      <c r="G231" s="94"/>
      <c r="H231" s="95"/>
    </row>
    <row r="232" spans="2:8" ht="14.25" hidden="1" customHeight="1">
      <c r="B232" s="93"/>
      <c r="C232" s="94"/>
      <c r="D232" s="94"/>
      <c r="E232" s="94"/>
      <c r="F232" s="94"/>
      <c r="G232" s="94"/>
      <c r="H232" s="95"/>
    </row>
    <row r="233" spans="2:8" ht="14.25" hidden="1" customHeight="1">
      <c r="B233" s="93"/>
      <c r="C233" s="94"/>
      <c r="D233" s="94"/>
      <c r="E233" s="94"/>
      <c r="F233" s="94"/>
      <c r="G233" s="94"/>
      <c r="H233" s="95"/>
    </row>
    <row r="234" spans="2:8" ht="14.25" hidden="1" customHeight="1">
      <c r="B234" s="93"/>
      <c r="C234" s="94"/>
      <c r="D234" s="94"/>
      <c r="E234" s="94"/>
      <c r="F234" s="94"/>
      <c r="G234" s="94"/>
      <c r="H234" s="95"/>
    </row>
    <row r="235" spans="2:8" ht="14.25" hidden="1" customHeight="1">
      <c r="B235" s="93"/>
      <c r="C235" s="94"/>
      <c r="D235" s="94"/>
      <c r="E235" s="94"/>
      <c r="F235" s="94"/>
      <c r="G235" s="94"/>
      <c r="H235" s="95"/>
    </row>
    <row r="236" spans="2:8" ht="14.25" hidden="1" customHeight="1">
      <c r="B236" s="93"/>
      <c r="C236" s="94"/>
      <c r="D236" s="94"/>
      <c r="E236" s="94"/>
      <c r="F236" s="94"/>
      <c r="G236" s="94"/>
      <c r="H236" s="95"/>
    </row>
    <row r="237" spans="2:8" ht="14.25" hidden="1" customHeight="1">
      <c r="B237" s="93"/>
      <c r="C237" s="94"/>
      <c r="D237" s="94"/>
      <c r="E237" s="94"/>
      <c r="F237" s="94"/>
      <c r="G237" s="94"/>
      <c r="H237" s="95"/>
    </row>
    <row r="238" spans="2:8" ht="14.25" hidden="1" customHeight="1">
      <c r="B238" s="93"/>
      <c r="C238" s="94"/>
      <c r="D238" s="94"/>
      <c r="E238" s="94"/>
      <c r="F238" s="94"/>
      <c r="G238" s="94"/>
      <c r="H238" s="95"/>
    </row>
    <row r="239" spans="2:8" ht="14.25" hidden="1" customHeight="1">
      <c r="B239" s="93"/>
      <c r="C239" s="94"/>
      <c r="D239" s="94"/>
      <c r="E239" s="94"/>
      <c r="F239" s="94"/>
      <c r="G239" s="94"/>
      <c r="H239" s="95"/>
    </row>
    <row r="240" spans="2:8" ht="14.25" hidden="1" customHeight="1">
      <c r="B240" s="93"/>
      <c r="C240" s="94"/>
      <c r="D240" s="94"/>
      <c r="E240" s="94"/>
      <c r="F240" s="94"/>
      <c r="G240" s="94"/>
      <c r="H240" s="95"/>
    </row>
    <row r="241" spans="2:8" ht="14.25" hidden="1" customHeight="1">
      <c r="B241" s="93"/>
      <c r="C241" s="94"/>
      <c r="D241" s="94"/>
      <c r="E241" s="94"/>
      <c r="F241" s="94"/>
      <c r="G241" s="94"/>
      <c r="H241" s="95"/>
    </row>
    <row r="242" spans="2:8" ht="14.25" hidden="1" customHeight="1">
      <c r="B242" s="93"/>
      <c r="C242" s="94"/>
      <c r="D242" s="94"/>
      <c r="E242" s="94"/>
      <c r="F242" s="94"/>
      <c r="G242" s="94"/>
      <c r="H242" s="95"/>
    </row>
    <row r="243" spans="2:8" ht="14.25" hidden="1" customHeight="1">
      <c r="B243" s="93"/>
      <c r="C243" s="94"/>
      <c r="D243" s="94"/>
      <c r="E243" s="94"/>
      <c r="F243" s="94"/>
      <c r="G243" s="94"/>
      <c r="H243" s="95"/>
    </row>
    <row r="244" spans="2:8" ht="14.25" hidden="1" customHeight="1">
      <c r="B244" s="93"/>
      <c r="C244" s="94"/>
      <c r="D244" s="94"/>
      <c r="E244" s="94"/>
      <c r="F244" s="94"/>
      <c r="G244" s="94"/>
      <c r="H244" s="95"/>
    </row>
    <row r="245" spans="2:8" ht="14.25" hidden="1" customHeight="1">
      <c r="B245" s="93"/>
      <c r="C245" s="94"/>
      <c r="D245" s="94"/>
      <c r="E245" s="94"/>
      <c r="F245" s="94"/>
      <c r="G245" s="94"/>
      <c r="H245" s="95"/>
    </row>
    <row r="246" spans="2:8" ht="14.25" hidden="1" customHeight="1">
      <c r="B246" s="93"/>
      <c r="C246" s="94"/>
      <c r="D246" s="94"/>
      <c r="E246" s="94"/>
      <c r="F246" s="94"/>
      <c r="G246" s="94"/>
      <c r="H246" s="95"/>
    </row>
    <row r="247" spans="2:8" ht="14.25" hidden="1" customHeight="1">
      <c r="B247" s="93"/>
      <c r="C247" s="94"/>
      <c r="D247" s="94"/>
      <c r="E247" s="94"/>
      <c r="F247" s="94"/>
      <c r="G247" s="94"/>
      <c r="H247" s="95"/>
    </row>
    <row r="248" spans="2:8" ht="14.25" hidden="1" customHeight="1">
      <c r="B248" s="93"/>
      <c r="C248" s="94"/>
      <c r="D248" s="94"/>
      <c r="E248" s="94"/>
      <c r="F248" s="94"/>
      <c r="G248" s="94"/>
      <c r="H248" s="95"/>
    </row>
    <row r="249" spans="2:8" ht="14.25" hidden="1" customHeight="1">
      <c r="B249" s="93"/>
      <c r="C249" s="94"/>
      <c r="D249" s="94"/>
      <c r="E249" s="94"/>
      <c r="F249" s="94"/>
      <c r="G249" s="94"/>
      <c r="H249" s="95"/>
    </row>
    <row r="250" spans="2:8" ht="14.25" hidden="1" customHeight="1">
      <c r="B250" s="93"/>
      <c r="C250" s="94"/>
      <c r="D250" s="94"/>
      <c r="E250" s="94"/>
      <c r="F250" s="94"/>
      <c r="G250" s="94"/>
      <c r="H250" s="95"/>
    </row>
    <row r="251" spans="2:8" ht="14.25" hidden="1" customHeight="1">
      <c r="B251" s="93"/>
      <c r="C251" s="94"/>
      <c r="D251" s="94"/>
      <c r="E251" s="94"/>
      <c r="F251" s="94"/>
      <c r="G251" s="94"/>
      <c r="H251" s="95"/>
    </row>
    <row r="252" spans="2:8" ht="14.25" hidden="1" customHeight="1">
      <c r="B252" s="93"/>
      <c r="C252" s="94"/>
      <c r="D252" s="94"/>
      <c r="E252" s="94"/>
      <c r="F252" s="94"/>
      <c r="G252" s="94"/>
      <c r="H252" s="95"/>
    </row>
    <row r="253" spans="2:8" ht="14.25" hidden="1" customHeight="1">
      <c r="B253" s="93"/>
      <c r="C253" s="94"/>
      <c r="D253" s="94"/>
      <c r="E253" s="94"/>
      <c r="F253" s="94"/>
      <c r="G253" s="94"/>
      <c r="H253" s="95"/>
    </row>
    <row r="254" spans="2:8" ht="14.25" hidden="1" customHeight="1">
      <c r="B254" s="93"/>
      <c r="C254" s="94"/>
      <c r="D254" s="94"/>
      <c r="E254" s="94"/>
      <c r="F254" s="94"/>
      <c r="G254" s="94"/>
      <c r="H254" s="95"/>
    </row>
    <row r="255" spans="2:8" ht="14.25" hidden="1" customHeight="1">
      <c r="B255" s="93"/>
      <c r="C255" s="94"/>
      <c r="D255" s="94"/>
      <c r="E255" s="94"/>
      <c r="F255" s="94"/>
      <c r="G255" s="94"/>
      <c r="H255" s="95"/>
    </row>
    <row r="256" spans="2:8" ht="14.25" hidden="1" customHeight="1">
      <c r="B256" s="93"/>
      <c r="C256" s="94"/>
      <c r="D256" s="94"/>
      <c r="E256" s="94"/>
      <c r="F256" s="94"/>
      <c r="G256" s="94"/>
      <c r="H256" s="95"/>
    </row>
    <row r="257" spans="2:8" ht="14.25" hidden="1" customHeight="1">
      <c r="B257" s="93"/>
      <c r="C257" s="94"/>
      <c r="D257" s="94"/>
      <c r="E257" s="94"/>
      <c r="F257" s="94"/>
      <c r="G257" s="94"/>
      <c r="H257" s="95"/>
    </row>
    <row r="258" spans="2:8" ht="14.25" hidden="1" customHeight="1">
      <c r="B258" s="93"/>
      <c r="C258" s="94"/>
      <c r="D258" s="94"/>
      <c r="E258" s="94"/>
      <c r="F258" s="94"/>
      <c r="G258" s="94"/>
      <c r="H258" s="95"/>
    </row>
    <row r="259" spans="2:8" ht="14.25" hidden="1" customHeight="1">
      <c r="B259" s="93"/>
      <c r="C259" s="94"/>
      <c r="D259" s="94"/>
      <c r="E259" s="94"/>
      <c r="F259" s="94"/>
      <c r="G259" s="94"/>
      <c r="H259" s="95"/>
    </row>
    <row r="260" spans="2:8" ht="14.25" hidden="1" customHeight="1">
      <c r="B260" s="93"/>
      <c r="C260" s="94"/>
      <c r="D260" s="94"/>
      <c r="E260" s="94"/>
      <c r="F260" s="94"/>
      <c r="G260" s="94"/>
      <c r="H260" s="95"/>
    </row>
    <row r="261" spans="2:8" ht="14.25" hidden="1" customHeight="1">
      <c r="B261" s="93"/>
      <c r="C261" s="94"/>
      <c r="D261" s="94"/>
      <c r="E261" s="94"/>
      <c r="F261" s="94"/>
      <c r="G261" s="94"/>
      <c r="H261" s="95"/>
    </row>
    <row r="262" spans="2:8" ht="14.25" hidden="1" customHeight="1">
      <c r="B262" s="93"/>
      <c r="C262" s="94"/>
      <c r="D262" s="94"/>
      <c r="E262" s="94"/>
      <c r="F262" s="94"/>
      <c r="G262" s="94"/>
      <c r="H262" s="95"/>
    </row>
    <row r="263" spans="2:8" ht="14.25" hidden="1" customHeight="1">
      <c r="B263" s="93"/>
      <c r="C263" s="94"/>
      <c r="D263" s="94"/>
      <c r="E263" s="94"/>
      <c r="F263" s="94"/>
      <c r="G263" s="94"/>
      <c r="H263" s="95"/>
    </row>
    <row r="264" spans="2:8" ht="14.25" hidden="1" customHeight="1">
      <c r="B264" s="93"/>
      <c r="C264" s="94"/>
      <c r="D264" s="94"/>
      <c r="E264" s="94"/>
      <c r="F264" s="94"/>
      <c r="G264" s="94"/>
      <c r="H264" s="95"/>
    </row>
    <row r="265" spans="2:8" ht="14.25" hidden="1" customHeight="1">
      <c r="B265" s="93"/>
      <c r="C265" s="94"/>
      <c r="D265" s="94"/>
      <c r="E265" s="94"/>
      <c r="F265" s="94"/>
      <c r="G265" s="94"/>
      <c r="H265" s="95"/>
    </row>
    <row r="266" spans="2:8" ht="14.25" hidden="1" customHeight="1">
      <c r="B266" s="93"/>
      <c r="C266" s="94"/>
      <c r="D266" s="94"/>
      <c r="E266" s="94"/>
      <c r="F266" s="94"/>
      <c r="G266" s="94"/>
      <c r="H266" s="95"/>
    </row>
    <row r="267" spans="2:8" ht="14.25" hidden="1" customHeight="1">
      <c r="B267" s="93"/>
      <c r="C267" s="94"/>
      <c r="D267" s="94"/>
      <c r="E267" s="94"/>
      <c r="F267" s="94"/>
      <c r="G267" s="94"/>
      <c r="H267" s="95"/>
    </row>
    <row r="268" spans="2:8" ht="14.25" hidden="1" customHeight="1">
      <c r="B268" s="93"/>
      <c r="C268" s="94"/>
      <c r="D268" s="94"/>
      <c r="E268" s="94"/>
      <c r="F268" s="94"/>
      <c r="G268" s="94"/>
      <c r="H268" s="95"/>
    </row>
    <row r="269" spans="2:8" ht="14.25" hidden="1" customHeight="1">
      <c r="B269" s="93"/>
      <c r="C269" s="94"/>
      <c r="D269" s="94"/>
      <c r="E269" s="94"/>
      <c r="F269" s="94"/>
      <c r="G269" s="94"/>
      <c r="H269" s="95"/>
    </row>
    <row r="270" spans="2:8" ht="14.25" hidden="1" customHeight="1">
      <c r="B270" s="93"/>
      <c r="C270" s="94"/>
      <c r="D270" s="94"/>
      <c r="E270" s="94"/>
      <c r="F270" s="94"/>
      <c r="G270" s="94"/>
      <c r="H270" s="95"/>
    </row>
    <row r="271" spans="2:8" ht="14.25" hidden="1" customHeight="1">
      <c r="B271" s="93"/>
      <c r="C271" s="94"/>
      <c r="D271" s="94"/>
      <c r="E271" s="94"/>
      <c r="F271" s="94"/>
      <c r="G271" s="94"/>
      <c r="H271" s="95"/>
    </row>
    <row r="272" spans="2:8" ht="14.25" hidden="1" customHeight="1">
      <c r="B272" s="93"/>
      <c r="C272" s="94"/>
      <c r="D272" s="94"/>
      <c r="E272" s="94"/>
      <c r="F272" s="94"/>
      <c r="G272" s="94"/>
      <c r="H272" s="95"/>
    </row>
    <row r="273" spans="2:8" ht="14.25" hidden="1" customHeight="1">
      <c r="B273" s="93"/>
      <c r="C273" s="94"/>
      <c r="D273" s="94"/>
      <c r="E273" s="94"/>
      <c r="F273" s="94"/>
      <c r="G273" s="94"/>
      <c r="H273" s="95"/>
    </row>
    <row r="274" spans="2:8" ht="14.25" hidden="1" customHeight="1">
      <c r="B274" s="93"/>
      <c r="C274" s="94"/>
      <c r="D274" s="94"/>
      <c r="E274" s="94"/>
      <c r="F274" s="94"/>
      <c r="G274" s="94"/>
      <c r="H274" s="95"/>
    </row>
    <row r="275" spans="2:8" ht="14.25" hidden="1" customHeight="1">
      <c r="B275" s="93"/>
      <c r="C275" s="94"/>
      <c r="D275" s="94"/>
      <c r="E275" s="94"/>
      <c r="F275" s="94"/>
      <c r="G275" s="94"/>
      <c r="H275" s="95"/>
    </row>
    <row r="276" spans="2:8" ht="14.25" hidden="1" customHeight="1">
      <c r="B276" s="93"/>
      <c r="C276" s="94"/>
      <c r="D276" s="94"/>
      <c r="E276" s="94"/>
      <c r="F276" s="94"/>
      <c r="G276" s="94"/>
      <c r="H276" s="95"/>
    </row>
    <row r="277" spans="2:8" ht="14.25" hidden="1" customHeight="1">
      <c r="B277" s="93"/>
      <c r="C277" s="94"/>
      <c r="D277" s="94"/>
      <c r="E277" s="94"/>
      <c r="F277" s="94"/>
      <c r="G277" s="94"/>
      <c r="H277" s="95"/>
    </row>
    <row r="278" spans="2:8" ht="14.25" hidden="1" customHeight="1">
      <c r="B278" s="93"/>
      <c r="C278" s="94"/>
      <c r="D278" s="94"/>
      <c r="E278" s="94"/>
      <c r="F278" s="94"/>
      <c r="G278" s="94"/>
      <c r="H278" s="95"/>
    </row>
    <row r="279" spans="2:8" ht="14.25" hidden="1" customHeight="1">
      <c r="B279" s="93"/>
      <c r="C279" s="94"/>
      <c r="D279" s="94"/>
      <c r="E279" s="94"/>
      <c r="F279" s="94"/>
      <c r="G279" s="94"/>
      <c r="H279" s="95"/>
    </row>
    <row r="280" spans="2:8" ht="14.25" hidden="1" customHeight="1">
      <c r="B280" s="93"/>
      <c r="C280" s="94"/>
      <c r="D280" s="94"/>
      <c r="E280" s="94"/>
      <c r="F280" s="94"/>
      <c r="G280" s="94"/>
      <c r="H280" s="95"/>
    </row>
    <row r="281" spans="2:8" ht="14.25" hidden="1" customHeight="1">
      <c r="B281" s="93"/>
      <c r="C281" s="94"/>
      <c r="D281" s="94"/>
      <c r="E281" s="94"/>
      <c r="F281" s="94"/>
      <c r="G281" s="94"/>
      <c r="H281" s="95"/>
    </row>
    <row r="282" spans="2:8" ht="14.25" hidden="1" customHeight="1">
      <c r="B282" s="93"/>
      <c r="C282" s="94"/>
      <c r="D282" s="94"/>
      <c r="E282" s="94"/>
      <c r="F282" s="94"/>
      <c r="G282" s="94"/>
      <c r="H282" s="95"/>
    </row>
    <row r="283" spans="2:8" ht="14.25" hidden="1" customHeight="1">
      <c r="B283" s="93"/>
      <c r="C283" s="94"/>
      <c r="D283" s="94"/>
      <c r="E283" s="94"/>
      <c r="F283" s="94"/>
      <c r="G283" s="94"/>
      <c r="H283" s="95"/>
    </row>
    <row r="284" spans="2:8" ht="14.25" hidden="1" customHeight="1">
      <c r="B284" s="93"/>
      <c r="C284" s="94"/>
      <c r="D284" s="94"/>
      <c r="E284" s="94"/>
      <c r="F284" s="94"/>
      <c r="G284" s="94"/>
      <c r="H284" s="95"/>
    </row>
    <row r="285" spans="2:8" ht="14.25" hidden="1" customHeight="1">
      <c r="B285" s="93"/>
      <c r="C285" s="94"/>
      <c r="D285" s="94"/>
      <c r="E285" s="94"/>
      <c r="F285" s="94"/>
      <c r="G285" s="94"/>
      <c r="H285" s="95"/>
    </row>
    <row r="286" spans="2:8" ht="14.25" hidden="1" customHeight="1">
      <c r="B286" s="93"/>
      <c r="C286" s="94"/>
      <c r="D286" s="94"/>
      <c r="E286" s="94"/>
      <c r="F286" s="94"/>
      <c r="G286" s="94"/>
      <c r="H286" s="95"/>
    </row>
    <row r="287" spans="2:8" ht="14.25" hidden="1" customHeight="1">
      <c r="B287" s="93"/>
      <c r="C287" s="94"/>
      <c r="D287" s="94"/>
      <c r="E287" s="94"/>
      <c r="F287" s="94"/>
      <c r="G287" s="94"/>
      <c r="H287" s="95"/>
    </row>
    <row r="288" spans="2:8" ht="14.25" hidden="1" customHeight="1">
      <c r="B288" s="93"/>
      <c r="C288" s="94"/>
      <c r="D288" s="94"/>
      <c r="E288" s="94"/>
      <c r="F288" s="94"/>
      <c r="G288" s="94"/>
      <c r="H288" s="95"/>
    </row>
    <row r="289" spans="2:8" ht="14.25" hidden="1" customHeight="1">
      <c r="B289" s="93"/>
      <c r="C289" s="94"/>
      <c r="D289" s="94"/>
      <c r="E289" s="94"/>
      <c r="F289" s="94"/>
      <c r="G289" s="94"/>
      <c r="H289" s="95"/>
    </row>
    <row r="290" spans="2:8" ht="14.25" hidden="1" customHeight="1">
      <c r="B290" s="93"/>
      <c r="C290" s="94"/>
      <c r="D290" s="94"/>
      <c r="E290" s="94"/>
      <c r="F290" s="94"/>
      <c r="G290" s="94"/>
      <c r="H290" s="95"/>
    </row>
    <row r="291" spans="2:8" ht="14.25" hidden="1" customHeight="1">
      <c r="B291" s="93"/>
      <c r="C291" s="94"/>
      <c r="D291" s="94"/>
      <c r="E291" s="94"/>
      <c r="F291" s="94"/>
      <c r="G291" s="94"/>
      <c r="H291" s="95"/>
    </row>
    <row r="292" spans="2:8" ht="14.25" hidden="1" customHeight="1">
      <c r="B292" s="93"/>
      <c r="C292" s="94"/>
      <c r="D292" s="94"/>
      <c r="E292" s="94"/>
      <c r="F292" s="94"/>
      <c r="G292" s="94"/>
      <c r="H292" s="95"/>
    </row>
    <row r="293" spans="2:8" ht="14.25" hidden="1" customHeight="1">
      <c r="B293" s="93"/>
      <c r="C293" s="94"/>
      <c r="D293" s="94"/>
      <c r="E293" s="94"/>
      <c r="F293" s="94"/>
      <c r="G293" s="94"/>
      <c r="H293" s="95"/>
    </row>
    <row r="294" spans="2:8" ht="14.25" hidden="1" customHeight="1">
      <c r="B294" s="93"/>
      <c r="C294" s="94"/>
      <c r="D294" s="94"/>
      <c r="E294" s="94"/>
      <c r="F294" s="94"/>
      <c r="G294" s="94"/>
      <c r="H294" s="95"/>
    </row>
    <row r="295" spans="2:8" ht="14.25" hidden="1" customHeight="1">
      <c r="B295" s="93"/>
      <c r="C295" s="94"/>
      <c r="D295" s="94"/>
      <c r="E295" s="94"/>
      <c r="F295" s="94"/>
      <c r="G295" s="94"/>
      <c r="H295" s="95"/>
    </row>
    <row r="296" spans="2:8" ht="14.25" hidden="1" customHeight="1">
      <c r="B296" s="93"/>
      <c r="C296" s="94"/>
      <c r="D296" s="94"/>
      <c r="E296" s="94"/>
      <c r="F296" s="94"/>
      <c r="G296" s="94"/>
      <c r="H296" s="95"/>
    </row>
    <row r="297" spans="2:8" ht="14.25" hidden="1" customHeight="1">
      <c r="B297" s="93"/>
      <c r="C297" s="94"/>
      <c r="D297" s="94"/>
      <c r="E297" s="94"/>
      <c r="F297" s="94"/>
      <c r="G297" s="94"/>
      <c r="H297" s="95"/>
    </row>
    <row r="298" spans="2:8" ht="14.25" hidden="1" customHeight="1">
      <c r="B298" s="93"/>
      <c r="C298" s="94"/>
      <c r="D298" s="94"/>
      <c r="E298" s="94"/>
      <c r="F298" s="94"/>
      <c r="G298" s="94"/>
      <c r="H298" s="95"/>
    </row>
    <row r="299" spans="2:8" ht="14.25" hidden="1" customHeight="1">
      <c r="B299" s="93"/>
      <c r="C299" s="94"/>
      <c r="D299" s="94"/>
      <c r="E299" s="94"/>
      <c r="F299" s="94"/>
      <c r="G299" s="94"/>
      <c r="H299" s="95"/>
    </row>
    <row r="300" spans="2:8" ht="14.25" hidden="1" customHeight="1">
      <c r="B300" s="93"/>
      <c r="C300" s="94"/>
      <c r="D300" s="94"/>
      <c r="E300" s="94"/>
      <c r="F300" s="94"/>
      <c r="G300" s="94"/>
      <c r="H300" s="95"/>
    </row>
    <row r="301" spans="2:8" ht="14.25" hidden="1" customHeight="1">
      <c r="B301" s="93"/>
      <c r="C301" s="94"/>
      <c r="D301" s="94"/>
      <c r="E301" s="94"/>
      <c r="F301" s="94"/>
      <c r="G301" s="94"/>
      <c r="H301" s="95"/>
    </row>
    <row r="302" spans="2:8" ht="14.25" hidden="1" customHeight="1">
      <c r="B302" s="93"/>
      <c r="C302" s="94"/>
      <c r="D302" s="94"/>
      <c r="E302" s="94"/>
      <c r="F302" s="94"/>
      <c r="G302" s="94"/>
      <c r="H302" s="95"/>
    </row>
    <row r="303" spans="2:8" ht="14.25" hidden="1" customHeight="1">
      <c r="B303" s="93"/>
      <c r="C303" s="94"/>
      <c r="D303" s="94"/>
      <c r="E303" s="94"/>
      <c r="F303" s="94"/>
      <c r="G303" s="94"/>
      <c r="H303" s="95"/>
    </row>
    <row r="304" spans="2:8" ht="14.25" hidden="1" customHeight="1">
      <c r="B304" s="93"/>
      <c r="C304" s="94"/>
      <c r="D304" s="94"/>
      <c r="E304" s="94"/>
      <c r="F304" s="94"/>
      <c r="G304" s="94"/>
      <c r="H304" s="95"/>
    </row>
    <row r="305" spans="2:8" ht="14.25" hidden="1" customHeight="1">
      <c r="B305" s="93"/>
      <c r="C305" s="94"/>
      <c r="D305" s="94"/>
      <c r="E305" s="94"/>
      <c r="F305" s="94"/>
      <c r="G305" s="94"/>
      <c r="H305" s="95"/>
    </row>
    <row r="306" spans="2:8" ht="14.25" hidden="1" customHeight="1">
      <c r="B306" s="93"/>
      <c r="C306" s="94"/>
      <c r="D306" s="94"/>
      <c r="E306" s="94"/>
      <c r="F306" s="94"/>
      <c r="G306" s="94"/>
      <c r="H306" s="95"/>
    </row>
    <row r="307" spans="2:8" ht="14.25" hidden="1" customHeight="1">
      <c r="B307" s="93"/>
      <c r="C307" s="94"/>
      <c r="D307" s="94"/>
      <c r="E307" s="94"/>
      <c r="F307" s="94"/>
      <c r="G307" s="94"/>
      <c r="H307" s="95"/>
    </row>
    <row r="308" spans="2:8" ht="14.25" hidden="1" customHeight="1">
      <c r="B308" s="93"/>
      <c r="C308" s="94"/>
      <c r="D308" s="94"/>
      <c r="E308" s="94"/>
      <c r="F308" s="94"/>
      <c r="G308" s="94"/>
      <c r="H308" s="95"/>
    </row>
    <row r="309" spans="2:8" ht="14.25" hidden="1" customHeight="1">
      <c r="B309" s="93"/>
      <c r="C309" s="94"/>
      <c r="D309" s="94"/>
      <c r="E309" s="94"/>
      <c r="F309" s="94"/>
      <c r="G309" s="94"/>
      <c r="H309" s="95"/>
    </row>
    <row r="310" spans="2:8" ht="14.25" hidden="1" customHeight="1">
      <c r="B310" s="93"/>
      <c r="C310" s="94"/>
      <c r="D310" s="94"/>
      <c r="E310" s="94"/>
      <c r="F310" s="94"/>
      <c r="G310" s="94"/>
      <c r="H310" s="95"/>
    </row>
    <row r="311" spans="2:8" ht="14.25" hidden="1" customHeight="1">
      <c r="B311" s="93"/>
      <c r="C311" s="94"/>
      <c r="D311" s="94"/>
      <c r="E311" s="94"/>
      <c r="F311" s="94"/>
      <c r="G311" s="94"/>
      <c r="H311" s="95"/>
    </row>
    <row r="312" spans="2:8" ht="14.25" hidden="1" customHeight="1">
      <c r="B312" s="93"/>
      <c r="C312" s="94"/>
      <c r="D312" s="94"/>
      <c r="E312" s="94"/>
      <c r="F312" s="94"/>
      <c r="G312" s="94"/>
      <c r="H312" s="95"/>
    </row>
    <row r="313" spans="2:8" ht="14.25" hidden="1" customHeight="1">
      <c r="B313" s="93"/>
      <c r="C313" s="94"/>
      <c r="D313" s="94"/>
      <c r="E313" s="94"/>
      <c r="F313" s="94"/>
      <c r="G313" s="94"/>
      <c r="H313" s="95"/>
    </row>
    <row r="314" spans="2:8" ht="14.25" hidden="1" customHeight="1">
      <c r="B314" s="93"/>
      <c r="C314" s="94"/>
      <c r="D314" s="94"/>
      <c r="E314" s="94"/>
      <c r="F314" s="94"/>
      <c r="G314" s="94"/>
      <c r="H314" s="95"/>
    </row>
    <row r="315" spans="2:8" ht="14.25" hidden="1" customHeight="1">
      <c r="B315" s="93"/>
      <c r="C315" s="94"/>
      <c r="D315" s="94"/>
      <c r="E315" s="94"/>
      <c r="F315" s="94"/>
      <c r="G315" s="94"/>
      <c r="H315" s="95"/>
    </row>
    <row r="316" spans="2:8" ht="14.25" hidden="1" customHeight="1">
      <c r="B316" s="93"/>
      <c r="C316" s="94"/>
      <c r="D316" s="94"/>
      <c r="E316" s="94"/>
      <c r="F316" s="94"/>
      <c r="G316" s="94"/>
      <c r="H316" s="95"/>
    </row>
    <row r="317" spans="2:8" ht="14.25" hidden="1" customHeight="1">
      <c r="B317" s="93"/>
      <c r="C317" s="94"/>
      <c r="D317" s="94"/>
      <c r="E317" s="94"/>
      <c r="F317" s="94"/>
      <c r="G317" s="94"/>
      <c r="H317" s="95"/>
    </row>
    <row r="318" spans="2:8" ht="14.25" hidden="1" customHeight="1">
      <c r="B318" s="93"/>
      <c r="C318" s="94"/>
      <c r="D318" s="94"/>
      <c r="E318" s="94"/>
      <c r="F318" s="94"/>
      <c r="G318" s="94"/>
      <c r="H318" s="95"/>
    </row>
    <row r="319" spans="2:8" ht="14.25" hidden="1" customHeight="1">
      <c r="B319" s="93"/>
      <c r="C319" s="94"/>
      <c r="D319" s="94"/>
      <c r="E319" s="94"/>
      <c r="F319" s="94"/>
      <c r="G319" s="94"/>
      <c r="H319" s="95"/>
    </row>
    <row r="320" spans="2:8" ht="14.25" hidden="1" customHeight="1">
      <c r="B320" s="93"/>
      <c r="C320" s="94"/>
      <c r="D320" s="94"/>
      <c r="E320" s="94"/>
      <c r="F320" s="94"/>
      <c r="G320" s="94"/>
      <c r="H320" s="95"/>
    </row>
    <row r="321" spans="2:8" ht="14.25" hidden="1" customHeight="1">
      <c r="B321" s="93"/>
      <c r="C321" s="94"/>
      <c r="D321" s="94"/>
      <c r="E321" s="94"/>
      <c r="F321" s="94"/>
      <c r="G321" s="94"/>
      <c r="H321" s="95"/>
    </row>
    <row r="322" spans="2:8" ht="14.25" hidden="1" customHeight="1">
      <c r="B322" s="93"/>
      <c r="C322" s="94"/>
      <c r="D322" s="94"/>
      <c r="E322" s="94"/>
      <c r="F322" s="94"/>
      <c r="G322" s="94"/>
      <c r="H322" s="95"/>
    </row>
    <row r="323" spans="2:8" ht="14.25" hidden="1" customHeight="1">
      <c r="B323" s="93"/>
      <c r="C323" s="94"/>
      <c r="D323" s="94"/>
      <c r="E323" s="94"/>
      <c r="F323" s="94"/>
      <c r="G323" s="94"/>
      <c r="H323" s="95"/>
    </row>
    <row r="324" spans="2:8" ht="14.25" hidden="1" customHeight="1">
      <c r="B324" s="93"/>
      <c r="C324" s="94"/>
      <c r="D324" s="94"/>
      <c r="E324" s="94"/>
      <c r="F324" s="94"/>
      <c r="G324" s="94"/>
      <c r="H324" s="95"/>
    </row>
    <row r="325" spans="2:8" ht="14.25" hidden="1" customHeight="1">
      <c r="B325" s="93"/>
      <c r="C325" s="94"/>
      <c r="D325" s="94"/>
      <c r="E325" s="94"/>
      <c r="F325" s="94"/>
      <c r="G325" s="94"/>
      <c r="H325" s="95"/>
    </row>
    <row r="326" spans="2:8" ht="14.25" hidden="1" customHeight="1">
      <c r="B326" s="93"/>
      <c r="C326" s="94"/>
      <c r="D326" s="94"/>
      <c r="E326" s="94"/>
      <c r="F326" s="94"/>
      <c r="G326" s="94"/>
      <c r="H326" s="95"/>
    </row>
    <row r="327" spans="2:8" ht="14.25" hidden="1" customHeight="1">
      <c r="B327" s="93"/>
      <c r="C327" s="94"/>
      <c r="D327" s="94"/>
      <c r="E327" s="94"/>
      <c r="F327" s="94"/>
      <c r="G327" s="94"/>
      <c r="H327" s="95"/>
    </row>
    <row r="328" spans="2:8" ht="14.25" hidden="1" customHeight="1">
      <c r="B328" s="93"/>
      <c r="C328" s="94"/>
      <c r="D328" s="94"/>
      <c r="E328" s="94"/>
      <c r="F328" s="94"/>
      <c r="G328" s="94"/>
      <c r="H328" s="95"/>
    </row>
    <row r="329" spans="2:8" ht="14.25" hidden="1" customHeight="1">
      <c r="B329" s="93"/>
      <c r="C329" s="94"/>
      <c r="D329" s="94"/>
      <c r="E329" s="94"/>
      <c r="F329" s="94"/>
      <c r="G329" s="94"/>
      <c r="H329" s="95"/>
    </row>
    <row r="330" spans="2:8" ht="14.25" hidden="1" customHeight="1">
      <c r="B330" s="93"/>
      <c r="C330" s="94"/>
      <c r="D330" s="94"/>
      <c r="E330" s="94"/>
      <c r="F330" s="94"/>
      <c r="G330" s="94"/>
      <c r="H330" s="95"/>
    </row>
    <row r="331" spans="2:8" ht="14.25" hidden="1" customHeight="1">
      <c r="B331" s="93"/>
      <c r="C331" s="94"/>
      <c r="D331" s="94"/>
      <c r="E331" s="94"/>
      <c r="F331" s="94"/>
      <c r="G331" s="94"/>
      <c r="H331" s="95"/>
    </row>
    <row r="332" spans="2:8" ht="14.25" hidden="1" customHeight="1">
      <c r="B332" s="93"/>
      <c r="C332" s="94"/>
      <c r="D332" s="94"/>
      <c r="E332" s="94"/>
      <c r="F332" s="94"/>
      <c r="G332" s="94"/>
      <c r="H332" s="95"/>
    </row>
    <row r="333" spans="2:8" ht="14.25" hidden="1" customHeight="1">
      <c r="B333" s="93"/>
      <c r="C333" s="94"/>
      <c r="D333" s="94"/>
      <c r="E333" s="94"/>
      <c r="F333" s="94"/>
      <c r="G333" s="94"/>
      <c r="H333" s="95"/>
    </row>
    <row r="334" spans="2:8" ht="14.25" hidden="1" customHeight="1">
      <c r="B334" s="93"/>
      <c r="C334" s="94"/>
      <c r="D334" s="94"/>
      <c r="E334" s="94"/>
      <c r="F334" s="94"/>
      <c r="G334" s="94"/>
      <c r="H334" s="95"/>
    </row>
    <row r="335" spans="2:8" ht="14.25" hidden="1" customHeight="1">
      <c r="B335" s="93"/>
      <c r="C335" s="94"/>
      <c r="D335" s="94"/>
      <c r="E335" s="94"/>
      <c r="F335" s="94"/>
      <c r="G335" s="94"/>
      <c r="H335" s="95"/>
    </row>
    <row r="336" spans="2:8" ht="14.25" hidden="1" customHeight="1">
      <c r="B336" s="93"/>
      <c r="C336" s="94"/>
      <c r="D336" s="94"/>
      <c r="E336" s="94"/>
      <c r="F336" s="94"/>
      <c r="G336" s="94"/>
      <c r="H336" s="95"/>
    </row>
    <row r="337" spans="2:8" ht="14.25" hidden="1" customHeight="1">
      <c r="B337" s="93"/>
      <c r="C337" s="94"/>
      <c r="D337" s="94"/>
      <c r="E337" s="94"/>
      <c r="F337" s="94"/>
      <c r="G337" s="94"/>
      <c r="H337" s="95"/>
    </row>
    <row r="338" spans="2:8" ht="14.25" hidden="1" customHeight="1">
      <c r="B338" s="93"/>
      <c r="C338" s="94"/>
      <c r="D338" s="94"/>
      <c r="E338" s="94"/>
      <c r="F338" s="94"/>
      <c r="G338" s="94"/>
      <c r="H338" s="95"/>
    </row>
    <row r="339" spans="2:8" ht="14.25" hidden="1" customHeight="1">
      <c r="B339" s="93"/>
      <c r="C339" s="94"/>
      <c r="D339" s="94"/>
      <c r="E339" s="94"/>
      <c r="F339" s="94"/>
      <c r="G339" s="94"/>
      <c r="H339" s="95"/>
    </row>
    <row r="340" spans="2:8" ht="14.25" hidden="1" customHeight="1">
      <c r="B340" s="93"/>
      <c r="C340" s="94"/>
      <c r="D340" s="94"/>
      <c r="E340" s="94"/>
      <c r="F340" s="94"/>
      <c r="G340" s="94"/>
      <c r="H340" s="95"/>
    </row>
    <row r="341" spans="2:8" ht="14.25" hidden="1" customHeight="1">
      <c r="B341" s="93"/>
      <c r="C341" s="94"/>
      <c r="D341" s="94"/>
      <c r="E341" s="94"/>
      <c r="F341" s="94"/>
      <c r="G341" s="94"/>
      <c r="H341" s="95"/>
    </row>
    <row r="342" spans="2:8" ht="14.25" hidden="1" customHeight="1">
      <c r="B342" s="93"/>
      <c r="C342" s="94"/>
      <c r="D342" s="94"/>
      <c r="E342" s="94"/>
      <c r="F342" s="94"/>
      <c r="G342" s="94"/>
      <c r="H342" s="95"/>
    </row>
    <row r="343" spans="2:8" ht="14.25" hidden="1" customHeight="1">
      <c r="B343" s="93"/>
      <c r="C343" s="94"/>
      <c r="D343" s="94"/>
      <c r="E343" s="94"/>
      <c r="F343" s="94"/>
      <c r="G343" s="94"/>
      <c r="H343" s="95"/>
    </row>
    <row r="344" spans="2:8" ht="14.25" hidden="1" customHeight="1">
      <c r="B344" s="93"/>
      <c r="C344" s="94"/>
      <c r="D344" s="94"/>
      <c r="E344" s="94"/>
      <c r="F344" s="94"/>
      <c r="G344" s="94"/>
      <c r="H344" s="95"/>
    </row>
    <row r="345" spans="2:8" ht="14.25" hidden="1" customHeight="1">
      <c r="B345" s="93"/>
      <c r="C345" s="94"/>
      <c r="D345" s="94"/>
      <c r="E345" s="94"/>
      <c r="F345" s="94"/>
      <c r="G345" s="94"/>
      <c r="H345" s="95"/>
    </row>
    <row r="346" spans="2:8" ht="14.25" hidden="1" customHeight="1">
      <c r="B346" s="93"/>
      <c r="C346" s="94"/>
      <c r="D346" s="94"/>
      <c r="E346" s="94"/>
      <c r="F346" s="94"/>
      <c r="G346" s="94"/>
      <c r="H346" s="95"/>
    </row>
    <row r="347" spans="2:8" ht="14.25" hidden="1" customHeight="1">
      <c r="B347" s="93"/>
      <c r="C347" s="94"/>
      <c r="D347" s="94"/>
      <c r="E347" s="94"/>
      <c r="F347" s="94"/>
      <c r="G347" s="94"/>
      <c r="H347" s="95"/>
    </row>
    <row r="348" spans="2:8" ht="14.25" hidden="1" customHeight="1">
      <c r="B348" s="93"/>
      <c r="C348" s="94"/>
      <c r="D348" s="94"/>
      <c r="E348" s="94"/>
      <c r="F348" s="94"/>
      <c r="G348" s="94"/>
      <c r="H348" s="95"/>
    </row>
    <row r="349" spans="2:8" ht="14.25" hidden="1" customHeight="1">
      <c r="B349" s="93"/>
      <c r="C349" s="94"/>
      <c r="D349" s="94"/>
      <c r="E349" s="94"/>
      <c r="F349" s="94"/>
      <c r="G349" s="94"/>
      <c r="H349" s="95"/>
    </row>
    <row r="350" spans="2:8" ht="14.25" hidden="1" customHeight="1">
      <c r="B350" s="93"/>
      <c r="C350" s="94"/>
      <c r="D350" s="94"/>
      <c r="E350" s="94"/>
      <c r="F350" s="94"/>
      <c r="G350" s="94"/>
      <c r="H350" s="95"/>
    </row>
    <row r="351" spans="2:8" ht="14.25" hidden="1" customHeight="1">
      <c r="B351" s="93"/>
      <c r="C351" s="94"/>
      <c r="D351" s="94"/>
      <c r="E351" s="94"/>
      <c r="F351" s="94"/>
      <c r="G351" s="94"/>
      <c r="H351" s="95"/>
    </row>
    <row r="352" spans="2:8" ht="14.25" hidden="1" customHeight="1">
      <c r="B352" s="93"/>
      <c r="C352" s="94"/>
      <c r="D352" s="94"/>
      <c r="E352" s="94"/>
      <c r="F352" s="94"/>
      <c r="G352" s="94"/>
      <c r="H352" s="95"/>
    </row>
    <row r="353" spans="2:8" ht="14.25" hidden="1" customHeight="1">
      <c r="B353" s="93"/>
      <c r="C353" s="94"/>
      <c r="D353" s="94"/>
      <c r="E353" s="94"/>
      <c r="F353" s="94"/>
      <c r="G353" s="94"/>
      <c r="H353" s="95"/>
    </row>
    <row r="354" spans="2:8" ht="14.25" hidden="1" customHeight="1">
      <c r="B354" s="93"/>
      <c r="C354" s="94"/>
      <c r="D354" s="94"/>
      <c r="E354" s="94"/>
      <c r="F354" s="94"/>
      <c r="G354" s="94"/>
      <c r="H354" s="95"/>
    </row>
    <row r="355" spans="2:8" ht="14.25" hidden="1" customHeight="1">
      <c r="B355" s="93"/>
      <c r="C355" s="94"/>
      <c r="D355" s="94"/>
      <c r="E355" s="94"/>
      <c r="F355" s="94"/>
      <c r="G355" s="94"/>
      <c r="H355" s="95"/>
    </row>
    <row r="356" spans="2:8" ht="14.25" hidden="1" customHeight="1">
      <c r="B356" s="93"/>
      <c r="C356" s="94"/>
      <c r="D356" s="94"/>
      <c r="E356" s="94"/>
      <c r="F356" s="94"/>
      <c r="G356" s="94"/>
      <c r="H356" s="95"/>
    </row>
    <row r="357" spans="2:8" ht="14.25" hidden="1" customHeight="1">
      <c r="B357" s="93"/>
      <c r="C357" s="94"/>
      <c r="D357" s="94"/>
      <c r="E357" s="94"/>
      <c r="F357" s="94"/>
      <c r="G357" s="94"/>
      <c r="H357" s="95"/>
    </row>
    <row r="358" spans="2:8" ht="14.25" hidden="1" customHeight="1">
      <c r="B358" s="93"/>
      <c r="C358" s="94"/>
      <c r="D358" s="94"/>
      <c r="E358" s="94"/>
      <c r="F358" s="94"/>
      <c r="G358" s="94"/>
      <c r="H358" s="95"/>
    </row>
    <row r="359" spans="2:8" ht="14.25" hidden="1" customHeight="1">
      <c r="B359" s="93"/>
      <c r="C359" s="94"/>
      <c r="D359" s="94"/>
      <c r="E359" s="94"/>
      <c r="F359" s="94"/>
      <c r="G359" s="94"/>
      <c r="H359" s="95"/>
    </row>
    <row r="360" spans="2:8" ht="14.25" hidden="1" customHeight="1">
      <c r="B360" s="93"/>
      <c r="C360" s="94"/>
      <c r="D360" s="94"/>
      <c r="E360" s="94"/>
      <c r="F360" s="94"/>
      <c r="G360" s="94"/>
      <c r="H360" s="95"/>
    </row>
    <row r="361" spans="2:8" ht="14.25" hidden="1" customHeight="1">
      <c r="B361" s="93"/>
      <c r="C361" s="94"/>
      <c r="D361" s="94"/>
      <c r="E361" s="94"/>
      <c r="F361" s="94"/>
      <c r="G361" s="94"/>
      <c r="H361" s="95"/>
    </row>
    <row r="362" spans="2:8" ht="14.25" hidden="1" customHeight="1">
      <c r="B362" s="93"/>
      <c r="C362" s="94"/>
      <c r="D362" s="94"/>
      <c r="E362" s="94"/>
      <c r="F362" s="94"/>
      <c r="G362" s="94"/>
      <c r="H362" s="95"/>
    </row>
    <row r="363" spans="2:8" ht="14.25" hidden="1" customHeight="1">
      <c r="B363" s="93"/>
      <c r="C363" s="94"/>
      <c r="D363" s="94"/>
      <c r="E363" s="94"/>
      <c r="F363" s="94"/>
      <c r="G363" s="94"/>
      <c r="H363" s="95"/>
    </row>
    <row r="364" spans="2:8" ht="14.25" hidden="1" customHeight="1">
      <c r="B364" s="93"/>
      <c r="C364" s="94"/>
      <c r="D364" s="94"/>
      <c r="E364" s="94"/>
      <c r="F364" s="94"/>
      <c r="G364" s="94"/>
      <c r="H364" s="95"/>
    </row>
    <row r="365" spans="2:8" ht="14.25" hidden="1" customHeight="1">
      <c r="B365" s="93"/>
      <c r="C365" s="94"/>
      <c r="D365" s="94"/>
      <c r="E365" s="94"/>
      <c r="F365" s="94"/>
      <c r="G365" s="94"/>
      <c r="H365" s="95"/>
    </row>
    <row r="366" spans="2:8" ht="14.25" hidden="1" customHeight="1">
      <c r="B366" s="93"/>
      <c r="C366" s="94"/>
      <c r="D366" s="94"/>
      <c r="E366" s="94"/>
      <c r="F366" s="94"/>
      <c r="G366" s="94"/>
      <c r="H366" s="95"/>
    </row>
    <row r="367" spans="2:8" ht="14.25" hidden="1" customHeight="1">
      <c r="B367" s="93"/>
      <c r="C367" s="94"/>
      <c r="D367" s="94"/>
      <c r="E367" s="94"/>
      <c r="F367" s="94"/>
      <c r="G367" s="94"/>
      <c r="H367" s="95"/>
    </row>
    <row r="368" spans="2:8" ht="14.25" hidden="1" customHeight="1">
      <c r="B368" s="93"/>
      <c r="C368" s="94"/>
      <c r="D368" s="94"/>
      <c r="E368" s="94"/>
      <c r="F368" s="94"/>
      <c r="G368" s="94"/>
      <c r="H368" s="95"/>
    </row>
    <row r="369" spans="2:8" ht="14.25" hidden="1" customHeight="1">
      <c r="B369" s="93"/>
      <c r="C369" s="94"/>
      <c r="D369" s="94"/>
      <c r="E369" s="94"/>
      <c r="F369" s="94"/>
      <c r="G369" s="94"/>
      <c r="H369" s="95"/>
    </row>
    <row r="370" spans="2:8" ht="14.25" hidden="1" customHeight="1">
      <c r="B370" s="93"/>
      <c r="C370" s="94"/>
      <c r="D370" s="94"/>
      <c r="E370" s="94"/>
      <c r="F370" s="94"/>
      <c r="G370" s="94"/>
      <c r="H370" s="95"/>
    </row>
    <row r="371" spans="2:8" ht="14.25" hidden="1" customHeight="1">
      <c r="B371" s="93"/>
      <c r="C371" s="94"/>
      <c r="D371" s="94"/>
      <c r="E371" s="94"/>
      <c r="F371" s="94"/>
      <c r="G371" s="94"/>
      <c r="H371" s="95"/>
    </row>
    <row r="372" spans="2:8" ht="14.25" hidden="1" customHeight="1">
      <c r="B372" s="93"/>
      <c r="C372" s="94"/>
      <c r="D372" s="94"/>
      <c r="E372" s="94"/>
      <c r="F372" s="94"/>
      <c r="G372" s="94"/>
      <c r="H372" s="95"/>
    </row>
    <row r="373" spans="2:8" ht="14.25" hidden="1" customHeight="1">
      <c r="B373" s="93"/>
      <c r="C373" s="94"/>
      <c r="D373" s="94"/>
      <c r="E373" s="94"/>
      <c r="F373" s="94"/>
      <c r="G373" s="94"/>
      <c r="H373" s="95"/>
    </row>
    <row r="374" spans="2:8" ht="14.25" hidden="1" customHeight="1">
      <c r="B374" s="93"/>
      <c r="C374" s="94"/>
      <c r="D374" s="94"/>
      <c r="E374" s="94"/>
      <c r="F374" s="94"/>
      <c r="G374" s="94"/>
      <c r="H374" s="95"/>
    </row>
    <row r="375" spans="2:8" ht="14.25" hidden="1" customHeight="1">
      <c r="B375" s="93"/>
      <c r="C375" s="94"/>
      <c r="D375" s="94"/>
      <c r="E375" s="94"/>
      <c r="F375" s="94"/>
      <c r="G375" s="94"/>
      <c r="H375" s="95"/>
    </row>
    <row r="376" spans="2:8" ht="14.25" hidden="1" customHeight="1">
      <c r="B376" s="93"/>
      <c r="C376" s="94"/>
      <c r="D376" s="94"/>
      <c r="E376" s="94"/>
      <c r="F376" s="94"/>
      <c r="G376" s="94"/>
      <c r="H376" s="95"/>
    </row>
    <row r="377" spans="2:8" ht="14.25" hidden="1" customHeight="1">
      <c r="B377" s="93"/>
      <c r="C377" s="94"/>
      <c r="D377" s="94"/>
      <c r="E377" s="94"/>
      <c r="F377" s="94"/>
      <c r="G377" s="94"/>
      <c r="H377" s="95"/>
    </row>
    <row r="378" spans="2:8" ht="14.25" hidden="1" customHeight="1">
      <c r="B378" s="93"/>
      <c r="C378" s="94"/>
      <c r="D378" s="94"/>
      <c r="E378" s="94"/>
      <c r="F378" s="94"/>
      <c r="G378" s="94"/>
      <c r="H378" s="95"/>
    </row>
    <row r="379" spans="2:8" ht="14.25" hidden="1" customHeight="1">
      <c r="B379" s="93"/>
      <c r="C379" s="94"/>
      <c r="D379" s="94"/>
      <c r="E379" s="94"/>
      <c r="F379" s="94"/>
      <c r="G379" s="94"/>
      <c r="H379" s="95"/>
    </row>
    <row r="380" spans="2:8" ht="14.25" hidden="1" customHeight="1">
      <c r="B380" s="93"/>
      <c r="C380" s="94"/>
      <c r="D380" s="94"/>
      <c r="E380" s="94"/>
      <c r="F380" s="94"/>
      <c r="G380" s="94"/>
      <c r="H380" s="95"/>
    </row>
    <row r="381" spans="2:8" ht="14.25" hidden="1" customHeight="1">
      <c r="B381" s="93"/>
      <c r="C381" s="94"/>
      <c r="D381" s="94"/>
      <c r="E381" s="94"/>
      <c r="F381" s="94"/>
      <c r="G381" s="94"/>
      <c r="H381" s="95"/>
    </row>
    <row r="382" spans="2:8" ht="14.25" hidden="1" customHeight="1">
      <c r="B382" s="93"/>
      <c r="C382" s="94"/>
      <c r="D382" s="94"/>
      <c r="E382" s="94"/>
      <c r="F382" s="94"/>
      <c r="G382" s="94"/>
      <c r="H382" s="95"/>
    </row>
    <row r="383" spans="2:8" ht="14.25" hidden="1" customHeight="1">
      <c r="B383" s="93"/>
      <c r="C383" s="94"/>
      <c r="D383" s="94"/>
      <c r="E383" s="94"/>
      <c r="F383" s="94"/>
      <c r="G383" s="94"/>
      <c r="H383" s="95"/>
    </row>
    <row r="384" spans="2:8" ht="14.25" hidden="1" customHeight="1">
      <c r="B384" s="93"/>
      <c r="C384" s="94"/>
      <c r="D384" s="94"/>
      <c r="E384" s="94"/>
      <c r="F384" s="94"/>
      <c r="G384" s="94"/>
      <c r="H384" s="95"/>
    </row>
    <row r="385" spans="2:8" ht="14.25" hidden="1" customHeight="1">
      <c r="B385" s="93"/>
      <c r="C385" s="94"/>
      <c r="D385" s="94"/>
      <c r="E385" s="94"/>
      <c r="F385" s="94"/>
      <c r="G385" s="94"/>
      <c r="H385" s="95"/>
    </row>
    <row r="386" spans="2:8" ht="14.25" hidden="1" customHeight="1">
      <c r="B386" s="93"/>
      <c r="C386" s="94"/>
      <c r="D386" s="94"/>
      <c r="E386" s="94"/>
      <c r="F386" s="94"/>
      <c r="G386" s="94"/>
      <c r="H386" s="95"/>
    </row>
    <row r="387" spans="2:8" ht="14.25" hidden="1" customHeight="1">
      <c r="B387" s="93"/>
      <c r="C387" s="94"/>
      <c r="D387" s="94"/>
      <c r="E387" s="94"/>
      <c r="F387" s="94"/>
      <c r="G387" s="94"/>
      <c r="H387" s="95"/>
    </row>
    <row r="388" spans="2:8" ht="14.25" hidden="1" customHeight="1">
      <c r="B388" s="93"/>
      <c r="C388" s="94"/>
      <c r="D388" s="94"/>
      <c r="E388" s="94"/>
      <c r="F388" s="94"/>
      <c r="G388" s="94"/>
      <c r="H388" s="95"/>
    </row>
    <row r="389" spans="2:8" ht="14.25" hidden="1" customHeight="1">
      <c r="B389" s="93"/>
      <c r="C389" s="94"/>
      <c r="D389" s="94"/>
      <c r="E389" s="94"/>
      <c r="F389" s="94"/>
      <c r="G389" s="94"/>
      <c r="H389" s="95"/>
    </row>
    <row r="390" spans="2:8" ht="14.25" hidden="1" customHeight="1">
      <c r="B390" s="93"/>
      <c r="C390" s="94"/>
      <c r="D390" s="94"/>
      <c r="E390" s="94"/>
      <c r="F390" s="94"/>
      <c r="G390" s="94"/>
      <c r="H390" s="95"/>
    </row>
    <row r="391" spans="2:8" ht="14.25" hidden="1" customHeight="1">
      <c r="B391" s="93"/>
      <c r="C391" s="94"/>
      <c r="D391" s="94"/>
      <c r="E391" s="94"/>
      <c r="F391" s="94"/>
      <c r="G391" s="94"/>
      <c r="H391" s="95"/>
    </row>
    <row r="392" spans="2:8" ht="14.25" hidden="1" customHeight="1">
      <c r="B392" s="93"/>
      <c r="C392" s="94"/>
      <c r="D392" s="94"/>
      <c r="E392" s="94"/>
      <c r="F392" s="94"/>
      <c r="G392" s="94"/>
      <c r="H392" s="95"/>
    </row>
    <row r="393" spans="2:8" ht="14.25" hidden="1" customHeight="1">
      <c r="B393" s="93"/>
      <c r="C393" s="94"/>
      <c r="D393" s="94"/>
      <c r="E393" s="94"/>
      <c r="F393" s="94"/>
      <c r="G393" s="94"/>
      <c r="H393" s="95"/>
    </row>
    <row r="394" spans="2:8" ht="14.25" hidden="1" customHeight="1">
      <c r="B394" s="93"/>
      <c r="C394" s="94"/>
      <c r="D394" s="94"/>
      <c r="E394" s="94"/>
      <c r="F394" s="94"/>
      <c r="G394" s="94"/>
      <c r="H394" s="95"/>
    </row>
    <row r="395" spans="2:8" ht="14.25" hidden="1" customHeight="1">
      <c r="B395" s="93"/>
      <c r="C395" s="94"/>
      <c r="D395" s="94"/>
      <c r="E395" s="94"/>
      <c r="F395" s="94"/>
      <c r="G395" s="94"/>
      <c r="H395" s="95"/>
    </row>
    <row r="396" spans="2:8" ht="14.25" hidden="1" customHeight="1">
      <c r="B396" s="93"/>
      <c r="C396" s="94"/>
      <c r="D396" s="94"/>
      <c r="E396" s="94"/>
      <c r="F396" s="94"/>
      <c r="G396" s="94"/>
      <c r="H396" s="95"/>
    </row>
    <row r="397" spans="2:8" ht="14.25" hidden="1" customHeight="1">
      <c r="B397" s="93"/>
      <c r="C397" s="94"/>
      <c r="D397" s="94"/>
      <c r="E397" s="94"/>
      <c r="F397" s="94"/>
      <c r="G397" s="94"/>
      <c r="H397" s="95"/>
    </row>
    <row r="398" spans="2:8" ht="14.25" hidden="1" customHeight="1">
      <c r="B398" s="93"/>
      <c r="C398" s="94"/>
      <c r="D398" s="94"/>
      <c r="E398" s="94"/>
      <c r="F398" s="94"/>
      <c r="G398" s="94"/>
      <c r="H398" s="95"/>
    </row>
    <row r="399" spans="2:8" ht="14.25" hidden="1" customHeight="1">
      <c r="B399" s="93"/>
      <c r="C399" s="94"/>
      <c r="D399" s="94"/>
      <c r="E399" s="94"/>
      <c r="F399" s="94"/>
      <c r="G399" s="94"/>
      <c r="H399" s="95"/>
    </row>
    <row r="400" spans="2:8" ht="14.25" hidden="1" customHeight="1">
      <c r="B400" s="93"/>
      <c r="C400" s="94"/>
      <c r="D400" s="94"/>
      <c r="E400" s="94"/>
      <c r="F400" s="94"/>
      <c r="G400" s="94"/>
      <c r="H400" s="95"/>
    </row>
    <row r="401" spans="2:8" ht="14.25" hidden="1" customHeight="1">
      <c r="B401" s="93"/>
      <c r="C401" s="94"/>
      <c r="D401" s="94"/>
      <c r="E401" s="94"/>
      <c r="F401" s="94"/>
      <c r="G401" s="94"/>
      <c r="H401" s="95"/>
    </row>
    <row r="402" spans="2:8" ht="14.25" hidden="1" customHeight="1">
      <c r="B402" s="93"/>
      <c r="C402" s="94"/>
      <c r="D402" s="94"/>
      <c r="E402" s="94"/>
      <c r="F402" s="94"/>
      <c r="G402" s="94"/>
      <c r="H402" s="95"/>
    </row>
    <row r="403" spans="2:8" ht="14.25" hidden="1" customHeight="1">
      <c r="B403" s="93"/>
      <c r="C403" s="94"/>
      <c r="D403" s="94"/>
      <c r="E403" s="94"/>
      <c r="F403" s="94"/>
      <c r="G403" s="94"/>
      <c r="H403" s="95"/>
    </row>
    <row r="404" spans="2:8" ht="14.25" hidden="1" customHeight="1">
      <c r="B404" s="93"/>
      <c r="C404" s="94"/>
      <c r="D404" s="94"/>
      <c r="E404" s="94"/>
      <c r="F404" s="94"/>
      <c r="G404" s="94"/>
      <c r="H404" s="95"/>
    </row>
    <row r="405" spans="2:8" ht="14.25" hidden="1" customHeight="1">
      <c r="B405" s="93"/>
      <c r="C405" s="94"/>
      <c r="D405" s="94"/>
      <c r="E405" s="94"/>
      <c r="F405" s="94"/>
      <c r="G405" s="94"/>
      <c r="H405" s="95"/>
    </row>
    <row r="406" spans="2:8" ht="14.25" hidden="1" customHeight="1">
      <c r="B406" s="93"/>
      <c r="C406" s="94"/>
      <c r="D406" s="94"/>
      <c r="E406" s="94"/>
      <c r="F406" s="94"/>
      <c r="G406" s="94"/>
      <c r="H406" s="95"/>
    </row>
    <row r="407" spans="2:8" ht="14.25" hidden="1" customHeight="1">
      <c r="B407" s="93"/>
      <c r="C407" s="94"/>
      <c r="D407" s="94"/>
      <c r="E407" s="94"/>
      <c r="F407" s="94"/>
      <c r="G407" s="94"/>
      <c r="H407" s="95"/>
    </row>
    <row r="408" spans="2:8" ht="14.25" hidden="1" customHeight="1">
      <c r="B408" s="93"/>
      <c r="C408" s="94"/>
      <c r="D408" s="94"/>
      <c r="E408" s="94"/>
      <c r="F408" s="94"/>
      <c r="G408" s="94"/>
      <c r="H408" s="95"/>
    </row>
    <row r="409" spans="2:8" ht="14.25" hidden="1" customHeight="1">
      <c r="B409" s="93"/>
      <c r="C409" s="94"/>
      <c r="D409" s="94"/>
      <c r="E409" s="94"/>
      <c r="F409" s="94"/>
      <c r="G409" s="94"/>
      <c r="H409" s="95"/>
    </row>
    <row r="410" spans="2:8" ht="14.25" hidden="1" customHeight="1">
      <c r="B410" s="93"/>
      <c r="C410" s="94"/>
      <c r="D410" s="94"/>
      <c r="E410" s="94"/>
      <c r="F410" s="94"/>
      <c r="G410" s="94"/>
      <c r="H410" s="95"/>
    </row>
    <row r="411" spans="2:8" ht="14.25" hidden="1" customHeight="1">
      <c r="B411" s="93"/>
      <c r="C411" s="94"/>
      <c r="D411" s="94"/>
      <c r="E411" s="94"/>
      <c r="F411" s="94"/>
      <c r="G411" s="94"/>
      <c r="H411" s="95"/>
    </row>
    <row r="412" spans="2:8" ht="14.25" hidden="1" customHeight="1">
      <c r="B412" s="93"/>
      <c r="C412" s="94"/>
      <c r="D412" s="94"/>
      <c r="E412" s="94"/>
      <c r="F412" s="94"/>
      <c r="G412" s="94"/>
      <c r="H412" s="95"/>
    </row>
    <row r="413" spans="2:8" ht="14.25" hidden="1" customHeight="1">
      <c r="B413" s="93"/>
      <c r="C413" s="94"/>
      <c r="D413" s="94"/>
      <c r="E413" s="94"/>
      <c r="F413" s="94"/>
      <c r="G413" s="94"/>
      <c r="H413" s="95"/>
    </row>
    <row r="414" spans="2:8" ht="14.25" hidden="1" customHeight="1">
      <c r="B414" s="93"/>
      <c r="C414" s="94"/>
      <c r="D414" s="94"/>
      <c r="E414" s="94"/>
      <c r="F414" s="94"/>
      <c r="G414" s="94"/>
      <c r="H414" s="95"/>
    </row>
    <row r="415" spans="2:8" ht="14.25" hidden="1" customHeight="1">
      <c r="B415" s="93"/>
      <c r="C415" s="94"/>
      <c r="D415" s="94"/>
      <c r="E415" s="94"/>
      <c r="F415" s="94"/>
      <c r="G415" s="94"/>
      <c r="H415" s="95"/>
    </row>
    <row r="416" spans="2:8" ht="14.25" hidden="1" customHeight="1">
      <c r="B416" s="93"/>
      <c r="C416" s="94"/>
      <c r="D416" s="94"/>
      <c r="E416" s="94"/>
      <c r="F416" s="94"/>
      <c r="G416" s="94"/>
      <c r="H416" s="95"/>
    </row>
    <row r="417" spans="2:8" ht="14.25" hidden="1" customHeight="1">
      <c r="B417" s="93"/>
      <c r="C417" s="94"/>
      <c r="D417" s="94"/>
      <c r="E417" s="94"/>
      <c r="F417" s="94"/>
      <c r="G417" s="94"/>
      <c r="H417" s="95"/>
    </row>
    <row r="418" spans="2:8" ht="14.25" hidden="1" customHeight="1">
      <c r="B418" s="93"/>
      <c r="C418" s="94"/>
      <c r="D418" s="94"/>
      <c r="E418" s="94"/>
      <c r="F418" s="94"/>
      <c r="G418" s="94"/>
      <c r="H418" s="95"/>
    </row>
    <row r="419" spans="2:8" ht="14.25" hidden="1" customHeight="1">
      <c r="B419" s="93"/>
      <c r="C419" s="94"/>
      <c r="D419" s="94"/>
      <c r="E419" s="94"/>
      <c r="F419" s="94"/>
      <c r="G419" s="94"/>
      <c r="H419" s="95"/>
    </row>
    <row r="420" spans="2:8" ht="14.25" hidden="1" customHeight="1">
      <c r="B420" s="93"/>
      <c r="C420" s="94"/>
      <c r="D420" s="94"/>
      <c r="E420" s="94"/>
      <c r="F420" s="94"/>
      <c r="G420" s="94"/>
      <c r="H420" s="95"/>
    </row>
    <row r="421" spans="2:8" ht="14.25" hidden="1" customHeight="1">
      <c r="B421" s="93"/>
      <c r="C421" s="94"/>
      <c r="D421" s="94"/>
      <c r="E421" s="94"/>
      <c r="F421" s="94"/>
      <c r="G421" s="94"/>
      <c r="H421" s="95"/>
    </row>
    <row r="422" spans="2:8" ht="14.25" hidden="1" customHeight="1">
      <c r="B422" s="93"/>
      <c r="C422" s="94"/>
      <c r="D422" s="94"/>
      <c r="E422" s="94"/>
      <c r="F422" s="94"/>
      <c r="G422" s="94"/>
      <c r="H422" s="95"/>
    </row>
    <row r="423" spans="2:8" ht="14.25" hidden="1" customHeight="1">
      <c r="B423" s="93"/>
      <c r="C423" s="94"/>
      <c r="D423" s="94"/>
      <c r="E423" s="94"/>
      <c r="F423" s="94"/>
      <c r="G423" s="94"/>
      <c r="H423" s="95"/>
    </row>
    <row r="424" spans="2:8" ht="14.25" hidden="1" customHeight="1">
      <c r="B424" s="93"/>
      <c r="C424" s="94"/>
      <c r="D424" s="94"/>
      <c r="E424" s="94"/>
      <c r="F424" s="94"/>
      <c r="G424" s="94"/>
      <c r="H424" s="95"/>
    </row>
    <row r="425" spans="2:8" ht="14.25" hidden="1" customHeight="1">
      <c r="B425" s="93"/>
      <c r="C425" s="94"/>
      <c r="D425" s="94"/>
      <c r="E425" s="94"/>
      <c r="F425" s="94"/>
      <c r="G425" s="94"/>
      <c r="H425" s="95"/>
    </row>
    <row r="426" spans="2:8" ht="14.25" hidden="1" customHeight="1">
      <c r="B426" s="93"/>
      <c r="C426" s="94"/>
      <c r="D426" s="94"/>
      <c r="E426" s="94"/>
      <c r="F426" s="94"/>
      <c r="G426" s="94"/>
      <c r="H426" s="95"/>
    </row>
    <row r="427" spans="2:8" ht="14.25" hidden="1" customHeight="1">
      <c r="B427" s="93"/>
      <c r="C427" s="94"/>
      <c r="D427" s="94"/>
      <c r="E427" s="94"/>
      <c r="F427" s="94"/>
      <c r="G427" s="94"/>
      <c r="H427" s="95"/>
    </row>
    <row r="428" spans="2:8" ht="14.25" hidden="1" customHeight="1">
      <c r="B428" s="93"/>
      <c r="C428" s="94"/>
      <c r="D428" s="94"/>
      <c r="E428" s="94"/>
      <c r="F428" s="94"/>
      <c r="G428" s="94"/>
      <c r="H428" s="95"/>
    </row>
    <row r="429" spans="2:8" ht="14.25" hidden="1" customHeight="1">
      <c r="B429" s="93"/>
      <c r="C429" s="94"/>
      <c r="D429" s="94"/>
      <c r="E429" s="94"/>
      <c r="F429" s="94"/>
      <c r="G429" s="94"/>
      <c r="H429" s="95"/>
    </row>
    <row r="430" spans="2:8" ht="14.25" hidden="1" customHeight="1">
      <c r="B430" s="93"/>
      <c r="C430" s="94"/>
      <c r="D430" s="94"/>
      <c r="E430" s="94"/>
      <c r="F430" s="94"/>
      <c r="G430" s="94"/>
      <c r="H430" s="95"/>
    </row>
    <row r="431" spans="2:8" ht="14.25" hidden="1" customHeight="1">
      <c r="B431" s="93"/>
      <c r="C431" s="94"/>
      <c r="D431" s="94"/>
      <c r="E431" s="94"/>
      <c r="F431" s="94"/>
      <c r="G431" s="94"/>
      <c r="H431" s="95"/>
    </row>
    <row r="432" spans="2:8" ht="14.25" hidden="1" customHeight="1">
      <c r="B432" s="93"/>
      <c r="C432" s="94"/>
      <c r="D432" s="94"/>
      <c r="E432" s="94"/>
      <c r="F432" s="94"/>
      <c r="G432" s="94"/>
      <c r="H432" s="95"/>
    </row>
    <row r="433" spans="2:8" ht="14.25" hidden="1" customHeight="1">
      <c r="B433" s="93"/>
      <c r="C433" s="94"/>
      <c r="D433" s="94"/>
      <c r="E433" s="94"/>
      <c r="F433" s="94"/>
      <c r="G433" s="94"/>
      <c r="H433" s="95"/>
    </row>
    <row r="434" spans="2:8" ht="14.25" hidden="1" customHeight="1">
      <c r="B434" s="93"/>
      <c r="C434" s="94"/>
      <c r="D434" s="94"/>
      <c r="E434" s="94"/>
      <c r="F434" s="94"/>
      <c r="G434" s="94"/>
      <c r="H434" s="95"/>
    </row>
    <row r="435" spans="2:8" ht="14.25" hidden="1" customHeight="1">
      <c r="B435" s="93"/>
      <c r="C435" s="94"/>
      <c r="D435" s="94"/>
      <c r="E435" s="94"/>
      <c r="F435" s="94"/>
      <c r="G435" s="94"/>
      <c r="H435" s="95"/>
    </row>
    <row r="436" spans="2:8" ht="14.25" hidden="1" customHeight="1">
      <c r="B436" s="93"/>
      <c r="C436" s="94"/>
      <c r="D436" s="94"/>
      <c r="E436" s="94"/>
      <c r="F436" s="94"/>
      <c r="G436" s="94"/>
      <c r="H436" s="95"/>
    </row>
    <row r="437" spans="2:8" ht="14.25" hidden="1" customHeight="1">
      <c r="B437" s="93"/>
      <c r="C437" s="94"/>
      <c r="D437" s="94"/>
      <c r="E437" s="94"/>
      <c r="F437" s="94"/>
      <c r="G437" s="94"/>
      <c r="H437" s="95"/>
    </row>
    <row r="438" spans="2:8" ht="14.25" hidden="1" customHeight="1">
      <c r="B438" s="93"/>
      <c r="C438" s="94"/>
      <c r="D438" s="94"/>
      <c r="E438" s="94"/>
      <c r="F438" s="94"/>
      <c r="G438" s="94"/>
      <c r="H438" s="95"/>
    </row>
    <row r="439" spans="2:8" ht="14.25" hidden="1" customHeight="1">
      <c r="B439" s="93"/>
      <c r="C439" s="94"/>
      <c r="D439" s="94"/>
      <c r="E439" s="94"/>
      <c r="F439" s="94"/>
      <c r="G439" s="94"/>
      <c r="H439" s="95"/>
    </row>
    <row r="440" spans="2:8" ht="14.25" hidden="1" customHeight="1">
      <c r="B440" s="93"/>
      <c r="C440" s="94"/>
      <c r="D440" s="94"/>
      <c r="E440" s="94"/>
      <c r="F440" s="94"/>
      <c r="G440" s="94"/>
      <c r="H440" s="95"/>
    </row>
    <row r="441" spans="2:8" ht="14.25" hidden="1" customHeight="1">
      <c r="B441" s="93"/>
      <c r="C441" s="94"/>
      <c r="D441" s="94"/>
      <c r="E441" s="94"/>
      <c r="F441" s="94"/>
      <c r="G441" s="94"/>
      <c r="H441" s="95"/>
    </row>
    <row r="442" spans="2:8" ht="14.25" hidden="1" customHeight="1">
      <c r="B442" s="93"/>
      <c r="C442" s="94"/>
      <c r="D442" s="94"/>
      <c r="E442" s="94"/>
      <c r="F442" s="94"/>
      <c r="G442" s="94"/>
      <c r="H442" s="95"/>
    </row>
    <row r="443" spans="2:8" ht="14.25" hidden="1" customHeight="1">
      <c r="B443" s="93"/>
      <c r="C443" s="94"/>
      <c r="D443" s="94"/>
      <c r="E443" s="94"/>
      <c r="F443" s="94"/>
      <c r="G443" s="94"/>
      <c r="H443" s="95"/>
    </row>
    <row r="444" spans="2:8" ht="14.25" hidden="1" customHeight="1">
      <c r="B444" s="93"/>
      <c r="C444" s="94"/>
      <c r="D444" s="94"/>
      <c r="E444" s="94"/>
      <c r="F444" s="94"/>
      <c r="G444" s="94"/>
      <c r="H444" s="95"/>
    </row>
    <row r="445" spans="2:8" ht="14.25" hidden="1" customHeight="1">
      <c r="B445" s="93"/>
      <c r="C445" s="94"/>
      <c r="D445" s="94"/>
      <c r="E445" s="94"/>
      <c r="F445" s="94"/>
      <c r="G445" s="94"/>
      <c r="H445" s="95"/>
    </row>
    <row r="446" spans="2:8" ht="14.25" hidden="1" customHeight="1">
      <c r="B446" s="93"/>
      <c r="C446" s="94"/>
      <c r="D446" s="94"/>
      <c r="E446" s="94"/>
      <c r="F446" s="94"/>
      <c r="G446" s="94"/>
      <c r="H446" s="95"/>
    </row>
    <row r="447" spans="2:8" ht="14.25" hidden="1" customHeight="1">
      <c r="B447" s="93"/>
      <c r="C447" s="94"/>
      <c r="D447" s="94"/>
      <c r="E447" s="94"/>
      <c r="F447" s="94"/>
      <c r="G447" s="94"/>
      <c r="H447" s="95"/>
    </row>
    <row r="448" spans="2:8" ht="14.25" hidden="1" customHeight="1">
      <c r="B448" s="93"/>
      <c r="C448" s="94"/>
      <c r="D448" s="94"/>
      <c r="E448" s="94"/>
      <c r="F448" s="94"/>
      <c r="G448" s="94"/>
      <c r="H448" s="95"/>
    </row>
    <row r="449" spans="2:8" ht="14.25" hidden="1" customHeight="1">
      <c r="B449" s="93"/>
      <c r="C449" s="94"/>
      <c r="D449" s="94"/>
      <c r="E449" s="94"/>
      <c r="F449" s="94"/>
      <c r="G449" s="94"/>
      <c r="H449" s="95"/>
    </row>
    <row r="450" spans="2:8" ht="14.25" hidden="1" customHeight="1">
      <c r="B450" s="93"/>
      <c r="C450" s="94"/>
      <c r="D450" s="94"/>
      <c r="E450" s="94"/>
      <c r="F450" s="94"/>
      <c r="G450" s="94"/>
      <c r="H450" s="95"/>
    </row>
    <row r="451" spans="2:8" ht="14.25" hidden="1" customHeight="1">
      <c r="B451" s="93"/>
      <c r="C451" s="94"/>
      <c r="D451" s="94"/>
      <c r="E451" s="94"/>
      <c r="F451" s="94"/>
      <c r="G451" s="94"/>
      <c r="H451" s="95"/>
    </row>
    <row r="452" spans="2:8" ht="14.25" hidden="1" customHeight="1">
      <c r="B452" s="93"/>
      <c r="C452" s="94"/>
      <c r="D452" s="94"/>
      <c r="E452" s="94"/>
      <c r="F452" s="94"/>
      <c r="G452" s="94"/>
      <c r="H452" s="95"/>
    </row>
    <row r="453" spans="2:8" ht="14.25" hidden="1" customHeight="1">
      <c r="B453" s="93"/>
      <c r="C453" s="94"/>
      <c r="D453" s="94"/>
      <c r="E453" s="94"/>
      <c r="F453" s="94"/>
      <c r="G453" s="94"/>
      <c r="H453" s="95"/>
    </row>
    <row r="454" spans="2:8" ht="14.25" hidden="1" customHeight="1">
      <c r="B454" s="93"/>
      <c r="C454" s="94"/>
      <c r="D454" s="94"/>
      <c r="E454" s="94"/>
      <c r="F454" s="94"/>
      <c r="G454" s="94"/>
      <c r="H454" s="95"/>
    </row>
    <row r="455" spans="2:8" ht="14.25" hidden="1" customHeight="1">
      <c r="B455" s="93"/>
      <c r="C455" s="94"/>
      <c r="D455" s="94"/>
      <c r="E455" s="94"/>
      <c r="F455" s="94"/>
      <c r="G455" s="94"/>
      <c r="H455" s="95"/>
    </row>
    <row r="456" spans="2:8" ht="14.25" hidden="1" customHeight="1">
      <c r="B456" s="93"/>
      <c r="C456" s="94"/>
      <c r="D456" s="94"/>
      <c r="E456" s="94"/>
      <c r="F456" s="94"/>
      <c r="G456" s="94"/>
      <c r="H456" s="95"/>
    </row>
    <row r="457" spans="2:8" ht="14.25" hidden="1" customHeight="1">
      <c r="B457" s="93"/>
      <c r="C457" s="94"/>
      <c r="D457" s="94"/>
      <c r="E457" s="94"/>
      <c r="F457" s="94"/>
      <c r="G457" s="94"/>
      <c r="H457" s="95"/>
    </row>
    <row r="458" spans="2:8" ht="14.25" hidden="1" customHeight="1">
      <c r="B458" s="93"/>
      <c r="C458" s="94"/>
      <c r="D458" s="94"/>
      <c r="E458" s="94"/>
      <c r="F458" s="94"/>
      <c r="G458" s="94"/>
      <c r="H458" s="95"/>
    </row>
    <row r="459" spans="2:8" ht="14.25" hidden="1" customHeight="1">
      <c r="B459" s="93"/>
      <c r="C459" s="94"/>
      <c r="D459" s="94"/>
      <c r="E459" s="94"/>
      <c r="F459" s="94"/>
      <c r="G459" s="94"/>
      <c r="H459" s="95"/>
    </row>
    <row r="460" spans="2:8" ht="14.25" hidden="1" customHeight="1">
      <c r="B460" s="93"/>
      <c r="C460" s="94"/>
      <c r="D460" s="94"/>
      <c r="E460" s="94"/>
      <c r="F460" s="94"/>
      <c r="G460" s="94"/>
      <c r="H460" s="95"/>
    </row>
    <row r="461" spans="2:8" ht="14.25" hidden="1" customHeight="1">
      <c r="B461" s="93"/>
      <c r="C461" s="94"/>
      <c r="D461" s="94"/>
      <c r="E461" s="94"/>
      <c r="F461" s="94"/>
      <c r="G461" s="94"/>
      <c r="H461" s="95"/>
    </row>
    <row r="462" spans="2:8" ht="14.25" hidden="1" customHeight="1">
      <c r="B462" s="93"/>
      <c r="C462" s="94"/>
      <c r="D462" s="94"/>
      <c r="E462" s="94"/>
      <c r="F462" s="94"/>
      <c r="G462" s="94"/>
      <c r="H462" s="95"/>
    </row>
    <row r="463" spans="2:8" ht="14.25" hidden="1" customHeight="1">
      <c r="B463" s="93"/>
      <c r="C463" s="94"/>
      <c r="D463" s="94"/>
      <c r="E463" s="94"/>
      <c r="F463" s="94"/>
      <c r="G463" s="94"/>
      <c r="H463" s="95"/>
    </row>
    <row r="464" spans="2:8" ht="14.25" hidden="1" customHeight="1">
      <c r="B464" s="93"/>
      <c r="C464" s="94"/>
      <c r="D464" s="94"/>
      <c r="E464" s="94"/>
      <c r="F464" s="94"/>
      <c r="G464" s="94"/>
      <c r="H464" s="95"/>
    </row>
    <row r="465" spans="2:8" ht="14.25" hidden="1" customHeight="1">
      <c r="B465" s="93"/>
      <c r="C465" s="94"/>
      <c r="D465" s="94"/>
      <c r="E465" s="94"/>
      <c r="F465" s="94"/>
      <c r="G465" s="94"/>
      <c r="H465" s="95"/>
    </row>
    <row r="466" spans="2:8" ht="14.25" hidden="1" customHeight="1">
      <c r="B466" s="93"/>
      <c r="C466" s="94"/>
      <c r="D466" s="94"/>
      <c r="E466" s="94"/>
      <c r="F466" s="94"/>
      <c r="G466" s="94"/>
      <c r="H466" s="95"/>
    </row>
    <row r="467" spans="2:8" ht="14.25" hidden="1" customHeight="1">
      <c r="B467" s="93"/>
      <c r="C467" s="94"/>
      <c r="D467" s="94"/>
      <c r="E467" s="94"/>
      <c r="F467" s="94"/>
      <c r="G467" s="94"/>
      <c r="H467" s="95"/>
    </row>
    <row r="468" spans="2:8" ht="14.25" hidden="1" customHeight="1">
      <c r="B468" s="93"/>
      <c r="C468" s="94"/>
      <c r="D468" s="94"/>
      <c r="E468" s="94"/>
      <c r="F468" s="94"/>
      <c r="G468" s="94"/>
      <c r="H468" s="95"/>
    </row>
    <row r="469" spans="2:8" ht="14.25" hidden="1" customHeight="1">
      <c r="B469" s="93"/>
      <c r="C469" s="94"/>
      <c r="D469" s="94"/>
      <c r="E469" s="94"/>
      <c r="F469" s="94"/>
      <c r="G469" s="94"/>
      <c r="H469" s="95"/>
    </row>
    <row r="470" spans="2:8" ht="14.25" hidden="1" customHeight="1">
      <c r="B470" s="93"/>
      <c r="C470" s="94"/>
      <c r="D470" s="94"/>
      <c r="E470" s="94"/>
      <c r="F470" s="94"/>
      <c r="G470" s="94"/>
      <c r="H470" s="95"/>
    </row>
    <row r="471" spans="2:8" ht="14.25" hidden="1" customHeight="1">
      <c r="B471" s="93"/>
      <c r="C471" s="94"/>
      <c r="D471" s="94"/>
      <c r="E471" s="94"/>
      <c r="F471" s="94"/>
      <c r="G471" s="94"/>
      <c r="H471" s="95"/>
    </row>
    <row r="472" spans="2:8" ht="14.25" hidden="1" customHeight="1">
      <c r="B472" s="93"/>
      <c r="C472" s="94"/>
      <c r="D472" s="94"/>
      <c r="E472" s="94"/>
      <c r="F472" s="94"/>
      <c r="G472" s="94"/>
      <c r="H472" s="95"/>
    </row>
    <row r="473" spans="2:8" ht="14.25" hidden="1" customHeight="1">
      <c r="B473" s="93"/>
      <c r="C473" s="94"/>
      <c r="D473" s="94"/>
      <c r="E473" s="94"/>
      <c r="F473" s="94"/>
      <c r="G473" s="94"/>
      <c r="H473" s="95"/>
    </row>
    <row r="474" spans="2:8" ht="14.25" hidden="1" customHeight="1">
      <c r="B474" s="93"/>
      <c r="C474" s="94"/>
      <c r="D474" s="94"/>
      <c r="E474" s="94"/>
      <c r="F474" s="94"/>
      <c r="G474" s="94"/>
      <c r="H474" s="95"/>
    </row>
    <row r="475" spans="2:8" ht="14.25" hidden="1" customHeight="1">
      <c r="B475" s="93"/>
      <c r="C475" s="94"/>
      <c r="D475" s="94"/>
      <c r="E475" s="94"/>
      <c r="F475" s="94"/>
      <c r="G475" s="94"/>
      <c r="H475" s="95"/>
    </row>
    <row r="476" spans="2:8" ht="14.25" hidden="1" customHeight="1">
      <c r="B476" s="93"/>
      <c r="C476" s="94"/>
      <c r="D476" s="94"/>
      <c r="E476" s="94"/>
      <c r="F476" s="94"/>
      <c r="G476" s="94"/>
      <c r="H476" s="95"/>
    </row>
    <row r="477" spans="2:8" ht="14.25" hidden="1" customHeight="1">
      <c r="B477" s="93"/>
      <c r="C477" s="94"/>
      <c r="D477" s="94"/>
      <c r="E477" s="94"/>
      <c r="F477" s="94"/>
      <c r="G477" s="94"/>
      <c r="H477" s="95"/>
    </row>
    <row r="478" spans="2:8" ht="14.25" hidden="1" customHeight="1">
      <c r="B478" s="93"/>
      <c r="C478" s="94"/>
      <c r="D478" s="94"/>
      <c r="E478" s="94"/>
      <c r="F478" s="94"/>
      <c r="G478" s="94"/>
      <c r="H478" s="95"/>
    </row>
    <row r="479" spans="2:8" ht="14.25" hidden="1" customHeight="1">
      <c r="B479" s="93"/>
      <c r="C479" s="94"/>
      <c r="D479" s="94"/>
      <c r="E479" s="94"/>
      <c r="F479" s="94"/>
      <c r="G479" s="94"/>
      <c r="H479" s="95"/>
    </row>
    <row r="480" spans="2:8" ht="14.25" hidden="1" customHeight="1">
      <c r="B480" s="93"/>
      <c r="C480" s="94"/>
      <c r="D480" s="94"/>
      <c r="E480" s="94"/>
      <c r="F480" s="94"/>
      <c r="G480" s="94"/>
      <c r="H480" s="95"/>
    </row>
    <row r="481" spans="2:8" ht="14.25" hidden="1" customHeight="1">
      <c r="B481" s="93"/>
      <c r="C481" s="94"/>
      <c r="D481" s="94"/>
      <c r="E481" s="94"/>
      <c r="F481" s="94"/>
      <c r="G481" s="94"/>
      <c r="H481" s="95"/>
    </row>
    <row r="482" spans="2:8" ht="14.25" hidden="1" customHeight="1">
      <c r="B482" s="93"/>
      <c r="C482" s="94"/>
      <c r="D482" s="94"/>
      <c r="E482" s="94"/>
      <c r="F482" s="94"/>
      <c r="G482" s="94"/>
      <c r="H482" s="95"/>
    </row>
    <row r="483" spans="2:8" ht="14.25" hidden="1" customHeight="1">
      <c r="B483" s="93"/>
      <c r="C483" s="94"/>
      <c r="D483" s="94"/>
      <c r="E483" s="94"/>
      <c r="F483" s="94"/>
      <c r="G483" s="94"/>
      <c r="H483" s="95"/>
    </row>
    <row r="484" spans="2:8" ht="14.25" hidden="1" customHeight="1">
      <c r="B484" s="93"/>
      <c r="C484" s="94"/>
      <c r="D484" s="94"/>
      <c r="E484" s="94"/>
      <c r="F484" s="94"/>
      <c r="G484" s="94"/>
      <c r="H484" s="95"/>
    </row>
    <row r="485" spans="2:8" ht="14.25" hidden="1" customHeight="1">
      <c r="B485" s="93"/>
      <c r="C485" s="94"/>
      <c r="D485" s="94"/>
      <c r="E485" s="94"/>
      <c r="F485" s="94"/>
      <c r="G485" s="94"/>
      <c r="H485" s="95"/>
    </row>
    <row r="486" spans="2:8" ht="14.25" hidden="1" customHeight="1">
      <c r="B486" s="93"/>
      <c r="C486" s="94"/>
      <c r="D486" s="94"/>
      <c r="E486" s="94"/>
      <c r="F486" s="94"/>
      <c r="G486" s="94"/>
      <c r="H486" s="95"/>
    </row>
    <row r="487" spans="2:8" ht="14.25" hidden="1" customHeight="1">
      <c r="B487" s="93"/>
      <c r="C487" s="94"/>
      <c r="D487" s="94"/>
      <c r="E487" s="94"/>
      <c r="F487" s="94"/>
      <c r="G487" s="94"/>
      <c r="H487" s="95"/>
    </row>
    <row r="488" spans="2:8" ht="14.25" hidden="1" customHeight="1">
      <c r="B488" s="93"/>
      <c r="C488" s="94"/>
      <c r="D488" s="94"/>
      <c r="E488" s="94"/>
      <c r="F488" s="94"/>
      <c r="G488" s="94"/>
      <c r="H488" s="95"/>
    </row>
    <row r="489" spans="2:8" ht="14.25" hidden="1" customHeight="1">
      <c r="B489" s="93"/>
      <c r="C489" s="94"/>
      <c r="D489" s="94"/>
      <c r="E489" s="94"/>
      <c r="F489" s="94"/>
      <c r="G489" s="94"/>
      <c r="H489" s="95"/>
    </row>
    <row r="490" spans="2:8" ht="14.25" hidden="1" customHeight="1">
      <c r="B490" s="93"/>
      <c r="C490" s="94"/>
      <c r="D490" s="94"/>
      <c r="E490" s="94"/>
      <c r="F490" s="94"/>
      <c r="G490" s="94"/>
      <c r="H490" s="95"/>
    </row>
    <row r="491" spans="2:8" ht="14.25" hidden="1" customHeight="1">
      <c r="B491" s="93"/>
      <c r="C491" s="94"/>
      <c r="D491" s="94"/>
      <c r="E491" s="94"/>
      <c r="F491" s="94"/>
      <c r="G491" s="94"/>
      <c r="H491" s="95"/>
    </row>
    <row r="492" spans="2:8" ht="14.25" hidden="1" customHeight="1">
      <c r="B492" s="93"/>
      <c r="C492" s="94"/>
      <c r="D492" s="94"/>
      <c r="E492" s="94"/>
      <c r="F492" s="94"/>
      <c r="G492" s="94"/>
      <c r="H492" s="95"/>
    </row>
    <row r="493" spans="2:8" ht="14.25" hidden="1" customHeight="1">
      <c r="B493" s="93"/>
      <c r="C493" s="94"/>
      <c r="D493" s="94"/>
      <c r="E493" s="94"/>
      <c r="F493" s="94"/>
      <c r="G493" s="94"/>
      <c r="H493" s="95"/>
    </row>
    <row r="494" spans="2:8" ht="14.25" hidden="1" customHeight="1">
      <c r="B494" s="93"/>
      <c r="C494" s="94"/>
      <c r="D494" s="94"/>
      <c r="E494" s="94"/>
      <c r="F494" s="94"/>
      <c r="G494" s="94"/>
      <c r="H494" s="95"/>
    </row>
    <row r="495" spans="2:8" ht="14.25" hidden="1" customHeight="1">
      <c r="B495" s="93"/>
      <c r="C495" s="94"/>
      <c r="D495" s="94"/>
      <c r="E495" s="94"/>
      <c r="F495" s="94"/>
      <c r="G495" s="94"/>
      <c r="H495" s="95"/>
    </row>
    <row r="496" spans="2:8" ht="14.25" hidden="1" customHeight="1">
      <c r="B496" s="93"/>
      <c r="C496" s="94"/>
      <c r="D496" s="94"/>
      <c r="E496" s="94"/>
      <c r="F496" s="94"/>
      <c r="G496" s="94"/>
      <c r="H496" s="95"/>
    </row>
    <row r="497" spans="2:8" ht="14.25" hidden="1" customHeight="1">
      <c r="B497" s="93"/>
      <c r="C497" s="94"/>
      <c r="D497" s="94"/>
      <c r="E497" s="94"/>
      <c r="F497" s="94"/>
      <c r="G497" s="94"/>
      <c r="H497" s="95"/>
    </row>
    <row r="498" spans="2:8" ht="14.25" hidden="1" customHeight="1">
      <c r="B498" s="93"/>
      <c r="C498" s="94"/>
      <c r="D498" s="94"/>
      <c r="E498" s="94"/>
      <c r="F498" s="94"/>
      <c r="G498" s="94"/>
      <c r="H498" s="95"/>
    </row>
    <row r="499" spans="2:8" ht="14.25" hidden="1" customHeight="1">
      <c r="B499" s="93"/>
      <c r="C499" s="94"/>
      <c r="D499" s="94"/>
      <c r="E499" s="94"/>
      <c r="F499" s="94"/>
      <c r="G499" s="94"/>
      <c r="H499" s="95"/>
    </row>
    <row r="500" spans="2:8" ht="14.25" hidden="1" customHeight="1">
      <c r="B500" s="93"/>
      <c r="C500" s="94"/>
      <c r="D500" s="94"/>
      <c r="E500" s="94"/>
      <c r="F500" s="94"/>
      <c r="G500" s="94"/>
      <c r="H500" s="95"/>
    </row>
    <row r="501" spans="2:8" ht="14.25" hidden="1" customHeight="1">
      <c r="B501" s="93"/>
      <c r="C501" s="94"/>
      <c r="D501" s="94"/>
      <c r="E501" s="94"/>
      <c r="F501" s="94"/>
      <c r="G501" s="94"/>
      <c r="H501" s="95"/>
    </row>
    <row r="502" spans="2:8" ht="14.25" hidden="1" customHeight="1">
      <c r="B502" s="93"/>
      <c r="C502" s="94"/>
      <c r="D502" s="94"/>
      <c r="E502" s="94"/>
      <c r="F502" s="94"/>
      <c r="G502" s="94"/>
      <c r="H502" s="95"/>
    </row>
    <row r="503" spans="2:8" ht="14.25" hidden="1" customHeight="1">
      <c r="B503" s="93"/>
      <c r="C503" s="94"/>
      <c r="D503" s="94"/>
      <c r="E503" s="94"/>
      <c r="F503" s="94"/>
      <c r="G503" s="94"/>
      <c r="H503" s="95"/>
    </row>
    <row r="504" spans="2:8" ht="14.25" hidden="1" customHeight="1">
      <c r="B504" s="93"/>
      <c r="C504" s="94"/>
      <c r="D504" s="94"/>
      <c r="E504" s="94"/>
      <c r="F504" s="94"/>
      <c r="G504" s="94"/>
      <c r="H504" s="95"/>
    </row>
    <row r="505" spans="2:8" ht="14.25" hidden="1" customHeight="1">
      <c r="B505" s="93"/>
      <c r="C505" s="94"/>
      <c r="D505" s="94"/>
      <c r="E505" s="94"/>
      <c r="F505" s="94"/>
      <c r="G505" s="94"/>
      <c r="H505" s="95"/>
    </row>
    <row r="506" spans="2:8" ht="14.25" hidden="1" customHeight="1">
      <c r="B506" s="93"/>
      <c r="C506" s="94"/>
      <c r="D506" s="94"/>
      <c r="E506" s="94"/>
      <c r="F506" s="94"/>
      <c r="G506" s="94"/>
      <c r="H506" s="95"/>
    </row>
    <row r="507" spans="2:8" ht="14.25" hidden="1" customHeight="1">
      <c r="B507" s="93"/>
      <c r="C507" s="94"/>
      <c r="D507" s="94"/>
      <c r="E507" s="94"/>
      <c r="F507" s="94"/>
      <c r="G507" s="94"/>
      <c r="H507" s="95"/>
    </row>
    <row r="508" spans="2:8" ht="14.25" hidden="1" customHeight="1">
      <c r="B508" s="93"/>
      <c r="C508" s="94"/>
      <c r="D508" s="94"/>
      <c r="E508" s="94"/>
      <c r="F508" s="94"/>
      <c r="G508" s="94"/>
      <c r="H508" s="95"/>
    </row>
    <row r="509" spans="2:8" ht="14.25" hidden="1" customHeight="1">
      <c r="B509" s="93"/>
      <c r="C509" s="94"/>
      <c r="D509" s="94"/>
      <c r="E509" s="94"/>
      <c r="F509" s="94"/>
      <c r="G509" s="94"/>
      <c r="H509" s="95"/>
    </row>
    <row r="510" spans="2:8" ht="14.25" hidden="1" customHeight="1">
      <c r="B510" s="93"/>
      <c r="C510" s="94"/>
      <c r="D510" s="94"/>
      <c r="E510" s="94"/>
      <c r="F510" s="94"/>
      <c r="G510" s="94"/>
      <c r="H510" s="95"/>
    </row>
    <row r="511" spans="2:8" ht="14.25" hidden="1" customHeight="1">
      <c r="B511" s="93"/>
      <c r="C511" s="94"/>
      <c r="D511" s="94"/>
      <c r="E511" s="94"/>
      <c r="F511" s="94"/>
      <c r="G511" s="94"/>
      <c r="H511" s="95"/>
    </row>
    <row r="512" spans="2:8" ht="14.25" hidden="1" customHeight="1">
      <c r="B512" s="93"/>
      <c r="C512" s="94"/>
      <c r="D512" s="94"/>
      <c r="E512" s="94"/>
      <c r="F512" s="94"/>
      <c r="G512" s="94"/>
      <c r="H512" s="95"/>
    </row>
    <row r="513" spans="2:8" ht="14.25" hidden="1" customHeight="1">
      <c r="B513" s="93"/>
      <c r="C513" s="94"/>
      <c r="D513" s="94"/>
      <c r="E513" s="94"/>
      <c r="F513" s="94"/>
      <c r="G513" s="94"/>
      <c r="H513" s="95"/>
    </row>
    <row r="514" spans="2:8" ht="14.25" hidden="1" customHeight="1">
      <c r="B514" s="93"/>
      <c r="C514" s="94"/>
      <c r="D514" s="94"/>
      <c r="E514" s="94"/>
      <c r="F514" s="94"/>
      <c r="G514" s="94"/>
      <c r="H514" s="95"/>
    </row>
    <row r="515" spans="2:8" ht="14.25" hidden="1" customHeight="1">
      <c r="B515" s="93"/>
      <c r="C515" s="94"/>
      <c r="D515" s="94"/>
      <c r="E515" s="94"/>
      <c r="F515" s="94"/>
      <c r="G515" s="94"/>
      <c r="H515" s="95"/>
    </row>
    <row r="516" spans="2:8" ht="14.25" hidden="1" customHeight="1">
      <c r="B516" s="93"/>
      <c r="C516" s="94"/>
      <c r="D516" s="94"/>
      <c r="E516" s="94"/>
      <c r="F516" s="94"/>
      <c r="G516" s="94"/>
      <c r="H516" s="95"/>
    </row>
    <row r="517" spans="2:8" ht="14.25" hidden="1" customHeight="1">
      <c r="B517" s="93"/>
      <c r="C517" s="94"/>
      <c r="D517" s="94"/>
      <c r="E517" s="94"/>
      <c r="F517" s="94"/>
      <c r="G517" s="94"/>
      <c r="H517" s="95"/>
    </row>
    <row r="518" spans="2:8" ht="14.25" hidden="1" customHeight="1">
      <c r="B518" s="93"/>
      <c r="C518" s="94"/>
      <c r="D518" s="94"/>
      <c r="E518" s="94"/>
      <c r="F518" s="94"/>
      <c r="G518" s="94"/>
      <c r="H518" s="95"/>
    </row>
    <row r="519" spans="2:8" ht="14.25" hidden="1" customHeight="1">
      <c r="B519" s="93"/>
      <c r="C519" s="94"/>
      <c r="D519" s="94"/>
      <c r="E519" s="94"/>
      <c r="F519" s="94"/>
      <c r="G519" s="94"/>
      <c r="H519" s="95"/>
    </row>
    <row r="520" spans="2:8" ht="14.25" hidden="1" customHeight="1">
      <c r="B520" s="93"/>
      <c r="C520" s="94"/>
      <c r="D520" s="94"/>
      <c r="E520" s="94"/>
      <c r="F520" s="94"/>
      <c r="G520" s="94"/>
      <c r="H520" s="95"/>
    </row>
    <row r="521" spans="2:8" ht="14.25" hidden="1" customHeight="1">
      <c r="B521" s="93"/>
      <c r="C521" s="94"/>
      <c r="D521" s="94"/>
      <c r="E521" s="94"/>
      <c r="F521" s="94"/>
      <c r="G521" s="94"/>
      <c r="H521" s="95"/>
    </row>
    <row r="522" spans="2:8" ht="14.25" hidden="1" customHeight="1">
      <c r="B522" s="93"/>
      <c r="C522" s="94"/>
      <c r="D522" s="94"/>
      <c r="E522" s="94"/>
      <c r="F522" s="94"/>
      <c r="G522" s="94"/>
      <c r="H522" s="95"/>
    </row>
    <row r="523" spans="2:8" ht="14.25" hidden="1" customHeight="1">
      <c r="B523" s="93"/>
      <c r="C523" s="94"/>
      <c r="D523" s="94"/>
      <c r="E523" s="94"/>
      <c r="F523" s="94"/>
      <c r="G523" s="94"/>
      <c r="H523" s="95"/>
    </row>
    <row r="524" spans="2:8" ht="14.25" hidden="1" customHeight="1">
      <c r="B524" s="93"/>
      <c r="C524" s="94"/>
      <c r="D524" s="94"/>
      <c r="E524" s="94"/>
      <c r="F524" s="94"/>
      <c r="G524" s="94"/>
      <c r="H524" s="95"/>
    </row>
    <row r="525" spans="2:8" ht="14.25" hidden="1" customHeight="1">
      <c r="B525" s="93"/>
      <c r="C525" s="94"/>
      <c r="D525" s="94"/>
      <c r="E525" s="94"/>
      <c r="F525" s="94"/>
      <c r="G525" s="94"/>
      <c r="H525" s="95"/>
    </row>
    <row r="526" spans="2:8" ht="14.25" hidden="1" customHeight="1">
      <c r="B526" s="93"/>
      <c r="C526" s="94"/>
      <c r="D526" s="94"/>
      <c r="E526" s="94"/>
      <c r="F526" s="94"/>
      <c r="G526" s="94"/>
      <c r="H526" s="95"/>
    </row>
    <row r="527" spans="2:8" ht="14.25" hidden="1" customHeight="1">
      <c r="B527" s="93"/>
      <c r="C527" s="94"/>
      <c r="D527" s="94"/>
      <c r="E527" s="94"/>
      <c r="F527" s="94"/>
      <c r="G527" s="94"/>
      <c r="H527" s="95"/>
    </row>
    <row r="528" spans="2:8" ht="14.25" hidden="1" customHeight="1">
      <c r="B528" s="93"/>
      <c r="C528" s="94"/>
      <c r="D528" s="94"/>
      <c r="E528" s="94"/>
      <c r="F528" s="94"/>
      <c r="G528" s="94"/>
      <c r="H528" s="95"/>
    </row>
    <row r="529" spans="2:8" ht="14.25" hidden="1" customHeight="1">
      <c r="B529" s="93"/>
      <c r="C529" s="94"/>
      <c r="D529" s="94"/>
      <c r="E529" s="94"/>
      <c r="F529" s="94"/>
      <c r="G529" s="94"/>
      <c r="H529" s="95"/>
    </row>
    <row r="530" spans="2:8" ht="14.25" hidden="1" customHeight="1">
      <c r="B530" s="93"/>
      <c r="C530" s="94"/>
      <c r="D530" s="94"/>
      <c r="E530" s="94"/>
      <c r="F530" s="94"/>
      <c r="G530" s="94"/>
      <c r="H530" s="95"/>
    </row>
    <row r="531" spans="2:8" ht="14.25" hidden="1" customHeight="1">
      <c r="B531" s="93"/>
      <c r="C531" s="94"/>
      <c r="D531" s="94"/>
      <c r="E531" s="94"/>
      <c r="F531" s="94"/>
      <c r="G531" s="94"/>
      <c r="H531" s="95"/>
    </row>
    <row r="532" spans="2:8" ht="14.25" hidden="1" customHeight="1">
      <c r="B532" s="93"/>
      <c r="C532" s="94"/>
      <c r="D532" s="94"/>
      <c r="E532" s="94"/>
      <c r="F532" s="94"/>
      <c r="G532" s="94"/>
      <c r="H532" s="95"/>
    </row>
    <row r="533" spans="2:8" ht="14.25" hidden="1" customHeight="1">
      <c r="B533" s="93"/>
      <c r="C533" s="94"/>
      <c r="D533" s="94"/>
      <c r="E533" s="94"/>
      <c r="F533" s="94"/>
      <c r="G533" s="94"/>
      <c r="H533" s="95"/>
    </row>
    <row r="534" spans="2:8" ht="14.25" hidden="1" customHeight="1">
      <c r="B534" s="93"/>
      <c r="C534" s="94"/>
      <c r="D534" s="94"/>
      <c r="E534" s="94"/>
      <c r="F534" s="94"/>
      <c r="G534" s="94"/>
      <c r="H534" s="95"/>
    </row>
    <row r="535" spans="2:8" ht="14.25" hidden="1" customHeight="1">
      <c r="B535" s="93"/>
      <c r="C535" s="94"/>
      <c r="D535" s="94"/>
      <c r="E535" s="94"/>
      <c r="F535" s="94"/>
      <c r="G535" s="94"/>
      <c r="H535" s="95"/>
    </row>
    <row r="536" spans="2:8" ht="14.25" hidden="1" customHeight="1">
      <c r="B536" s="93"/>
      <c r="C536" s="94"/>
      <c r="D536" s="94"/>
      <c r="E536" s="94"/>
      <c r="F536" s="94"/>
      <c r="G536" s="94"/>
      <c r="H536" s="95"/>
    </row>
    <row r="537" spans="2:8" ht="14.25" hidden="1" customHeight="1">
      <c r="B537" s="93"/>
      <c r="C537" s="94"/>
      <c r="D537" s="94"/>
      <c r="E537" s="94"/>
      <c r="F537" s="94"/>
      <c r="G537" s="94"/>
      <c r="H537" s="95"/>
    </row>
    <row r="538" spans="2:8" ht="14.25" hidden="1" customHeight="1">
      <c r="B538" s="93"/>
      <c r="C538" s="94"/>
      <c r="D538" s="94"/>
      <c r="E538" s="94"/>
      <c r="F538" s="94"/>
      <c r="G538" s="94"/>
      <c r="H538" s="95"/>
    </row>
    <row r="539" spans="2:8" ht="14.25" hidden="1" customHeight="1">
      <c r="B539" s="93"/>
      <c r="C539" s="94"/>
      <c r="D539" s="94"/>
      <c r="E539" s="94"/>
      <c r="F539" s="94"/>
      <c r="G539" s="94"/>
      <c r="H539" s="95"/>
    </row>
    <row r="540" spans="2:8" ht="14.25" hidden="1" customHeight="1">
      <c r="B540" s="93"/>
      <c r="C540" s="94"/>
      <c r="D540" s="94"/>
      <c r="E540" s="94"/>
      <c r="F540" s="94"/>
      <c r="G540" s="94"/>
      <c r="H540" s="95"/>
    </row>
    <row r="541" spans="2:8" ht="14.25" hidden="1" customHeight="1">
      <c r="B541" s="93"/>
      <c r="C541" s="94"/>
      <c r="D541" s="94"/>
      <c r="E541" s="94"/>
      <c r="F541" s="94"/>
      <c r="G541" s="94"/>
      <c r="H541" s="95"/>
    </row>
    <row r="542" spans="2:8" ht="14.25" hidden="1" customHeight="1">
      <c r="B542" s="93"/>
      <c r="C542" s="94"/>
      <c r="D542" s="94"/>
      <c r="E542" s="94"/>
      <c r="F542" s="94"/>
      <c r="G542" s="94"/>
      <c r="H542" s="95"/>
    </row>
    <row r="543" spans="2:8" ht="14.25" hidden="1" customHeight="1">
      <c r="B543" s="93"/>
      <c r="C543" s="94"/>
      <c r="D543" s="94"/>
      <c r="E543" s="94"/>
      <c r="F543" s="94"/>
      <c r="G543" s="94"/>
      <c r="H543" s="95"/>
    </row>
    <row r="544" spans="2:8" ht="14.25" hidden="1" customHeight="1">
      <c r="B544" s="93"/>
      <c r="C544" s="94"/>
      <c r="D544" s="94"/>
      <c r="E544" s="94"/>
      <c r="F544" s="94"/>
      <c r="G544" s="94"/>
      <c r="H544" s="95"/>
    </row>
    <row r="545" spans="2:8" ht="14.25" hidden="1" customHeight="1">
      <c r="B545" s="93"/>
      <c r="C545" s="94"/>
      <c r="D545" s="94"/>
      <c r="E545" s="94"/>
      <c r="F545" s="94"/>
      <c r="G545" s="94"/>
      <c r="H545" s="95"/>
    </row>
    <row r="546" spans="2:8" ht="14.25" hidden="1" customHeight="1">
      <c r="B546" s="93"/>
      <c r="C546" s="94"/>
      <c r="D546" s="94"/>
      <c r="E546" s="94"/>
      <c r="F546" s="94"/>
      <c r="G546" s="94"/>
      <c r="H546" s="95"/>
    </row>
    <row r="547" spans="2:8" ht="14.25" hidden="1" customHeight="1">
      <c r="B547" s="93"/>
      <c r="C547" s="94"/>
      <c r="D547" s="94"/>
      <c r="E547" s="94"/>
      <c r="F547" s="94"/>
      <c r="G547" s="94"/>
      <c r="H547" s="95"/>
    </row>
    <row r="548" spans="2:8" ht="14.25" hidden="1" customHeight="1">
      <c r="B548" s="93"/>
      <c r="C548" s="94"/>
      <c r="D548" s="94"/>
      <c r="E548" s="94"/>
      <c r="F548" s="94"/>
      <c r="G548" s="94"/>
      <c r="H548" s="95"/>
    </row>
    <row r="549" spans="2:8" ht="14.25" hidden="1" customHeight="1">
      <c r="B549" s="93"/>
      <c r="C549" s="94"/>
      <c r="D549" s="94"/>
      <c r="E549" s="94"/>
      <c r="F549" s="94"/>
      <c r="G549" s="94"/>
      <c r="H549" s="95"/>
    </row>
    <row r="550" spans="2:8" ht="14.25" hidden="1" customHeight="1">
      <c r="B550" s="93"/>
      <c r="C550" s="94"/>
      <c r="D550" s="94"/>
      <c r="E550" s="94"/>
      <c r="F550" s="94"/>
      <c r="G550" s="94"/>
      <c r="H550" s="95"/>
    </row>
    <row r="551" spans="2:8" ht="14.25" hidden="1" customHeight="1">
      <c r="B551" s="93"/>
      <c r="C551" s="94"/>
      <c r="D551" s="94"/>
      <c r="E551" s="94"/>
      <c r="F551" s="94"/>
      <c r="G551" s="94"/>
      <c r="H551" s="95"/>
    </row>
    <row r="552" spans="2:8" ht="14.25" hidden="1" customHeight="1">
      <c r="B552" s="93"/>
      <c r="C552" s="94"/>
      <c r="D552" s="94"/>
      <c r="E552" s="94"/>
      <c r="F552" s="94"/>
      <c r="G552" s="94"/>
      <c r="H552" s="95"/>
    </row>
    <row r="553" spans="2:8" ht="14.25" hidden="1" customHeight="1">
      <c r="B553" s="93"/>
      <c r="C553" s="94"/>
      <c r="D553" s="94"/>
      <c r="E553" s="94"/>
      <c r="F553" s="94"/>
      <c r="G553" s="94"/>
      <c r="H553" s="95"/>
    </row>
    <row r="554" spans="2:8" ht="14.25" hidden="1" customHeight="1">
      <c r="B554" s="93"/>
      <c r="C554" s="94"/>
      <c r="D554" s="94"/>
      <c r="E554" s="94"/>
      <c r="F554" s="94"/>
      <c r="G554" s="94"/>
      <c r="H554" s="95"/>
    </row>
    <row r="555" spans="2:8" ht="14.25" hidden="1" customHeight="1">
      <c r="B555" s="93"/>
      <c r="C555" s="94"/>
      <c r="D555" s="94"/>
      <c r="E555" s="94"/>
      <c r="F555" s="94"/>
      <c r="G555" s="94"/>
      <c r="H555" s="95"/>
    </row>
    <row r="556" spans="2:8" ht="14.25" hidden="1" customHeight="1">
      <c r="B556" s="93"/>
      <c r="C556" s="94"/>
      <c r="D556" s="94"/>
      <c r="E556" s="94"/>
      <c r="F556" s="94"/>
      <c r="G556" s="94"/>
      <c r="H556" s="95"/>
    </row>
    <row r="557" spans="2:8" ht="14.25" hidden="1" customHeight="1">
      <c r="B557" s="93"/>
      <c r="C557" s="94"/>
      <c r="D557" s="94"/>
      <c r="E557" s="94"/>
      <c r="F557" s="94"/>
      <c r="G557" s="94"/>
      <c r="H557" s="95"/>
    </row>
    <row r="558" spans="2:8" ht="14.25" hidden="1" customHeight="1">
      <c r="B558" s="93"/>
      <c r="C558" s="94"/>
      <c r="D558" s="94"/>
      <c r="E558" s="94"/>
      <c r="F558" s="94"/>
      <c r="G558" s="94"/>
      <c r="H558" s="95"/>
    </row>
    <row r="559" spans="2:8" ht="14.25" hidden="1" customHeight="1">
      <c r="B559" s="93"/>
      <c r="C559" s="94"/>
      <c r="D559" s="94"/>
      <c r="E559" s="94"/>
      <c r="F559" s="94"/>
      <c r="G559" s="94"/>
      <c r="H559" s="95"/>
    </row>
    <row r="560" spans="2:8" ht="14.25" hidden="1" customHeight="1">
      <c r="B560" s="93"/>
      <c r="C560" s="94"/>
      <c r="D560" s="94"/>
      <c r="E560" s="94"/>
      <c r="F560" s="94"/>
      <c r="G560" s="94"/>
      <c r="H560" s="95"/>
    </row>
    <row r="561" spans="2:8" ht="14.25" hidden="1" customHeight="1">
      <c r="B561" s="93"/>
      <c r="C561" s="94"/>
      <c r="D561" s="94"/>
      <c r="E561" s="94"/>
      <c r="F561" s="94"/>
      <c r="G561" s="94"/>
      <c r="H561" s="95"/>
    </row>
    <row r="562" spans="2:8" ht="14.25" hidden="1" customHeight="1">
      <c r="B562" s="93"/>
      <c r="C562" s="94"/>
      <c r="D562" s="94"/>
      <c r="E562" s="94"/>
      <c r="F562" s="94"/>
      <c r="G562" s="94"/>
      <c r="H562" s="95"/>
    </row>
    <row r="563" spans="2:8" ht="14.25" hidden="1" customHeight="1">
      <c r="B563" s="93"/>
      <c r="C563" s="94"/>
      <c r="D563" s="94"/>
      <c r="E563" s="94"/>
      <c r="F563" s="94"/>
      <c r="G563" s="94"/>
      <c r="H563" s="95"/>
    </row>
    <row r="564" spans="2:8" ht="14.25" hidden="1" customHeight="1">
      <c r="B564" s="93"/>
      <c r="C564" s="94"/>
      <c r="D564" s="94"/>
      <c r="E564" s="94"/>
      <c r="F564" s="94"/>
      <c r="G564" s="94"/>
      <c r="H564" s="95"/>
    </row>
    <row r="565" spans="2:8" ht="14.25" hidden="1" customHeight="1">
      <c r="B565" s="93"/>
      <c r="C565" s="94"/>
      <c r="D565" s="94"/>
      <c r="E565" s="94"/>
      <c r="F565" s="94"/>
      <c r="G565" s="94"/>
      <c r="H565" s="95"/>
    </row>
    <row r="566" spans="2:8" ht="14.25" hidden="1" customHeight="1">
      <c r="B566" s="93"/>
      <c r="C566" s="94"/>
      <c r="D566" s="94"/>
      <c r="E566" s="94"/>
      <c r="F566" s="94"/>
      <c r="G566" s="94"/>
      <c r="H566" s="95"/>
    </row>
    <row r="567" spans="2:8" ht="14.25" hidden="1" customHeight="1">
      <c r="B567" s="93"/>
      <c r="C567" s="94"/>
      <c r="D567" s="94"/>
      <c r="E567" s="94"/>
      <c r="F567" s="94"/>
      <c r="G567" s="94"/>
      <c r="H567" s="95"/>
    </row>
    <row r="568" spans="2:8" ht="14.25" hidden="1" customHeight="1">
      <c r="B568" s="93"/>
      <c r="C568" s="94"/>
      <c r="D568" s="94"/>
      <c r="E568" s="94"/>
      <c r="F568" s="94"/>
      <c r="G568" s="94"/>
      <c r="H568" s="95"/>
    </row>
    <row r="569" spans="2:8" ht="14.25" hidden="1" customHeight="1">
      <c r="B569" s="93"/>
      <c r="C569" s="94"/>
      <c r="D569" s="94"/>
      <c r="E569" s="94"/>
      <c r="F569" s="94"/>
      <c r="G569" s="94"/>
      <c r="H569" s="95"/>
    </row>
    <row r="570" spans="2:8" ht="14.25" hidden="1" customHeight="1">
      <c r="B570" s="93"/>
      <c r="C570" s="94"/>
      <c r="D570" s="94"/>
      <c r="E570" s="94"/>
      <c r="F570" s="94"/>
      <c r="G570" s="94"/>
      <c r="H570" s="95"/>
    </row>
    <row r="571" spans="2:8" ht="14.25" hidden="1" customHeight="1">
      <c r="B571" s="93"/>
      <c r="C571" s="94"/>
      <c r="D571" s="94"/>
      <c r="E571" s="94"/>
      <c r="F571" s="94"/>
      <c r="G571" s="94"/>
      <c r="H571" s="95"/>
    </row>
    <row r="572" spans="2:8" ht="14.25" hidden="1" customHeight="1">
      <c r="B572" s="93"/>
      <c r="C572" s="94"/>
      <c r="D572" s="94"/>
      <c r="E572" s="94"/>
      <c r="F572" s="94"/>
      <c r="G572" s="94"/>
      <c r="H572" s="95"/>
    </row>
    <row r="573" spans="2:8" ht="14.25" hidden="1" customHeight="1">
      <c r="B573" s="93"/>
      <c r="C573" s="94"/>
      <c r="D573" s="94"/>
      <c r="E573" s="94"/>
      <c r="F573" s="94"/>
      <c r="G573" s="94"/>
      <c r="H573" s="95"/>
    </row>
    <row r="574" spans="2:8" ht="14.25" hidden="1" customHeight="1">
      <c r="B574" s="93"/>
      <c r="C574" s="94"/>
      <c r="D574" s="94"/>
      <c r="E574" s="94"/>
      <c r="F574" s="94"/>
      <c r="G574" s="94"/>
      <c r="H574" s="95"/>
    </row>
    <row r="575" spans="2:8" ht="14.25" hidden="1" customHeight="1">
      <c r="B575" s="93"/>
      <c r="C575" s="94"/>
      <c r="D575" s="94"/>
      <c r="E575" s="94"/>
      <c r="F575" s="94"/>
      <c r="G575" s="94"/>
      <c r="H575" s="95"/>
    </row>
    <row r="576" spans="2:8" ht="14.25" hidden="1" customHeight="1">
      <c r="B576" s="93"/>
      <c r="C576" s="94"/>
      <c r="D576" s="94"/>
      <c r="E576" s="94"/>
      <c r="F576" s="94"/>
      <c r="G576" s="94"/>
      <c r="H576" s="95"/>
    </row>
    <row r="577" spans="2:8" ht="14.25" hidden="1" customHeight="1">
      <c r="B577" s="93"/>
      <c r="C577" s="94"/>
      <c r="D577" s="94"/>
      <c r="E577" s="94"/>
      <c r="F577" s="94"/>
      <c r="G577" s="94"/>
      <c r="H577" s="95"/>
    </row>
    <row r="578" spans="2:8" ht="14.25" hidden="1" customHeight="1">
      <c r="B578" s="93"/>
      <c r="C578" s="94"/>
      <c r="D578" s="94"/>
      <c r="E578" s="94"/>
      <c r="F578" s="94"/>
      <c r="G578" s="94"/>
      <c r="H578" s="95"/>
    </row>
    <row r="579" spans="2:8" ht="14.25" hidden="1" customHeight="1">
      <c r="B579" s="93"/>
      <c r="C579" s="94"/>
      <c r="D579" s="94"/>
      <c r="E579" s="94"/>
      <c r="F579" s="94"/>
      <c r="G579" s="94"/>
      <c r="H579" s="95"/>
    </row>
    <row r="580" spans="2:8" ht="14.25" hidden="1" customHeight="1">
      <c r="B580" s="93"/>
      <c r="C580" s="94"/>
      <c r="D580" s="94"/>
      <c r="E580" s="94"/>
      <c r="F580" s="94"/>
      <c r="G580" s="94"/>
      <c r="H580" s="95"/>
    </row>
    <row r="581" spans="2:8" ht="14.25" hidden="1" customHeight="1">
      <c r="B581" s="93"/>
      <c r="C581" s="94"/>
      <c r="D581" s="94"/>
      <c r="E581" s="94"/>
      <c r="F581" s="94"/>
      <c r="G581" s="94"/>
      <c r="H581" s="95"/>
    </row>
    <row r="582" spans="2:8" ht="14.25" hidden="1" customHeight="1">
      <c r="B582" s="93"/>
      <c r="C582" s="94"/>
      <c r="D582" s="94"/>
      <c r="E582" s="94"/>
      <c r="F582" s="94"/>
      <c r="G582" s="94"/>
      <c r="H582" s="95"/>
    </row>
    <row r="583" spans="2:8" ht="14.25" hidden="1" customHeight="1">
      <c r="B583" s="93"/>
      <c r="C583" s="94"/>
      <c r="D583" s="94"/>
      <c r="E583" s="94"/>
      <c r="F583" s="94"/>
      <c r="G583" s="94"/>
      <c r="H583" s="95"/>
    </row>
    <row r="584" spans="2:8" ht="14.25" hidden="1" customHeight="1">
      <c r="B584" s="93"/>
      <c r="C584" s="94"/>
      <c r="D584" s="94"/>
      <c r="E584" s="94"/>
      <c r="F584" s="94"/>
      <c r="G584" s="94"/>
      <c r="H584" s="95"/>
    </row>
    <row r="585" spans="2:8" ht="14.25" hidden="1" customHeight="1">
      <c r="B585" s="93"/>
      <c r="C585" s="94"/>
      <c r="D585" s="94"/>
      <c r="E585" s="94"/>
      <c r="F585" s="94"/>
      <c r="G585" s="94"/>
      <c r="H585" s="95"/>
    </row>
    <row r="586" spans="2:8" ht="14.25" hidden="1" customHeight="1">
      <c r="B586" s="93"/>
      <c r="C586" s="94"/>
      <c r="D586" s="94"/>
      <c r="E586" s="94"/>
      <c r="F586" s="94"/>
      <c r="G586" s="94"/>
      <c r="H586" s="95"/>
    </row>
    <row r="587" spans="2:8" ht="14.25" hidden="1" customHeight="1">
      <c r="B587" s="93"/>
      <c r="C587" s="94"/>
      <c r="D587" s="94"/>
      <c r="E587" s="94"/>
      <c r="F587" s="94"/>
      <c r="G587" s="94"/>
      <c r="H587" s="95"/>
    </row>
    <row r="588" spans="2:8" ht="14.25" hidden="1" customHeight="1">
      <c r="B588" s="93"/>
      <c r="C588" s="94"/>
      <c r="D588" s="94"/>
      <c r="E588" s="94"/>
      <c r="F588" s="94"/>
      <c r="G588" s="94"/>
      <c r="H588" s="95"/>
    </row>
    <row r="589" spans="2:8" ht="14.25" hidden="1" customHeight="1">
      <c r="B589" s="93"/>
      <c r="C589" s="94"/>
      <c r="D589" s="94"/>
      <c r="E589" s="94"/>
      <c r="F589" s="94"/>
      <c r="G589" s="94"/>
      <c r="H589" s="95"/>
    </row>
    <row r="590" spans="2:8" ht="14.25" hidden="1" customHeight="1">
      <c r="B590" s="93"/>
      <c r="C590" s="94"/>
      <c r="D590" s="94"/>
      <c r="E590" s="94"/>
      <c r="F590" s="94"/>
      <c r="G590" s="94"/>
      <c r="H590" s="95"/>
    </row>
    <row r="591" spans="2:8" ht="14.25" hidden="1" customHeight="1">
      <c r="B591" s="93"/>
      <c r="C591" s="94"/>
      <c r="D591" s="94"/>
      <c r="E591" s="94"/>
      <c r="F591" s="94"/>
      <c r="G591" s="94"/>
      <c r="H591" s="95"/>
    </row>
    <row r="592" spans="2:8" ht="14.25" hidden="1" customHeight="1">
      <c r="B592" s="93"/>
      <c r="C592" s="94"/>
      <c r="D592" s="94"/>
      <c r="E592" s="94"/>
      <c r="F592" s="94"/>
      <c r="G592" s="94"/>
      <c r="H592" s="95"/>
    </row>
    <row r="593" spans="2:8" ht="14.25" hidden="1" customHeight="1">
      <c r="B593" s="93"/>
      <c r="C593" s="94"/>
      <c r="D593" s="94"/>
      <c r="E593" s="94"/>
      <c r="F593" s="94"/>
      <c r="G593" s="94"/>
      <c r="H593" s="95"/>
    </row>
    <row r="594" spans="2:8" ht="14.25" hidden="1" customHeight="1">
      <c r="B594" s="93"/>
      <c r="C594" s="94"/>
      <c r="D594" s="94"/>
      <c r="E594" s="94"/>
      <c r="F594" s="94"/>
      <c r="G594" s="94"/>
      <c r="H594" s="95"/>
    </row>
    <row r="595" spans="2:8" ht="14.25" hidden="1" customHeight="1">
      <c r="B595" s="93"/>
      <c r="C595" s="94"/>
      <c r="D595" s="94"/>
      <c r="E595" s="94"/>
      <c r="F595" s="94"/>
      <c r="G595" s="94"/>
      <c r="H595" s="95"/>
    </row>
    <row r="596" spans="2:8" ht="14.25" hidden="1" customHeight="1">
      <c r="B596" s="93"/>
      <c r="C596" s="94"/>
      <c r="D596" s="94"/>
      <c r="E596" s="94"/>
      <c r="F596" s="94"/>
      <c r="G596" s="94"/>
      <c r="H596" s="95"/>
    </row>
    <row r="597" spans="2:8" ht="14.25" hidden="1" customHeight="1">
      <c r="B597" s="93"/>
      <c r="C597" s="94"/>
      <c r="D597" s="94"/>
      <c r="E597" s="94"/>
      <c r="F597" s="94"/>
      <c r="G597" s="94"/>
      <c r="H597" s="95"/>
    </row>
    <row r="598" spans="2:8" ht="14.25" hidden="1" customHeight="1">
      <c r="B598" s="93"/>
      <c r="C598" s="94"/>
      <c r="D598" s="94"/>
      <c r="E598" s="94"/>
      <c r="F598" s="94"/>
      <c r="G598" s="94"/>
      <c r="H598" s="95"/>
    </row>
    <row r="599" spans="2:8" ht="14.25" hidden="1" customHeight="1">
      <c r="B599" s="93"/>
      <c r="C599" s="94"/>
      <c r="D599" s="94"/>
      <c r="E599" s="94"/>
      <c r="F599" s="94"/>
      <c r="G599" s="94"/>
      <c r="H599" s="95"/>
    </row>
    <row r="600" spans="2:8" ht="14.25" hidden="1" customHeight="1">
      <c r="B600" s="93"/>
      <c r="C600" s="94"/>
      <c r="D600" s="94"/>
      <c r="E600" s="94"/>
      <c r="F600" s="94"/>
      <c r="G600" s="94"/>
      <c r="H600" s="95"/>
    </row>
    <row r="601" spans="2:8" ht="14.25" hidden="1" customHeight="1">
      <c r="B601" s="93"/>
      <c r="C601" s="94"/>
      <c r="D601" s="94"/>
      <c r="E601" s="94"/>
      <c r="F601" s="94"/>
      <c r="G601" s="94"/>
      <c r="H601" s="95"/>
    </row>
    <row r="602" spans="2:8" ht="14.25" hidden="1" customHeight="1">
      <c r="B602" s="93"/>
      <c r="C602" s="94"/>
      <c r="D602" s="94"/>
      <c r="E602" s="94"/>
      <c r="F602" s="94"/>
      <c r="G602" s="94"/>
      <c r="H602" s="95"/>
    </row>
    <row r="603" spans="2:8" ht="14.25" hidden="1" customHeight="1">
      <c r="B603" s="93"/>
      <c r="C603" s="94"/>
      <c r="D603" s="94"/>
      <c r="E603" s="94"/>
      <c r="F603" s="94"/>
      <c r="G603" s="94"/>
      <c r="H603" s="95"/>
    </row>
    <row r="604" spans="2:8" ht="14.25" hidden="1" customHeight="1">
      <c r="B604" s="93"/>
      <c r="C604" s="94"/>
      <c r="D604" s="94"/>
      <c r="E604" s="94"/>
      <c r="F604" s="94"/>
      <c r="G604" s="94"/>
      <c r="H604" s="95"/>
    </row>
    <row r="605" spans="2:8" ht="14.25" hidden="1" customHeight="1">
      <c r="B605" s="93"/>
      <c r="C605" s="94"/>
      <c r="D605" s="94"/>
      <c r="E605" s="94"/>
      <c r="F605" s="94"/>
      <c r="G605" s="94"/>
      <c r="H605" s="95"/>
    </row>
    <row r="606" spans="2:8" ht="14.25" hidden="1" customHeight="1">
      <c r="B606" s="93"/>
      <c r="C606" s="94"/>
      <c r="D606" s="94"/>
      <c r="E606" s="94"/>
      <c r="F606" s="94"/>
      <c r="G606" s="94"/>
      <c r="H606" s="95"/>
    </row>
    <row r="607" spans="2:8" ht="14.25" hidden="1" customHeight="1">
      <c r="B607" s="93"/>
      <c r="C607" s="94"/>
      <c r="D607" s="94"/>
      <c r="E607" s="94"/>
      <c r="F607" s="94"/>
      <c r="G607" s="94"/>
      <c r="H607" s="95"/>
    </row>
    <row r="608" spans="2:8" ht="14.25" hidden="1" customHeight="1">
      <c r="B608" s="93"/>
      <c r="C608" s="94"/>
      <c r="D608" s="94"/>
      <c r="E608" s="94"/>
      <c r="F608" s="94"/>
      <c r="G608" s="94"/>
      <c r="H608" s="95"/>
    </row>
    <row r="609" spans="2:8" ht="14.25" hidden="1" customHeight="1">
      <c r="B609" s="93"/>
      <c r="C609" s="94"/>
      <c r="D609" s="94"/>
      <c r="E609" s="94"/>
      <c r="F609" s="94"/>
      <c r="G609" s="94"/>
      <c r="H609" s="95"/>
    </row>
    <row r="610" spans="2:8" ht="14.25" hidden="1" customHeight="1">
      <c r="B610" s="93"/>
      <c r="C610" s="94"/>
      <c r="D610" s="94"/>
      <c r="E610" s="94"/>
      <c r="F610" s="94"/>
      <c r="G610" s="94"/>
      <c r="H610" s="95"/>
    </row>
    <row r="611" spans="2:8" ht="14.25" hidden="1" customHeight="1">
      <c r="B611" s="93"/>
      <c r="C611" s="94"/>
      <c r="D611" s="94"/>
      <c r="E611" s="94"/>
      <c r="F611" s="94"/>
      <c r="G611" s="94"/>
      <c r="H611" s="95"/>
    </row>
    <row r="612" spans="2:8" ht="14.25" hidden="1" customHeight="1">
      <c r="B612" s="93"/>
      <c r="C612" s="94"/>
      <c r="D612" s="94"/>
      <c r="E612" s="94"/>
      <c r="F612" s="94"/>
      <c r="G612" s="94"/>
      <c r="H612" s="95"/>
    </row>
    <row r="613" spans="2:8" ht="14.25" hidden="1" customHeight="1">
      <c r="B613" s="93"/>
      <c r="C613" s="94"/>
      <c r="D613" s="94"/>
      <c r="E613" s="94"/>
      <c r="F613" s="94"/>
      <c r="G613" s="94"/>
      <c r="H613" s="95"/>
    </row>
    <row r="614" spans="2:8" ht="14.25" hidden="1" customHeight="1">
      <c r="B614" s="93"/>
      <c r="C614" s="94"/>
      <c r="D614" s="94"/>
      <c r="E614" s="94"/>
      <c r="F614" s="94"/>
      <c r="G614" s="94"/>
      <c r="H614" s="95"/>
    </row>
    <row r="615" spans="2:8" ht="14.25" hidden="1" customHeight="1">
      <c r="B615" s="93"/>
      <c r="C615" s="94"/>
      <c r="D615" s="94"/>
      <c r="E615" s="94"/>
      <c r="F615" s="94"/>
      <c r="G615" s="94"/>
      <c r="H615" s="95"/>
    </row>
    <row r="616" spans="2:8" ht="14.25" hidden="1" customHeight="1">
      <c r="B616" s="93"/>
      <c r="C616" s="94"/>
      <c r="D616" s="94"/>
      <c r="E616" s="94"/>
      <c r="F616" s="94"/>
      <c r="G616" s="94"/>
      <c r="H616" s="95"/>
    </row>
    <row r="617" spans="2:8" ht="14.25" hidden="1" customHeight="1">
      <c r="B617" s="93"/>
      <c r="C617" s="94"/>
      <c r="D617" s="94"/>
      <c r="E617" s="94"/>
      <c r="F617" s="94"/>
      <c r="G617" s="94"/>
      <c r="H617" s="95"/>
    </row>
    <row r="618" spans="2:8" ht="14.25" hidden="1" customHeight="1">
      <c r="B618" s="93"/>
      <c r="C618" s="94"/>
      <c r="D618" s="94"/>
      <c r="E618" s="94"/>
      <c r="F618" s="94"/>
      <c r="G618" s="94"/>
      <c r="H618" s="95"/>
    </row>
    <row r="619" spans="2:8" ht="14.25" hidden="1" customHeight="1">
      <c r="B619" s="93"/>
      <c r="C619" s="94"/>
      <c r="D619" s="94"/>
      <c r="E619" s="94"/>
      <c r="F619" s="94"/>
      <c r="G619" s="94"/>
      <c r="H619" s="95"/>
    </row>
    <row r="620" spans="2:8" ht="14.25" hidden="1" customHeight="1">
      <c r="B620" s="93"/>
      <c r="C620" s="94"/>
      <c r="D620" s="94"/>
      <c r="E620" s="94"/>
      <c r="F620" s="94"/>
      <c r="G620" s="94"/>
      <c r="H620" s="95"/>
    </row>
    <row r="621" spans="2:8" ht="14.25" hidden="1" customHeight="1">
      <c r="B621" s="93"/>
      <c r="C621" s="94"/>
      <c r="D621" s="94"/>
      <c r="E621" s="94"/>
      <c r="F621" s="94"/>
      <c r="G621" s="94"/>
      <c r="H621" s="95"/>
    </row>
    <row r="622" spans="2:8" ht="14.25" hidden="1" customHeight="1">
      <c r="B622" s="93"/>
      <c r="C622" s="94"/>
      <c r="D622" s="94"/>
      <c r="E622" s="94"/>
      <c r="F622" s="94"/>
      <c r="G622" s="94"/>
      <c r="H622" s="95"/>
    </row>
    <row r="623" spans="2:8" ht="14.25" hidden="1" customHeight="1">
      <c r="B623" s="93"/>
      <c r="C623" s="94"/>
      <c r="D623" s="94"/>
      <c r="E623" s="94"/>
      <c r="F623" s="94"/>
      <c r="G623" s="94"/>
      <c r="H623" s="95"/>
    </row>
    <row r="624" spans="2:8" ht="14.25" hidden="1" customHeight="1">
      <c r="B624" s="93"/>
      <c r="C624" s="94"/>
      <c r="D624" s="94"/>
      <c r="E624" s="94"/>
      <c r="F624" s="94"/>
      <c r="G624" s="94"/>
      <c r="H624" s="95"/>
    </row>
    <row r="625" spans="2:8" ht="14.25" hidden="1" customHeight="1">
      <c r="B625" s="93"/>
      <c r="C625" s="94"/>
      <c r="D625" s="94"/>
      <c r="E625" s="94"/>
      <c r="F625" s="94"/>
      <c r="G625" s="94"/>
      <c r="H625" s="95"/>
    </row>
    <row r="626" spans="2:8" ht="14.25" hidden="1" customHeight="1">
      <c r="B626" s="93"/>
      <c r="C626" s="94"/>
      <c r="D626" s="94"/>
      <c r="E626" s="94"/>
      <c r="F626" s="94"/>
      <c r="G626" s="94"/>
      <c r="H626" s="95"/>
    </row>
    <row r="627" spans="2:8" ht="14.25" hidden="1" customHeight="1">
      <c r="B627" s="93"/>
      <c r="C627" s="94"/>
      <c r="D627" s="94"/>
      <c r="E627" s="94"/>
      <c r="F627" s="94"/>
      <c r="G627" s="94"/>
      <c r="H627" s="95"/>
    </row>
    <row r="628" spans="2:8" ht="14.25" hidden="1" customHeight="1">
      <c r="B628" s="93"/>
      <c r="C628" s="94"/>
      <c r="D628" s="94"/>
      <c r="E628" s="94"/>
      <c r="F628" s="94"/>
      <c r="G628" s="94"/>
      <c r="H628" s="95"/>
    </row>
    <row r="629" spans="2:8" ht="14.25" hidden="1" customHeight="1">
      <c r="B629" s="93"/>
      <c r="C629" s="94"/>
      <c r="D629" s="94"/>
      <c r="E629" s="94"/>
      <c r="F629" s="94"/>
      <c r="G629" s="94"/>
      <c r="H629" s="95"/>
    </row>
    <row r="630" spans="2:8" ht="14.25" hidden="1" customHeight="1">
      <c r="B630" s="93"/>
      <c r="C630" s="94"/>
      <c r="D630" s="94"/>
      <c r="E630" s="94"/>
      <c r="F630" s="94"/>
      <c r="G630" s="94"/>
      <c r="H630" s="95"/>
    </row>
    <row r="631" spans="2:8" ht="14.25" hidden="1" customHeight="1">
      <c r="B631" s="93"/>
      <c r="C631" s="94"/>
      <c r="D631" s="94"/>
      <c r="E631" s="94"/>
      <c r="F631" s="94"/>
      <c r="G631" s="94"/>
      <c r="H631" s="95"/>
    </row>
    <row r="632" spans="2:8" ht="14.25" hidden="1" customHeight="1">
      <c r="B632" s="93"/>
      <c r="C632" s="94"/>
      <c r="D632" s="94"/>
      <c r="E632" s="94"/>
      <c r="F632" s="94"/>
      <c r="G632" s="94"/>
      <c r="H632" s="95"/>
    </row>
    <row r="633" spans="2:8" ht="14.25" hidden="1" customHeight="1">
      <c r="B633" s="93"/>
      <c r="C633" s="94"/>
      <c r="D633" s="94"/>
      <c r="E633" s="94"/>
      <c r="F633" s="94"/>
      <c r="G633" s="94"/>
      <c r="H633" s="95"/>
    </row>
    <row r="634" spans="2:8" ht="14.25" hidden="1" customHeight="1">
      <c r="B634" s="93"/>
      <c r="C634" s="94"/>
      <c r="D634" s="94"/>
      <c r="E634" s="94"/>
      <c r="F634" s="94"/>
      <c r="G634" s="94"/>
      <c r="H634" s="95"/>
    </row>
    <row r="635" spans="2:8" ht="14.25" hidden="1" customHeight="1">
      <c r="B635" s="93"/>
      <c r="C635" s="94"/>
      <c r="D635" s="94"/>
      <c r="E635" s="94"/>
      <c r="F635" s="94"/>
      <c r="G635" s="94"/>
      <c r="H635" s="95"/>
    </row>
    <row r="636" spans="2:8" ht="14.25" hidden="1" customHeight="1">
      <c r="B636" s="93"/>
      <c r="C636" s="94"/>
      <c r="D636" s="94"/>
      <c r="E636" s="94"/>
      <c r="F636" s="94"/>
      <c r="G636" s="94"/>
      <c r="H636" s="95"/>
    </row>
    <row r="637" spans="2:8" ht="14.25" hidden="1" customHeight="1">
      <c r="B637" s="93"/>
      <c r="C637" s="94"/>
      <c r="D637" s="94"/>
      <c r="E637" s="94"/>
      <c r="F637" s="94"/>
      <c r="G637" s="94"/>
      <c r="H637" s="95"/>
    </row>
    <row r="638" spans="2:8" ht="14.25" hidden="1" customHeight="1">
      <c r="B638" s="93"/>
      <c r="C638" s="94"/>
      <c r="D638" s="94"/>
      <c r="E638" s="94"/>
      <c r="F638" s="94"/>
      <c r="G638" s="94"/>
      <c r="H638" s="95"/>
    </row>
    <row r="639" spans="2:8" ht="14.25" hidden="1" customHeight="1">
      <c r="B639" s="93"/>
      <c r="C639" s="94"/>
      <c r="D639" s="94"/>
      <c r="E639" s="94"/>
      <c r="F639" s="94"/>
      <c r="G639" s="94"/>
      <c r="H639" s="95"/>
    </row>
    <row r="640" spans="2:8" ht="14.25" hidden="1" customHeight="1">
      <c r="B640" s="93"/>
      <c r="C640" s="94"/>
      <c r="D640" s="94"/>
      <c r="E640" s="94"/>
      <c r="F640" s="94"/>
      <c r="G640" s="94"/>
      <c r="H640" s="95"/>
    </row>
    <row r="641" spans="2:8" ht="14.25" hidden="1" customHeight="1">
      <c r="B641" s="93"/>
      <c r="C641" s="94"/>
      <c r="D641" s="94"/>
      <c r="E641" s="94"/>
      <c r="F641" s="94"/>
      <c r="G641" s="94"/>
      <c r="H641" s="95"/>
    </row>
    <row r="642" spans="2:8" ht="14.25" hidden="1" customHeight="1">
      <c r="B642" s="93"/>
      <c r="C642" s="94"/>
      <c r="D642" s="94"/>
      <c r="E642" s="94"/>
      <c r="F642" s="94"/>
      <c r="G642" s="94"/>
      <c r="H642" s="95"/>
    </row>
    <row r="643" spans="2:8" ht="14.25" hidden="1" customHeight="1">
      <c r="B643" s="93"/>
      <c r="C643" s="94"/>
      <c r="D643" s="94"/>
      <c r="E643" s="94"/>
      <c r="F643" s="94"/>
      <c r="G643" s="94"/>
      <c r="H643" s="95"/>
    </row>
    <row r="644" spans="2:8" ht="14.25" hidden="1" customHeight="1">
      <c r="B644" s="93"/>
      <c r="C644" s="94"/>
      <c r="D644" s="94"/>
      <c r="E644" s="94"/>
      <c r="F644" s="94"/>
      <c r="G644" s="94"/>
      <c r="H644" s="95"/>
    </row>
    <row r="645" spans="2:8" ht="14.25" hidden="1" customHeight="1">
      <c r="B645" s="93"/>
      <c r="C645" s="94"/>
      <c r="D645" s="94"/>
      <c r="E645" s="94"/>
      <c r="F645" s="94"/>
      <c r="G645" s="94"/>
      <c r="H645" s="95"/>
    </row>
    <row r="646" spans="2:8" ht="14.25" hidden="1" customHeight="1">
      <c r="B646" s="93"/>
      <c r="C646" s="94"/>
      <c r="D646" s="94"/>
      <c r="E646" s="94"/>
      <c r="F646" s="94"/>
      <c r="G646" s="94"/>
      <c r="H646" s="95"/>
    </row>
    <row r="647" spans="2:8" ht="14.25" hidden="1" customHeight="1">
      <c r="B647" s="93"/>
      <c r="C647" s="94"/>
      <c r="D647" s="94"/>
      <c r="E647" s="94"/>
      <c r="F647" s="94"/>
      <c r="G647" s="94"/>
      <c r="H647" s="95"/>
    </row>
    <row r="648" spans="2:8" ht="14.25" hidden="1" customHeight="1">
      <c r="B648" s="93"/>
      <c r="C648" s="94"/>
      <c r="D648" s="94"/>
      <c r="E648" s="94"/>
      <c r="F648" s="94"/>
      <c r="G648" s="94"/>
      <c r="H648" s="95"/>
    </row>
    <row r="649" spans="2:8" ht="14.25" hidden="1" customHeight="1">
      <c r="B649" s="93"/>
      <c r="C649" s="94"/>
      <c r="D649" s="94"/>
      <c r="E649" s="94"/>
      <c r="F649" s="94"/>
      <c r="G649" s="94"/>
      <c r="H649" s="95"/>
    </row>
    <row r="650" spans="2:8" ht="14.25" hidden="1" customHeight="1">
      <c r="B650" s="93"/>
      <c r="C650" s="94"/>
      <c r="D650" s="94"/>
      <c r="E650" s="94"/>
      <c r="F650" s="94"/>
      <c r="G650" s="94"/>
      <c r="H650" s="95"/>
    </row>
    <row r="651" spans="2:8" ht="14.25" hidden="1" customHeight="1">
      <c r="B651" s="93"/>
      <c r="C651" s="94"/>
      <c r="D651" s="94"/>
      <c r="E651" s="94"/>
      <c r="F651" s="94"/>
      <c r="G651" s="94"/>
      <c r="H651" s="95"/>
    </row>
    <row r="652" spans="2:8" ht="14.25" hidden="1" customHeight="1">
      <c r="B652" s="93"/>
      <c r="C652" s="94"/>
      <c r="D652" s="94"/>
      <c r="E652" s="94"/>
      <c r="F652" s="94"/>
      <c r="G652" s="94"/>
      <c r="H652" s="95"/>
    </row>
    <row r="653" spans="2:8" ht="14.25" hidden="1" customHeight="1">
      <c r="B653" s="93"/>
      <c r="C653" s="94"/>
      <c r="D653" s="94"/>
      <c r="E653" s="94"/>
      <c r="F653" s="94"/>
      <c r="G653" s="94"/>
      <c r="H653" s="95"/>
    </row>
    <row r="654" spans="2:8" ht="14.25" hidden="1" customHeight="1">
      <c r="B654" s="93"/>
      <c r="C654" s="94"/>
      <c r="D654" s="94"/>
      <c r="E654" s="94"/>
      <c r="F654" s="94"/>
      <c r="G654" s="94"/>
      <c r="H654" s="95"/>
    </row>
    <row r="655" spans="2:8" ht="14.25" hidden="1" customHeight="1">
      <c r="B655" s="93"/>
      <c r="C655" s="94"/>
      <c r="D655" s="94"/>
      <c r="E655" s="94"/>
      <c r="F655" s="94"/>
      <c r="G655" s="94"/>
      <c r="H655" s="95"/>
    </row>
    <row r="656" spans="2:8" ht="14.25" hidden="1" customHeight="1">
      <c r="B656" s="93"/>
      <c r="C656" s="94"/>
      <c r="D656" s="94"/>
      <c r="E656" s="94"/>
      <c r="F656" s="94"/>
      <c r="G656" s="94"/>
      <c r="H656" s="95"/>
    </row>
    <row r="657" spans="2:8" ht="14.25" hidden="1" customHeight="1">
      <c r="B657" s="93"/>
      <c r="C657" s="94"/>
      <c r="D657" s="94"/>
      <c r="E657" s="94"/>
      <c r="F657" s="94"/>
      <c r="G657" s="94"/>
      <c r="H657" s="95"/>
    </row>
    <row r="658" spans="2:8" ht="14.25" hidden="1" customHeight="1">
      <c r="B658" s="93"/>
      <c r="C658" s="94"/>
      <c r="D658" s="94"/>
      <c r="E658" s="94"/>
      <c r="F658" s="94"/>
      <c r="G658" s="94"/>
      <c r="H658" s="95"/>
    </row>
    <row r="659" spans="2:8" ht="14.25" hidden="1" customHeight="1">
      <c r="B659" s="93"/>
      <c r="C659" s="94"/>
      <c r="D659" s="94"/>
      <c r="E659" s="94"/>
      <c r="F659" s="94"/>
      <c r="G659" s="94"/>
      <c r="H659" s="95"/>
    </row>
    <row r="660" spans="2:8" ht="14.25" hidden="1" customHeight="1">
      <c r="B660" s="93"/>
      <c r="C660" s="94"/>
      <c r="D660" s="94"/>
      <c r="E660" s="94"/>
      <c r="F660" s="94"/>
      <c r="G660" s="94"/>
      <c r="H660" s="95"/>
    </row>
    <row r="661" spans="2:8" ht="14.25" hidden="1" customHeight="1">
      <c r="B661" s="93"/>
      <c r="C661" s="94"/>
      <c r="D661" s="94"/>
      <c r="E661" s="94"/>
      <c r="F661" s="94"/>
      <c r="G661" s="94"/>
      <c r="H661" s="95"/>
    </row>
    <row r="662" spans="2:8" ht="14.25" hidden="1" customHeight="1">
      <c r="B662" s="93"/>
      <c r="C662" s="94"/>
      <c r="D662" s="94"/>
      <c r="E662" s="94"/>
      <c r="F662" s="94"/>
      <c r="G662" s="94"/>
      <c r="H662" s="95"/>
    </row>
    <row r="663" spans="2:8" ht="14.25" hidden="1" customHeight="1">
      <c r="B663" s="93"/>
      <c r="C663" s="94"/>
      <c r="D663" s="94"/>
      <c r="E663" s="94"/>
      <c r="F663" s="94"/>
      <c r="G663" s="94"/>
      <c r="H663" s="95"/>
    </row>
    <row r="664" spans="2:8" ht="14.25" hidden="1" customHeight="1">
      <c r="B664" s="93"/>
      <c r="C664" s="94"/>
      <c r="D664" s="94"/>
      <c r="E664" s="94"/>
      <c r="F664" s="94"/>
      <c r="G664" s="94"/>
      <c r="H664" s="95"/>
    </row>
    <row r="665" spans="2:8" ht="14.25" hidden="1" customHeight="1">
      <c r="B665" s="93"/>
      <c r="C665" s="94"/>
      <c r="D665" s="94"/>
      <c r="E665" s="94"/>
      <c r="F665" s="94"/>
      <c r="G665" s="94"/>
      <c r="H665" s="95"/>
    </row>
    <row r="666" spans="2:8" ht="14.25" hidden="1" customHeight="1">
      <c r="B666" s="93"/>
      <c r="C666" s="94"/>
      <c r="D666" s="94"/>
      <c r="E666" s="94"/>
      <c r="F666" s="94"/>
      <c r="G666" s="94"/>
      <c r="H666" s="95"/>
    </row>
    <row r="667" spans="2:8" ht="14.25" hidden="1" customHeight="1">
      <c r="B667" s="93"/>
      <c r="C667" s="94"/>
      <c r="D667" s="94"/>
      <c r="E667" s="94"/>
      <c r="F667" s="94"/>
      <c r="G667" s="94"/>
      <c r="H667" s="95"/>
    </row>
    <row r="668" spans="2:8" ht="14.25" hidden="1" customHeight="1">
      <c r="B668" s="93"/>
      <c r="C668" s="94"/>
      <c r="D668" s="94"/>
      <c r="E668" s="94"/>
      <c r="F668" s="94"/>
      <c r="G668" s="94"/>
      <c r="H668" s="95"/>
    </row>
    <row r="669" spans="2:8" ht="14.25" hidden="1" customHeight="1">
      <c r="B669" s="93"/>
      <c r="C669" s="94"/>
      <c r="D669" s="94"/>
      <c r="E669" s="94"/>
      <c r="F669" s="94"/>
      <c r="G669" s="94"/>
      <c r="H669" s="95"/>
    </row>
    <row r="670" spans="2:8" ht="14.25" hidden="1" customHeight="1">
      <c r="B670" s="93"/>
      <c r="C670" s="94"/>
      <c r="D670" s="94"/>
      <c r="E670" s="94"/>
      <c r="F670" s="94"/>
      <c r="G670" s="94"/>
      <c r="H670" s="95"/>
    </row>
    <row r="671" spans="2:8" ht="14.25" hidden="1" customHeight="1">
      <c r="B671" s="93"/>
      <c r="C671" s="94"/>
      <c r="D671" s="94"/>
      <c r="E671" s="94"/>
      <c r="F671" s="94"/>
      <c r="G671" s="94"/>
      <c r="H671" s="95"/>
    </row>
    <row r="672" spans="2:8" ht="14.25" hidden="1" customHeight="1">
      <c r="B672" s="93"/>
      <c r="C672" s="94"/>
      <c r="D672" s="94"/>
      <c r="E672" s="94"/>
      <c r="F672" s="94"/>
      <c r="G672" s="94"/>
      <c r="H672" s="95"/>
    </row>
    <row r="673" spans="2:8" ht="14.25" hidden="1" customHeight="1">
      <c r="B673" s="93"/>
      <c r="C673" s="94"/>
      <c r="D673" s="94"/>
      <c r="E673" s="94"/>
      <c r="F673" s="94"/>
      <c r="G673" s="94"/>
      <c r="H673" s="95"/>
    </row>
    <row r="674" spans="2:8" ht="14.25" hidden="1" customHeight="1">
      <c r="B674" s="93"/>
      <c r="C674" s="94"/>
      <c r="D674" s="94"/>
      <c r="E674" s="94"/>
      <c r="F674" s="94"/>
      <c r="G674" s="94"/>
      <c r="H674" s="95"/>
    </row>
    <row r="675" spans="2:8" ht="14.25" hidden="1" customHeight="1">
      <c r="B675" s="93"/>
      <c r="C675" s="94"/>
      <c r="D675" s="94"/>
      <c r="E675" s="94"/>
      <c r="F675" s="94"/>
      <c r="G675" s="94"/>
      <c r="H675" s="95"/>
    </row>
    <row r="676" spans="2:8" ht="14.25" hidden="1" customHeight="1">
      <c r="B676" s="93"/>
      <c r="C676" s="94"/>
      <c r="D676" s="94"/>
      <c r="E676" s="94"/>
      <c r="F676" s="94"/>
      <c r="G676" s="94"/>
      <c r="H676" s="95"/>
    </row>
    <row r="677" spans="2:8" ht="14.25" hidden="1" customHeight="1">
      <c r="B677" s="93"/>
      <c r="C677" s="94"/>
      <c r="D677" s="94"/>
      <c r="E677" s="94"/>
      <c r="F677" s="94"/>
      <c r="G677" s="94"/>
      <c r="H677" s="95"/>
    </row>
    <row r="678" spans="2:8" ht="14.25" hidden="1" customHeight="1">
      <c r="B678" s="93"/>
      <c r="C678" s="94"/>
      <c r="D678" s="94"/>
      <c r="E678" s="94"/>
      <c r="F678" s="94"/>
      <c r="G678" s="94"/>
      <c r="H678" s="95"/>
    </row>
    <row r="679" spans="2:8" ht="14.25" hidden="1" customHeight="1">
      <c r="B679" s="93"/>
      <c r="C679" s="94"/>
      <c r="D679" s="94"/>
      <c r="E679" s="94"/>
      <c r="F679" s="94"/>
      <c r="G679" s="94"/>
      <c r="H679" s="95"/>
    </row>
    <row r="680" spans="2:8" ht="14.25" hidden="1" customHeight="1">
      <c r="B680" s="93"/>
      <c r="C680" s="94"/>
      <c r="D680" s="94"/>
      <c r="E680" s="94"/>
      <c r="F680" s="94"/>
      <c r="G680" s="94"/>
      <c r="H680" s="95"/>
    </row>
    <row r="681" spans="2:8" ht="14.25" hidden="1" customHeight="1">
      <c r="B681" s="93"/>
      <c r="C681" s="94"/>
      <c r="D681" s="94"/>
      <c r="E681" s="94"/>
      <c r="F681" s="94"/>
      <c r="G681" s="94"/>
      <c r="H681" s="95"/>
    </row>
    <row r="682" spans="2:8" ht="14.25" hidden="1" customHeight="1">
      <c r="B682" s="93"/>
      <c r="C682" s="94"/>
      <c r="D682" s="94"/>
      <c r="E682" s="94"/>
      <c r="F682" s="94"/>
      <c r="G682" s="94"/>
      <c r="H682" s="95"/>
    </row>
    <row r="683" spans="2:8" ht="14.25" hidden="1" customHeight="1">
      <c r="B683" s="93"/>
      <c r="C683" s="94"/>
      <c r="D683" s="94"/>
      <c r="E683" s="94"/>
      <c r="F683" s="94"/>
      <c r="G683" s="94"/>
      <c r="H683" s="95"/>
    </row>
    <row r="684" spans="2:8" ht="14.25" hidden="1" customHeight="1">
      <c r="B684" s="93"/>
      <c r="C684" s="94"/>
      <c r="D684" s="94"/>
      <c r="E684" s="94"/>
      <c r="F684" s="94"/>
      <c r="G684" s="94"/>
      <c r="H684" s="95"/>
    </row>
    <row r="685" spans="2:8" ht="14.25" hidden="1" customHeight="1">
      <c r="B685" s="93"/>
      <c r="C685" s="94"/>
      <c r="D685" s="94"/>
      <c r="E685" s="94"/>
      <c r="F685" s="94"/>
      <c r="G685" s="94"/>
      <c r="H685" s="95"/>
    </row>
    <row r="686" spans="2:8" ht="14.25" hidden="1" customHeight="1">
      <c r="B686" s="93"/>
      <c r="C686" s="94"/>
      <c r="D686" s="94"/>
      <c r="E686" s="94"/>
      <c r="F686" s="94"/>
      <c r="G686" s="94"/>
      <c r="H686" s="95"/>
    </row>
    <row r="687" spans="2:8" ht="14.25" hidden="1" customHeight="1">
      <c r="B687" s="93"/>
      <c r="C687" s="94"/>
      <c r="D687" s="94"/>
      <c r="E687" s="94"/>
      <c r="F687" s="94"/>
      <c r="G687" s="94"/>
      <c r="H687" s="95"/>
    </row>
    <row r="688" spans="2:8" ht="14.25" hidden="1" customHeight="1">
      <c r="B688" s="93"/>
      <c r="C688" s="94"/>
      <c r="D688" s="94"/>
      <c r="E688" s="94"/>
      <c r="F688" s="94"/>
      <c r="G688" s="94"/>
      <c r="H688" s="95"/>
    </row>
    <row r="689" spans="2:8" ht="14.25" hidden="1" customHeight="1">
      <c r="B689" s="93"/>
      <c r="C689" s="94"/>
      <c r="D689" s="94"/>
      <c r="E689" s="94"/>
      <c r="F689" s="94"/>
      <c r="G689" s="94"/>
      <c r="H689" s="95"/>
    </row>
    <row r="690" spans="2:8" ht="14.25" hidden="1" customHeight="1">
      <c r="B690" s="93"/>
      <c r="C690" s="94"/>
      <c r="D690" s="94"/>
      <c r="E690" s="94"/>
      <c r="F690" s="94"/>
      <c r="G690" s="94"/>
      <c r="H690" s="95"/>
    </row>
    <row r="691" spans="2:8" ht="14.25" hidden="1" customHeight="1">
      <c r="B691" s="93"/>
      <c r="C691" s="94"/>
      <c r="D691" s="94"/>
      <c r="E691" s="94"/>
      <c r="F691" s="94"/>
      <c r="G691" s="94"/>
      <c r="H691" s="95"/>
    </row>
    <row r="692" spans="2:8" ht="14.25" hidden="1" customHeight="1">
      <c r="B692" s="93"/>
      <c r="C692" s="94"/>
      <c r="D692" s="94"/>
      <c r="E692" s="94"/>
      <c r="F692" s="94"/>
      <c r="G692" s="94"/>
      <c r="H692" s="95"/>
    </row>
    <row r="693" spans="2:8" ht="14.25" hidden="1" customHeight="1">
      <c r="B693" s="93"/>
      <c r="C693" s="94"/>
      <c r="D693" s="94"/>
      <c r="E693" s="94"/>
      <c r="F693" s="94"/>
      <c r="G693" s="94"/>
      <c r="H693" s="95"/>
    </row>
    <row r="694" spans="2:8" ht="14.25" hidden="1" customHeight="1">
      <c r="B694" s="93"/>
      <c r="C694" s="94"/>
      <c r="D694" s="94"/>
      <c r="E694" s="94"/>
      <c r="F694" s="94"/>
      <c r="G694" s="94"/>
      <c r="H694" s="95"/>
    </row>
    <row r="695" spans="2:8" ht="14.25" hidden="1" customHeight="1">
      <c r="B695" s="93"/>
      <c r="C695" s="94"/>
      <c r="D695" s="94"/>
      <c r="E695" s="94"/>
      <c r="F695" s="94"/>
      <c r="G695" s="94"/>
      <c r="H695" s="95"/>
    </row>
    <row r="696" spans="2:8" ht="14.25" hidden="1" customHeight="1">
      <c r="B696" s="93"/>
      <c r="C696" s="94"/>
      <c r="D696" s="94"/>
      <c r="E696" s="94"/>
      <c r="F696" s="94"/>
      <c r="G696" s="94"/>
      <c r="H696" s="95"/>
    </row>
    <row r="697" spans="2:8" ht="14.25" hidden="1" customHeight="1">
      <c r="B697" s="93"/>
      <c r="C697" s="94"/>
      <c r="D697" s="94"/>
      <c r="E697" s="94"/>
      <c r="F697" s="94"/>
      <c r="G697" s="94"/>
      <c r="H697" s="95"/>
    </row>
    <row r="698" spans="2:8" ht="14.25" hidden="1" customHeight="1">
      <c r="B698" s="93"/>
      <c r="C698" s="94"/>
      <c r="D698" s="94"/>
      <c r="E698" s="94"/>
      <c r="F698" s="94"/>
      <c r="G698" s="94"/>
      <c r="H698" s="95"/>
    </row>
    <row r="699" spans="2:8" ht="14.25" hidden="1" customHeight="1">
      <c r="B699" s="93"/>
      <c r="C699" s="94"/>
      <c r="D699" s="94"/>
      <c r="E699" s="94"/>
      <c r="F699" s="94"/>
      <c r="G699" s="94"/>
      <c r="H699" s="95"/>
    </row>
    <row r="700" spans="2:8" ht="14.25" hidden="1" customHeight="1">
      <c r="B700" s="93"/>
      <c r="C700" s="94"/>
      <c r="D700" s="94"/>
      <c r="E700" s="94"/>
      <c r="F700" s="94"/>
      <c r="G700" s="94"/>
      <c r="H700" s="95"/>
    </row>
    <row r="701" spans="2:8" ht="14.25" hidden="1" customHeight="1">
      <c r="B701" s="93"/>
      <c r="C701" s="94"/>
      <c r="D701" s="94"/>
      <c r="E701" s="94"/>
      <c r="F701" s="94"/>
      <c r="G701" s="94"/>
      <c r="H701" s="95"/>
    </row>
    <row r="702" spans="2:8" ht="14.25" hidden="1" customHeight="1">
      <c r="B702" s="93"/>
      <c r="C702" s="94"/>
      <c r="D702" s="94"/>
      <c r="E702" s="94"/>
      <c r="F702" s="94"/>
      <c r="G702" s="94"/>
      <c r="H702" s="95"/>
    </row>
    <row r="703" spans="2:8" ht="14.25" hidden="1" customHeight="1">
      <c r="B703" s="93"/>
      <c r="C703" s="94"/>
      <c r="D703" s="94"/>
      <c r="E703" s="94"/>
      <c r="F703" s="94"/>
      <c r="G703" s="94"/>
      <c r="H703" s="95"/>
    </row>
    <row r="704" spans="2:8" ht="14.25" hidden="1" customHeight="1">
      <c r="B704" s="93"/>
      <c r="C704" s="94"/>
      <c r="D704" s="94"/>
      <c r="E704" s="94"/>
      <c r="F704" s="94"/>
      <c r="G704" s="94"/>
      <c r="H704" s="95"/>
    </row>
    <row r="705" spans="2:8" ht="14.25" hidden="1" customHeight="1">
      <c r="B705" s="93"/>
      <c r="C705" s="94"/>
      <c r="D705" s="94"/>
      <c r="E705" s="94"/>
      <c r="F705" s="94"/>
      <c r="G705" s="94"/>
      <c r="H705" s="95"/>
    </row>
    <row r="706" spans="2:8" ht="14.25" hidden="1" customHeight="1">
      <c r="B706" s="93"/>
      <c r="C706" s="94"/>
      <c r="D706" s="94"/>
      <c r="E706" s="94"/>
      <c r="F706" s="94"/>
      <c r="G706" s="94"/>
      <c r="H706" s="95"/>
    </row>
    <row r="707" spans="2:8" ht="14.25" hidden="1" customHeight="1">
      <c r="B707" s="93"/>
      <c r="C707" s="94"/>
      <c r="D707" s="94"/>
      <c r="E707" s="94"/>
      <c r="F707" s="94"/>
      <c r="G707" s="94"/>
      <c r="H707" s="95"/>
    </row>
    <row r="708" spans="2:8" ht="14.25" hidden="1" customHeight="1">
      <c r="B708" s="93"/>
      <c r="C708" s="94"/>
      <c r="D708" s="94"/>
      <c r="E708" s="94"/>
      <c r="F708" s="94"/>
      <c r="G708" s="94"/>
      <c r="H708" s="95"/>
    </row>
    <row r="709" spans="2:8" ht="14.25" hidden="1" customHeight="1">
      <c r="B709" s="93"/>
      <c r="C709" s="94"/>
      <c r="D709" s="94"/>
      <c r="E709" s="94"/>
      <c r="F709" s="94"/>
      <c r="G709" s="94"/>
      <c r="H709" s="95"/>
    </row>
    <row r="710" spans="2:8" ht="14.25" hidden="1" customHeight="1">
      <c r="B710" s="93"/>
      <c r="C710" s="94"/>
      <c r="D710" s="94"/>
      <c r="E710" s="94"/>
      <c r="F710" s="94"/>
      <c r="G710" s="94"/>
      <c r="H710" s="95"/>
    </row>
    <row r="711" spans="2:8" ht="14.25" hidden="1" customHeight="1">
      <c r="B711" s="93"/>
      <c r="C711" s="94"/>
      <c r="D711" s="94"/>
      <c r="E711" s="94"/>
      <c r="F711" s="94"/>
      <c r="G711" s="94"/>
      <c r="H711" s="95"/>
    </row>
    <row r="712" spans="2:8" ht="14.25" hidden="1" customHeight="1">
      <c r="B712" s="93"/>
      <c r="C712" s="94"/>
      <c r="D712" s="94"/>
      <c r="E712" s="94"/>
      <c r="F712" s="94"/>
      <c r="G712" s="94"/>
      <c r="H712" s="95"/>
    </row>
    <row r="713" spans="2:8" ht="14.25" hidden="1" customHeight="1">
      <c r="B713" s="93"/>
      <c r="C713" s="94"/>
      <c r="D713" s="94"/>
      <c r="E713" s="94"/>
      <c r="F713" s="94"/>
      <c r="G713" s="94"/>
      <c r="H713" s="95"/>
    </row>
    <row r="714" spans="2:8" ht="14.25" hidden="1" customHeight="1">
      <c r="B714" s="93"/>
      <c r="C714" s="94"/>
      <c r="D714" s="94"/>
      <c r="E714" s="94"/>
      <c r="F714" s="94"/>
      <c r="G714" s="94"/>
      <c r="H714" s="95"/>
    </row>
    <row r="715" spans="2:8" ht="14.25" hidden="1" customHeight="1">
      <c r="B715" s="93"/>
      <c r="C715" s="94"/>
      <c r="D715" s="94"/>
      <c r="E715" s="94"/>
      <c r="F715" s="94"/>
      <c r="G715" s="94"/>
      <c r="H715" s="95"/>
    </row>
    <row r="716" spans="2:8" ht="14.25" hidden="1" customHeight="1">
      <c r="B716" s="93"/>
      <c r="C716" s="94"/>
      <c r="D716" s="94"/>
      <c r="E716" s="94"/>
      <c r="F716" s="94"/>
      <c r="G716" s="94"/>
      <c r="H716" s="95"/>
    </row>
    <row r="717" spans="2:8" ht="14.25" hidden="1" customHeight="1">
      <c r="B717" s="93"/>
      <c r="C717" s="94"/>
      <c r="D717" s="94"/>
      <c r="E717" s="94"/>
      <c r="F717" s="94"/>
      <c r="G717" s="94"/>
      <c r="H717" s="95"/>
    </row>
    <row r="718" spans="2:8" ht="14.25" hidden="1" customHeight="1">
      <c r="B718" s="93"/>
      <c r="C718" s="94"/>
      <c r="D718" s="94"/>
      <c r="E718" s="94"/>
      <c r="F718" s="94"/>
      <c r="G718" s="94"/>
      <c r="H718" s="95"/>
    </row>
    <row r="719" spans="2:8" ht="14.25" hidden="1" customHeight="1">
      <c r="B719" s="93"/>
      <c r="C719" s="94"/>
      <c r="D719" s="94"/>
      <c r="E719" s="94"/>
      <c r="F719" s="94"/>
      <c r="G719" s="94"/>
      <c r="H719" s="95"/>
    </row>
    <row r="720" spans="2:8" ht="14.25" hidden="1" customHeight="1">
      <c r="B720" s="93"/>
      <c r="C720" s="94"/>
      <c r="D720" s="94"/>
      <c r="E720" s="94"/>
      <c r="F720" s="94"/>
      <c r="G720" s="94"/>
      <c r="H720" s="95"/>
    </row>
    <row r="721" spans="2:8" ht="14.25" hidden="1" customHeight="1">
      <c r="B721" s="93"/>
      <c r="C721" s="94"/>
      <c r="D721" s="94"/>
      <c r="E721" s="94"/>
      <c r="F721" s="94"/>
      <c r="G721" s="94"/>
      <c r="H721" s="95"/>
    </row>
    <row r="722" spans="2:8" ht="14.25" hidden="1" customHeight="1">
      <c r="B722" s="93"/>
      <c r="C722" s="94"/>
      <c r="D722" s="94"/>
      <c r="E722" s="94"/>
      <c r="F722" s="94"/>
      <c r="G722" s="94"/>
      <c r="H722" s="95"/>
    </row>
    <row r="723" spans="2:8" ht="14.25" hidden="1" customHeight="1">
      <c r="B723" s="93"/>
      <c r="C723" s="94"/>
      <c r="D723" s="94"/>
      <c r="E723" s="94"/>
      <c r="F723" s="94"/>
      <c r="G723" s="94"/>
      <c r="H723" s="95"/>
    </row>
    <row r="724" spans="2:8" ht="14.25" hidden="1" customHeight="1">
      <c r="B724" s="93"/>
      <c r="C724" s="94"/>
      <c r="D724" s="94"/>
      <c r="E724" s="94"/>
      <c r="F724" s="94"/>
      <c r="G724" s="94"/>
      <c r="H724" s="95"/>
    </row>
    <row r="725" spans="2:8" ht="14.25" hidden="1" customHeight="1">
      <c r="B725" s="93"/>
      <c r="C725" s="94"/>
      <c r="D725" s="94"/>
      <c r="E725" s="94"/>
      <c r="F725" s="94"/>
      <c r="G725" s="94"/>
      <c r="H725" s="95"/>
    </row>
    <row r="726" spans="2:8" ht="14.25" hidden="1" customHeight="1">
      <c r="B726" s="93"/>
      <c r="C726" s="94"/>
      <c r="D726" s="94"/>
      <c r="E726" s="94"/>
      <c r="F726" s="94"/>
      <c r="G726" s="94"/>
      <c r="H726" s="95"/>
    </row>
    <row r="727" spans="2:8" ht="14.25" hidden="1" customHeight="1">
      <c r="B727" s="93"/>
      <c r="C727" s="94"/>
      <c r="D727" s="94"/>
      <c r="E727" s="94"/>
      <c r="F727" s="94"/>
      <c r="G727" s="94"/>
      <c r="H727" s="95"/>
    </row>
    <row r="728" spans="2:8" ht="14.25" hidden="1" customHeight="1">
      <c r="B728" s="93"/>
      <c r="C728" s="94"/>
      <c r="D728" s="94"/>
      <c r="E728" s="94"/>
      <c r="F728" s="94"/>
      <c r="G728" s="94"/>
      <c r="H728" s="95"/>
    </row>
    <row r="729" spans="2:8" ht="14.25" hidden="1" customHeight="1">
      <c r="B729" s="93"/>
      <c r="C729" s="94"/>
      <c r="D729" s="94"/>
      <c r="E729" s="94"/>
      <c r="F729" s="94"/>
      <c r="G729" s="94"/>
      <c r="H729" s="95"/>
    </row>
    <row r="730" spans="2:8" ht="14.25" hidden="1" customHeight="1">
      <c r="B730" s="93"/>
      <c r="C730" s="94"/>
      <c r="D730" s="94"/>
      <c r="E730" s="94"/>
      <c r="F730" s="94"/>
      <c r="G730" s="94"/>
      <c r="H730" s="95"/>
    </row>
    <row r="731" spans="2:8" ht="14.25" hidden="1" customHeight="1">
      <c r="B731" s="93"/>
      <c r="C731" s="94"/>
      <c r="D731" s="94"/>
      <c r="E731" s="94"/>
      <c r="F731" s="94"/>
      <c r="G731" s="94"/>
      <c r="H731" s="95"/>
    </row>
    <row r="732" spans="2:8" ht="14.25" hidden="1" customHeight="1">
      <c r="B732" s="93"/>
      <c r="C732" s="94"/>
      <c r="D732" s="94"/>
      <c r="E732" s="94"/>
      <c r="F732" s="94"/>
      <c r="G732" s="94"/>
      <c r="H732" s="95"/>
    </row>
    <row r="733" spans="2:8" ht="14.25" hidden="1" customHeight="1">
      <c r="B733" s="93"/>
      <c r="C733" s="94"/>
      <c r="D733" s="94"/>
      <c r="E733" s="94"/>
      <c r="F733" s="94"/>
      <c r="G733" s="94"/>
      <c r="H733" s="95"/>
    </row>
    <row r="734" spans="2:8" ht="14.25" hidden="1" customHeight="1">
      <c r="B734" s="93"/>
      <c r="C734" s="94"/>
      <c r="D734" s="94"/>
      <c r="E734" s="94"/>
      <c r="F734" s="94"/>
      <c r="G734" s="94"/>
      <c r="H734" s="95"/>
    </row>
    <row r="735" spans="2:8" ht="14.25" hidden="1" customHeight="1">
      <c r="B735" s="93"/>
      <c r="C735" s="94"/>
      <c r="D735" s="94"/>
      <c r="E735" s="94"/>
      <c r="F735" s="94"/>
      <c r="G735" s="94"/>
      <c r="H735" s="95"/>
    </row>
    <row r="736" spans="2:8" ht="14.25" hidden="1" customHeight="1">
      <c r="B736" s="93"/>
      <c r="C736" s="94"/>
      <c r="D736" s="94"/>
      <c r="E736" s="94"/>
      <c r="F736" s="94"/>
      <c r="G736" s="94"/>
      <c r="H736" s="95"/>
    </row>
    <row r="737" spans="2:8" ht="14.25" hidden="1" customHeight="1">
      <c r="B737" s="93"/>
      <c r="C737" s="94"/>
      <c r="D737" s="94"/>
      <c r="E737" s="94"/>
      <c r="F737" s="94"/>
      <c r="G737" s="94"/>
      <c r="H737" s="95"/>
    </row>
    <row r="738" spans="2:8" ht="14.25" hidden="1" customHeight="1">
      <c r="B738" s="93"/>
      <c r="C738" s="94"/>
      <c r="D738" s="94"/>
      <c r="E738" s="94"/>
      <c r="F738" s="94"/>
      <c r="G738" s="94"/>
      <c r="H738" s="95"/>
    </row>
    <row r="739" spans="2:8" ht="14.25" hidden="1" customHeight="1">
      <c r="B739" s="93"/>
      <c r="C739" s="94"/>
      <c r="D739" s="94"/>
      <c r="E739" s="94"/>
      <c r="F739" s="94"/>
      <c r="G739" s="94"/>
      <c r="H739" s="95"/>
    </row>
    <row r="740" spans="2:8">
      <c r="B740" s="93"/>
      <c r="C740" s="94"/>
      <c r="D740" s="94"/>
      <c r="E740" s="94"/>
      <c r="F740" s="94"/>
      <c r="G740" s="94"/>
      <c r="H740" s="95"/>
    </row>
    <row r="741" spans="2:8">
      <c r="B741" s="93"/>
      <c r="C741" s="94"/>
      <c r="D741" s="94"/>
      <c r="E741" s="94"/>
      <c r="F741" s="94"/>
      <c r="G741" s="94"/>
      <c r="H741" s="95"/>
    </row>
    <row r="742" spans="2:8">
      <c r="B742" s="93"/>
      <c r="C742" s="94"/>
      <c r="D742" s="94"/>
      <c r="E742" s="94"/>
      <c r="F742" s="94"/>
      <c r="G742" s="94"/>
      <c r="H742" s="95"/>
    </row>
    <row r="743" spans="2:8">
      <c r="B743" s="93"/>
      <c r="C743" s="94"/>
      <c r="D743" s="94"/>
      <c r="E743" s="94"/>
      <c r="F743" s="94"/>
      <c r="G743" s="94"/>
      <c r="H743" s="95"/>
    </row>
    <row r="744" spans="2:8">
      <c r="B744" s="93"/>
      <c r="C744" s="94"/>
      <c r="D744" s="94"/>
      <c r="E744" s="94"/>
      <c r="F744" s="94"/>
      <c r="G744" s="94"/>
      <c r="H744" s="95"/>
    </row>
    <row r="745" spans="2:8">
      <c r="B745" s="93"/>
      <c r="C745" s="94"/>
      <c r="D745" s="94"/>
      <c r="E745" s="94"/>
      <c r="F745" s="94"/>
      <c r="G745" s="94"/>
      <c r="H745" s="95"/>
    </row>
    <row r="746" spans="2:8">
      <c r="B746" s="93"/>
      <c r="C746" s="94"/>
      <c r="D746" s="94"/>
      <c r="E746" s="94"/>
      <c r="F746" s="94"/>
      <c r="G746" s="94"/>
      <c r="H746" s="95"/>
    </row>
    <row r="747" spans="2:8">
      <c r="B747" s="93"/>
      <c r="C747" s="94"/>
      <c r="D747" s="94"/>
      <c r="E747" s="94"/>
      <c r="F747" s="94"/>
      <c r="G747" s="94"/>
      <c r="H747" s="95"/>
    </row>
    <row r="748" spans="2:8">
      <c r="B748" s="93"/>
      <c r="C748" s="94"/>
      <c r="D748" s="94"/>
      <c r="E748" s="94"/>
      <c r="F748" s="94"/>
      <c r="G748" s="94"/>
      <c r="H748" s="95"/>
    </row>
    <row r="749" spans="2:8">
      <c r="B749" s="93"/>
      <c r="C749" s="94"/>
      <c r="D749" s="94"/>
      <c r="E749" s="94"/>
      <c r="F749" s="94"/>
      <c r="G749" s="94"/>
      <c r="H749" s="95"/>
    </row>
    <row r="750" spans="2:8">
      <c r="B750" s="93"/>
      <c r="C750" s="94"/>
      <c r="D750" s="94"/>
      <c r="E750" s="94"/>
      <c r="F750" s="94"/>
      <c r="G750" s="94"/>
      <c r="H750" s="95"/>
    </row>
    <row r="751" spans="2:8">
      <c r="B751" s="93"/>
      <c r="C751" s="94"/>
      <c r="D751" s="94"/>
      <c r="E751" s="94"/>
      <c r="F751" s="94"/>
      <c r="G751" s="94"/>
      <c r="H751" s="95"/>
    </row>
    <row r="752" spans="2:8">
      <c r="B752" s="93"/>
      <c r="C752" s="94"/>
      <c r="D752" s="94"/>
      <c r="E752" s="94"/>
      <c r="F752" s="94"/>
      <c r="G752" s="94"/>
      <c r="H752" s="95"/>
    </row>
    <row r="753" spans="2:8">
      <c r="B753" s="93"/>
      <c r="C753" s="94"/>
      <c r="D753" s="94"/>
      <c r="E753" s="94"/>
      <c r="F753" s="94"/>
      <c r="G753" s="94"/>
      <c r="H753" s="95"/>
    </row>
    <row r="754" spans="2:8">
      <c r="B754" s="93"/>
      <c r="C754" s="94"/>
      <c r="D754" s="94"/>
      <c r="E754" s="94"/>
      <c r="F754" s="94"/>
      <c r="G754" s="94"/>
      <c r="H754" s="95"/>
    </row>
    <row r="755" spans="2:8">
      <c r="B755" s="93"/>
      <c r="C755" s="94"/>
      <c r="D755" s="94"/>
      <c r="E755" s="94"/>
      <c r="F755" s="94"/>
      <c r="G755" s="94"/>
      <c r="H755" s="95"/>
    </row>
    <row r="756" spans="2:8">
      <c r="B756" s="93"/>
      <c r="C756" s="94"/>
      <c r="D756" s="94"/>
      <c r="E756" s="94"/>
      <c r="F756" s="94"/>
      <c r="G756" s="94"/>
      <c r="H756" s="95"/>
    </row>
    <row r="757" spans="2:8">
      <c r="B757" s="93"/>
      <c r="C757" s="94"/>
      <c r="D757" s="94"/>
      <c r="E757" s="94"/>
      <c r="F757" s="94"/>
      <c r="G757" s="94"/>
      <c r="H757" s="95"/>
    </row>
    <row r="758" spans="2:8">
      <c r="B758" s="93"/>
      <c r="C758" s="94"/>
      <c r="D758" s="94"/>
      <c r="E758" s="94"/>
      <c r="F758" s="94"/>
      <c r="G758" s="94"/>
      <c r="H758" s="95"/>
    </row>
    <row r="759" spans="2:8">
      <c r="B759" s="93"/>
      <c r="C759" s="94"/>
      <c r="D759" s="94"/>
      <c r="E759" s="94"/>
      <c r="F759" s="94"/>
      <c r="G759" s="94"/>
      <c r="H759" s="95"/>
    </row>
    <row r="760" spans="2:8">
      <c r="B760" s="93"/>
      <c r="C760" s="94"/>
      <c r="D760" s="94"/>
      <c r="E760" s="94"/>
      <c r="F760" s="94"/>
      <c r="G760" s="94"/>
      <c r="H760" s="95"/>
    </row>
    <row r="761" spans="2:8">
      <c r="B761" s="93"/>
      <c r="C761" s="94"/>
      <c r="D761" s="94"/>
      <c r="E761" s="94"/>
      <c r="F761" s="94"/>
      <c r="G761" s="94"/>
      <c r="H761" s="95"/>
    </row>
    <row r="762" spans="2:8">
      <c r="B762" s="93"/>
      <c r="C762" s="94"/>
      <c r="D762" s="94"/>
      <c r="E762" s="94"/>
      <c r="F762" s="94"/>
      <c r="G762" s="94"/>
      <c r="H762" s="95"/>
    </row>
    <row r="763" spans="2:8">
      <c r="B763" s="93"/>
      <c r="C763" s="94"/>
      <c r="D763" s="94"/>
      <c r="E763" s="94"/>
      <c r="F763" s="94"/>
      <c r="G763" s="94"/>
      <c r="H763" s="95"/>
    </row>
    <row r="764" spans="2:8">
      <c r="B764" s="93"/>
      <c r="C764" s="94"/>
      <c r="D764" s="94"/>
      <c r="E764" s="94"/>
      <c r="F764" s="94"/>
      <c r="G764" s="94"/>
      <c r="H764" s="95"/>
    </row>
    <row r="765" spans="2:8">
      <c r="B765" s="93"/>
      <c r="C765" s="94"/>
      <c r="D765" s="94"/>
      <c r="E765" s="94"/>
      <c r="F765" s="94"/>
      <c r="G765" s="94"/>
      <c r="H765" s="95"/>
    </row>
    <row r="766" spans="2:8">
      <c r="B766" s="93"/>
      <c r="C766" s="94"/>
      <c r="D766" s="94"/>
      <c r="E766" s="94"/>
      <c r="F766" s="94"/>
      <c r="G766" s="94"/>
      <c r="H766" s="95"/>
    </row>
    <row r="767" spans="2:8">
      <c r="B767" s="93"/>
      <c r="C767" s="94"/>
      <c r="D767" s="94"/>
      <c r="E767" s="94"/>
      <c r="F767" s="94"/>
      <c r="G767" s="94"/>
      <c r="H767" s="95"/>
    </row>
    <row r="768" spans="2:8">
      <c r="B768" s="93"/>
      <c r="C768" s="94"/>
      <c r="D768" s="94"/>
      <c r="E768" s="94"/>
      <c r="F768" s="94"/>
      <c r="G768" s="94"/>
      <c r="H768" s="95"/>
    </row>
    <row r="769" spans="2:8">
      <c r="B769" s="93"/>
      <c r="C769" s="94"/>
      <c r="D769" s="94"/>
      <c r="E769" s="94"/>
      <c r="F769" s="94"/>
      <c r="G769" s="94"/>
      <c r="H769" s="95"/>
    </row>
    <row r="770" spans="2:8">
      <c r="B770" s="93"/>
      <c r="C770" s="94"/>
      <c r="D770" s="94"/>
      <c r="E770" s="94"/>
      <c r="F770" s="94"/>
      <c r="G770" s="94"/>
      <c r="H770" s="95"/>
    </row>
    <row r="771" spans="2:8">
      <c r="B771" s="93"/>
      <c r="C771" s="94"/>
      <c r="D771" s="94"/>
      <c r="E771" s="94"/>
      <c r="F771" s="94"/>
      <c r="G771" s="94"/>
      <c r="H771" s="95"/>
    </row>
    <row r="772" spans="2:8">
      <c r="B772" s="93"/>
      <c r="C772" s="94"/>
      <c r="D772" s="94"/>
      <c r="E772" s="94"/>
      <c r="F772" s="94"/>
      <c r="G772" s="94"/>
      <c r="H772" s="95"/>
    </row>
    <row r="773" spans="2:8">
      <c r="B773" s="93"/>
      <c r="C773" s="94"/>
      <c r="D773" s="94"/>
      <c r="E773" s="94"/>
      <c r="F773" s="94"/>
      <c r="G773" s="94"/>
      <c r="H773" s="95"/>
    </row>
    <row r="774" spans="2:8">
      <c r="B774" s="93"/>
      <c r="C774" s="94"/>
      <c r="D774" s="94"/>
      <c r="E774" s="94"/>
      <c r="F774" s="94"/>
      <c r="G774" s="94"/>
      <c r="H774" s="95"/>
    </row>
    <row r="775" spans="2:8">
      <c r="B775" s="93"/>
      <c r="C775" s="94"/>
      <c r="D775" s="94"/>
      <c r="E775" s="94"/>
      <c r="F775" s="94"/>
      <c r="G775" s="94"/>
      <c r="H775" s="95"/>
    </row>
    <row r="776" spans="2:8">
      <c r="B776" s="93"/>
      <c r="C776" s="94"/>
      <c r="D776" s="94"/>
      <c r="E776" s="94"/>
      <c r="F776" s="94"/>
      <c r="G776" s="94"/>
      <c r="H776" s="95"/>
    </row>
    <row r="777" spans="2:8">
      <c r="B777" s="93"/>
      <c r="C777" s="94"/>
      <c r="D777" s="94"/>
      <c r="E777" s="94"/>
      <c r="F777" s="94"/>
      <c r="G777" s="94"/>
      <c r="H777" s="95"/>
    </row>
    <row r="778" spans="2:8">
      <c r="B778" s="93"/>
      <c r="C778" s="94"/>
      <c r="D778" s="94"/>
      <c r="E778" s="94"/>
      <c r="F778" s="94"/>
      <c r="G778" s="94"/>
      <c r="H778" s="95"/>
    </row>
    <row r="779" spans="2:8">
      <c r="B779" s="93"/>
      <c r="C779" s="94"/>
      <c r="D779" s="94"/>
      <c r="E779" s="94"/>
      <c r="F779" s="94"/>
      <c r="G779" s="94"/>
      <c r="H779" s="95"/>
    </row>
    <row r="780" spans="2:8">
      <c r="B780" s="93"/>
      <c r="C780" s="94"/>
      <c r="D780" s="94"/>
      <c r="E780" s="94"/>
      <c r="F780" s="94"/>
      <c r="G780" s="94"/>
      <c r="H780" s="95"/>
    </row>
    <row r="781" spans="2:8">
      <c r="B781" s="93"/>
      <c r="C781" s="94"/>
      <c r="D781" s="94"/>
      <c r="E781" s="94"/>
      <c r="F781" s="94"/>
      <c r="G781" s="94"/>
      <c r="H781" s="95"/>
    </row>
    <row r="782" spans="2:8">
      <c r="B782" s="93"/>
      <c r="C782" s="94"/>
      <c r="D782" s="94"/>
      <c r="E782" s="94"/>
      <c r="F782" s="94"/>
      <c r="G782" s="94"/>
      <c r="H782" s="95"/>
    </row>
    <row r="783" spans="2:8">
      <c r="B783" s="93"/>
      <c r="C783" s="94"/>
      <c r="D783" s="94"/>
      <c r="E783" s="94"/>
      <c r="F783" s="94"/>
      <c r="G783" s="94"/>
      <c r="H783" s="95"/>
    </row>
    <row r="784" spans="2:8">
      <c r="B784" s="93"/>
      <c r="C784" s="94"/>
      <c r="D784" s="94"/>
      <c r="E784" s="94"/>
      <c r="F784" s="94"/>
      <c r="G784" s="94"/>
      <c r="H784" s="95"/>
    </row>
    <row r="785" spans="2:8">
      <c r="B785" s="93"/>
      <c r="C785" s="94"/>
      <c r="D785" s="94"/>
      <c r="E785" s="94"/>
      <c r="F785" s="94"/>
      <c r="G785" s="94"/>
      <c r="H785" s="95"/>
    </row>
    <row r="786" spans="2:8">
      <c r="B786" s="93"/>
      <c r="C786" s="94"/>
      <c r="D786" s="94"/>
      <c r="E786" s="94"/>
      <c r="F786" s="94"/>
      <c r="G786" s="94"/>
      <c r="H786" s="95"/>
    </row>
    <row r="787" spans="2:8">
      <c r="B787" s="93"/>
      <c r="C787" s="94"/>
      <c r="D787" s="94"/>
      <c r="E787" s="94"/>
      <c r="F787" s="94"/>
      <c r="G787" s="94"/>
      <c r="H787" s="95"/>
    </row>
    <row r="788" spans="2:8">
      <c r="B788" s="93"/>
      <c r="C788" s="94"/>
      <c r="D788" s="94"/>
      <c r="E788" s="94"/>
      <c r="F788" s="94"/>
      <c r="G788" s="94"/>
      <c r="H788" s="95"/>
    </row>
    <row r="789" spans="2:8">
      <c r="B789" s="93"/>
      <c r="C789" s="94"/>
      <c r="D789" s="94"/>
      <c r="E789" s="94"/>
      <c r="F789" s="94"/>
      <c r="G789" s="94"/>
      <c r="H789" s="95"/>
    </row>
    <row r="790" spans="2:8">
      <c r="B790" s="93"/>
      <c r="C790" s="94"/>
      <c r="D790" s="94"/>
      <c r="E790" s="94"/>
      <c r="F790" s="94"/>
      <c r="G790" s="94"/>
      <c r="H790" s="95"/>
    </row>
    <row r="791" spans="2:8">
      <c r="B791" s="93"/>
      <c r="C791" s="94"/>
      <c r="D791" s="94"/>
      <c r="E791" s="94"/>
      <c r="F791" s="94"/>
      <c r="G791" s="94"/>
      <c r="H791" s="95"/>
    </row>
    <row r="792" spans="2:8">
      <c r="B792" s="93"/>
      <c r="C792" s="94"/>
      <c r="D792" s="94"/>
      <c r="E792" s="94"/>
      <c r="F792" s="94"/>
      <c r="G792" s="94"/>
      <c r="H792" s="95"/>
    </row>
    <row r="793" spans="2:8">
      <c r="B793" s="93"/>
      <c r="C793" s="94"/>
      <c r="D793" s="94"/>
      <c r="E793" s="94"/>
      <c r="F793" s="94"/>
      <c r="G793" s="94"/>
      <c r="H793" s="95"/>
    </row>
    <row r="794" spans="2:8">
      <c r="B794" s="93"/>
      <c r="C794" s="94"/>
      <c r="D794" s="94"/>
      <c r="E794" s="94"/>
      <c r="F794" s="94"/>
      <c r="G794" s="94"/>
      <c r="H794" s="95"/>
    </row>
    <row r="795" spans="2:8">
      <c r="B795" s="93"/>
      <c r="C795" s="94"/>
      <c r="D795" s="94"/>
      <c r="E795" s="94"/>
      <c r="F795" s="94"/>
      <c r="G795" s="94"/>
      <c r="H795" s="95"/>
    </row>
    <row r="796" spans="2:8">
      <c r="B796" s="93"/>
      <c r="C796" s="94"/>
      <c r="D796" s="94"/>
      <c r="E796" s="94"/>
      <c r="F796" s="94"/>
      <c r="G796" s="94"/>
      <c r="H796" s="95"/>
    </row>
    <row r="797" spans="2:8">
      <c r="B797" s="93"/>
      <c r="C797" s="94"/>
      <c r="D797" s="94"/>
      <c r="E797" s="94"/>
      <c r="F797" s="94"/>
      <c r="G797" s="94"/>
      <c r="H797" s="95"/>
    </row>
    <row r="798" spans="2:8">
      <c r="B798" s="93"/>
      <c r="C798" s="94"/>
      <c r="D798" s="94"/>
      <c r="E798" s="94"/>
      <c r="F798" s="94"/>
      <c r="G798" s="94"/>
      <c r="H798" s="95"/>
    </row>
    <row r="799" spans="2:8">
      <c r="B799" s="93"/>
      <c r="C799" s="94"/>
      <c r="D799" s="94"/>
      <c r="E799" s="94"/>
      <c r="F799" s="94"/>
      <c r="G799" s="94"/>
      <c r="H799" s="95"/>
    </row>
    <row r="800" spans="2:8">
      <c r="B800" s="93"/>
      <c r="C800" s="94"/>
      <c r="D800" s="94"/>
      <c r="E800" s="94"/>
      <c r="F800" s="94"/>
      <c r="G800" s="94"/>
      <c r="H800" s="95"/>
    </row>
    <row r="801" spans="2:8">
      <c r="B801" s="93"/>
      <c r="C801" s="94"/>
      <c r="D801" s="94"/>
      <c r="E801" s="94"/>
      <c r="F801" s="94"/>
      <c r="G801" s="94"/>
      <c r="H801" s="95"/>
    </row>
    <row r="802" spans="2:8">
      <c r="B802" s="93"/>
      <c r="C802" s="94"/>
      <c r="D802" s="94"/>
      <c r="E802" s="94"/>
      <c r="F802" s="94"/>
      <c r="G802" s="94"/>
      <c r="H802" s="95"/>
    </row>
    <row r="803" spans="2:8">
      <c r="B803" s="93"/>
      <c r="C803" s="94"/>
      <c r="D803" s="94"/>
      <c r="E803" s="94"/>
      <c r="F803" s="94"/>
      <c r="G803" s="94"/>
      <c r="H803" s="95"/>
    </row>
    <row r="804" spans="2:8">
      <c r="B804" s="93"/>
      <c r="C804" s="94"/>
      <c r="D804" s="94"/>
      <c r="E804" s="94"/>
      <c r="F804" s="94"/>
      <c r="G804" s="94"/>
      <c r="H804" s="95"/>
    </row>
    <row r="805" spans="2:8">
      <c r="B805" s="93"/>
      <c r="C805" s="94"/>
      <c r="D805" s="94"/>
      <c r="E805" s="94"/>
      <c r="F805" s="94"/>
      <c r="G805" s="94"/>
      <c r="H805" s="95"/>
    </row>
    <row r="806" spans="2:8">
      <c r="B806" s="93"/>
      <c r="C806" s="94"/>
      <c r="D806" s="94"/>
      <c r="E806" s="94"/>
      <c r="F806" s="94"/>
      <c r="G806" s="94"/>
      <c r="H806" s="95"/>
    </row>
    <row r="807" spans="2:8">
      <c r="B807" s="93"/>
      <c r="C807" s="94"/>
      <c r="D807" s="94"/>
      <c r="E807" s="94"/>
      <c r="F807" s="94"/>
      <c r="G807" s="94"/>
      <c r="H807" s="95"/>
    </row>
    <row r="808" spans="2:8">
      <c r="B808" s="93"/>
      <c r="C808" s="94"/>
      <c r="D808" s="94"/>
      <c r="E808" s="94"/>
      <c r="F808" s="94"/>
      <c r="G808" s="94"/>
      <c r="H808" s="95"/>
    </row>
    <row r="809" spans="2:8">
      <c r="B809" s="93"/>
      <c r="C809" s="94"/>
      <c r="D809" s="94"/>
      <c r="E809" s="94"/>
      <c r="F809" s="94"/>
      <c r="G809" s="94"/>
      <c r="H809" s="95"/>
    </row>
    <row r="810" spans="2:8">
      <c r="B810" s="93"/>
      <c r="C810" s="94"/>
      <c r="D810" s="94"/>
      <c r="E810" s="94"/>
      <c r="F810" s="94"/>
      <c r="G810" s="94"/>
      <c r="H810" s="95"/>
    </row>
    <row r="811" spans="2:8">
      <c r="B811" s="93"/>
      <c r="C811" s="94"/>
      <c r="D811" s="94"/>
      <c r="E811" s="94"/>
      <c r="F811" s="94"/>
      <c r="G811" s="94"/>
      <c r="H811" s="95"/>
    </row>
    <row r="812" spans="2:8">
      <c r="B812" s="93"/>
      <c r="C812" s="94"/>
      <c r="D812" s="94"/>
      <c r="E812" s="94"/>
      <c r="F812" s="94"/>
      <c r="G812" s="94"/>
      <c r="H812" s="95"/>
    </row>
    <row r="813" spans="2:8">
      <c r="B813" s="93"/>
      <c r="C813" s="94"/>
      <c r="D813" s="94"/>
      <c r="E813" s="94"/>
      <c r="F813" s="94"/>
      <c r="G813" s="94"/>
      <c r="H813" s="95"/>
    </row>
    <row r="814" spans="2:8">
      <c r="B814" s="93"/>
      <c r="C814" s="94"/>
      <c r="D814" s="94"/>
      <c r="E814" s="94"/>
      <c r="F814" s="94"/>
      <c r="G814" s="94"/>
      <c r="H814" s="95"/>
    </row>
    <row r="815" spans="2:8">
      <c r="B815" s="93"/>
      <c r="C815" s="94"/>
      <c r="D815" s="94"/>
      <c r="E815" s="94"/>
      <c r="F815" s="94"/>
      <c r="G815" s="94"/>
      <c r="H815" s="95"/>
    </row>
    <row r="816" spans="2:8">
      <c r="B816" s="93"/>
      <c r="C816" s="94"/>
      <c r="D816" s="94"/>
      <c r="E816" s="94"/>
      <c r="F816" s="94"/>
      <c r="G816" s="94"/>
      <c r="H816" s="95"/>
    </row>
    <row r="817" spans="2:8">
      <c r="B817" s="93"/>
      <c r="C817" s="94"/>
      <c r="D817" s="94"/>
      <c r="E817" s="94"/>
      <c r="F817" s="94"/>
      <c r="G817" s="94"/>
      <c r="H817" s="95"/>
    </row>
    <row r="818" spans="2:8">
      <c r="B818" s="93"/>
      <c r="C818" s="94"/>
      <c r="D818" s="94"/>
      <c r="E818" s="94"/>
      <c r="F818" s="94"/>
      <c r="G818" s="94"/>
      <c r="H818" s="95"/>
    </row>
    <row r="819" spans="2:8">
      <c r="B819" s="93"/>
      <c r="C819" s="94"/>
      <c r="D819" s="94"/>
      <c r="E819" s="94"/>
      <c r="F819" s="94"/>
      <c r="G819" s="94"/>
      <c r="H819" s="95"/>
    </row>
    <row r="820" spans="2:8">
      <c r="B820" s="93"/>
      <c r="C820" s="94"/>
      <c r="D820" s="94"/>
      <c r="E820" s="94"/>
      <c r="F820" s="94"/>
      <c r="G820" s="94"/>
      <c r="H820" s="95"/>
    </row>
    <row r="821" spans="2:8">
      <c r="B821" s="93"/>
      <c r="C821" s="94"/>
      <c r="D821" s="94"/>
      <c r="E821" s="94"/>
      <c r="F821" s="94"/>
      <c r="G821" s="94"/>
      <c r="H821" s="95"/>
    </row>
    <row r="822" spans="2:8">
      <c r="B822" s="93"/>
      <c r="C822" s="94"/>
      <c r="D822" s="94"/>
      <c r="E822" s="94"/>
      <c r="F822" s="94"/>
      <c r="G822" s="94"/>
      <c r="H822" s="95"/>
    </row>
    <row r="823" spans="2:8">
      <c r="B823" s="93"/>
      <c r="C823" s="94"/>
      <c r="D823" s="94"/>
      <c r="E823" s="94"/>
      <c r="F823" s="94"/>
      <c r="G823" s="94"/>
      <c r="H823" s="95"/>
    </row>
    <row r="824" spans="2:8">
      <c r="B824" s="93"/>
      <c r="C824" s="94"/>
      <c r="D824" s="94"/>
      <c r="E824" s="94"/>
      <c r="F824" s="94"/>
      <c r="G824" s="94"/>
      <c r="H824" s="95"/>
    </row>
    <row r="825" spans="2:8">
      <c r="B825" s="93"/>
      <c r="C825" s="94"/>
      <c r="D825" s="94"/>
      <c r="E825" s="94"/>
      <c r="F825" s="94"/>
      <c r="G825" s="94"/>
      <c r="H825" s="95"/>
    </row>
    <row r="826" spans="2:8">
      <c r="B826" s="93"/>
      <c r="C826" s="94"/>
      <c r="D826" s="94"/>
      <c r="E826" s="94"/>
      <c r="F826" s="94"/>
      <c r="G826" s="94"/>
      <c r="H826" s="95"/>
    </row>
    <row r="827" spans="2:8">
      <c r="B827" s="93"/>
      <c r="C827" s="94"/>
      <c r="D827" s="94"/>
      <c r="E827" s="94"/>
      <c r="F827" s="94"/>
      <c r="G827" s="94"/>
      <c r="H827" s="95"/>
    </row>
    <row r="828" spans="2:8">
      <c r="B828" s="93"/>
      <c r="C828" s="94"/>
      <c r="D828" s="94"/>
      <c r="E828" s="94"/>
      <c r="F828" s="94"/>
      <c r="G828" s="94"/>
      <c r="H828" s="95"/>
    </row>
    <row r="829" spans="2:8">
      <c r="B829" s="93"/>
      <c r="C829" s="94"/>
      <c r="D829" s="94"/>
      <c r="E829" s="94"/>
      <c r="F829" s="94"/>
      <c r="G829" s="94"/>
      <c r="H829" s="95"/>
    </row>
    <row r="830" spans="2:8">
      <c r="B830" s="93"/>
      <c r="C830" s="94"/>
      <c r="D830" s="94"/>
      <c r="E830" s="94"/>
      <c r="F830" s="94"/>
      <c r="G830" s="94"/>
      <c r="H830" s="95"/>
    </row>
    <row r="831" spans="2:8">
      <c r="B831" s="93"/>
      <c r="C831" s="94"/>
      <c r="D831" s="94"/>
      <c r="E831" s="94"/>
      <c r="F831" s="94"/>
      <c r="G831" s="94"/>
      <c r="H831" s="95"/>
    </row>
    <row r="832" spans="2:8">
      <c r="B832" s="93"/>
      <c r="C832" s="94"/>
      <c r="D832" s="94"/>
      <c r="E832" s="94"/>
      <c r="F832" s="94"/>
      <c r="G832" s="94"/>
      <c r="H832" s="95"/>
    </row>
    <row r="833" spans="2:8">
      <c r="B833" s="93"/>
      <c r="C833" s="94"/>
      <c r="D833" s="94"/>
      <c r="E833" s="94"/>
      <c r="F833" s="94"/>
      <c r="G833" s="94"/>
      <c r="H833" s="95"/>
    </row>
    <row r="834" spans="2:8">
      <c r="B834" s="93"/>
      <c r="C834" s="94"/>
      <c r="D834" s="94"/>
      <c r="E834" s="94"/>
      <c r="F834" s="94"/>
      <c r="G834" s="94"/>
      <c r="H834" s="95"/>
    </row>
    <row r="835" spans="2:8">
      <c r="B835" s="93"/>
      <c r="C835" s="94"/>
      <c r="D835" s="94"/>
      <c r="E835" s="94"/>
      <c r="F835" s="94"/>
      <c r="G835" s="94"/>
      <c r="H835" s="95"/>
    </row>
    <row r="836" spans="2:8">
      <c r="B836" s="93"/>
      <c r="C836" s="94"/>
      <c r="D836" s="94"/>
      <c r="E836" s="94"/>
      <c r="F836" s="94"/>
      <c r="G836" s="94"/>
      <c r="H836" s="95"/>
    </row>
    <row r="837" spans="2:8">
      <c r="B837" s="93"/>
      <c r="C837" s="94"/>
      <c r="D837" s="94"/>
      <c r="E837" s="94"/>
      <c r="F837" s="94"/>
      <c r="G837" s="94"/>
      <c r="H837" s="95"/>
    </row>
    <row r="838" spans="2:8">
      <c r="B838" s="93"/>
      <c r="C838" s="94"/>
      <c r="D838" s="94"/>
      <c r="E838" s="94"/>
      <c r="F838" s="94"/>
      <c r="G838" s="94"/>
      <c r="H838" s="95"/>
    </row>
    <row r="839" spans="2:8">
      <c r="B839" s="93"/>
      <c r="C839" s="94"/>
      <c r="D839" s="94"/>
      <c r="E839" s="94"/>
      <c r="F839" s="94"/>
      <c r="G839" s="94"/>
      <c r="H839" s="95"/>
    </row>
    <row r="840" spans="2:8">
      <c r="B840" s="93"/>
      <c r="C840" s="94"/>
      <c r="D840" s="94"/>
      <c r="E840" s="94"/>
      <c r="F840" s="94"/>
      <c r="G840" s="94"/>
      <c r="H840" s="95"/>
    </row>
    <row r="841" spans="2:8">
      <c r="B841" s="93"/>
      <c r="C841" s="94"/>
      <c r="D841" s="94"/>
      <c r="E841" s="94"/>
      <c r="F841" s="94"/>
      <c r="G841" s="94"/>
      <c r="H841" s="95"/>
    </row>
    <row r="842" spans="2:8">
      <c r="B842" s="93"/>
      <c r="C842" s="94"/>
      <c r="D842" s="94"/>
      <c r="E842" s="94"/>
      <c r="F842" s="94"/>
      <c r="G842" s="94"/>
      <c r="H842" s="95"/>
    </row>
    <row r="843" spans="2:8">
      <c r="B843" s="93"/>
      <c r="C843" s="94"/>
      <c r="D843" s="94"/>
      <c r="E843" s="94"/>
      <c r="F843" s="94"/>
      <c r="G843" s="94"/>
      <c r="H843" s="95"/>
    </row>
    <row r="844" spans="2:8">
      <c r="B844" s="93"/>
      <c r="C844" s="94"/>
      <c r="D844" s="94"/>
      <c r="E844" s="94"/>
      <c r="F844" s="94"/>
      <c r="G844" s="94"/>
      <c r="H844" s="95"/>
    </row>
    <row r="845" spans="2:8">
      <c r="B845" s="93"/>
      <c r="C845" s="94"/>
      <c r="D845" s="94"/>
      <c r="E845" s="94"/>
      <c r="F845" s="94"/>
      <c r="G845" s="94"/>
      <c r="H845" s="95"/>
    </row>
    <row r="846" spans="2:8">
      <c r="B846" s="93"/>
      <c r="C846" s="94"/>
      <c r="D846" s="94"/>
      <c r="E846" s="94"/>
      <c r="F846" s="94"/>
      <c r="G846" s="94"/>
      <c r="H846" s="95"/>
    </row>
    <row r="847" spans="2:8">
      <c r="B847" s="93"/>
      <c r="C847" s="94"/>
      <c r="D847" s="94"/>
      <c r="E847" s="94"/>
      <c r="F847" s="94"/>
      <c r="G847" s="94"/>
      <c r="H847" s="95"/>
    </row>
    <row r="848" spans="2:8">
      <c r="B848" s="93"/>
      <c r="C848" s="94"/>
      <c r="D848" s="94"/>
      <c r="E848" s="94"/>
      <c r="F848" s="94"/>
      <c r="G848" s="94"/>
      <c r="H848" s="95"/>
    </row>
    <row r="849" spans="2:8">
      <c r="B849" s="93"/>
      <c r="C849" s="94"/>
      <c r="D849" s="94"/>
      <c r="E849" s="94"/>
      <c r="F849" s="94"/>
      <c r="G849" s="94"/>
      <c r="H849" s="95"/>
    </row>
    <row r="850" spans="2:8">
      <c r="B850" s="93"/>
      <c r="C850" s="94"/>
      <c r="D850" s="94"/>
      <c r="E850" s="94"/>
      <c r="F850" s="94"/>
      <c r="G850" s="94"/>
      <c r="H850" s="95"/>
    </row>
    <row r="851" spans="2:8">
      <c r="B851" s="93"/>
      <c r="C851" s="94"/>
      <c r="D851" s="94"/>
      <c r="E851" s="94"/>
      <c r="F851" s="94"/>
      <c r="G851" s="94"/>
      <c r="H851" s="95"/>
    </row>
    <row r="852" spans="2:8">
      <c r="B852" s="93"/>
      <c r="C852" s="94"/>
      <c r="D852" s="94"/>
      <c r="E852" s="94"/>
      <c r="F852" s="94"/>
      <c r="G852" s="94"/>
      <c r="H852" s="95"/>
    </row>
    <row r="853" spans="2:8">
      <c r="B853" s="93"/>
      <c r="C853" s="94"/>
      <c r="D853" s="94"/>
      <c r="E853" s="94"/>
      <c r="F853" s="94"/>
      <c r="G853" s="94"/>
      <c r="H853" s="95"/>
    </row>
    <row r="854" spans="2:8">
      <c r="B854" s="93"/>
      <c r="C854" s="94"/>
      <c r="D854" s="94"/>
      <c r="E854" s="94"/>
      <c r="F854" s="94"/>
      <c r="G854" s="94"/>
      <c r="H854" s="95"/>
    </row>
    <row r="855" spans="2:8">
      <c r="B855" s="93"/>
      <c r="C855" s="94"/>
      <c r="D855" s="94"/>
      <c r="E855" s="94"/>
      <c r="F855" s="94"/>
      <c r="G855" s="94"/>
      <c r="H855" s="95"/>
    </row>
    <row r="856" spans="2:8">
      <c r="B856" s="93"/>
      <c r="C856" s="94"/>
      <c r="D856" s="94"/>
      <c r="E856" s="94"/>
      <c r="F856" s="94"/>
      <c r="G856" s="94"/>
      <c r="H856" s="95"/>
    </row>
    <row r="857" spans="2:8">
      <c r="B857" s="93"/>
      <c r="C857" s="94"/>
      <c r="D857" s="94"/>
      <c r="E857" s="94"/>
      <c r="F857" s="94"/>
      <c r="G857" s="94"/>
      <c r="H857" s="95"/>
    </row>
    <row r="858" spans="2:8">
      <c r="B858" s="93"/>
      <c r="C858" s="94"/>
      <c r="D858" s="94"/>
      <c r="E858" s="94"/>
      <c r="F858" s="94"/>
      <c r="G858" s="94"/>
      <c r="H858" s="95"/>
    </row>
    <row r="859" spans="2:8">
      <c r="B859" s="93"/>
      <c r="C859" s="94"/>
      <c r="D859" s="94"/>
      <c r="E859" s="94"/>
      <c r="F859" s="94"/>
      <c r="G859" s="94"/>
      <c r="H859" s="95"/>
    </row>
    <row r="860" spans="2:8">
      <c r="B860" s="93"/>
      <c r="C860" s="94"/>
      <c r="D860" s="94"/>
      <c r="E860" s="94"/>
      <c r="F860" s="94"/>
      <c r="G860" s="94"/>
      <c r="H860" s="95"/>
    </row>
    <row r="861" spans="2:8">
      <c r="B861" s="93"/>
      <c r="C861" s="94"/>
      <c r="D861" s="94"/>
      <c r="E861" s="94"/>
      <c r="F861" s="94"/>
      <c r="G861" s="94"/>
      <c r="H861" s="95"/>
    </row>
    <row r="862" spans="2:8">
      <c r="B862" s="93"/>
      <c r="C862" s="94"/>
      <c r="D862" s="94"/>
      <c r="E862" s="94"/>
      <c r="F862" s="94"/>
      <c r="G862" s="94"/>
      <c r="H862" s="95"/>
    </row>
    <row r="863" spans="2:8">
      <c r="B863" s="93"/>
      <c r="C863" s="94"/>
      <c r="D863" s="94"/>
      <c r="E863" s="94"/>
      <c r="F863" s="94"/>
      <c r="G863" s="94"/>
      <c r="H863" s="95"/>
    </row>
    <row r="864" spans="2:8">
      <c r="B864" s="93"/>
      <c r="C864" s="94"/>
      <c r="D864" s="94"/>
      <c r="E864" s="94"/>
      <c r="F864" s="94"/>
      <c r="G864" s="94"/>
      <c r="H864" s="95"/>
    </row>
    <row r="865" spans="2:8">
      <c r="B865" s="93"/>
      <c r="C865" s="94"/>
      <c r="D865" s="94"/>
      <c r="E865" s="94"/>
      <c r="F865" s="94"/>
      <c r="G865" s="94"/>
      <c r="H865" s="95"/>
    </row>
    <row r="866" spans="2:8">
      <c r="B866" s="93"/>
      <c r="C866" s="94"/>
      <c r="D866" s="94"/>
      <c r="E866" s="94"/>
      <c r="F866" s="94"/>
      <c r="G866" s="94"/>
      <c r="H866" s="95"/>
    </row>
    <row r="867" spans="2:8">
      <c r="B867" s="93"/>
      <c r="C867" s="94"/>
      <c r="D867" s="94"/>
      <c r="E867" s="94"/>
      <c r="F867" s="94"/>
      <c r="G867" s="94"/>
      <c r="H867" s="95"/>
    </row>
    <row r="868" spans="2:8">
      <c r="B868" s="93"/>
      <c r="C868" s="94"/>
      <c r="D868" s="94"/>
      <c r="E868" s="94"/>
      <c r="F868" s="94"/>
      <c r="G868" s="94"/>
      <c r="H868" s="95"/>
    </row>
    <row r="869" spans="2:8">
      <c r="B869" s="93"/>
      <c r="C869" s="94"/>
      <c r="D869" s="94"/>
      <c r="E869" s="94"/>
      <c r="F869" s="94"/>
      <c r="G869" s="94"/>
      <c r="H869" s="95"/>
    </row>
    <row r="870" spans="2:8">
      <c r="B870" s="93"/>
      <c r="C870" s="94"/>
      <c r="D870" s="94"/>
      <c r="E870" s="94"/>
      <c r="F870" s="94"/>
      <c r="G870" s="94"/>
      <c r="H870" s="95"/>
    </row>
    <row r="871" spans="2:8">
      <c r="B871" s="93"/>
      <c r="C871" s="94"/>
      <c r="D871" s="94"/>
      <c r="E871" s="94"/>
      <c r="F871" s="94"/>
      <c r="G871" s="94"/>
      <c r="H871" s="95"/>
    </row>
    <row r="872" spans="2:8">
      <c r="B872" s="93"/>
      <c r="C872" s="94"/>
      <c r="D872" s="94"/>
      <c r="E872" s="94"/>
      <c r="F872" s="94"/>
      <c r="G872" s="94"/>
      <c r="H872" s="95"/>
    </row>
    <row r="873" spans="2:8">
      <c r="B873" s="93"/>
      <c r="C873" s="94"/>
      <c r="D873" s="94"/>
      <c r="E873" s="94"/>
      <c r="F873" s="94"/>
      <c r="G873" s="94"/>
      <c r="H873" s="95"/>
    </row>
    <row r="874" spans="2:8">
      <c r="B874" s="93"/>
      <c r="C874" s="94"/>
      <c r="D874" s="94"/>
      <c r="E874" s="94"/>
      <c r="F874" s="94"/>
      <c r="G874" s="94"/>
      <c r="H874" s="95"/>
    </row>
    <row r="875" spans="2:8">
      <c r="B875" s="93"/>
      <c r="C875" s="94"/>
      <c r="D875" s="94"/>
      <c r="E875" s="94"/>
      <c r="F875" s="94"/>
      <c r="G875" s="94"/>
      <c r="H875" s="95"/>
    </row>
    <row r="876" spans="2:8">
      <c r="B876" s="93"/>
      <c r="C876" s="94"/>
      <c r="D876" s="94"/>
      <c r="E876" s="94"/>
      <c r="F876" s="94"/>
      <c r="G876" s="94"/>
      <c r="H876" s="95"/>
    </row>
    <row r="877" spans="2:8">
      <c r="B877" s="93"/>
      <c r="C877" s="94"/>
      <c r="D877" s="94"/>
      <c r="E877" s="94"/>
      <c r="F877" s="94"/>
      <c r="G877" s="94"/>
      <c r="H877" s="95"/>
    </row>
    <row r="878" spans="2:8">
      <c r="B878" s="93"/>
      <c r="C878" s="94"/>
      <c r="D878" s="94"/>
      <c r="E878" s="94"/>
      <c r="F878" s="94"/>
      <c r="G878" s="94"/>
      <c r="H878" s="95"/>
    </row>
    <row r="879" spans="2:8">
      <c r="B879" s="93"/>
      <c r="C879" s="94"/>
      <c r="D879" s="94"/>
      <c r="E879" s="94"/>
      <c r="F879" s="94"/>
      <c r="G879" s="94"/>
      <c r="H879" s="95"/>
    </row>
    <row r="880" spans="2:8">
      <c r="B880" s="93"/>
      <c r="C880" s="94"/>
      <c r="D880" s="94"/>
      <c r="E880" s="94"/>
      <c r="F880" s="94"/>
      <c r="G880" s="94"/>
      <c r="H880" s="95"/>
    </row>
    <row r="881" spans="2:8">
      <c r="B881" s="93"/>
      <c r="C881" s="94"/>
      <c r="D881" s="94"/>
      <c r="E881" s="94"/>
      <c r="F881" s="94"/>
      <c r="G881" s="94"/>
      <c r="H881" s="95"/>
    </row>
    <row r="882" spans="2:8">
      <c r="B882" s="93"/>
      <c r="C882" s="94"/>
      <c r="D882" s="94"/>
      <c r="E882" s="94"/>
      <c r="F882" s="94"/>
      <c r="G882" s="94"/>
      <c r="H882" s="95"/>
    </row>
    <row r="883" spans="2:8">
      <c r="B883" s="93"/>
      <c r="C883" s="94"/>
      <c r="D883" s="94"/>
      <c r="E883" s="94"/>
      <c r="F883" s="94"/>
      <c r="G883" s="94"/>
      <c r="H883" s="95"/>
    </row>
    <row r="884" spans="2:8">
      <c r="B884" s="93"/>
      <c r="C884" s="94"/>
      <c r="D884" s="94"/>
      <c r="E884" s="94"/>
      <c r="F884" s="94"/>
      <c r="G884" s="94"/>
      <c r="H884" s="95"/>
    </row>
    <row r="885" spans="2:8">
      <c r="B885" s="93"/>
      <c r="C885" s="94"/>
      <c r="D885" s="94"/>
      <c r="E885" s="94"/>
      <c r="F885" s="94"/>
      <c r="G885" s="94"/>
      <c r="H885" s="95"/>
    </row>
    <row r="886" spans="2:8">
      <c r="B886" s="93"/>
      <c r="C886" s="94"/>
      <c r="D886" s="94"/>
      <c r="E886" s="94"/>
      <c r="F886" s="94"/>
      <c r="G886" s="94"/>
      <c r="H886" s="95"/>
    </row>
    <row r="887" spans="2:8">
      <c r="B887" s="93"/>
      <c r="C887" s="94"/>
      <c r="D887" s="94"/>
      <c r="E887" s="94"/>
      <c r="F887" s="94"/>
      <c r="G887" s="94"/>
      <c r="H887" s="95"/>
    </row>
    <row r="888" spans="2:8">
      <c r="B888" s="93"/>
      <c r="C888" s="94"/>
      <c r="D888" s="94"/>
      <c r="E888" s="94"/>
      <c r="F888" s="94"/>
      <c r="G888" s="94"/>
      <c r="H888" s="95"/>
    </row>
    <row r="889" spans="2:8">
      <c r="B889" s="93"/>
      <c r="C889" s="94"/>
      <c r="D889" s="94"/>
      <c r="E889" s="94"/>
      <c r="F889" s="94"/>
      <c r="G889" s="94"/>
      <c r="H889" s="95"/>
    </row>
    <row r="890" spans="2:8">
      <c r="B890" s="93"/>
      <c r="C890" s="94"/>
      <c r="D890" s="94"/>
      <c r="E890" s="94"/>
      <c r="F890" s="94"/>
      <c r="G890" s="94"/>
      <c r="H890" s="95"/>
    </row>
    <row r="891" spans="2:8">
      <c r="B891" s="93"/>
      <c r="C891" s="94"/>
      <c r="D891" s="94"/>
      <c r="E891" s="94"/>
      <c r="F891" s="94"/>
      <c r="G891" s="94"/>
      <c r="H891" s="95"/>
    </row>
    <row r="892" spans="2:8">
      <c r="B892" s="93"/>
      <c r="C892" s="94"/>
      <c r="D892" s="94"/>
      <c r="E892" s="94"/>
      <c r="F892" s="94"/>
      <c r="G892" s="94"/>
      <c r="H892" s="95"/>
    </row>
    <row r="893" spans="2:8">
      <c r="B893" s="93"/>
      <c r="C893" s="94"/>
      <c r="D893" s="94"/>
      <c r="E893" s="94"/>
      <c r="F893" s="94"/>
      <c r="G893" s="94"/>
      <c r="H893" s="95"/>
    </row>
    <row r="894" spans="2:8">
      <c r="B894" s="93"/>
      <c r="C894" s="94"/>
      <c r="D894" s="94"/>
      <c r="E894" s="94"/>
      <c r="F894" s="94"/>
      <c r="G894" s="94"/>
      <c r="H894" s="95"/>
    </row>
    <row r="895" spans="2:8">
      <c r="B895" s="93"/>
      <c r="C895" s="94"/>
      <c r="D895" s="94"/>
      <c r="E895" s="94"/>
      <c r="F895" s="94"/>
      <c r="G895" s="94"/>
      <c r="H895" s="95"/>
    </row>
    <row r="896" spans="2:8">
      <c r="B896" s="93"/>
      <c r="C896" s="94"/>
      <c r="D896" s="94"/>
      <c r="E896" s="94"/>
      <c r="F896" s="94"/>
      <c r="G896" s="94"/>
      <c r="H896" s="95"/>
    </row>
    <row r="897" spans="2:8">
      <c r="B897" s="93"/>
      <c r="C897" s="94"/>
      <c r="D897" s="94"/>
      <c r="E897" s="94"/>
      <c r="F897" s="94"/>
      <c r="G897" s="94"/>
      <c r="H897" s="95"/>
    </row>
    <row r="898" spans="2:8">
      <c r="B898" s="93"/>
      <c r="C898" s="94"/>
      <c r="D898" s="94"/>
      <c r="E898" s="94"/>
      <c r="F898" s="94"/>
      <c r="G898" s="94"/>
      <c r="H898" s="95"/>
    </row>
    <row r="899" spans="2:8">
      <c r="B899" s="93"/>
      <c r="C899" s="94"/>
      <c r="D899" s="94"/>
      <c r="E899" s="94"/>
      <c r="F899" s="94"/>
      <c r="G899" s="94"/>
      <c r="H899" s="95"/>
    </row>
    <row r="900" spans="2:8">
      <c r="B900" s="93"/>
      <c r="C900" s="94"/>
      <c r="D900" s="94"/>
      <c r="E900" s="94"/>
      <c r="F900" s="94"/>
      <c r="G900" s="94"/>
      <c r="H900" s="95"/>
    </row>
    <row r="901" spans="2:8">
      <c r="B901" s="93"/>
      <c r="C901" s="94"/>
      <c r="D901" s="94"/>
      <c r="E901" s="94"/>
      <c r="F901" s="94"/>
      <c r="G901" s="94"/>
      <c r="H901" s="95"/>
    </row>
    <row r="902" spans="2:8">
      <c r="B902" s="93"/>
      <c r="C902" s="94"/>
      <c r="D902" s="94"/>
      <c r="E902" s="94"/>
      <c r="F902" s="94"/>
      <c r="G902" s="94"/>
      <c r="H902" s="95"/>
    </row>
    <row r="903" spans="2:8">
      <c r="B903" s="93"/>
      <c r="C903" s="94"/>
      <c r="D903" s="94"/>
      <c r="E903" s="94"/>
      <c r="F903" s="94"/>
      <c r="G903" s="94"/>
      <c r="H903" s="95"/>
    </row>
    <row r="904" spans="2:8">
      <c r="B904" s="93"/>
      <c r="C904" s="94"/>
      <c r="D904" s="94"/>
      <c r="E904" s="94"/>
      <c r="F904" s="94"/>
      <c r="G904" s="94"/>
      <c r="H904" s="95"/>
    </row>
    <row r="905" spans="2:8">
      <c r="B905" s="93"/>
      <c r="C905" s="94"/>
      <c r="D905" s="94"/>
      <c r="E905" s="94"/>
      <c r="F905" s="94"/>
      <c r="G905" s="94"/>
      <c r="H905" s="95"/>
    </row>
    <row r="906" spans="2:8">
      <c r="B906" s="93"/>
      <c r="C906" s="94"/>
      <c r="D906" s="94"/>
      <c r="E906" s="94"/>
      <c r="F906" s="94"/>
      <c r="G906" s="94"/>
      <c r="H906" s="95"/>
    </row>
    <row r="907" spans="2:8">
      <c r="B907" s="93"/>
      <c r="C907" s="94"/>
      <c r="D907" s="94"/>
      <c r="E907" s="94"/>
      <c r="F907" s="94"/>
      <c r="G907" s="94"/>
      <c r="H907" s="95"/>
    </row>
    <row r="908" spans="2:8">
      <c r="B908" s="93"/>
      <c r="C908" s="94"/>
      <c r="D908" s="94"/>
      <c r="E908" s="94"/>
      <c r="F908" s="94"/>
      <c r="G908" s="94"/>
      <c r="H908" s="95"/>
    </row>
    <row r="909" spans="2:8">
      <c r="B909" s="93"/>
      <c r="C909" s="94"/>
      <c r="D909" s="94"/>
      <c r="E909" s="94"/>
      <c r="F909" s="94"/>
      <c r="G909" s="94"/>
      <c r="H909" s="95"/>
    </row>
    <row r="910" spans="2:8">
      <c r="B910" s="93"/>
      <c r="C910" s="94"/>
      <c r="D910" s="94"/>
      <c r="E910" s="94"/>
      <c r="F910" s="94"/>
      <c r="G910" s="94"/>
      <c r="H910" s="95"/>
    </row>
    <row r="911" spans="2:8">
      <c r="B911" s="93"/>
      <c r="C911" s="94"/>
      <c r="D911" s="94"/>
      <c r="E911" s="94"/>
      <c r="F911" s="94"/>
      <c r="G911" s="94"/>
      <c r="H911" s="95"/>
    </row>
    <row r="912" spans="2:8" ht="62.25" customHeight="1">
      <c r="B912" s="93"/>
      <c r="C912" s="94"/>
      <c r="D912" s="94"/>
      <c r="E912" s="94"/>
      <c r="F912" s="94"/>
      <c r="G912" s="94"/>
      <c r="H912" s="95"/>
    </row>
    <row r="913" spans="2:8">
      <c r="B913" s="93"/>
      <c r="C913" s="94"/>
      <c r="D913" s="94"/>
      <c r="E913" s="94"/>
      <c r="F913" s="94"/>
      <c r="G913" s="94"/>
      <c r="H913" s="95"/>
    </row>
    <row r="914" spans="2:8">
      <c r="B914" s="93"/>
      <c r="C914" s="94"/>
      <c r="D914" s="94"/>
      <c r="E914" s="94"/>
      <c r="F914" s="94"/>
      <c r="G914" s="94"/>
      <c r="H914" s="95"/>
    </row>
    <row r="915" spans="2:8">
      <c r="B915" s="93"/>
      <c r="C915" s="94"/>
      <c r="D915" s="94"/>
      <c r="E915" s="94"/>
      <c r="F915" s="94"/>
      <c r="G915" s="94"/>
      <c r="H915" s="95"/>
    </row>
    <row r="916" spans="2:8">
      <c r="B916" s="93"/>
      <c r="C916" s="94"/>
      <c r="D916" s="94"/>
      <c r="E916" s="94"/>
      <c r="F916" s="94"/>
      <c r="G916" s="94"/>
      <c r="H916" s="95"/>
    </row>
    <row r="917" spans="2:8">
      <c r="B917" s="93"/>
      <c r="C917" s="94"/>
      <c r="D917" s="94"/>
      <c r="E917" s="94"/>
      <c r="F917" s="94"/>
      <c r="G917" s="94"/>
      <c r="H917" s="95"/>
    </row>
    <row r="918" spans="2:8">
      <c r="B918" s="93"/>
      <c r="C918" s="94"/>
      <c r="D918" s="94"/>
      <c r="E918" s="94"/>
      <c r="F918" s="94"/>
      <c r="G918" s="94"/>
      <c r="H918" s="95"/>
    </row>
    <row r="919" spans="2:8">
      <c r="B919" s="93"/>
      <c r="C919" s="94"/>
      <c r="D919" s="94"/>
      <c r="E919" s="94"/>
      <c r="F919" s="94"/>
      <c r="G919" s="94"/>
      <c r="H919" s="95"/>
    </row>
    <row r="920" spans="2:8">
      <c r="B920" s="93"/>
      <c r="C920" s="94"/>
      <c r="D920" s="94"/>
      <c r="E920" s="94"/>
      <c r="F920" s="94"/>
      <c r="G920" s="94"/>
      <c r="H920" s="95"/>
    </row>
    <row r="921" spans="2:8">
      <c r="B921" s="93"/>
      <c r="C921" s="94"/>
      <c r="D921" s="94"/>
      <c r="E921" s="94"/>
      <c r="F921" s="94"/>
      <c r="G921" s="94"/>
      <c r="H921" s="95"/>
    </row>
    <row r="922" spans="2:8">
      <c r="B922" s="93"/>
      <c r="C922" s="94"/>
      <c r="D922" s="94"/>
      <c r="E922" s="94"/>
      <c r="F922" s="94"/>
      <c r="G922" s="94"/>
      <c r="H922" s="95"/>
    </row>
    <row r="923" spans="2:8">
      <c r="B923" s="93"/>
      <c r="C923" s="94"/>
      <c r="D923" s="94"/>
      <c r="E923" s="94"/>
      <c r="F923" s="94"/>
      <c r="G923" s="94"/>
      <c r="H923" s="95"/>
    </row>
    <row r="924" spans="2:8">
      <c r="B924" s="93"/>
      <c r="C924" s="94"/>
      <c r="D924" s="94"/>
      <c r="E924" s="94"/>
      <c r="F924" s="94"/>
      <c r="G924" s="94"/>
      <c r="H924" s="95"/>
    </row>
    <row r="925" spans="2:8">
      <c r="B925" s="93"/>
      <c r="C925" s="94"/>
      <c r="D925" s="94"/>
      <c r="E925" s="94"/>
      <c r="F925" s="94"/>
      <c r="G925" s="94"/>
      <c r="H925" s="95"/>
    </row>
    <row r="926" spans="2:8">
      <c r="B926" s="93"/>
      <c r="C926" s="94"/>
      <c r="D926" s="94"/>
      <c r="E926" s="94"/>
      <c r="F926" s="94"/>
      <c r="G926" s="94"/>
      <c r="H926" s="95"/>
    </row>
    <row r="927" spans="2:8">
      <c r="B927" s="93"/>
      <c r="C927" s="94"/>
      <c r="D927" s="94"/>
      <c r="E927" s="94"/>
      <c r="F927" s="94"/>
      <c r="G927" s="94"/>
      <c r="H927" s="95"/>
    </row>
    <row r="928" spans="2:8">
      <c r="B928" s="93"/>
      <c r="C928" s="94"/>
      <c r="D928" s="94"/>
      <c r="E928" s="94"/>
      <c r="F928" s="94"/>
      <c r="G928" s="94"/>
      <c r="H928" s="95"/>
    </row>
    <row r="929" spans="2:8">
      <c r="B929" s="93"/>
      <c r="C929" s="94"/>
      <c r="D929" s="94"/>
      <c r="E929" s="94"/>
      <c r="F929" s="94"/>
      <c r="G929" s="94"/>
      <c r="H929" s="95"/>
    </row>
    <row r="930" spans="2:8">
      <c r="B930" s="93"/>
      <c r="C930" s="94"/>
      <c r="D930" s="94"/>
      <c r="E930" s="94"/>
      <c r="F930" s="94"/>
      <c r="G930" s="94"/>
      <c r="H930" s="95"/>
    </row>
    <row r="931" spans="2:8">
      <c r="B931" s="93"/>
      <c r="C931" s="94"/>
      <c r="D931" s="94"/>
      <c r="E931" s="94"/>
      <c r="F931" s="94"/>
      <c r="G931" s="94"/>
      <c r="H931" s="95"/>
    </row>
    <row r="932" spans="2:8">
      <c r="B932" s="93"/>
      <c r="C932" s="94"/>
      <c r="D932" s="94"/>
      <c r="E932" s="94"/>
      <c r="F932" s="94"/>
      <c r="G932" s="94"/>
      <c r="H932" s="95"/>
    </row>
    <row r="933" spans="2:8">
      <c r="B933" s="93"/>
      <c r="C933" s="94"/>
      <c r="D933" s="94"/>
      <c r="E933" s="94"/>
      <c r="F933" s="94"/>
      <c r="G933" s="94"/>
      <c r="H933" s="95"/>
    </row>
    <row r="934" spans="2:8">
      <c r="B934" s="93"/>
      <c r="C934" s="94"/>
      <c r="D934" s="94"/>
      <c r="E934" s="94"/>
      <c r="F934" s="94"/>
      <c r="G934" s="94"/>
      <c r="H934" s="95"/>
    </row>
    <row r="935" spans="2:8">
      <c r="B935" s="93"/>
      <c r="C935" s="94"/>
      <c r="D935" s="94"/>
      <c r="E935" s="94"/>
      <c r="F935" s="94"/>
      <c r="G935" s="94"/>
      <c r="H935" s="95"/>
    </row>
    <row r="936" spans="2:8">
      <c r="B936" s="93"/>
      <c r="C936" s="94"/>
      <c r="D936" s="94"/>
      <c r="E936" s="94"/>
      <c r="F936" s="94"/>
      <c r="G936" s="94"/>
      <c r="H936" s="95"/>
    </row>
    <row r="937" spans="2:8">
      <c r="B937" s="93"/>
      <c r="C937" s="94"/>
      <c r="D937" s="94"/>
      <c r="E937" s="94"/>
      <c r="F937" s="94"/>
      <c r="G937" s="94"/>
      <c r="H937" s="95"/>
    </row>
    <row r="938" spans="2:8">
      <c r="B938" s="93"/>
      <c r="C938" s="94"/>
      <c r="D938" s="94"/>
      <c r="E938" s="94"/>
      <c r="F938" s="94"/>
      <c r="G938" s="94"/>
      <c r="H938" s="95"/>
    </row>
    <row r="939" spans="2:8">
      <c r="B939" s="93"/>
      <c r="C939" s="94"/>
      <c r="D939" s="94"/>
      <c r="E939" s="94"/>
      <c r="F939" s="94"/>
      <c r="G939" s="94"/>
      <c r="H939" s="95"/>
    </row>
    <row r="940" spans="2:8">
      <c r="B940" s="93"/>
      <c r="C940" s="94"/>
      <c r="D940" s="94"/>
      <c r="E940" s="94"/>
      <c r="F940" s="94"/>
      <c r="G940" s="94"/>
      <c r="H940" s="95"/>
    </row>
    <row r="941" spans="2:8">
      <c r="B941" s="93"/>
      <c r="C941" s="94"/>
      <c r="D941" s="94"/>
      <c r="E941" s="94"/>
      <c r="F941" s="94"/>
      <c r="G941" s="94"/>
      <c r="H941" s="95"/>
    </row>
    <row r="942" spans="2:8">
      <c r="B942" s="93"/>
      <c r="C942" s="94"/>
      <c r="D942" s="94"/>
      <c r="E942" s="94"/>
      <c r="F942" s="94"/>
      <c r="G942" s="94"/>
      <c r="H942" s="95"/>
    </row>
    <row r="943" spans="2:8">
      <c r="B943" s="93"/>
      <c r="C943" s="94"/>
      <c r="D943" s="94"/>
      <c r="E943" s="94"/>
      <c r="F943" s="94"/>
      <c r="G943" s="94"/>
      <c r="H943" s="95"/>
    </row>
    <row r="944" spans="2:8" ht="14.25" customHeight="1">
      <c r="B944" s="93"/>
      <c r="C944" s="94"/>
      <c r="D944" s="94"/>
      <c r="E944" s="94"/>
      <c r="F944" s="94"/>
      <c r="G944" s="94"/>
      <c r="H944" s="95"/>
    </row>
    <row r="945" spans="2:8" ht="14.25" customHeight="1">
      <c r="B945" s="93"/>
      <c r="C945" s="94"/>
      <c r="D945" s="94"/>
      <c r="E945" s="94"/>
      <c r="F945" s="94"/>
      <c r="G945" s="94"/>
      <c r="H945" s="95"/>
    </row>
    <row r="946" spans="2:8" ht="14.25" customHeight="1">
      <c r="B946" s="93"/>
      <c r="C946" s="94"/>
      <c r="D946" s="94"/>
      <c r="E946" s="94"/>
      <c r="F946" s="94"/>
      <c r="G946" s="94"/>
      <c r="H946" s="95"/>
    </row>
    <row r="947" spans="2:8" ht="14.25" customHeight="1">
      <c r="B947" s="93"/>
      <c r="C947" s="94"/>
      <c r="D947" s="94"/>
      <c r="E947" s="94"/>
      <c r="F947" s="94"/>
      <c r="G947" s="94"/>
      <c r="H947" s="95"/>
    </row>
    <row r="948" spans="2:8" ht="14.25" customHeight="1">
      <c r="B948" s="93"/>
      <c r="C948" s="94"/>
      <c r="D948" s="94"/>
      <c r="E948" s="94"/>
      <c r="F948" s="94"/>
      <c r="G948" s="94"/>
      <c r="H948" s="95"/>
    </row>
    <row r="949" spans="2:8" ht="14.25" customHeight="1">
      <c r="B949" s="93"/>
      <c r="C949" s="94"/>
      <c r="D949" s="94"/>
      <c r="E949" s="94"/>
      <c r="F949" s="94"/>
      <c r="G949" s="94"/>
      <c r="H949" s="95"/>
    </row>
    <row r="950" spans="2:8" ht="14.25" customHeight="1">
      <c r="B950" s="93"/>
      <c r="C950" s="94"/>
      <c r="D950" s="94"/>
      <c r="E950" s="94"/>
      <c r="F950" s="94"/>
      <c r="G950" s="94"/>
      <c r="H950" s="95"/>
    </row>
    <row r="951" spans="2:8" ht="14.25" customHeight="1">
      <c r="B951" s="93"/>
      <c r="C951" s="94"/>
      <c r="D951" s="94"/>
      <c r="E951" s="94"/>
      <c r="F951" s="94"/>
      <c r="G951" s="94"/>
      <c r="H951" s="95"/>
    </row>
    <row r="952" spans="2:8" ht="14.25" customHeight="1">
      <c r="B952" s="93"/>
      <c r="C952" s="94"/>
      <c r="D952" s="94"/>
      <c r="E952" s="94"/>
      <c r="F952" s="94"/>
      <c r="G952" s="94"/>
      <c r="H952" s="95"/>
    </row>
    <row r="953" spans="2:8" ht="14.25" customHeight="1">
      <c r="B953" s="93"/>
      <c r="C953" s="94"/>
      <c r="D953" s="94"/>
      <c r="E953" s="94"/>
      <c r="F953" s="94"/>
      <c r="G953" s="94"/>
      <c r="H953" s="95"/>
    </row>
    <row r="954" spans="2:8" ht="14.25" customHeight="1">
      <c r="B954" s="93"/>
      <c r="C954" s="94"/>
      <c r="D954" s="94"/>
      <c r="E954" s="94"/>
      <c r="F954" s="94"/>
      <c r="G954" s="94"/>
      <c r="H954" s="95"/>
    </row>
    <row r="955" spans="2:8" ht="14.25" customHeight="1">
      <c r="B955" s="93"/>
      <c r="C955" s="94"/>
      <c r="D955" s="94"/>
      <c r="E955" s="94"/>
      <c r="F955" s="94"/>
      <c r="G955" s="94"/>
      <c r="H955" s="95"/>
    </row>
    <row r="956" spans="2:8" ht="14.25" customHeight="1">
      <c r="B956" s="93"/>
      <c r="C956" s="94"/>
      <c r="D956" s="94"/>
      <c r="E956" s="94"/>
      <c r="F956" s="94"/>
      <c r="G956" s="94"/>
      <c r="H956" s="95"/>
    </row>
    <row r="957" spans="2:8" ht="14.25" customHeight="1">
      <c r="B957" s="93"/>
      <c r="C957" s="94"/>
      <c r="D957" s="94"/>
      <c r="E957" s="94"/>
      <c r="F957" s="94"/>
      <c r="G957" s="94"/>
      <c r="H957" s="95"/>
    </row>
    <row r="958" spans="2:8" ht="14.25" customHeight="1">
      <c r="B958" s="93"/>
      <c r="C958" s="94"/>
      <c r="D958" s="94"/>
      <c r="E958" s="94"/>
      <c r="F958" s="94"/>
      <c r="G958" s="94"/>
      <c r="H958" s="95"/>
    </row>
    <row r="959" spans="2:8" ht="14.25" customHeight="1">
      <c r="B959" s="93"/>
      <c r="C959" s="94"/>
      <c r="D959" s="94"/>
      <c r="E959" s="94"/>
      <c r="F959" s="94"/>
      <c r="G959" s="94"/>
      <c r="H959" s="95"/>
    </row>
    <row r="960" spans="2:8" ht="14.25" customHeight="1">
      <c r="B960" s="93"/>
      <c r="C960" s="94"/>
      <c r="D960" s="94"/>
      <c r="E960" s="94"/>
      <c r="F960" s="94"/>
      <c r="G960" s="94"/>
      <c r="H960" s="95"/>
    </row>
    <row r="961" spans="2:8" ht="14.25" customHeight="1">
      <c r="B961" s="93"/>
      <c r="C961" s="94"/>
      <c r="D961" s="94"/>
      <c r="E961" s="94"/>
      <c r="F961" s="94"/>
      <c r="G961" s="94"/>
      <c r="H961" s="95"/>
    </row>
    <row r="962" spans="2:8" ht="14.25" customHeight="1">
      <c r="B962" s="93"/>
      <c r="C962" s="94"/>
      <c r="D962" s="94"/>
      <c r="E962" s="94"/>
      <c r="F962" s="94"/>
      <c r="G962" s="94"/>
      <c r="H962" s="95"/>
    </row>
    <row r="963" spans="2:8" ht="14.25" customHeight="1">
      <c r="B963" s="93"/>
      <c r="C963" s="94"/>
      <c r="D963" s="94"/>
      <c r="E963" s="94"/>
      <c r="F963" s="94"/>
      <c r="G963" s="94"/>
      <c r="H963" s="95"/>
    </row>
    <row r="964" spans="2:8" ht="14.25" customHeight="1">
      <c r="B964" s="93"/>
      <c r="C964" s="94"/>
      <c r="D964" s="94"/>
      <c r="E964" s="94"/>
      <c r="F964" s="94"/>
      <c r="G964" s="94"/>
      <c r="H964" s="95"/>
    </row>
    <row r="965" spans="2:8" ht="14.25" customHeight="1">
      <c r="B965" s="93"/>
      <c r="C965" s="94"/>
      <c r="D965" s="94"/>
      <c r="E965" s="94"/>
      <c r="F965" s="94"/>
      <c r="G965" s="94"/>
      <c r="H965" s="95"/>
    </row>
    <row r="966" spans="2:8" ht="14.25" customHeight="1">
      <c r="B966" s="93"/>
      <c r="C966" s="94"/>
      <c r="D966" s="94"/>
      <c r="E966" s="94"/>
      <c r="F966" s="94"/>
      <c r="G966" s="94"/>
      <c r="H966" s="95"/>
    </row>
    <row r="967" spans="2:8" ht="14.25" customHeight="1">
      <c r="B967" s="93"/>
      <c r="C967" s="94"/>
      <c r="D967" s="94"/>
      <c r="E967" s="94"/>
      <c r="F967" s="94"/>
      <c r="G967" s="94"/>
      <c r="H967" s="95"/>
    </row>
    <row r="968" spans="2:8" ht="14.25" customHeight="1">
      <c r="B968" s="93"/>
      <c r="C968" s="94"/>
      <c r="D968" s="94"/>
      <c r="E968" s="94"/>
      <c r="F968" s="94"/>
      <c r="G968" s="94"/>
      <c r="H968" s="95"/>
    </row>
    <row r="969" spans="2:8" ht="14.25" customHeight="1">
      <c r="B969" s="93"/>
      <c r="C969" s="94"/>
      <c r="D969" s="94"/>
      <c r="E969" s="94"/>
      <c r="F969" s="94"/>
      <c r="G969" s="94"/>
      <c r="H969" s="95"/>
    </row>
    <row r="970" spans="2:8" ht="14.25" customHeight="1">
      <c r="B970" s="93"/>
      <c r="C970" s="94"/>
      <c r="D970" s="94"/>
      <c r="E970" s="94"/>
      <c r="F970" s="94"/>
      <c r="G970" s="94"/>
      <c r="H970" s="95"/>
    </row>
    <row r="971" spans="2:8" ht="14.25" customHeight="1">
      <c r="B971" s="93"/>
      <c r="C971" s="94"/>
      <c r="D971" s="94"/>
      <c r="E971" s="94"/>
      <c r="F971" s="94"/>
      <c r="G971" s="94"/>
      <c r="H971" s="95"/>
    </row>
    <row r="972" spans="2:8" ht="14.25" customHeight="1">
      <c r="B972" s="93"/>
      <c r="C972" s="94"/>
      <c r="D972" s="94"/>
      <c r="E972" s="94"/>
      <c r="F972" s="94"/>
      <c r="G972" s="94"/>
      <c r="H972" s="95"/>
    </row>
    <row r="973" spans="2:8" ht="14.25" customHeight="1">
      <c r="B973" s="93"/>
      <c r="C973" s="94"/>
      <c r="D973" s="94"/>
      <c r="E973" s="94"/>
      <c r="F973" s="94"/>
      <c r="G973" s="94"/>
      <c r="H973" s="95"/>
    </row>
    <row r="974" spans="2:8" ht="14.25" customHeight="1">
      <c r="B974" s="93"/>
      <c r="C974" s="94"/>
      <c r="D974" s="94"/>
      <c r="E974" s="94"/>
      <c r="F974" s="94"/>
      <c r="G974" s="94"/>
      <c r="H974" s="95"/>
    </row>
    <row r="975" spans="2:8" ht="14.25" customHeight="1">
      <c r="B975" s="93"/>
      <c r="C975" s="94"/>
      <c r="D975" s="94"/>
      <c r="E975" s="94"/>
      <c r="F975" s="94"/>
      <c r="G975" s="94"/>
      <c r="H975" s="95"/>
    </row>
    <row r="976" spans="2:8" ht="14.25" customHeight="1">
      <c r="B976" s="93"/>
      <c r="C976" s="94"/>
      <c r="D976" s="94"/>
      <c r="E976" s="94"/>
      <c r="F976" s="94"/>
      <c r="G976" s="94"/>
      <c r="H976" s="95"/>
    </row>
    <row r="977" spans="2:8" ht="14.25" customHeight="1">
      <c r="B977" s="93"/>
      <c r="C977" s="94"/>
      <c r="D977" s="94"/>
      <c r="E977" s="94"/>
      <c r="F977" s="94"/>
      <c r="G977" s="94"/>
      <c r="H977" s="95"/>
    </row>
    <row r="978" spans="2:8" ht="14.25" customHeight="1">
      <c r="B978" s="93"/>
      <c r="C978" s="94"/>
      <c r="D978" s="94"/>
      <c r="E978" s="94"/>
      <c r="F978" s="94"/>
      <c r="G978" s="94"/>
      <c r="H978" s="95"/>
    </row>
    <row r="979" spans="2:8" ht="14.25" customHeight="1">
      <c r="B979" s="93"/>
      <c r="C979" s="94"/>
      <c r="D979" s="94"/>
      <c r="E979" s="94"/>
      <c r="F979" s="94"/>
      <c r="G979" s="94"/>
      <c r="H979" s="95"/>
    </row>
    <row r="980" spans="2:8" ht="14.25" customHeight="1">
      <c r="B980" s="93"/>
      <c r="C980" s="94"/>
      <c r="D980" s="94"/>
      <c r="E980" s="94"/>
      <c r="F980" s="94"/>
      <c r="G980" s="94"/>
      <c r="H980" s="95"/>
    </row>
    <row r="981" spans="2:8" ht="14.25" customHeight="1">
      <c r="B981" s="93"/>
      <c r="C981" s="94"/>
      <c r="D981" s="94"/>
      <c r="E981" s="94"/>
      <c r="F981" s="94"/>
      <c r="G981" s="94"/>
      <c r="H981" s="95"/>
    </row>
    <row r="982" spans="2:8" ht="14.25" customHeight="1">
      <c r="B982" s="93"/>
      <c r="C982" s="94"/>
      <c r="D982" s="94"/>
      <c r="E982" s="94"/>
      <c r="F982" s="94"/>
      <c r="G982" s="94"/>
      <c r="H982" s="95"/>
    </row>
    <row r="983" spans="2:8" ht="14.25" customHeight="1">
      <c r="B983" s="93"/>
      <c r="C983" s="94"/>
      <c r="D983" s="94"/>
      <c r="E983" s="94"/>
      <c r="F983" s="94"/>
      <c r="G983" s="94"/>
      <c r="H983" s="95"/>
    </row>
    <row r="984" spans="2:8" ht="14.25" customHeight="1">
      <c r="B984" s="93"/>
      <c r="C984" s="94"/>
      <c r="D984" s="94"/>
      <c r="E984" s="94"/>
      <c r="F984" s="94"/>
      <c r="G984" s="94"/>
      <c r="H984" s="95"/>
    </row>
    <row r="985" spans="2:8" ht="14.25" customHeight="1">
      <c r="B985" s="93"/>
      <c r="C985" s="94"/>
      <c r="D985" s="94"/>
      <c r="E985" s="94"/>
      <c r="F985" s="94"/>
      <c r="G985" s="94"/>
      <c r="H985" s="95"/>
    </row>
    <row r="986" spans="2:8" ht="14.25" customHeight="1">
      <c r="B986" s="93"/>
      <c r="C986" s="94"/>
      <c r="D986" s="94"/>
      <c r="E986" s="94"/>
      <c r="F986" s="94"/>
      <c r="G986" s="94"/>
      <c r="H986" s="95"/>
    </row>
    <row r="987" spans="2:8" ht="14.25" customHeight="1">
      <c r="B987" s="93"/>
      <c r="C987" s="94"/>
      <c r="D987" s="94"/>
      <c r="E987" s="94"/>
      <c r="F987" s="94"/>
      <c r="G987" s="94"/>
      <c r="H987" s="95"/>
    </row>
    <row r="988" spans="2:8" ht="14.25" customHeight="1">
      <c r="B988" s="93"/>
      <c r="C988" s="94"/>
      <c r="D988" s="94"/>
      <c r="E988" s="94"/>
      <c r="F988" s="94"/>
      <c r="G988" s="94"/>
      <c r="H988" s="95"/>
    </row>
    <row r="989" spans="2:8" ht="14.25" customHeight="1">
      <c r="B989" s="93"/>
      <c r="C989" s="94"/>
      <c r="D989" s="94"/>
      <c r="E989" s="94"/>
      <c r="F989" s="94"/>
      <c r="G989" s="94"/>
      <c r="H989" s="95"/>
    </row>
    <row r="990" spans="2:8" ht="14.25" customHeight="1">
      <c r="B990" s="93"/>
      <c r="C990" s="94"/>
      <c r="D990" s="94"/>
      <c r="E990" s="94"/>
      <c r="F990" s="94"/>
      <c r="G990" s="94"/>
      <c r="H990" s="95"/>
    </row>
    <row r="991" spans="2:8" ht="14.25" customHeight="1">
      <c r="B991" s="93"/>
      <c r="C991" s="94"/>
      <c r="D991" s="94"/>
      <c r="E991" s="94"/>
      <c r="F991" s="94"/>
      <c r="G991" s="94"/>
      <c r="H991" s="95"/>
    </row>
    <row r="992" spans="2:8" ht="14.25" customHeight="1">
      <c r="B992" s="93"/>
      <c r="C992" s="94"/>
      <c r="D992" s="94"/>
      <c r="E992" s="94"/>
      <c r="F992" s="94"/>
      <c r="G992" s="94"/>
      <c r="H992" s="95"/>
    </row>
    <row r="993" spans="2:8" ht="14.25" customHeight="1">
      <c r="B993" s="93"/>
      <c r="C993" s="94"/>
      <c r="D993" s="94"/>
      <c r="E993" s="94"/>
      <c r="F993" s="94"/>
      <c r="G993" s="94"/>
      <c r="H993" s="95"/>
    </row>
    <row r="994" spans="2:8" ht="14.25" customHeight="1">
      <c r="B994" s="93"/>
      <c r="C994" s="94"/>
      <c r="D994" s="94"/>
      <c r="E994" s="94"/>
      <c r="F994" s="94"/>
      <c r="G994" s="94"/>
      <c r="H994" s="95"/>
    </row>
    <row r="995" spans="2:8" ht="14.25" customHeight="1">
      <c r="B995" s="93"/>
      <c r="C995" s="94"/>
      <c r="D995" s="94"/>
      <c r="E995" s="94"/>
      <c r="F995" s="94"/>
      <c r="G995" s="94"/>
      <c r="H995" s="95"/>
    </row>
    <row r="996" spans="2:8" ht="14.25" customHeight="1">
      <c r="B996" s="93"/>
      <c r="C996" s="94"/>
      <c r="D996" s="94"/>
      <c r="E996" s="94"/>
      <c r="F996" s="94"/>
      <c r="G996" s="94"/>
      <c r="H996" s="95"/>
    </row>
    <row r="997" spans="2:8" ht="14.25" customHeight="1">
      <c r="B997" s="93"/>
      <c r="C997" s="94"/>
      <c r="D997" s="94"/>
      <c r="E997" s="94"/>
      <c r="F997" s="94"/>
      <c r="G997" s="94"/>
      <c r="H997" s="95"/>
    </row>
    <row r="998" spans="2:8" ht="14.25" customHeight="1">
      <c r="B998" s="93"/>
      <c r="C998" s="94"/>
      <c r="D998" s="94"/>
      <c r="E998" s="94"/>
      <c r="F998" s="94"/>
      <c r="G998" s="94"/>
      <c r="H998" s="95"/>
    </row>
    <row r="999" spans="2:8" ht="14.25" customHeight="1">
      <c r="B999" s="93"/>
      <c r="C999" s="94"/>
      <c r="D999" s="94"/>
      <c r="E999" s="94"/>
      <c r="F999" s="94"/>
      <c r="G999" s="94"/>
      <c r="H999" s="95"/>
    </row>
    <row r="1000" spans="2:8" ht="14.25" customHeight="1">
      <c r="B1000" s="93"/>
      <c r="C1000" s="94"/>
      <c r="D1000" s="94"/>
      <c r="E1000" s="94"/>
      <c r="F1000" s="94"/>
      <c r="G1000" s="94"/>
      <c r="H1000" s="95"/>
    </row>
    <row r="1001" spans="2:8" ht="14.25" customHeight="1">
      <c r="B1001" s="93"/>
      <c r="C1001" s="94"/>
      <c r="D1001" s="94"/>
      <c r="E1001" s="94"/>
      <c r="F1001" s="94"/>
      <c r="G1001" s="94"/>
      <c r="H1001" s="95"/>
    </row>
    <row r="1002" spans="2:8" ht="14.25" customHeight="1">
      <c r="B1002" s="93"/>
      <c r="C1002" s="94"/>
      <c r="D1002" s="94"/>
      <c r="E1002" s="94"/>
      <c r="F1002" s="94"/>
      <c r="G1002" s="94"/>
      <c r="H1002" s="95"/>
    </row>
    <row r="1003" spans="2:8" ht="14.25" customHeight="1">
      <c r="B1003" s="93"/>
      <c r="C1003" s="94"/>
      <c r="D1003" s="94"/>
      <c r="E1003" s="94"/>
      <c r="F1003" s="94"/>
      <c r="G1003" s="94"/>
      <c r="H1003" s="95"/>
    </row>
    <row r="1004" spans="2:8" ht="14.25" customHeight="1">
      <c r="B1004" s="93"/>
      <c r="C1004" s="94"/>
      <c r="D1004" s="94"/>
      <c r="E1004" s="94"/>
      <c r="F1004" s="94"/>
      <c r="G1004" s="94"/>
      <c r="H1004" s="95"/>
    </row>
    <row r="1005" spans="2:8" ht="14.25" customHeight="1">
      <c r="B1005" s="93"/>
      <c r="C1005" s="94"/>
      <c r="D1005" s="94"/>
      <c r="E1005" s="94"/>
      <c r="F1005" s="94"/>
      <c r="G1005" s="94"/>
      <c r="H1005" s="95"/>
    </row>
    <row r="1006" spans="2:8" ht="14.25" customHeight="1">
      <c r="B1006" s="93"/>
      <c r="C1006" s="94"/>
      <c r="D1006" s="94"/>
      <c r="E1006" s="94"/>
      <c r="F1006" s="94"/>
      <c r="G1006" s="94"/>
      <c r="H1006" s="95"/>
    </row>
    <row r="1007" spans="2:8" ht="14.25" customHeight="1">
      <c r="B1007" s="93"/>
      <c r="C1007" s="94"/>
      <c r="D1007" s="94"/>
      <c r="E1007" s="94"/>
      <c r="F1007" s="94"/>
      <c r="G1007" s="94"/>
      <c r="H1007" s="95"/>
    </row>
    <row r="1008" spans="2:8" ht="14.25" customHeight="1">
      <c r="B1008" s="93"/>
      <c r="C1008" s="94"/>
      <c r="D1008" s="94"/>
      <c r="E1008" s="94"/>
      <c r="F1008" s="94"/>
      <c r="G1008" s="94"/>
      <c r="H1008" s="95"/>
    </row>
    <row r="1009" spans="2:8" ht="14.25" customHeight="1">
      <c r="B1009" s="93"/>
      <c r="C1009" s="94"/>
      <c r="D1009" s="94"/>
      <c r="E1009" s="94"/>
      <c r="F1009" s="94"/>
      <c r="G1009" s="94"/>
      <c r="H1009" s="95"/>
    </row>
    <row r="1010" spans="2:8" ht="14.25" customHeight="1">
      <c r="B1010" s="93"/>
      <c r="C1010" s="94"/>
      <c r="D1010" s="94"/>
      <c r="E1010" s="94"/>
      <c r="F1010" s="94"/>
      <c r="G1010" s="94"/>
      <c r="H1010" s="95"/>
    </row>
    <row r="1011" spans="2:8" ht="14.25" customHeight="1">
      <c r="B1011" s="93"/>
      <c r="C1011" s="94"/>
      <c r="D1011" s="94"/>
      <c r="E1011" s="94"/>
      <c r="F1011" s="94"/>
      <c r="G1011" s="94"/>
      <c r="H1011" s="95"/>
    </row>
    <row r="1012" spans="2:8" ht="14.25" customHeight="1">
      <c r="B1012" s="93"/>
      <c r="C1012" s="94"/>
      <c r="D1012" s="94"/>
      <c r="E1012" s="94"/>
      <c r="F1012" s="94"/>
      <c r="G1012" s="94"/>
      <c r="H1012" s="95"/>
    </row>
    <row r="1013" spans="2:8" ht="14.25" customHeight="1">
      <c r="B1013" s="93"/>
      <c r="C1013" s="94"/>
      <c r="D1013" s="94"/>
      <c r="E1013" s="94"/>
      <c r="F1013" s="94"/>
      <c r="G1013" s="94"/>
      <c r="H1013" s="95"/>
    </row>
    <row r="1014" spans="2:8" ht="14.25" customHeight="1">
      <c r="B1014" s="93"/>
      <c r="C1014" s="94"/>
      <c r="D1014" s="94"/>
      <c r="E1014" s="94"/>
      <c r="F1014" s="94"/>
      <c r="G1014" s="94"/>
      <c r="H1014" s="95"/>
    </row>
    <row r="1015" spans="2:8" ht="14.25" customHeight="1">
      <c r="B1015" s="93"/>
      <c r="C1015" s="94"/>
      <c r="D1015" s="94"/>
      <c r="E1015" s="94"/>
      <c r="F1015" s="94"/>
      <c r="G1015" s="94"/>
      <c r="H1015" s="95"/>
    </row>
    <row r="1016" spans="2:8" ht="14.25" customHeight="1">
      <c r="B1016" s="93"/>
      <c r="C1016" s="94"/>
      <c r="D1016" s="94"/>
      <c r="E1016" s="94"/>
      <c r="F1016" s="94"/>
      <c r="G1016" s="94"/>
      <c r="H1016" s="95"/>
    </row>
    <row r="1017" spans="2:8" ht="14.25" customHeight="1">
      <c r="B1017" s="93"/>
      <c r="C1017" s="94"/>
      <c r="D1017" s="94"/>
      <c r="E1017" s="94"/>
      <c r="F1017" s="94"/>
      <c r="G1017" s="94"/>
      <c r="H1017" s="95"/>
    </row>
    <row r="1018" spans="2:8" ht="14.25" customHeight="1">
      <c r="B1018" s="93"/>
      <c r="C1018" s="94"/>
      <c r="D1018" s="94"/>
      <c r="E1018" s="94"/>
      <c r="F1018" s="94"/>
      <c r="G1018" s="94"/>
      <c r="H1018" s="95"/>
    </row>
    <row r="1019" spans="2:8" ht="14.25" customHeight="1">
      <c r="B1019" s="93"/>
      <c r="C1019" s="94"/>
      <c r="D1019" s="94"/>
      <c r="E1019" s="94"/>
      <c r="F1019" s="94"/>
      <c r="G1019" s="94"/>
      <c r="H1019" s="95"/>
    </row>
    <row r="1020" spans="2:8" ht="14.25" customHeight="1">
      <c r="B1020" s="93"/>
      <c r="C1020" s="94"/>
      <c r="D1020" s="94"/>
      <c r="E1020" s="94"/>
      <c r="F1020" s="94"/>
      <c r="G1020" s="94"/>
      <c r="H1020" s="95"/>
    </row>
    <row r="1021" spans="2:8" ht="14.25" customHeight="1">
      <c r="B1021" s="93"/>
      <c r="C1021" s="94"/>
      <c r="D1021" s="94"/>
      <c r="E1021" s="94"/>
      <c r="F1021" s="94"/>
      <c r="G1021" s="94"/>
      <c r="H1021" s="95"/>
    </row>
    <row r="1022" spans="2:8" ht="14.25" customHeight="1">
      <c r="B1022" s="93"/>
      <c r="C1022" s="94"/>
      <c r="D1022" s="94"/>
      <c r="E1022" s="94"/>
      <c r="F1022" s="94"/>
      <c r="G1022" s="94"/>
      <c r="H1022" s="95"/>
    </row>
    <row r="1023" spans="2:8" ht="14.25" customHeight="1">
      <c r="B1023" s="93"/>
      <c r="C1023" s="94"/>
      <c r="D1023" s="94"/>
      <c r="E1023" s="94"/>
      <c r="F1023" s="94"/>
      <c r="G1023" s="94"/>
      <c r="H1023" s="95"/>
    </row>
    <row r="1024" spans="2:8" ht="14.25" customHeight="1">
      <c r="B1024" s="93"/>
      <c r="C1024" s="94"/>
      <c r="D1024" s="94"/>
      <c r="E1024" s="94"/>
      <c r="F1024" s="94"/>
      <c r="G1024" s="94"/>
      <c r="H1024" s="95"/>
    </row>
    <row r="1025" spans="2:8" ht="14.25" customHeight="1">
      <c r="B1025" s="93"/>
      <c r="C1025" s="94"/>
      <c r="D1025" s="94"/>
      <c r="E1025" s="94"/>
      <c r="F1025" s="94"/>
      <c r="G1025" s="94"/>
      <c r="H1025" s="95"/>
    </row>
    <row r="1026" spans="2:8" ht="14.25" customHeight="1">
      <c r="B1026" s="93"/>
      <c r="C1026" s="94"/>
      <c r="D1026" s="94"/>
      <c r="E1026" s="94"/>
      <c r="F1026" s="94"/>
      <c r="G1026" s="94"/>
      <c r="H1026" s="95"/>
    </row>
    <row r="1027" spans="2:8" ht="14.25" customHeight="1">
      <c r="B1027" s="93"/>
      <c r="C1027" s="94"/>
      <c r="D1027" s="94"/>
      <c r="E1027" s="94"/>
      <c r="F1027" s="94"/>
      <c r="G1027" s="94"/>
      <c r="H1027" s="95"/>
    </row>
    <row r="1028" spans="2:8" ht="14.25" customHeight="1">
      <c r="B1028" s="93"/>
      <c r="C1028" s="94"/>
      <c r="D1028" s="94"/>
      <c r="E1028" s="94"/>
      <c r="F1028" s="94"/>
      <c r="G1028" s="94"/>
      <c r="H1028" s="95"/>
    </row>
    <row r="1029" spans="2:8" ht="14.25" customHeight="1">
      <c r="B1029" s="93"/>
      <c r="C1029" s="94"/>
      <c r="D1029" s="94"/>
      <c r="E1029" s="94"/>
      <c r="F1029" s="94"/>
      <c r="G1029" s="94"/>
      <c r="H1029" s="95"/>
    </row>
    <row r="1030" spans="2:8" ht="14.25" customHeight="1">
      <c r="B1030" s="93"/>
      <c r="C1030" s="94"/>
      <c r="D1030" s="94"/>
      <c r="E1030" s="94"/>
      <c r="F1030" s="94"/>
      <c r="G1030" s="94"/>
      <c r="H1030" s="95"/>
    </row>
    <row r="1031" spans="2:8" ht="14.25" customHeight="1">
      <c r="B1031" s="93"/>
      <c r="C1031" s="94"/>
      <c r="D1031" s="94"/>
      <c r="E1031" s="94"/>
      <c r="F1031" s="94"/>
      <c r="G1031" s="94"/>
      <c r="H1031" s="95"/>
    </row>
    <row r="1032" spans="2:8" ht="14.25" customHeight="1">
      <c r="B1032" s="93"/>
      <c r="C1032" s="94"/>
      <c r="D1032" s="94"/>
      <c r="E1032" s="94"/>
      <c r="F1032" s="94"/>
      <c r="G1032" s="94"/>
      <c r="H1032" s="95"/>
    </row>
    <row r="1033" spans="2:8" ht="14.25" customHeight="1">
      <c r="B1033" s="93"/>
      <c r="C1033" s="94"/>
      <c r="D1033" s="94"/>
      <c r="E1033" s="94"/>
      <c r="F1033" s="94"/>
      <c r="G1033" s="94"/>
      <c r="H1033" s="95"/>
    </row>
    <row r="1034" spans="2:8" ht="14.25" customHeight="1">
      <c r="B1034" s="93"/>
      <c r="C1034" s="94"/>
      <c r="D1034" s="94"/>
      <c r="E1034" s="94"/>
      <c r="F1034" s="94"/>
      <c r="G1034" s="94"/>
      <c r="H1034" s="95"/>
    </row>
    <row r="1035" spans="2:8" ht="14.25" customHeight="1">
      <c r="B1035" s="93"/>
      <c r="C1035" s="94"/>
      <c r="D1035" s="94"/>
      <c r="E1035" s="94"/>
      <c r="F1035" s="94"/>
      <c r="G1035" s="94"/>
      <c r="H1035" s="95"/>
    </row>
    <row r="1036" spans="2:8" ht="14.25" customHeight="1">
      <c r="B1036" s="93"/>
      <c r="C1036" s="94"/>
      <c r="D1036" s="94"/>
      <c r="E1036" s="94"/>
      <c r="F1036" s="94"/>
      <c r="G1036" s="94"/>
      <c r="H1036" s="95"/>
    </row>
    <row r="1037" spans="2:8" ht="14.25" customHeight="1">
      <c r="B1037" s="93"/>
      <c r="C1037" s="94"/>
      <c r="D1037" s="94"/>
      <c r="E1037" s="94"/>
      <c r="F1037" s="94"/>
      <c r="G1037" s="94"/>
      <c r="H1037" s="95"/>
    </row>
    <row r="1038" spans="2:8" ht="14.25" customHeight="1">
      <c r="B1038" s="93"/>
      <c r="C1038" s="94"/>
      <c r="D1038" s="94"/>
      <c r="E1038" s="94"/>
      <c r="F1038" s="94"/>
      <c r="G1038" s="94"/>
      <c r="H1038" s="95"/>
    </row>
    <row r="1039" spans="2:8" ht="14.25" customHeight="1">
      <c r="B1039" s="93"/>
      <c r="C1039" s="94"/>
      <c r="D1039" s="94"/>
      <c r="E1039" s="94"/>
      <c r="F1039" s="94"/>
      <c r="G1039" s="94"/>
      <c r="H1039" s="95"/>
    </row>
    <row r="1040" spans="2:8" ht="14.25" customHeight="1">
      <c r="B1040" s="93"/>
      <c r="C1040" s="94"/>
      <c r="D1040" s="94"/>
      <c r="E1040" s="94"/>
      <c r="F1040" s="94"/>
      <c r="G1040" s="94"/>
      <c r="H1040" s="95"/>
    </row>
    <row r="1041" spans="2:8" ht="14.25" customHeight="1">
      <c r="B1041" s="93"/>
      <c r="C1041" s="94"/>
      <c r="D1041" s="94"/>
      <c r="E1041" s="94"/>
      <c r="F1041" s="94"/>
      <c r="G1041" s="94"/>
      <c r="H1041" s="95"/>
    </row>
    <row r="1042" spans="2:8" ht="14.25" customHeight="1">
      <c r="B1042" s="93"/>
      <c r="C1042" s="94"/>
      <c r="D1042" s="94"/>
      <c r="E1042" s="94"/>
      <c r="F1042" s="94"/>
      <c r="G1042" s="94"/>
      <c r="H1042" s="95"/>
    </row>
    <row r="1043" spans="2:8" ht="14.25" customHeight="1">
      <c r="B1043" s="93"/>
      <c r="C1043" s="94"/>
      <c r="D1043" s="94"/>
      <c r="E1043" s="94"/>
      <c r="F1043" s="94"/>
      <c r="G1043" s="94"/>
      <c r="H1043" s="95"/>
    </row>
    <row r="1044" spans="2:8" ht="14.25" customHeight="1">
      <c r="B1044" s="93"/>
      <c r="C1044" s="94"/>
      <c r="D1044" s="94"/>
      <c r="E1044" s="94"/>
      <c r="F1044" s="94"/>
      <c r="G1044" s="94"/>
      <c r="H1044" s="95"/>
    </row>
    <row r="1045" spans="2:8" ht="14.25" customHeight="1">
      <c r="B1045" s="93"/>
      <c r="C1045" s="94"/>
      <c r="D1045" s="94"/>
      <c r="E1045" s="94"/>
      <c r="F1045" s="94"/>
      <c r="G1045" s="94"/>
      <c r="H1045" s="95"/>
    </row>
    <row r="1046" spans="2:8" ht="14.25" customHeight="1">
      <c r="B1046" s="93"/>
      <c r="C1046" s="94"/>
      <c r="D1046" s="94"/>
      <c r="E1046" s="94"/>
      <c r="F1046" s="94"/>
      <c r="G1046" s="94"/>
      <c r="H1046" s="95"/>
    </row>
    <row r="1047" spans="2:8" ht="14.25" customHeight="1">
      <c r="B1047" s="93"/>
      <c r="C1047" s="94"/>
      <c r="D1047" s="94"/>
      <c r="E1047" s="94"/>
      <c r="F1047" s="94"/>
      <c r="G1047" s="94"/>
      <c r="H1047" s="95"/>
    </row>
    <row r="1048" spans="2:8" ht="14.25" customHeight="1">
      <c r="B1048" s="93"/>
      <c r="C1048" s="94"/>
      <c r="D1048" s="94"/>
      <c r="E1048" s="94"/>
      <c r="F1048" s="94"/>
      <c r="G1048" s="94"/>
      <c r="H1048" s="95"/>
    </row>
    <row r="1049" spans="2:8" ht="14.25" customHeight="1">
      <c r="B1049" s="93"/>
      <c r="C1049" s="94"/>
      <c r="D1049" s="94"/>
      <c r="E1049" s="94"/>
      <c r="F1049" s="94"/>
      <c r="G1049" s="94"/>
      <c r="H1049" s="95"/>
    </row>
    <row r="1050" spans="2:8" ht="14.25" customHeight="1">
      <c r="B1050" s="93"/>
      <c r="C1050" s="94"/>
      <c r="D1050" s="94"/>
      <c r="E1050" s="94"/>
      <c r="F1050" s="94"/>
      <c r="G1050" s="94"/>
      <c r="H1050" s="95"/>
    </row>
    <row r="1051" spans="2:8" ht="14.25" customHeight="1">
      <c r="B1051" s="93"/>
      <c r="C1051" s="94"/>
      <c r="D1051" s="94"/>
      <c r="E1051" s="94"/>
      <c r="F1051" s="94"/>
      <c r="G1051" s="94"/>
      <c r="H1051" s="95"/>
    </row>
    <row r="1052" spans="2:8" ht="14.25" customHeight="1">
      <c r="B1052" s="93"/>
      <c r="C1052" s="94"/>
      <c r="D1052" s="94"/>
      <c r="E1052" s="94"/>
      <c r="F1052" s="94"/>
      <c r="G1052" s="94"/>
      <c r="H1052" s="95"/>
    </row>
    <row r="1053" spans="2:8" ht="14.25" customHeight="1">
      <c r="B1053" s="93"/>
      <c r="C1053" s="94"/>
      <c r="D1053" s="94"/>
      <c r="E1053" s="94"/>
      <c r="F1053" s="94"/>
      <c r="G1053" s="94"/>
      <c r="H1053" s="95"/>
    </row>
    <row r="1054" spans="2:8" ht="14.25" customHeight="1">
      <c r="B1054" s="93"/>
      <c r="C1054" s="94"/>
      <c r="D1054" s="94"/>
      <c r="E1054" s="94"/>
      <c r="F1054" s="94"/>
      <c r="G1054" s="94"/>
      <c r="H1054" s="95"/>
    </row>
    <row r="1055" spans="2:8" ht="14.25" customHeight="1">
      <c r="B1055" s="93"/>
      <c r="C1055" s="94"/>
      <c r="D1055" s="94"/>
      <c r="E1055" s="94"/>
      <c r="F1055" s="94"/>
      <c r="G1055" s="94"/>
      <c r="H1055" s="95"/>
    </row>
    <row r="1056" spans="2:8" ht="14.25" customHeight="1">
      <c r="B1056" s="93"/>
      <c r="C1056" s="94"/>
      <c r="D1056" s="94"/>
      <c r="E1056" s="94"/>
      <c r="F1056" s="94"/>
      <c r="G1056" s="94"/>
      <c r="H1056" s="95"/>
    </row>
    <row r="1057" spans="2:8" ht="14.25" customHeight="1">
      <c r="B1057" s="93"/>
      <c r="C1057" s="94"/>
      <c r="D1057" s="94"/>
      <c r="E1057" s="94"/>
      <c r="F1057" s="94"/>
      <c r="G1057" s="94"/>
      <c r="H1057" s="95"/>
    </row>
    <row r="1058" spans="2:8" ht="14.25" customHeight="1">
      <c r="B1058" s="93"/>
      <c r="C1058" s="94"/>
      <c r="D1058" s="94"/>
      <c r="E1058" s="94"/>
      <c r="F1058" s="94"/>
      <c r="G1058" s="94"/>
      <c r="H1058" s="95"/>
    </row>
    <row r="1059" spans="2:8" ht="14.25" customHeight="1">
      <c r="B1059" s="93"/>
      <c r="C1059" s="94"/>
      <c r="D1059" s="94"/>
      <c r="E1059" s="94"/>
      <c r="F1059" s="94"/>
      <c r="G1059" s="94"/>
      <c r="H1059" s="95"/>
    </row>
    <row r="1060" spans="2:8" ht="14.25" customHeight="1">
      <c r="B1060" s="93"/>
      <c r="C1060" s="94"/>
      <c r="D1060" s="94"/>
      <c r="E1060" s="94"/>
      <c r="F1060" s="94"/>
      <c r="G1060" s="94"/>
      <c r="H1060" s="95"/>
    </row>
    <row r="1061" spans="2:8" ht="14.25" customHeight="1">
      <c r="B1061" s="93"/>
      <c r="C1061" s="94"/>
      <c r="D1061" s="94"/>
      <c r="E1061" s="94"/>
      <c r="F1061" s="94"/>
      <c r="G1061" s="94"/>
      <c r="H1061" s="95"/>
    </row>
    <row r="1062" spans="2:8" ht="14.25" customHeight="1">
      <c r="B1062" s="93"/>
      <c r="C1062" s="94"/>
      <c r="D1062" s="94"/>
      <c r="E1062" s="94"/>
      <c r="F1062" s="94"/>
      <c r="G1062" s="94"/>
      <c r="H1062" s="95"/>
    </row>
    <row r="1063" spans="2:8" ht="14.25" customHeight="1">
      <c r="B1063" s="93"/>
      <c r="C1063" s="94"/>
      <c r="D1063" s="94"/>
      <c r="E1063" s="94"/>
      <c r="F1063" s="94"/>
      <c r="G1063" s="94"/>
      <c r="H1063" s="95"/>
    </row>
    <row r="1064" spans="2:8" ht="14.25" customHeight="1">
      <c r="B1064" s="93"/>
      <c r="C1064" s="94"/>
      <c r="D1064" s="94"/>
      <c r="E1064" s="94"/>
      <c r="F1064" s="94"/>
      <c r="G1064" s="94"/>
      <c r="H1064" s="95"/>
    </row>
    <row r="1065" spans="2:8" ht="14.25" customHeight="1">
      <c r="B1065" s="93"/>
      <c r="C1065" s="94"/>
      <c r="D1065" s="94"/>
      <c r="E1065" s="94"/>
      <c r="F1065" s="94"/>
      <c r="G1065" s="94"/>
      <c r="H1065" s="95"/>
    </row>
    <row r="1066" spans="2:8" ht="14.25" customHeight="1">
      <c r="B1066" s="93"/>
      <c r="C1066" s="94"/>
      <c r="D1066" s="94"/>
      <c r="E1066" s="94"/>
      <c r="F1066" s="94"/>
      <c r="G1066" s="94"/>
      <c r="H1066" s="95"/>
    </row>
    <row r="1067" spans="2:8" ht="14.25" customHeight="1">
      <c r="B1067" s="93"/>
      <c r="C1067" s="94"/>
      <c r="D1067" s="94"/>
      <c r="E1067" s="94"/>
      <c r="F1067" s="94"/>
      <c r="G1067" s="94"/>
      <c r="H1067" s="95"/>
    </row>
    <row r="1068" spans="2:8" ht="14.25" customHeight="1">
      <c r="B1068" s="93"/>
      <c r="C1068" s="94"/>
      <c r="D1068" s="94"/>
      <c r="E1068" s="94"/>
      <c r="F1068" s="94"/>
      <c r="G1068" s="94"/>
      <c r="H1068" s="95"/>
    </row>
    <row r="1069" spans="2:8" ht="14.25" customHeight="1">
      <c r="B1069" s="93"/>
      <c r="C1069" s="94"/>
      <c r="D1069" s="94"/>
      <c r="E1069" s="94"/>
      <c r="F1069" s="94"/>
      <c r="G1069" s="94"/>
      <c r="H1069" s="95"/>
    </row>
    <row r="1070" spans="2:8" ht="14.25" customHeight="1">
      <c r="B1070" s="93"/>
      <c r="C1070" s="94"/>
      <c r="D1070" s="94"/>
      <c r="E1070" s="94"/>
      <c r="F1070" s="94"/>
      <c r="G1070" s="94"/>
      <c r="H1070" s="95"/>
    </row>
    <row r="1071" spans="2:8" ht="14.25" customHeight="1">
      <c r="B1071" s="93"/>
      <c r="C1071" s="94"/>
      <c r="D1071" s="94"/>
      <c r="E1071" s="94"/>
      <c r="F1071" s="94"/>
      <c r="G1071" s="94"/>
      <c r="H1071" s="95"/>
    </row>
    <row r="1072" spans="2:8" ht="14.25" customHeight="1">
      <c r="B1072" s="93"/>
      <c r="C1072" s="94"/>
      <c r="D1072" s="94"/>
      <c r="E1072" s="94"/>
      <c r="F1072" s="94"/>
      <c r="G1072" s="94"/>
      <c r="H1072" s="95"/>
    </row>
    <row r="1073" spans="2:8" ht="14.25" customHeight="1">
      <c r="B1073" s="93"/>
      <c r="C1073" s="94"/>
      <c r="D1073" s="94"/>
      <c r="E1073" s="94"/>
      <c r="F1073" s="94"/>
      <c r="G1073" s="94"/>
      <c r="H1073" s="95"/>
    </row>
    <row r="1074" spans="2:8" ht="14.25" customHeight="1">
      <c r="B1074" s="93"/>
      <c r="C1074" s="94"/>
      <c r="D1074" s="94"/>
      <c r="E1074" s="94"/>
      <c r="F1074" s="94"/>
      <c r="G1074" s="94"/>
      <c r="H1074" s="95"/>
    </row>
    <row r="1075" spans="2:8" ht="14.25" customHeight="1">
      <c r="B1075" s="93"/>
      <c r="C1075" s="94"/>
      <c r="D1075" s="94"/>
      <c r="E1075" s="94"/>
      <c r="F1075" s="94"/>
      <c r="G1075" s="94"/>
      <c r="H1075" s="95"/>
    </row>
    <row r="1076" spans="2:8" ht="14.25" customHeight="1">
      <c r="B1076" s="93"/>
      <c r="C1076" s="94"/>
      <c r="D1076" s="94"/>
      <c r="E1076" s="94"/>
      <c r="F1076" s="94"/>
      <c r="G1076" s="94"/>
      <c r="H1076" s="95"/>
    </row>
    <row r="1077" spans="2:8" ht="14.25" customHeight="1">
      <c r="B1077" s="93"/>
      <c r="C1077" s="94"/>
      <c r="D1077" s="94"/>
      <c r="E1077" s="94"/>
      <c r="F1077" s="94"/>
      <c r="G1077" s="94"/>
      <c r="H1077" s="95"/>
    </row>
    <row r="1078" spans="2:8" ht="14.25" customHeight="1">
      <c r="B1078" s="93"/>
      <c r="C1078" s="94"/>
      <c r="D1078" s="94"/>
      <c r="E1078" s="94"/>
      <c r="F1078" s="94"/>
      <c r="G1078" s="94"/>
      <c r="H1078" s="95"/>
    </row>
    <row r="1079" spans="2:8" ht="14.25" customHeight="1">
      <c r="B1079" s="93"/>
      <c r="C1079" s="94"/>
      <c r="D1079" s="94"/>
      <c r="E1079" s="94"/>
      <c r="F1079" s="94"/>
      <c r="G1079" s="94"/>
      <c r="H1079" s="95"/>
    </row>
    <row r="1080" spans="2:8" ht="14.25" customHeight="1">
      <c r="B1080" s="93"/>
      <c r="C1080" s="94"/>
      <c r="D1080" s="94"/>
      <c r="E1080" s="94"/>
      <c r="F1080" s="94"/>
      <c r="G1080" s="94"/>
      <c r="H1080" s="95"/>
    </row>
    <row r="1081" spans="2:8" ht="14.25" customHeight="1">
      <c r="B1081" s="93"/>
      <c r="C1081" s="94"/>
      <c r="D1081" s="94"/>
      <c r="E1081" s="94"/>
      <c r="F1081" s="94"/>
      <c r="G1081" s="94"/>
      <c r="H1081" s="95"/>
    </row>
    <row r="1082" spans="2:8" ht="14.25" customHeight="1">
      <c r="B1082" s="93"/>
      <c r="C1082" s="94"/>
      <c r="D1082" s="94"/>
      <c r="E1082" s="94"/>
      <c r="F1082" s="94"/>
      <c r="G1082" s="94"/>
      <c r="H1082" s="95"/>
    </row>
    <row r="1083" spans="2:8" ht="14.25" customHeight="1">
      <c r="B1083" s="93"/>
      <c r="C1083" s="94"/>
      <c r="D1083" s="94"/>
      <c r="E1083" s="94"/>
      <c r="F1083" s="94"/>
      <c r="G1083" s="94"/>
      <c r="H1083" s="95"/>
    </row>
    <row r="1084" spans="2:8" ht="14.25" customHeight="1">
      <c r="B1084" s="93"/>
      <c r="C1084" s="94"/>
      <c r="D1084" s="94"/>
      <c r="E1084" s="94"/>
      <c r="F1084" s="94"/>
      <c r="G1084" s="94"/>
      <c r="H1084" s="95"/>
    </row>
    <row r="1085" spans="2:8" ht="14.25" customHeight="1">
      <c r="B1085" s="93"/>
      <c r="C1085" s="94"/>
      <c r="D1085" s="94"/>
      <c r="E1085" s="94"/>
      <c r="F1085" s="94"/>
      <c r="G1085" s="94"/>
      <c r="H1085" s="95"/>
    </row>
    <row r="1086" spans="2:8" ht="14.25" customHeight="1">
      <c r="B1086" s="93"/>
      <c r="C1086" s="94"/>
      <c r="D1086" s="94"/>
      <c r="E1086" s="94"/>
      <c r="F1086" s="94"/>
      <c r="G1086" s="94"/>
      <c r="H1086" s="95"/>
    </row>
    <row r="1087" spans="2:8" ht="14.25" customHeight="1">
      <c r="B1087" s="93"/>
      <c r="C1087" s="94"/>
      <c r="D1087" s="94"/>
      <c r="E1087" s="94"/>
      <c r="F1087" s="94"/>
      <c r="G1087" s="94"/>
      <c r="H1087" s="95"/>
    </row>
    <row r="1088" spans="2:8" ht="14.25" customHeight="1">
      <c r="B1088" s="93"/>
      <c r="C1088" s="94"/>
      <c r="D1088" s="94"/>
      <c r="E1088" s="94"/>
      <c r="F1088" s="94"/>
      <c r="G1088" s="94"/>
      <c r="H1088" s="95"/>
    </row>
    <row r="1089" spans="2:8" ht="14.25" customHeight="1">
      <c r="B1089" s="93"/>
      <c r="C1089" s="94"/>
      <c r="D1089" s="94"/>
      <c r="E1089" s="94"/>
      <c r="F1089" s="94"/>
      <c r="G1089" s="94"/>
      <c r="H1089" s="95"/>
    </row>
    <row r="1090" spans="2:8" ht="14.25" customHeight="1">
      <c r="B1090" s="93"/>
      <c r="C1090" s="94"/>
      <c r="D1090" s="94"/>
      <c r="E1090" s="94"/>
      <c r="F1090" s="94"/>
      <c r="G1090" s="94"/>
      <c r="H1090" s="95"/>
    </row>
    <row r="1091" spans="2:8" ht="14.25" customHeight="1">
      <c r="B1091" s="93"/>
      <c r="C1091" s="94"/>
      <c r="D1091" s="94"/>
      <c r="E1091" s="94"/>
      <c r="F1091" s="94"/>
      <c r="G1091" s="94"/>
      <c r="H1091" s="95"/>
    </row>
    <row r="1092" spans="2:8" ht="14.25" customHeight="1">
      <c r="B1092" s="93"/>
      <c r="C1092" s="94"/>
      <c r="D1092" s="94"/>
      <c r="E1092" s="94"/>
      <c r="F1092" s="94"/>
      <c r="G1092" s="94"/>
      <c r="H1092" s="95"/>
    </row>
    <row r="1093" spans="2:8" ht="14.25" customHeight="1">
      <c r="B1093" s="93"/>
      <c r="C1093" s="94"/>
      <c r="D1093" s="94"/>
      <c r="E1093" s="94"/>
      <c r="F1093" s="94"/>
      <c r="G1093" s="94"/>
      <c r="H1093" s="95"/>
    </row>
    <row r="1094" spans="2:8" ht="14.25" customHeight="1">
      <c r="B1094" s="93"/>
      <c r="C1094" s="94"/>
      <c r="D1094" s="94"/>
      <c r="E1094" s="94"/>
      <c r="F1094" s="94"/>
      <c r="G1094" s="94"/>
      <c r="H1094" s="95"/>
    </row>
    <row r="1095" spans="2:8" ht="14.25" customHeight="1">
      <c r="B1095" s="93"/>
      <c r="C1095" s="94"/>
      <c r="D1095" s="94"/>
      <c r="E1095" s="94"/>
      <c r="F1095" s="94"/>
      <c r="G1095" s="94"/>
      <c r="H1095" s="95"/>
    </row>
    <row r="1096" spans="2:8" ht="14.25" customHeight="1">
      <c r="B1096" s="93"/>
      <c r="C1096" s="94"/>
      <c r="D1096" s="94"/>
      <c r="E1096" s="94"/>
      <c r="F1096" s="94"/>
      <c r="G1096" s="94"/>
      <c r="H1096" s="95"/>
    </row>
    <row r="1097" spans="2:8" ht="14.25" customHeight="1">
      <c r="B1097" s="93"/>
      <c r="C1097" s="94"/>
      <c r="D1097" s="94"/>
      <c r="E1097" s="94"/>
      <c r="F1097" s="94"/>
      <c r="G1097" s="94"/>
      <c r="H1097" s="95"/>
    </row>
    <row r="1098" spans="2:8" ht="14.25" customHeight="1">
      <c r="B1098" s="93"/>
      <c r="C1098" s="94"/>
      <c r="D1098" s="94"/>
      <c r="E1098" s="94"/>
      <c r="F1098" s="94"/>
      <c r="G1098" s="94"/>
      <c r="H1098" s="95"/>
    </row>
    <row r="1099" spans="2:8" ht="14.25" customHeight="1">
      <c r="B1099" s="93"/>
      <c r="C1099" s="94"/>
      <c r="D1099" s="94"/>
      <c r="E1099" s="94"/>
      <c r="F1099" s="94"/>
      <c r="G1099" s="94"/>
      <c r="H1099" s="95"/>
    </row>
    <row r="1100" spans="2:8" ht="14.25" customHeight="1">
      <c r="B1100" s="93"/>
      <c r="C1100" s="94"/>
      <c r="D1100" s="94"/>
      <c r="E1100" s="94"/>
      <c r="F1100" s="94"/>
      <c r="G1100" s="94"/>
      <c r="H1100" s="95"/>
    </row>
    <row r="1101" spans="2:8" ht="14.25" customHeight="1">
      <c r="B1101" s="93"/>
      <c r="C1101" s="94"/>
      <c r="D1101" s="94"/>
      <c r="E1101" s="94"/>
      <c r="F1101" s="94"/>
      <c r="G1101" s="94"/>
      <c r="H1101" s="95"/>
    </row>
    <row r="1102" spans="2:8" ht="14.25" customHeight="1">
      <c r="B1102" s="93"/>
      <c r="C1102" s="94"/>
      <c r="D1102" s="94"/>
      <c r="E1102" s="94"/>
      <c r="F1102" s="94"/>
      <c r="G1102" s="94"/>
      <c r="H1102" s="95"/>
    </row>
    <row r="1103" spans="2:8" ht="14.25" customHeight="1">
      <c r="B1103" s="93"/>
      <c r="C1103" s="94"/>
      <c r="D1103" s="94"/>
      <c r="E1103" s="94"/>
      <c r="F1103" s="94"/>
      <c r="G1103" s="94"/>
      <c r="H1103" s="95"/>
    </row>
    <row r="1104" spans="2:8" ht="14.25" customHeight="1">
      <c r="B1104" s="93"/>
      <c r="C1104" s="94"/>
      <c r="D1104" s="94"/>
      <c r="E1104" s="94"/>
      <c r="F1104" s="94"/>
      <c r="G1104" s="94"/>
      <c r="H1104" s="95"/>
    </row>
    <row r="1105" spans="2:8" ht="14.25" customHeight="1">
      <c r="B1105" s="93"/>
      <c r="C1105" s="94"/>
      <c r="D1105" s="94"/>
      <c r="E1105" s="94"/>
      <c r="F1105" s="94"/>
      <c r="G1105" s="94"/>
      <c r="H1105" s="95"/>
    </row>
    <row r="1106" spans="2:8" ht="14.25" customHeight="1">
      <c r="B1106" s="93"/>
      <c r="C1106" s="94"/>
      <c r="D1106" s="94"/>
      <c r="E1106" s="94"/>
      <c r="F1106" s="94"/>
      <c r="G1106" s="94"/>
      <c r="H1106" s="95"/>
    </row>
    <row r="1107" spans="2:8" ht="14.25" customHeight="1">
      <c r="B1107" s="93"/>
      <c r="C1107" s="94"/>
      <c r="D1107" s="94"/>
      <c r="E1107" s="94"/>
      <c r="F1107" s="94"/>
      <c r="G1107" s="94"/>
      <c r="H1107" s="95"/>
    </row>
    <row r="1108" spans="2:8" ht="14.25" customHeight="1">
      <c r="B1108" s="93"/>
      <c r="C1108" s="94"/>
      <c r="D1108" s="94"/>
      <c r="E1108" s="94"/>
      <c r="F1108" s="94"/>
      <c r="G1108" s="94"/>
      <c r="H1108" s="95"/>
    </row>
    <row r="1109" spans="2:8" ht="14.25" customHeight="1">
      <c r="B1109" s="93"/>
      <c r="C1109" s="94"/>
      <c r="D1109" s="94"/>
      <c r="E1109" s="94"/>
      <c r="F1109" s="94"/>
      <c r="G1109" s="94"/>
      <c r="H1109" s="95"/>
    </row>
    <row r="1110" spans="2:8" ht="14.25" customHeight="1">
      <c r="B1110" s="93"/>
      <c r="C1110" s="94"/>
      <c r="D1110" s="94"/>
      <c r="E1110" s="94"/>
      <c r="F1110" s="94"/>
      <c r="G1110" s="94"/>
      <c r="H1110" s="95"/>
    </row>
    <row r="1111" spans="2:8" ht="14.25" customHeight="1">
      <c r="B1111" s="93"/>
      <c r="C1111" s="94"/>
      <c r="D1111" s="94"/>
      <c r="E1111" s="94"/>
      <c r="F1111" s="94"/>
      <c r="G1111" s="94"/>
      <c r="H1111" s="95"/>
    </row>
    <row r="1112" spans="2:8" ht="14.25" customHeight="1">
      <c r="B1112" s="93"/>
      <c r="C1112" s="94"/>
      <c r="D1112" s="94"/>
      <c r="E1112" s="94"/>
      <c r="F1112" s="94"/>
      <c r="G1112" s="94"/>
      <c r="H1112" s="95"/>
    </row>
    <row r="1113" spans="2:8" ht="14.25" customHeight="1">
      <c r="B1113" s="93"/>
      <c r="C1113" s="94"/>
      <c r="D1113" s="94"/>
      <c r="E1113" s="94"/>
      <c r="F1113" s="94"/>
      <c r="G1113" s="94"/>
      <c r="H1113" s="95"/>
    </row>
    <row r="1114" spans="2:8" ht="14.25" customHeight="1">
      <c r="B1114" s="93"/>
      <c r="C1114" s="94"/>
      <c r="D1114" s="94"/>
      <c r="E1114" s="94"/>
      <c r="F1114" s="94"/>
      <c r="G1114" s="94"/>
      <c r="H1114" s="95"/>
    </row>
    <row r="1115" spans="2:8" ht="14.25" customHeight="1">
      <c r="B1115" s="93"/>
      <c r="C1115" s="94"/>
      <c r="D1115" s="94"/>
      <c r="E1115" s="94"/>
      <c r="F1115" s="94"/>
      <c r="G1115" s="94"/>
      <c r="H1115" s="95"/>
    </row>
    <row r="1116" spans="2:8" ht="14.25" customHeight="1">
      <c r="B1116" s="93"/>
      <c r="C1116" s="94"/>
      <c r="D1116" s="94"/>
      <c r="E1116" s="94"/>
      <c r="F1116" s="94"/>
      <c r="G1116" s="94"/>
      <c r="H1116" s="95"/>
    </row>
    <row r="1117" spans="2:8" ht="14.25" customHeight="1">
      <c r="B1117" s="93"/>
      <c r="C1117" s="94"/>
      <c r="D1117" s="94"/>
      <c r="E1117" s="94"/>
      <c r="F1117" s="94"/>
      <c r="G1117" s="94"/>
      <c r="H1117" s="95"/>
    </row>
    <row r="1118" spans="2:8" ht="14.25" customHeight="1">
      <c r="B1118" s="93"/>
      <c r="C1118" s="94"/>
      <c r="D1118" s="94"/>
      <c r="E1118" s="94"/>
      <c r="F1118" s="94"/>
      <c r="G1118" s="94"/>
      <c r="H1118" s="95"/>
    </row>
    <row r="1119" spans="2:8" ht="14.25" customHeight="1">
      <c r="B1119" s="93"/>
      <c r="C1119" s="94"/>
      <c r="D1119" s="94"/>
      <c r="E1119" s="94"/>
      <c r="F1119" s="94"/>
      <c r="G1119" s="94"/>
      <c r="H1119" s="95"/>
    </row>
    <row r="1120" spans="2:8" ht="14.25" customHeight="1">
      <c r="B1120" s="93"/>
      <c r="C1120" s="94"/>
      <c r="D1120" s="94"/>
      <c r="E1120" s="94"/>
      <c r="F1120" s="94"/>
      <c r="G1120" s="94"/>
      <c r="H1120" s="95"/>
    </row>
    <row r="1121" spans="2:8" ht="14.25" customHeight="1">
      <c r="B1121" s="93"/>
      <c r="C1121" s="94"/>
      <c r="D1121" s="94"/>
      <c r="E1121" s="94"/>
      <c r="F1121" s="94"/>
      <c r="G1121" s="94"/>
      <c r="H1121" s="95"/>
    </row>
    <row r="1122" spans="2:8" ht="14.25" customHeight="1">
      <c r="B1122" s="93"/>
      <c r="C1122" s="94"/>
      <c r="D1122" s="94"/>
      <c r="E1122" s="94"/>
      <c r="F1122" s="94"/>
      <c r="G1122" s="94"/>
      <c r="H1122" s="95"/>
    </row>
    <row r="1123" spans="2:8" ht="14.25" customHeight="1">
      <c r="B1123" s="93"/>
      <c r="C1123" s="94"/>
      <c r="D1123" s="94"/>
      <c r="E1123" s="94"/>
      <c r="F1123" s="94"/>
      <c r="G1123" s="94"/>
      <c r="H1123" s="95"/>
    </row>
    <row r="1124" spans="2:8" ht="14.25" customHeight="1">
      <c r="B1124" s="93"/>
      <c r="C1124" s="94"/>
      <c r="D1124" s="94"/>
      <c r="E1124" s="94"/>
      <c r="F1124" s="94"/>
      <c r="G1124" s="94"/>
      <c r="H1124" s="95"/>
    </row>
    <row r="1125" spans="2:8" ht="14.25" customHeight="1">
      <c r="B1125" s="93"/>
      <c r="C1125" s="94"/>
      <c r="D1125" s="94"/>
      <c r="E1125" s="94"/>
      <c r="F1125" s="94"/>
      <c r="G1125" s="94"/>
      <c r="H1125" s="95"/>
    </row>
    <row r="1126" spans="2:8" ht="14.25" customHeight="1">
      <c r="B1126" s="93"/>
      <c r="C1126" s="94"/>
      <c r="D1126" s="94"/>
      <c r="E1126" s="94"/>
      <c r="F1126" s="94"/>
      <c r="G1126" s="94"/>
      <c r="H1126" s="95"/>
    </row>
    <row r="1127" spans="2:8" ht="14.25" customHeight="1">
      <c r="B1127" s="93"/>
      <c r="C1127" s="94"/>
      <c r="D1127" s="94"/>
      <c r="E1127" s="94"/>
      <c r="F1127" s="94"/>
      <c r="G1127" s="94"/>
      <c r="H1127" s="95"/>
    </row>
    <row r="1128" spans="2:8" ht="14.25" customHeight="1">
      <c r="B1128" s="93"/>
      <c r="C1128" s="94"/>
      <c r="D1128" s="94"/>
      <c r="E1128" s="94"/>
      <c r="F1128" s="94"/>
      <c r="G1128" s="94"/>
      <c r="H1128" s="95"/>
    </row>
    <row r="1129" spans="2:8" ht="14.25" customHeight="1">
      <c r="B1129" s="93"/>
      <c r="C1129" s="94"/>
      <c r="D1129" s="94"/>
      <c r="E1129" s="94"/>
      <c r="F1129" s="94"/>
      <c r="G1129" s="94"/>
      <c r="H1129" s="95"/>
    </row>
    <row r="1130" spans="2:8" ht="14.25" customHeight="1">
      <c r="B1130" s="93"/>
      <c r="C1130" s="94"/>
      <c r="D1130" s="94"/>
      <c r="E1130" s="94"/>
      <c r="F1130" s="94"/>
      <c r="G1130" s="94"/>
      <c r="H1130" s="95"/>
    </row>
    <row r="1131" spans="2:8" ht="14.25" customHeight="1">
      <c r="B1131" s="93"/>
      <c r="C1131" s="94"/>
      <c r="D1131" s="94"/>
      <c r="E1131" s="94"/>
      <c r="F1131" s="94"/>
      <c r="G1131" s="94"/>
      <c r="H1131" s="95"/>
    </row>
    <row r="1132" spans="2:8" ht="14.25" customHeight="1">
      <c r="B1132" s="93"/>
      <c r="C1132" s="94"/>
      <c r="D1132" s="94"/>
      <c r="E1132" s="94"/>
      <c r="F1132" s="94"/>
      <c r="G1132" s="94"/>
      <c r="H1132" s="95"/>
    </row>
    <row r="1133" spans="2:8" ht="14.25" customHeight="1">
      <c r="B1133" s="93"/>
      <c r="C1133" s="94"/>
      <c r="D1133" s="94"/>
      <c r="E1133" s="94"/>
      <c r="F1133" s="94"/>
      <c r="G1133" s="94"/>
      <c r="H1133" s="95"/>
    </row>
    <row r="1134" spans="2:8" ht="14.25" customHeight="1">
      <c r="B1134" s="93"/>
      <c r="C1134" s="94"/>
      <c r="D1134" s="94"/>
      <c r="E1134" s="94"/>
      <c r="F1134" s="94"/>
      <c r="G1134" s="94"/>
      <c r="H1134" s="95"/>
    </row>
    <row r="1135" spans="2:8" ht="14.25" customHeight="1">
      <c r="B1135" s="93"/>
      <c r="C1135" s="94"/>
      <c r="D1135" s="94"/>
      <c r="E1135" s="94"/>
      <c r="F1135" s="94"/>
      <c r="G1135" s="94"/>
      <c r="H1135" s="95"/>
    </row>
    <row r="1136" spans="2:8" ht="14.25" customHeight="1">
      <c r="B1136" s="93"/>
      <c r="C1136" s="94"/>
      <c r="D1136" s="94"/>
      <c r="E1136" s="94"/>
      <c r="F1136" s="94"/>
      <c r="G1136" s="94"/>
      <c r="H1136" s="95"/>
    </row>
    <row r="1137" spans="2:8" ht="14.25" customHeight="1">
      <c r="B1137" s="93"/>
      <c r="C1137" s="94"/>
      <c r="D1137" s="94"/>
      <c r="E1137" s="94"/>
      <c r="F1137" s="94"/>
      <c r="G1137" s="94"/>
      <c r="H1137" s="95"/>
    </row>
    <row r="1138" spans="2:8" ht="14.25" customHeight="1">
      <c r="B1138" s="93"/>
      <c r="C1138" s="94"/>
      <c r="D1138" s="94"/>
      <c r="E1138" s="94"/>
      <c r="F1138" s="94"/>
      <c r="G1138" s="94"/>
      <c r="H1138" s="95"/>
    </row>
    <row r="1139" spans="2:8" ht="14.25" customHeight="1">
      <c r="B1139" s="93"/>
      <c r="C1139" s="94"/>
      <c r="D1139" s="94"/>
      <c r="E1139" s="94"/>
      <c r="F1139" s="94"/>
      <c r="G1139" s="94"/>
      <c r="H1139" s="95"/>
    </row>
    <row r="1140" spans="2:8" ht="14.25" customHeight="1">
      <c r="B1140" s="93"/>
      <c r="C1140" s="94"/>
      <c r="D1140" s="94"/>
      <c r="E1140" s="94"/>
      <c r="F1140" s="94"/>
      <c r="G1140" s="94"/>
      <c r="H1140" s="95"/>
    </row>
    <row r="1141" spans="2:8" ht="14.25" customHeight="1">
      <c r="B1141" s="93"/>
      <c r="C1141" s="94"/>
      <c r="D1141" s="94"/>
      <c r="E1141" s="94"/>
      <c r="F1141" s="94"/>
      <c r="G1141" s="94"/>
      <c r="H1141" s="95"/>
    </row>
    <row r="1142" spans="2:8" ht="14.25" customHeight="1">
      <c r="B1142" s="93"/>
      <c r="C1142" s="94"/>
      <c r="D1142" s="94"/>
      <c r="E1142" s="94"/>
      <c r="F1142" s="94"/>
      <c r="G1142" s="94"/>
      <c r="H1142" s="95"/>
    </row>
    <row r="1143" spans="2:8" ht="14.25" customHeight="1">
      <c r="B1143" s="93"/>
      <c r="C1143" s="94"/>
      <c r="D1143" s="94"/>
      <c r="E1143" s="94"/>
      <c r="F1143" s="94"/>
      <c r="G1143" s="94"/>
      <c r="H1143" s="95"/>
    </row>
    <row r="1144" spans="2:8" ht="14.25" customHeight="1">
      <c r="B1144" s="93"/>
      <c r="C1144" s="94"/>
      <c r="D1144" s="94"/>
      <c r="E1144" s="94"/>
      <c r="F1144" s="94"/>
      <c r="G1144" s="94"/>
      <c r="H1144" s="95"/>
    </row>
    <row r="1145" spans="2:8" ht="14.25" customHeight="1">
      <c r="B1145" s="93"/>
      <c r="C1145" s="94"/>
      <c r="D1145" s="94"/>
      <c r="E1145" s="94"/>
      <c r="F1145" s="94"/>
      <c r="G1145" s="94"/>
      <c r="H1145" s="95"/>
    </row>
    <row r="1146" spans="2:8" ht="14.25" customHeight="1">
      <c r="B1146" s="93"/>
      <c r="C1146" s="94"/>
      <c r="D1146" s="94"/>
      <c r="E1146" s="94"/>
      <c r="F1146" s="94"/>
      <c r="G1146" s="94"/>
      <c r="H1146" s="95"/>
    </row>
    <row r="1147" spans="2:8" ht="14.25" customHeight="1">
      <c r="B1147" s="93"/>
      <c r="C1147" s="94"/>
      <c r="D1147" s="94"/>
      <c r="E1147" s="94"/>
      <c r="F1147" s="94"/>
      <c r="G1147" s="94"/>
      <c r="H1147" s="95"/>
    </row>
    <row r="1148" spans="2:8" ht="14.25" customHeight="1">
      <c r="B1148" s="93"/>
      <c r="C1148" s="94"/>
      <c r="D1148" s="94"/>
      <c r="E1148" s="94"/>
      <c r="F1148" s="94"/>
      <c r="G1148" s="94"/>
      <c r="H1148" s="95"/>
    </row>
    <row r="1149" spans="2:8" ht="14.25" customHeight="1">
      <c r="B1149" s="93"/>
      <c r="C1149" s="94"/>
      <c r="D1149" s="94"/>
      <c r="E1149" s="94"/>
      <c r="F1149" s="94"/>
      <c r="G1149" s="94"/>
      <c r="H1149" s="95"/>
    </row>
    <row r="1150" spans="2:8" ht="14.25" customHeight="1">
      <c r="B1150" s="93"/>
      <c r="C1150" s="94"/>
      <c r="D1150" s="94"/>
      <c r="E1150" s="94"/>
      <c r="F1150" s="94"/>
      <c r="G1150" s="94"/>
      <c r="H1150" s="95"/>
    </row>
    <row r="1151" spans="2:8" ht="14.25" customHeight="1">
      <c r="B1151" s="93"/>
      <c r="C1151" s="94"/>
      <c r="D1151" s="94"/>
      <c r="E1151" s="94"/>
      <c r="F1151" s="94"/>
      <c r="G1151" s="94"/>
      <c r="H1151" s="95"/>
    </row>
    <row r="1152" spans="2:8" ht="14.25" customHeight="1">
      <c r="B1152" s="93"/>
      <c r="C1152" s="94"/>
      <c r="D1152" s="94"/>
      <c r="E1152" s="94"/>
      <c r="F1152" s="94"/>
      <c r="G1152" s="94"/>
      <c r="H1152" s="95"/>
    </row>
    <row r="1153" spans="2:8" ht="14.25" customHeight="1">
      <c r="B1153" s="93"/>
      <c r="C1153" s="94"/>
      <c r="D1153" s="94"/>
      <c r="E1153" s="94"/>
      <c r="F1153" s="94"/>
      <c r="G1153" s="94"/>
      <c r="H1153" s="95"/>
    </row>
    <row r="1154" spans="2:8" ht="14.25" customHeight="1">
      <c r="B1154" s="93"/>
      <c r="C1154" s="94"/>
      <c r="D1154" s="94"/>
      <c r="E1154" s="94"/>
      <c r="F1154" s="94"/>
      <c r="G1154" s="94"/>
      <c r="H1154" s="95"/>
    </row>
    <row r="1155" spans="2:8" ht="14.25" customHeight="1">
      <c r="B1155" s="93"/>
      <c r="C1155" s="94"/>
      <c r="D1155" s="94"/>
      <c r="E1155" s="94"/>
      <c r="F1155" s="94"/>
      <c r="G1155" s="94"/>
      <c r="H1155" s="95"/>
    </row>
    <row r="1156" spans="2:8" ht="14.25" customHeight="1">
      <c r="B1156" s="93"/>
      <c r="C1156" s="94"/>
      <c r="D1156" s="94"/>
      <c r="E1156" s="94"/>
      <c r="F1156" s="94"/>
      <c r="G1156" s="94"/>
      <c r="H1156" s="95"/>
    </row>
    <row r="1157" spans="2:8" ht="14.25" customHeight="1">
      <c r="B1157" s="93"/>
      <c r="C1157" s="94"/>
      <c r="D1157" s="94"/>
      <c r="E1157" s="94"/>
      <c r="F1157" s="94"/>
      <c r="G1157" s="94"/>
      <c r="H1157" s="95"/>
    </row>
    <row r="1158" spans="2:8" ht="14.25" customHeight="1">
      <c r="B1158" s="93"/>
      <c r="C1158" s="94"/>
      <c r="D1158" s="94"/>
      <c r="E1158" s="94"/>
      <c r="F1158" s="94"/>
      <c r="G1158" s="94"/>
      <c r="H1158" s="95"/>
    </row>
    <row r="1159" spans="2:8" ht="14.25" customHeight="1">
      <c r="B1159" s="93"/>
      <c r="C1159" s="94"/>
      <c r="D1159" s="94"/>
      <c r="E1159" s="94"/>
      <c r="F1159" s="94"/>
      <c r="G1159" s="94"/>
      <c r="H1159" s="95"/>
    </row>
    <row r="1160" spans="2:8" ht="14.25" customHeight="1">
      <c r="B1160" s="93"/>
      <c r="C1160" s="94"/>
      <c r="D1160" s="94"/>
      <c r="E1160" s="94"/>
      <c r="F1160" s="94"/>
      <c r="G1160" s="94"/>
      <c r="H1160" s="95"/>
    </row>
    <row r="1161" spans="2:8" ht="14.25" customHeight="1">
      <c r="B1161" s="93"/>
      <c r="C1161" s="94"/>
      <c r="D1161" s="94"/>
      <c r="E1161" s="94"/>
      <c r="F1161" s="94"/>
      <c r="G1161" s="94"/>
      <c r="H1161" s="95"/>
    </row>
    <row r="1162" spans="2:8" ht="14.25" customHeight="1">
      <c r="B1162" s="93"/>
      <c r="C1162" s="94"/>
      <c r="D1162" s="94"/>
      <c r="E1162" s="94"/>
      <c r="F1162" s="94"/>
      <c r="G1162" s="94"/>
      <c r="H1162" s="95"/>
    </row>
    <row r="1163" spans="2:8" ht="14.25" customHeight="1">
      <c r="B1163" s="93"/>
      <c r="C1163" s="94"/>
      <c r="D1163" s="94"/>
      <c r="E1163" s="94"/>
      <c r="F1163" s="94"/>
      <c r="G1163" s="94"/>
      <c r="H1163" s="95"/>
    </row>
    <row r="1164" spans="2:8" ht="14.25" customHeight="1">
      <c r="B1164" s="93"/>
      <c r="C1164" s="94"/>
      <c r="D1164" s="94"/>
      <c r="E1164" s="94"/>
      <c r="F1164" s="94"/>
      <c r="G1164" s="94"/>
      <c r="H1164" s="95"/>
    </row>
    <row r="1165" spans="2:8" ht="14.25" customHeight="1">
      <c r="B1165" s="93"/>
      <c r="C1165" s="94"/>
      <c r="D1165" s="94"/>
      <c r="E1165" s="94"/>
      <c r="F1165" s="94"/>
      <c r="G1165" s="94"/>
      <c r="H1165" s="95"/>
    </row>
    <row r="1166" spans="2:8" ht="14.25" customHeight="1">
      <c r="B1166" s="93"/>
      <c r="C1166" s="94"/>
      <c r="D1166" s="94"/>
      <c r="E1166" s="94"/>
      <c r="F1166" s="94"/>
      <c r="G1166" s="94"/>
      <c r="H1166" s="95"/>
    </row>
    <row r="1167" spans="2:8" ht="14.25" customHeight="1">
      <c r="B1167" s="93"/>
      <c r="C1167" s="94"/>
      <c r="D1167" s="94"/>
      <c r="E1167" s="94"/>
      <c r="F1167" s="94"/>
      <c r="G1167" s="94"/>
      <c r="H1167" s="95"/>
    </row>
    <row r="1168" spans="2:8" ht="14.25" customHeight="1">
      <c r="B1168" s="93"/>
      <c r="C1168" s="94"/>
      <c r="D1168" s="94"/>
      <c r="E1168" s="94"/>
      <c r="F1168" s="94"/>
      <c r="G1168" s="94"/>
      <c r="H1168" s="95"/>
    </row>
    <row r="1169" spans="2:8" ht="14.25" customHeight="1">
      <c r="B1169" s="93"/>
      <c r="C1169" s="94"/>
      <c r="D1169" s="94"/>
      <c r="E1169" s="94"/>
      <c r="F1169" s="94"/>
      <c r="G1169" s="94"/>
      <c r="H1169" s="95"/>
    </row>
    <row r="1170" spans="2:8" ht="14.25" customHeight="1">
      <c r="B1170" s="93"/>
      <c r="C1170" s="94"/>
      <c r="D1170" s="94"/>
      <c r="E1170" s="94"/>
      <c r="F1170" s="94"/>
      <c r="G1170" s="94"/>
      <c r="H1170" s="95"/>
    </row>
    <row r="1171" spans="2:8" ht="14.25" customHeight="1">
      <c r="B1171" s="93"/>
      <c r="C1171" s="94"/>
      <c r="D1171" s="94"/>
      <c r="E1171" s="94"/>
      <c r="F1171" s="94"/>
      <c r="G1171" s="94"/>
      <c r="H1171" s="95"/>
    </row>
    <row r="1172" spans="2:8" ht="14.25" customHeight="1">
      <c r="B1172" s="93"/>
      <c r="C1172" s="94"/>
      <c r="D1172" s="94"/>
      <c r="E1172" s="94"/>
      <c r="F1172" s="94"/>
      <c r="G1172" s="94"/>
      <c r="H1172" s="95"/>
    </row>
    <row r="1173" spans="2:8" ht="14.25" customHeight="1">
      <c r="B1173" s="93"/>
      <c r="C1173" s="94"/>
      <c r="D1173" s="94"/>
      <c r="E1173" s="94"/>
      <c r="F1173" s="94"/>
      <c r="G1173" s="94"/>
      <c r="H1173" s="95"/>
    </row>
    <row r="1174" spans="2:8" ht="14.25" customHeight="1">
      <c r="B1174" s="93"/>
      <c r="C1174" s="94"/>
      <c r="D1174" s="94"/>
      <c r="E1174" s="94"/>
      <c r="F1174" s="94"/>
      <c r="G1174" s="94"/>
      <c r="H1174" s="95"/>
    </row>
    <row r="1175" spans="2:8" ht="14.25" customHeight="1">
      <c r="B1175" s="93"/>
      <c r="C1175" s="94"/>
      <c r="D1175" s="94"/>
      <c r="E1175" s="94"/>
      <c r="F1175" s="94"/>
      <c r="G1175" s="94"/>
      <c r="H1175" s="95"/>
    </row>
    <row r="1176" spans="2:8" ht="14.25" customHeight="1">
      <c r="B1176" s="93"/>
      <c r="C1176" s="94"/>
      <c r="D1176" s="94"/>
      <c r="E1176" s="94"/>
      <c r="F1176" s="94"/>
      <c r="G1176" s="94"/>
      <c r="H1176" s="95"/>
    </row>
    <row r="1177" spans="2:8" ht="14.25" customHeight="1">
      <c r="B1177" s="93"/>
      <c r="C1177" s="94"/>
      <c r="D1177" s="94"/>
      <c r="E1177" s="94"/>
      <c r="F1177" s="94"/>
      <c r="G1177" s="94"/>
      <c r="H1177" s="95"/>
    </row>
    <row r="1178" spans="2:8" ht="14.25" customHeight="1">
      <c r="B1178" s="93"/>
      <c r="C1178" s="94"/>
      <c r="D1178" s="94"/>
      <c r="E1178" s="94"/>
      <c r="F1178" s="94"/>
      <c r="G1178" s="94"/>
      <c r="H1178" s="95"/>
    </row>
    <row r="1179" spans="2:8" ht="14.25" customHeight="1">
      <c r="B1179" s="93"/>
      <c r="C1179" s="94"/>
      <c r="D1179" s="94"/>
      <c r="E1179" s="94"/>
      <c r="F1179" s="94"/>
      <c r="G1179" s="94"/>
      <c r="H1179" s="95"/>
    </row>
    <row r="1180" spans="2:8" ht="14.25" customHeight="1">
      <c r="B1180" s="93"/>
      <c r="C1180" s="94"/>
      <c r="D1180" s="94"/>
      <c r="E1180" s="94"/>
      <c r="F1180" s="94"/>
      <c r="G1180" s="94"/>
      <c r="H1180" s="95"/>
    </row>
    <row r="1181" spans="2:8" ht="14.25" customHeight="1">
      <c r="B1181" s="93"/>
      <c r="C1181" s="94"/>
      <c r="D1181" s="94"/>
      <c r="E1181" s="94"/>
      <c r="F1181" s="94"/>
      <c r="G1181" s="94"/>
      <c r="H1181" s="95"/>
    </row>
    <row r="1182" spans="2:8" ht="14.25" customHeight="1">
      <c r="B1182" s="93"/>
      <c r="C1182" s="94"/>
      <c r="D1182" s="94"/>
      <c r="E1182" s="94"/>
      <c r="F1182" s="94"/>
      <c r="G1182" s="94"/>
      <c r="H1182" s="95"/>
    </row>
    <row r="1183" spans="2:8" ht="14.25" customHeight="1">
      <c r="B1183" s="93"/>
      <c r="C1183" s="94"/>
      <c r="D1183" s="94"/>
      <c r="E1183" s="94"/>
      <c r="F1183" s="94"/>
      <c r="G1183" s="94"/>
      <c r="H1183" s="95"/>
    </row>
    <row r="1184" spans="2:8" ht="14.25" customHeight="1">
      <c r="B1184" s="93"/>
      <c r="C1184" s="94"/>
      <c r="D1184" s="94"/>
      <c r="E1184" s="94"/>
      <c r="F1184" s="94"/>
      <c r="G1184" s="94"/>
      <c r="H1184" s="95"/>
    </row>
    <row r="1185" spans="2:8" ht="14.25" customHeight="1">
      <c r="B1185" s="93"/>
      <c r="C1185" s="94"/>
      <c r="D1185" s="94"/>
      <c r="E1185" s="94"/>
      <c r="F1185" s="94"/>
      <c r="G1185" s="94"/>
      <c r="H1185" s="95"/>
    </row>
    <row r="1186" spans="2:8" ht="14.25" customHeight="1">
      <c r="B1186" s="93"/>
      <c r="C1186" s="94"/>
      <c r="D1186" s="94"/>
      <c r="E1186" s="94"/>
      <c r="F1186" s="94"/>
      <c r="G1186" s="94"/>
      <c r="H1186" s="95"/>
    </row>
    <row r="1187" spans="2:8" ht="14.25" customHeight="1">
      <c r="B1187" s="93"/>
      <c r="C1187" s="94"/>
      <c r="D1187" s="94"/>
      <c r="E1187" s="94"/>
      <c r="F1187" s="94"/>
      <c r="G1187" s="94"/>
      <c r="H1187" s="95"/>
    </row>
    <row r="1188" spans="2:8" ht="14.25" customHeight="1">
      <c r="B1188" s="93"/>
      <c r="C1188" s="94"/>
      <c r="D1188" s="94"/>
      <c r="E1188" s="94"/>
      <c r="F1188" s="94"/>
      <c r="G1188" s="94"/>
      <c r="H1188" s="95"/>
    </row>
    <row r="1189" spans="2:8" ht="14.25" customHeight="1">
      <c r="B1189" s="93"/>
      <c r="C1189" s="94"/>
      <c r="D1189" s="94"/>
      <c r="E1189" s="94"/>
      <c r="F1189" s="94"/>
      <c r="G1189" s="94"/>
      <c r="H1189" s="95"/>
    </row>
    <row r="1190" spans="2:8" ht="14.25" customHeight="1">
      <c r="B1190" s="93"/>
      <c r="C1190" s="94"/>
      <c r="D1190" s="94"/>
      <c r="E1190" s="94"/>
      <c r="F1190" s="94"/>
      <c r="G1190" s="94"/>
      <c r="H1190" s="95"/>
    </row>
    <row r="1191" spans="2:8" ht="14.25" customHeight="1">
      <c r="B1191" s="93"/>
      <c r="C1191" s="94"/>
      <c r="D1191" s="94"/>
      <c r="E1191" s="94"/>
      <c r="F1191" s="94"/>
      <c r="G1191" s="94"/>
      <c r="H1191" s="95"/>
    </row>
    <row r="1192" spans="2:8" ht="14.25" customHeight="1">
      <c r="B1192" s="93"/>
      <c r="C1192" s="94"/>
      <c r="D1192" s="94"/>
      <c r="E1192" s="94"/>
      <c r="F1192" s="94"/>
      <c r="G1192" s="94"/>
      <c r="H1192" s="95"/>
    </row>
    <row r="1193" spans="2:8" ht="14.25" customHeight="1">
      <c r="B1193" s="93"/>
      <c r="C1193" s="94"/>
      <c r="D1193" s="94"/>
      <c r="E1193" s="94"/>
      <c r="F1193" s="94"/>
      <c r="G1193" s="94"/>
      <c r="H1193" s="95"/>
    </row>
    <row r="1194" spans="2:8" ht="14.25" customHeight="1">
      <c r="B1194" s="93"/>
      <c r="C1194" s="94"/>
      <c r="D1194" s="94"/>
      <c r="E1194" s="94"/>
      <c r="F1194" s="94"/>
      <c r="G1194" s="94"/>
      <c r="H1194" s="95"/>
    </row>
    <row r="1195" spans="2:8" ht="14.25" customHeight="1">
      <c r="B1195" s="93"/>
      <c r="C1195" s="94"/>
      <c r="D1195" s="94"/>
      <c r="E1195" s="94"/>
      <c r="F1195" s="94"/>
      <c r="G1195" s="94"/>
      <c r="H1195" s="95"/>
    </row>
    <row r="1196" spans="2:8" ht="14.25" customHeight="1">
      <c r="B1196" s="93"/>
      <c r="C1196" s="94"/>
      <c r="D1196" s="94"/>
      <c r="E1196" s="94"/>
      <c r="F1196" s="94"/>
      <c r="G1196" s="94"/>
      <c r="H1196" s="95"/>
    </row>
    <row r="1197" spans="2:8" ht="14.25" customHeight="1">
      <c r="B1197" s="93"/>
      <c r="C1197" s="94"/>
      <c r="D1197" s="94"/>
      <c r="E1197" s="94"/>
      <c r="F1197" s="94"/>
      <c r="G1197" s="94"/>
      <c r="H1197" s="95"/>
    </row>
    <row r="1198" spans="2:8" ht="14.25" customHeight="1">
      <c r="B1198" s="93"/>
      <c r="C1198" s="94"/>
      <c r="D1198" s="94"/>
      <c r="E1198" s="94"/>
      <c r="F1198" s="94"/>
      <c r="G1198" s="94"/>
      <c r="H1198" s="95"/>
    </row>
    <row r="1199" spans="2:8" ht="14.25" customHeight="1">
      <c r="B1199" s="93"/>
      <c r="C1199" s="94"/>
      <c r="D1199" s="94"/>
      <c r="E1199" s="94"/>
      <c r="F1199" s="94"/>
      <c r="G1199" s="94"/>
      <c r="H1199" s="95"/>
    </row>
    <row r="1200" spans="2:8" ht="14.25" customHeight="1">
      <c r="B1200" s="93"/>
      <c r="C1200" s="94"/>
      <c r="D1200" s="94"/>
      <c r="E1200" s="94"/>
      <c r="F1200" s="94"/>
      <c r="G1200" s="94"/>
      <c r="H1200" s="95"/>
    </row>
    <row r="1201" spans="2:8" ht="14.25" customHeight="1">
      <c r="B1201" s="93"/>
      <c r="C1201" s="94"/>
      <c r="D1201" s="94"/>
      <c r="E1201" s="94"/>
      <c r="F1201" s="94"/>
      <c r="G1201" s="94"/>
      <c r="H1201" s="95"/>
    </row>
    <row r="1202" spans="2:8" ht="14.25" customHeight="1">
      <c r="B1202" s="93"/>
      <c r="C1202" s="94"/>
      <c r="D1202" s="94"/>
      <c r="E1202" s="94"/>
      <c r="F1202" s="94"/>
      <c r="G1202" s="94"/>
      <c r="H1202" s="95"/>
    </row>
    <row r="1203" spans="2:8" ht="14.25" customHeight="1">
      <c r="B1203" s="93"/>
      <c r="C1203" s="94"/>
      <c r="D1203" s="94"/>
      <c r="E1203" s="94"/>
      <c r="F1203" s="94"/>
      <c r="G1203" s="94"/>
      <c r="H1203" s="95"/>
    </row>
    <row r="1204" spans="2:8" ht="14.25" customHeight="1">
      <c r="B1204" s="93"/>
      <c r="C1204" s="94"/>
      <c r="D1204" s="94"/>
      <c r="E1204" s="94"/>
      <c r="F1204" s="94"/>
      <c r="G1204" s="94"/>
      <c r="H1204" s="95"/>
    </row>
    <row r="1205" spans="2:8" ht="14.25" customHeight="1">
      <c r="B1205" s="93"/>
      <c r="C1205" s="94"/>
      <c r="D1205" s="94"/>
      <c r="E1205" s="94"/>
      <c r="F1205" s="94"/>
      <c r="G1205" s="94"/>
      <c r="H1205" s="95"/>
    </row>
    <row r="1206" spans="2:8" ht="14.25" customHeight="1">
      <c r="B1206" s="93"/>
      <c r="C1206" s="94"/>
      <c r="D1206" s="94"/>
      <c r="E1206" s="94"/>
      <c r="F1206" s="94"/>
      <c r="G1206" s="94"/>
      <c r="H1206" s="95"/>
    </row>
    <row r="1207" spans="2:8" ht="14.25" customHeight="1">
      <c r="B1207" s="93"/>
      <c r="C1207" s="94"/>
      <c r="D1207" s="94"/>
      <c r="E1207" s="94"/>
      <c r="F1207" s="94"/>
      <c r="G1207" s="94"/>
      <c r="H1207" s="95"/>
    </row>
    <row r="1208" spans="2:8" ht="14.25" customHeight="1">
      <c r="B1208" s="93"/>
      <c r="C1208" s="94"/>
      <c r="D1208" s="94"/>
      <c r="E1208" s="94"/>
      <c r="F1208" s="94"/>
      <c r="G1208" s="94"/>
      <c r="H1208" s="95"/>
    </row>
    <row r="1209" spans="2:8" ht="14.25" customHeight="1">
      <c r="B1209" s="93"/>
      <c r="C1209" s="94"/>
      <c r="D1209" s="94"/>
      <c r="E1209" s="94"/>
      <c r="F1209" s="94"/>
      <c r="G1209" s="94"/>
      <c r="H1209" s="95"/>
    </row>
    <row r="1210" spans="2:8" ht="14.25" customHeight="1">
      <c r="B1210" s="93"/>
      <c r="C1210" s="94"/>
      <c r="D1210" s="94"/>
      <c r="E1210" s="94"/>
      <c r="F1210" s="94"/>
      <c r="G1210" s="94"/>
      <c r="H1210" s="95"/>
    </row>
    <row r="1211" spans="2:8" ht="14.25" customHeight="1">
      <c r="B1211" s="93"/>
      <c r="C1211" s="94"/>
      <c r="D1211" s="94"/>
      <c r="E1211" s="94"/>
      <c r="F1211" s="94"/>
      <c r="G1211" s="94"/>
      <c r="H1211" s="95"/>
    </row>
    <row r="1212" spans="2:8" ht="14.25" customHeight="1">
      <c r="B1212" s="93"/>
      <c r="C1212" s="94"/>
      <c r="D1212" s="94"/>
      <c r="E1212" s="94"/>
      <c r="F1212" s="94"/>
      <c r="G1212" s="94"/>
      <c r="H1212" s="95"/>
    </row>
    <row r="1213" spans="2:8" ht="14.25" customHeight="1">
      <c r="B1213" s="93"/>
      <c r="C1213" s="94"/>
      <c r="D1213" s="94"/>
      <c r="E1213" s="94"/>
      <c r="F1213" s="94"/>
      <c r="G1213" s="94"/>
      <c r="H1213" s="95"/>
    </row>
    <row r="1214" spans="2:8" ht="14.25" customHeight="1">
      <c r="B1214" s="93"/>
      <c r="C1214" s="94"/>
      <c r="D1214" s="94"/>
      <c r="E1214" s="94"/>
      <c r="F1214" s="94"/>
      <c r="G1214" s="94"/>
      <c r="H1214" s="95"/>
    </row>
    <row r="1215" spans="2:8" ht="14.25" customHeight="1">
      <c r="B1215" s="93"/>
      <c r="C1215" s="94"/>
      <c r="D1215" s="94"/>
      <c r="E1215" s="94"/>
      <c r="F1215" s="94"/>
      <c r="G1215" s="94"/>
      <c r="H1215" s="95"/>
    </row>
    <row r="1216" spans="2:8" ht="14.25" customHeight="1">
      <c r="B1216" s="93"/>
      <c r="C1216" s="94"/>
      <c r="D1216" s="94"/>
      <c r="E1216" s="94"/>
      <c r="F1216" s="94"/>
      <c r="G1216" s="94"/>
      <c r="H1216" s="95"/>
    </row>
    <row r="1217" spans="2:8" ht="14.25" customHeight="1">
      <c r="B1217" s="93"/>
      <c r="C1217" s="94"/>
      <c r="D1217" s="94"/>
      <c r="E1217" s="94"/>
      <c r="F1217" s="94"/>
      <c r="G1217" s="94"/>
      <c r="H1217" s="95"/>
    </row>
    <row r="1218" spans="2:8" ht="14.25" customHeight="1">
      <c r="B1218" s="93"/>
      <c r="C1218" s="94"/>
      <c r="D1218" s="94"/>
      <c r="E1218" s="94"/>
      <c r="F1218" s="94"/>
      <c r="G1218" s="94"/>
      <c r="H1218" s="95"/>
    </row>
    <row r="1219" spans="2:8" ht="14.25" customHeight="1">
      <c r="B1219" s="93"/>
      <c r="C1219" s="94"/>
      <c r="D1219" s="94"/>
      <c r="E1219" s="94"/>
      <c r="F1219" s="94"/>
      <c r="G1219" s="94"/>
      <c r="H1219" s="95"/>
    </row>
    <row r="1220" spans="2:8" ht="14.25" customHeight="1">
      <c r="B1220" s="93"/>
      <c r="C1220" s="94"/>
      <c r="D1220" s="94"/>
      <c r="E1220" s="94"/>
      <c r="F1220" s="94"/>
      <c r="G1220" s="94"/>
      <c r="H1220" s="95"/>
    </row>
    <row r="1221" spans="2:8" ht="14.25" customHeight="1">
      <c r="B1221" s="93"/>
      <c r="C1221" s="94"/>
      <c r="D1221" s="94"/>
      <c r="E1221" s="94"/>
      <c r="F1221" s="94"/>
      <c r="G1221" s="94"/>
      <c r="H1221" s="95"/>
    </row>
    <row r="1222" spans="2:8" ht="14.25" customHeight="1">
      <c r="B1222" s="93"/>
      <c r="C1222" s="94"/>
      <c r="D1222" s="94"/>
      <c r="E1222" s="94"/>
      <c r="F1222" s="94"/>
      <c r="G1222" s="94"/>
      <c r="H1222" s="95"/>
    </row>
    <row r="1223" spans="2:8" ht="14.25" customHeight="1">
      <c r="B1223" s="93"/>
      <c r="C1223" s="94"/>
      <c r="D1223" s="94"/>
      <c r="E1223" s="94"/>
      <c r="F1223" s="94"/>
      <c r="G1223" s="94"/>
      <c r="H1223" s="95"/>
    </row>
    <row r="1224" spans="2:8" ht="14.25" customHeight="1">
      <c r="B1224" s="93"/>
      <c r="C1224" s="94"/>
      <c r="D1224" s="94"/>
      <c r="E1224" s="94"/>
      <c r="F1224" s="94"/>
      <c r="G1224" s="94"/>
      <c r="H1224" s="95"/>
    </row>
    <row r="1225" spans="2:8" ht="14.25" customHeight="1">
      <c r="B1225" s="93"/>
      <c r="C1225" s="94"/>
      <c r="D1225" s="94"/>
      <c r="E1225" s="94"/>
      <c r="F1225" s="94"/>
      <c r="G1225" s="94"/>
      <c r="H1225" s="95"/>
    </row>
    <row r="1226" spans="2:8" ht="14.25" customHeight="1">
      <c r="B1226" s="93"/>
      <c r="C1226" s="94"/>
      <c r="D1226" s="94"/>
      <c r="E1226" s="94"/>
      <c r="F1226" s="94"/>
      <c r="G1226" s="94"/>
      <c r="H1226" s="95"/>
    </row>
    <row r="1227" spans="2:8" ht="14.25" customHeight="1">
      <c r="B1227" s="93"/>
      <c r="C1227" s="94"/>
      <c r="D1227" s="94"/>
      <c r="E1227" s="94"/>
      <c r="F1227" s="94"/>
      <c r="G1227" s="94"/>
      <c r="H1227" s="95"/>
    </row>
    <row r="1228" spans="2:8" ht="14.25" customHeight="1">
      <c r="B1228" s="93"/>
      <c r="C1228" s="94"/>
      <c r="D1228" s="94"/>
      <c r="E1228" s="94"/>
      <c r="F1228" s="94"/>
      <c r="G1228" s="94"/>
      <c r="H1228" s="95"/>
    </row>
    <row r="1229" spans="2:8" ht="14.25" customHeight="1">
      <c r="B1229" s="93"/>
      <c r="C1229" s="94"/>
      <c r="D1229" s="94"/>
      <c r="E1229" s="94"/>
      <c r="F1229" s="94"/>
      <c r="G1229" s="94"/>
      <c r="H1229" s="95"/>
    </row>
    <row r="1230" spans="2:8" ht="14.25" customHeight="1">
      <c r="B1230" s="93"/>
      <c r="C1230" s="94"/>
      <c r="D1230" s="94"/>
      <c r="E1230" s="94"/>
      <c r="F1230" s="94"/>
      <c r="G1230" s="94"/>
      <c r="H1230" s="95"/>
    </row>
    <row r="1231" spans="2:8" ht="14.25" customHeight="1">
      <c r="B1231" s="93"/>
      <c r="C1231" s="94"/>
      <c r="D1231" s="94"/>
      <c r="E1231" s="94"/>
      <c r="F1231" s="94"/>
      <c r="G1231" s="94"/>
      <c r="H1231" s="95"/>
    </row>
    <row r="1232" spans="2:8" ht="14.25" customHeight="1">
      <c r="B1232" s="93"/>
      <c r="C1232" s="94"/>
      <c r="D1232" s="94"/>
      <c r="E1232" s="94"/>
      <c r="F1232" s="94"/>
      <c r="G1232" s="94"/>
      <c r="H1232" s="95"/>
    </row>
    <row r="1233" spans="2:8" ht="14.25" customHeight="1">
      <c r="B1233" s="93"/>
      <c r="C1233" s="94"/>
      <c r="D1233" s="94"/>
      <c r="E1233" s="94"/>
      <c r="F1233" s="94"/>
      <c r="G1233" s="94"/>
      <c r="H1233" s="95"/>
    </row>
    <row r="1234" spans="2:8" ht="14.25" customHeight="1">
      <c r="B1234" s="93"/>
      <c r="C1234" s="94"/>
      <c r="D1234" s="94"/>
      <c r="E1234" s="94"/>
      <c r="F1234" s="94"/>
      <c r="G1234" s="94"/>
      <c r="H1234" s="95"/>
    </row>
    <row r="1235" spans="2:8" ht="14.25" customHeight="1">
      <c r="B1235" s="93"/>
      <c r="C1235" s="94"/>
      <c r="D1235" s="94"/>
      <c r="E1235" s="94"/>
      <c r="F1235" s="94"/>
      <c r="G1235" s="94"/>
      <c r="H1235" s="95"/>
    </row>
    <row r="1236" spans="2:8" ht="14.25" customHeight="1">
      <c r="B1236" s="93"/>
      <c r="C1236" s="94"/>
      <c r="D1236" s="94"/>
      <c r="E1236" s="94"/>
      <c r="F1236" s="94"/>
      <c r="G1236" s="94"/>
      <c r="H1236" s="95"/>
    </row>
    <row r="1237" spans="2:8" ht="14.25" customHeight="1">
      <c r="B1237" s="93"/>
      <c r="C1237" s="94"/>
      <c r="D1237" s="94"/>
      <c r="E1237" s="94"/>
      <c r="F1237" s="94"/>
      <c r="G1237" s="94"/>
      <c r="H1237" s="95"/>
    </row>
    <row r="1238" spans="2:8" ht="14.25" customHeight="1">
      <c r="B1238" s="93"/>
      <c r="C1238" s="94"/>
      <c r="D1238" s="94"/>
      <c r="E1238" s="94"/>
      <c r="F1238" s="94"/>
      <c r="G1238" s="94"/>
      <c r="H1238" s="95"/>
    </row>
    <row r="1239" spans="2:8" ht="14.25" customHeight="1">
      <c r="B1239" s="93"/>
      <c r="C1239" s="94"/>
      <c r="D1239" s="94"/>
      <c r="E1239" s="94"/>
      <c r="F1239" s="94"/>
      <c r="G1239" s="94"/>
      <c r="H1239" s="95"/>
    </row>
    <row r="1240" spans="2:8" ht="14.25" customHeight="1">
      <c r="B1240" s="93"/>
      <c r="C1240" s="94"/>
      <c r="D1240" s="94"/>
      <c r="E1240" s="94"/>
      <c r="F1240" s="94"/>
      <c r="G1240" s="94"/>
      <c r="H1240" s="95"/>
    </row>
    <row r="1241" spans="2:8" ht="14.25" customHeight="1">
      <c r="B1241" s="93"/>
      <c r="C1241" s="94"/>
      <c r="D1241" s="94"/>
      <c r="E1241" s="94"/>
      <c r="F1241" s="94"/>
      <c r="G1241" s="94"/>
      <c r="H1241" s="95"/>
    </row>
    <row r="1242" spans="2:8" ht="14.25" customHeight="1">
      <c r="B1242" s="93"/>
      <c r="C1242" s="94"/>
      <c r="D1242" s="94"/>
      <c r="E1242" s="94"/>
      <c r="F1242" s="94"/>
      <c r="G1242" s="94"/>
      <c r="H1242" s="95"/>
    </row>
    <row r="1243" spans="2:8" ht="14.25" customHeight="1">
      <c r="B1243" s="93"/>
      <c r="C1243" s="94"/>
      <c r="D1243" s="94"/>
      <c r="E1243" s="94"/>
      <c r="F1243" s="94"/>
      <c r="G1243" s="94"/>
      <c r="H1243" s="95"/>
    </row>
    <row r="1244" spans="2:8" ht="14.25" customHeight="1">
      <c r="B1244" s="93"/>
      <c r="C1244" s="94"/>
      <c r="D1244" s="94"/>
      <c r="E1244" s="94"/>
      <c r="F1244" s="94"/>
      <c r="G1244" s="94"/>
      <c r="H1244" s="95"/>
    </row>
    <row r="1245" spans="2:8" ht="14.25" customHeight="1">
      <c r="B1245" s="93"/>
      <c r="C1245" s="94"/>
      <c r="D1245" s="94"/>
      <c r="E1245" s="94"/>
      <c r="F1245" s="94"/>
      <c r="G1245" s="94"/>
      <c r="H1245" s="95"/>
    </row>
    <row r="1246" spans="2:8" ht="14.25" customHeight="1">
      <c r="B1246" s="93"/>
      <c r="C1246" s="94"/>
      <c r="D1246" s="94"/>
      <c r="E1246" s="94"/>
      <c r="F1246" s="94"/>
      <c r="G1246" s="94"/>
      <c r="H1246" s="95"/>
    </row>
    <row r="1247" spans="2:8" ht="14.25" customHeight="1">
      <c r="B1247" s="93"/>
      <c r="C1247" s="94"/>
      <c r="D1247" s="94"/>
      <c r="E1247" s="94"/>
      <c r="F1247" s="94"/>
      <c r="G1247" s="94"/>
      <c r="H1247" s="95"/>
    </row>
    <row r="1248" spans="2:8" ht="14.25" customHeight="1">
      <c r="B1248" s="93"/>
      <c r="C1248" s="94"/>
      <c r="D1248" s="94"/>
      <c r="E1248" s="94"/>
      <c r="F1248" s="94"/>
      <c r="G1248" s="94"/>
      <c r="H1248" s="95"/>
    </row>
    <row r="1249" spans="2:8" ht="14.25" customHeight="1">
      <c r="B1249" s="93"/>
      <c r="C1249" s="94"/>
      <c r="D1249" s="94"/>
      <c r="E1249" s="94"/>
      <c r="F1249" s="94"/>
      <c r="G1249" s="94"/>
      <c r="H1249" s="95"/>
    </row>
    <row r="1250" spans="2:8" ht="14.25" customHeight="1">
      <c r="B1250" s="93"/>
      <c r="C1250" s="94"/>
      <c r="D1250" s="94"/>
      <c r="E1250" s="94"/>
      <c r="F1250" s="94"/>
      <c r="G1250" s="94"/>
      <c r="H1250" s="95"/>
    </row>
    <row r="1251" spans="2:8" ht="14.25" customHeight="1">
      <c r="B1251" s="93"/>
      <c r="C1251" s="94"/>
      <c r="D1251" s="94"/>
      <c r="E1251" s="94"/>
      <c r="F1251" s="94"/>
      <c r="G1251" s="94"/>
      <c r="H1251" s="95"/>
    </row>
    <row r="1252" spans="2:8" ht="14.25" customHeight="1">
      <c r="B1252" s="93"/>
      <c r="C1252" s="94"/>
      <c r="D1252" s="94"/>
      <c r="E1252" s="94"/>
      <c r="F1252" s="94"/>
      <c r="G1252" s="94"/>
      <c r="H1252" s="95"/>
    </row>
    <row r="1253" spans="2:8" ht="14.25" customHeight="1">
      <c r="B1253" s="93"/>
      <c r="C1253" s="94"/>
      <c r="D1253" s="94"/>
      <c r="E1253" s="94"/>
      <c r="F1253" s="94"/>
      <c r="G1253" s="94"/>
      <c r="H1253" s="95"/>
    </row>
    <row r="1254" spans="2:8" ht="14.25" customHeight="1">
      <c r="B1254" s="93"/>
      <c r="C1254" s="94"/>
      <c r="D1254" s="94"/>
      <c r="E1254" s="94"/>
      <c r="F1254" s="94"/>
      <c r="G1254" s="94"/>
      <c r="H1254" s="95"/>
    </row>
    <row r="1255" spans="2:8" ht="14.25" customHeight="1">
      <c r="B1255" s="93"/>
      <c r="C1255" s="94"/>
      <c r="D1255" s="94"/>
      <c r="E1255" s="94"/>
      <c r="F1255" s="94"/>
      <c r="G1255" s="94"/>
      <c r="H1255" s="95"/>
    </row>
    <row r="1256" spans="2:8" ht="14.25" customHeight="1">
      <c r="B1256" s="93"/>
      <c r="C1256" s="94"/>
      <c r="D1256" s="94"/>
      <c r="E1256" s="94"/>
      <c r="F1256" s="94"/>
      <c r="G1256" s="94"/>
      <c r="H1256" s="95"/>
    </row>
    <row r="1257" spans="2:8" ht="14.25" customHeight="1">
      <c r="B1257" s="93"/>
      <c r="C1257" s="94"/>
      <c r="D1257" s="94"/>
      <c r="E1257" s="94"/>
      <c r="F1257" s="94"/>
      <c r="G1257" s="94"/>
      <c r="H1257" s="95"/>
    </row>
    <row r="1258" spans="2:8" ht="14.25" customHeight="1">
      <c r="B1258" s="93"/>
      <c r="C1258" s="94"/>
      <c r="D1258" s="94"/>
      <c r="E1258" s="94"/>
      <c r="F1258" s="94"/>
      <c r="G1258" s="94"/>
      <c r="H1258" s="95"/>
    </row>
    <row r="1259" spans="2:8" ht="14.25" customHeight="1">
      <c r="B1259" s="93"/>
      <c r="C1259" s="94"/>
      <c r="D1259" s="94"/>
      <c r="E1259" s="94"/>
      <c r="F1259" s="94"/>
      <c r="G1259" s="94"/>
      <c r="H1259" s="95"/>
    </row>
    <row r="1260" spans="2:8" ht="14.25" customHeight="1">
      <c r="B1260" s="93"/>
      <c r="C1260" s="94"/>
      <c r="D1260" s="94"/>
      <c r="E1260" s="94"/>
      <c r="F1260" s="94"/>
      <c r="G1260" s="94"/>
      <c r="H1260" s="95"/>
    </row>
    <row r="1261" spans="2:8" ht="14.25" customHeight="1">
      <c r="B1261" s="93"/>
      <c r="C1261" s="94"/>
      <c r="D1261" s="94"/>
      <c r="E1261" s="94"/>
      <c r="F1261" s="94"/>
      <c r="G1261" s="94"/>
      <c r="H1261" s="95"/>
    </row>
    <row r="1262" spans="2:8" ht="14.25" customHeight="1">
      <c r="B1262" s="93"/>
      <c r="C1262" s="94"/>
      <c r="D1262" s="94"/>
      <c r="E1262" s="94"/>
      <c r="F1262" s="94"/>
      <c r="G1262" s="94"/>
      <c r="H1262" s="95"/>
    </row>
    <row r="1263" spans="2:8" ht="14.25" customHeight="1">
      <c r="B1263" s="93"/>
      <c r="C1263" s="94"/>
      <c r="D1263" s="94"/>
      <c r="E1263" s="94"/>
      <c r="F1263" s="94"/>
      <c r="G1263" s="94"/>
      <c r="H1263" s="95"/>
    </row>
    <row r="1264" spans="2:8" ht="14.25" customHeight="1">
      <c r="B1264" s="93"/>
      <c r="C1264" s="94"/>
      <c r="D1264" s="94"/>
      <c r="E1264" s="94"/>
      <c r="F1264" s="94"/>
      <c r="G1264" s="94"/>
      <c r="H1264" s="95"/>
    </row>
    <row r="1265" spans="2:8" ht="14.25" customHeight="1">
      <c r="B1265" s="93"/>
      <c r="C1265" s="94"/>
      <c r="D1265" s="94"/>
      <c r="E1265" s="94"/>
      <c r="F1265" s="94"/>
      <c r="G1265" s="94"/>
      <c r="H1265" s="95"/>
    </row>
    <row r="1266" spans="2:8" ht="14.25" customHeight="1">
      <c r="B1266" s="93"/>
      <c r="C1266" s="94"/>
      <c r="D1266" s="94"/>
      <c r="E1266" s="94"/>
      <c r="F1266" s="94"/>
      <c r="G1266" s="94"/>
      <c r="H1266" s="95"/>
    </row>
    <row r="1267" spans="2:8" ht="14.25" customHeight="1">
      <c r="B1267" s="93"/>
      <c r="C1267" s="94"/>
      <c r="D1267" s="94"/>
      <c r="E1267" s="94"/>
      <c r="F1267" s="94"/>
      <c r="G1267" s="94"/>
      <c r="H1267" s="95"/>
    </row>
    <row r="1268" spans="2:8" ht="14.25" customHeight="1">
      <c r="B1268" s="93"/>
      <c r="C1268" s="94"/>
      <c r="D1268" s="94"/>
      <c r="E1268" s="94"/>
      <c r="F1268" s="94"/>
      <c r="G1268" s="94"/>
      <c r="H1268" s="95"/>
    </row>
    <row r="1269" spans="2:8" ht="14.25" customHeight="1">
      <c r="B1269" s="93"/>
      <c r="C1269" s="94"/>
      <c r="D1269" s="94"/>
      <c r="E1269" s="94"/>
      <c r="F1269" s="94"/>
      <c r="G1269" s="94"/>
      <c r="H1269" s="95"/>
    </row>
    <row r="1270" spans="2:8" ht="14.25" customHeight="1">
      <c r="B1270" s="93"/>
      <c r="C1270" s="94"/>
      <c r="D1270" s="94"/>
      <c r="E1270" s="94"/>
      <c r="F1270" s="94"/>
      <c r="G1270" s="94"/>
      <c r="H1270" s="95"/>
    </row>
    <row r="1271" spans="2:8" ht="14.25" customHeight="1">
      <c r="B1271" s="93"/>
      <c r="C1271" s="94"/>
      <c r="D1271" s="94"/>
      <c r="E1271" s="94"/>
      <c r="F1271" s="94"/>
      <c r="G1271" s="94"/>
      <c r="H1271" s="95"/>
    </row>
    <row r="1272" spans="2:8" ht="14.25" customHeight="1">
      <c r="B1272" s="93"/>
      <c r="C1272" s="94"/>
      <c r="D1272" s="94"/>
      <c r="E1272" s="94"/>
      <c r="F1272" s="94"/>
      <c r="G1272" s="94"/>
      <c r="H1272" s="95"/>
    </row>
    <row r="1273" spans="2:8" ht="14.25" customHeight="1">
      <c r="B1273" s="93"/>
      <c r="C1273" s="94"/>
      <c r="D1273" s="94"/>
      <c r="E1273" s="94"/>
      <c r="F1273" s="94"/>
      <c r="G1273" s="94"/>
      <c r="H1273" s="95"/>
    </row>
    <row r="1274" spans="2:8" ht="14.25" customHeight="1">
      <c r="B1274" s="93"/>
      <c r="C1274" s="94"/>
      <c r="D1274" s="94"/>
      <c r="E1274" s="94"/>
      <c r="F1274" s="94"/>
      <c r="G1274" s="94"/>
      <c r="H1274" s="95"/>
    </row>
    <row r="1275" spans="2:8" ht="14.25" customHeight="1">
      <c r="B1275" s="93"/>
      <c r="C1275" s="94"/>
      <c r="D1275" s="94"/>
      <c r="E1275" s="94"/>
      <c r="F1275" s="94"/>
      <c r="G1275" s="94"/>
      <c r="H1275" s="95"/>
    </row>
    <row r="1276" spans="2:8" ht="14.25" customHeight="1">
      <c r="B1276" s="93"/>
      <c r="C1276" s="94"/>
      <c r="D1276" s="94"/>
      <c r="E1276" s="94"/>
      <c r="F1276" s="94"/>
      <c r="G1276" s="94"/>
      <c r="H1276" s="95"/>
    </row>
    <row r="1277" spans="2:8" ht="14.25" customHeight="1">
      <c r="B1277" s="93"/>
      <c r="C1277" s="94"/>
      <c r="D1277" s="94"/>
      <c r="E1277" s="94"/>
      <c r="F1277" s="94"/>
      <c r="G1277" s="94"/>
      <c r="H1277" s="95"/>
    </row>
    <row r="1278" spans="2:8" ht="14.25" customHeight="1">
      <c r="B1278" s="93"/>
      <c r="C1278" s="94"/>
      <c r="D1278" s="94"/>
      <c r="E1278" s="94"/>
      <c r="F1278" s="94"/>
      <c r="G1278" s="94"/>
      <c r="H1278" s="95"/>
    </row>
    <row r="1279" spans="2:8" ht="14.25" customHeight="1">
      <c r="B1279" s="93"/>
      <c r="C1279" s="94"/>
      <c r="D1279" s="94"/>
      <c r="E1279" s="94"/>
      <c r="F1279" s="94"/>
      <c r="G1279" s="94"/>
      <c r="H1279" s="95"/>
    </row>
    <row r="1280" spans="2:8" ht="14.25" customHeight="1">
      <c r="B1280" s="93"/>
      <c r="C1280" s="94"/>
      <c r="D1280" s="94"/>
      <c r="E1280" s="94"/>
      <c r="F1280" s="94"/>
      <c r="G1280" s="94"/>
      <c r="H1280" s="95"/>
    </row>
    <row r="1281" spans="2:8" ht="14.25" customHeight="1">
      <c r="B1281" s="93"/>
      <c r="C1281" s="94"/>
      <c r="D1281" s="94"/>
      <c r="E1281" s="94"/>
      <c r="F1281" s="94"/>
      <c r="G1281" s="94"/>
      <c r="H1281" s="95"/>
    </row>
    <row r="1282" spans="2:8" ht="14.25" customHeight="1">
      <c r="B1282" s="93"/>
      <c r="C1282" s="94"/>
      <c r="D1282" s="94"/>
      <c r="E1282" s="94"/>
      <c r="F1282" s="94"/>
      <c r="G1282" s="94"/>
      <c r="H1282" s="95"/>
    </row>
    <row r="1283" spans="2:8" ht="14.25" customHeight="1">
      <c r="B1283" s="93"/>
      <c r="C1283" s="94"/>
      <c r="D1283" s="94"/>
      <c r="E1283" s="94"/>
      <c r="F1283" s="94"/>
      <c r="G1283" s="94"/>
      <c r="H1283" s="95"/>
    </row>
    <row r="1284" spans="2:8" ht="14.25" customHeight="1">
      <c r="B1284" s="93"/>
      <c r="C1284" s="94"/>
      <c r="D1284" s="94"/>
      <c r="E1284" s="94"/>
      <c r="F1284" s="94"/>
      <c r="G1284" s="94"/>
      <c r="H1284" s="95"/>
    </row>
    <row r="1285" spans="2:8" ht="14.25" customHeight="1">
      <c r="B1285" s="93"/>
      <c r="C1285" s="94"/>
      <c r="D1285" s="94"/>
      <c r="E1285" s="94"/>
      <c r="F1285" s="94"/>
      <c r="G1285" s="94"/>
      <c r="H1285" s="95"/>
    </row>
    <row r="1286" spans="2:8" ht="14.25" customHeight="1">
      <c r="B1286" s="93"/>
      <c r="C1286" s="94"/>
      <c r="D1286" s="94"/>
      <c r="E1286" s="94"/>
      <c r="F1286" s="94"/>
      <c r="G1286" s="94"/>
      <c r="H1286" s="95"/>
    </row>
    <row r="1287" spans="2:8" ht="14.25" customHeight="1">
      <c r="B1287" s="93"/>
      <c r="C1287" s="94"/>
      <c r="D1287" s="94"/>
      <c r="E1287" s="94"/>
      <c r="F1287" s="94"/>
      <c r="G1287" s="94"/>
      <c r="H1287" s="95"/>
    </row>
    <row r="1288" spans="2:8" ht="14.25" customHeight="1">
      <c r="B1288" s="93"/>
      <c r="C1288" s="94"/>
      <c r="D1288" s="94"/>
      <c r="E1288" s="94"/>
      <c r="F1288" s="94"/>
      <c r="G1288" s="94"/>
      <c r="H1288" s="95"/>
    </row>
    <row r="1289" spans="2:8" ht="14.25" customHeight="1">
      <c r="B1289" s="93"/>
      <c r="C1289" s="94"/>
      <c r="D1289" s="94"/>
      <c r="E1289" s="94"/>
      <c r="F1289" s="94"/>
      <c r="G1289" s="94"/>
      <c r="H1289" s="95"/>
    </row>
    <row r="1290" spans="2:8" ht="14.25" customHeight="1">
      <c r="B1290" s="93"/>
      <c r="C1290" s="94"/>
      <c r="D1290" s="94"/>
      <c r="E1290" s="94"/>
      <c r="F1290" s="94"/>
      <c r="G1290" s="94"/>
      <c r="H1290" s="95"/>
    </row>
    <row r="1291" spans="2:8" ht="14.25" customHeight="1">
      <c r="B1291" s="93"/>
      <c r="C1291" s="94"/>
      <c r="D1291" s="94"/>
      <c r="E1291" s="94"/>
      <c r="F1291" s="94"/>
      <c r="G1291" s="94"/>
      <c r="H1291" s="95"/>
    </row>
    <row r="1292" spans="2:8" ht="14.25" customHeight="1">
      <c r="B1292" s="93"/>
      <c r="C1292" s="94"/>
      <c r="D1292" s="94"/>
      <c r="E1292" s="94"/>
      <c r="F1292" s="94"/>
      <c r="G1292" s="94"/>
      <c r="H1292" s="95"/>
    </row>
    <row r="1293" spans="2:8" ht="14.25" customHeight="1">
      <c r="B1293" s="93"/>
      <c r="C1293" s="94"/>
      <c r="D1293" s="94"/>
      <c r="E1293" s="94"/>
      <c r="F1293" s="94"/>
      <c r="G1293" s="94"/>
      <c r="H1293" s="95"/>
    </row>
    <row r="1294" spans="2:8" ht="14.25" customHeight="1">
      <c r="B1294" s="93"/>
      <c r="C1294" s="94"/>
      <c r="D1294" s="94"/>
      <c r="E1294" s="94"/>
      <c r="F1294" s="94"/>
      <c r="G1294" s="94"/>
      <c r="H1294" s="95"/>
    </row>
    <row r="1295" spans="2:8" ht="14.25" customHeight="1">
      <c r="B1295" s="93"/>
      <c r="C1295" s="94"/>
      <c r="D1295" s="94"/>
      <c r="E1295" s="94"/>
      <c r="F1295" s="94"/>
      <c r="G1295" s="94"/>
      <c r="H1295" s="95"/>
    </row>
    <row r="1296" spans="2:8" ht="14.25" customHeight="1">
      <c r="B1296" s="93"/>
      <c r="C1296" s="94"/>
      <c r="D1296" s="94"/>
      <c r="E1296" s="94"/>
      <c r="F1296" s="94"/>
      <c r="G1296" s="94"/>
      <c r="H1296" s="95"/>
    </row>
    <row r="1297" spans="2:8" ht="14.25" customHeight="1">
      <c r="B1297" s="93"/>
      <c r="C1297" s="94"/>
      <c r="D1297" s="94"/>
      <c r="E1297" s="94"/>
      <c r="F1297" s="94"/>
      <c r="G1297" s="94"/>
      <c r="H1297" s="95"/>
    </row>
    <row r="1298" spans="2:8" ht="14.25" customHeight="1">
      <c r="B1298" s="93"/>
      <c r="C1298" s="94"/>
      <c r="D1298" s="94"/>
      <c r="E1298" s="94"/>
      <c r="F1298" s="94"/>
      <c r="G1298" s="94"/>
      <c r="H1298" s="95"/>
    </row>
    <row r="1299" spans="2:8" ht="14.25" customHeight="1">
      <c r="B1299" s="93"/>
      <c r="C1299" s="94"/>
      <c r="D1299" s="94"/>
      <c r="E1299" s="94"/>
      <c r="F1299" s="94"/>
      <c r="G1299" s="94"/>
      <c r="H1299" s="95"/>
    </row>
    <row r="1300" spans="2:8" ht="14.25" customHeight="1">
      <c r="B1300" s="93"/>
      <c r="C1300" s="94"/>
      <c r="D1300" s="94"/>
      <c r="E1300" s="94"/>
      <c r="F1300" s="94"/>
      <c r="G1300" s="94"/>
      <c r="H1300" s="95"/>
    </row>
    <row r="1301" spans="2:8" ht="14.25" customHeight="1">
      <c r="B1301" s="93"/>
      <c r="C1301" s="94"/>
      <c r="D1301" s="94"/>
      <c r="E1301" s="94"/>
      <c r="F1301" s="94"/>
      <c r="G1301" s="94"/>
      <c r="H1301" s="95"/>
    </row>
    <row r="1302" spans="2:8" ht="14.25" customHeight="1">
      <c r="B1302" s="93"/>
      <c r="C1302" s="94"/>
      <c r="D1302" s="94"/>
      <c r="E1302" s="94"/>
      <c r="F1302" s="94"/>
      <c r="G1302" s="94"/>
      <c r="H1302" s="95"/>
    </row>
    <row r="1303" spans="2:8" ht="14.25" customHeight="1">
      <c r="B1303" s="93"/>
      <c r="C1303" s="94"/>
      <c r="D1303" s="94"/>
      <c r="E1303" s="94"/>
      <c r="F1303" s="94"/>
      <c r="G1303" s="94"/>
      <c r="H1303" s="95"/>
    </row>
    <row r="1304" spans="2:8" ht="14.25" customHeight="1">
      <c r="B1304" s="93"/>
      <c r="C1304" s="94"/>
      <c r="D1304" s="94"/>
      <c r="E1304" s="94"/>
      <c r="F1304" s="94"/>
      <c r="G1304" s="94"/>
      <c r="H1304" s="95"/>
    </row>
    <row r="1305" spans="2:8" ht="14.25" customHeight="1">
      <c r="B1305" s="93"/>
      <c r="C1305" s="94"/>
      <c r="D1305" s="94"/>
      <c r="E1305" s="94"/>
      <c r="F1305" s="94"/>
      <c r="G1305" s="94"/>
      <c r="H1305" s="95"/>
    </row>
    <row r="1306" spans="2:8" ht="14.25" customHeight="1">
      <c r="B1306" s="93"/>
      <c r="C1306" s="94"/>
      <c r="D1306" s="94"/>
      <c r="E1306" s="94"/>
      <c r="F1306" s="94"/>
      <c r="G1306" s="94"/>
      <c r="H1306" s="95"/>
    </row>
    <row r="1307" spans="2:8" ht="14.25" customHeight="1">
      <c r="B1307" s="93"/>
      <c r="C1307" s="94"/>
      <c r="D1307" s="94"/>
      <c r="E1307" s="94"/>
      <c r="F1307" s="94"/>
      <c r="G1307" s="94"/>
      <c r="H1307" s="95"/>
    </row>
    <row r="1308" spans="2:8" ht="14.25" customHeight="1">
      <c r="B1308" s="93"/>
      <c r="C1308" s="94"/>
      <c r="D1308" s="94"/>
      <c r="E1308" s="94"/>
      <c r="F1308" s="94"/>
      <c r="G1308" s="94"/>
      <c r="H1308" s="95"/>
    </row>
    <row r="1309" spans="2:8" ht="14.25" customHeight="1">
      <c r="B1309" s="93"/>
      <c r="C1309" s="94"/>
      <c r="D1309" s="94"/>
      <c r="E1309" s="94"/>
      <c r="F1309" s="94"/>
      <c r="G1309" s="94"/>
      <c r="H1309" s="95"/>
    </row>
    <row r="1310" spans="2:8" ht="14.25" customHeight="1">
      <c r="B1310" s="93"/>
      <c r="C1310" s="94"/>
      <c r="D1310" s="94"/>
      <c r="E1310" s="94"/>
      <c r="F1310" s="94"/>
      <c r="G1310" s="94"/>
      <c r="H1310" s="95"/>
    </row>
    <row r="1311" spans="2:8" ht="14.25" customHeight="1">
      <c r="B1311" s="93"/>
      <c r="C1311" s="94"/>
      <c r="D1311" s="94"/>
      <c r="E1311" s="94"/>
      <c r="F1311" s="94"/>
      <c r="G1311" s="94"/>
      <c r="H1311" s="95"/>
    </row>
    <row r="1312" spans="2:8" ht="14.25" customHeight="1">
      <c r="B1312" s="93"/>
      <c r="C1312" s="94"/>
      <c r="D1312" s="94"/>
      <c r="E1312" s="94"/>
      <c r="F1312" s="94"/>
      <c r="G1312" s="94"/>
      <c r="H1312" s="95"/>
    </row>
    <row r="1313" spans="2:8" ht="14.25" customHeight="1">
      <c r="B1313" s="93"/>
      <c r="C1313" s="94"/>
      <c r="D1313" s="94"/>
      <c r="E1313" s="94"/>
      <c r="F1313" s="94"/>
      <c r="G1313" s="94"/>
      <c r="H1313" s="95"/>
    </row>
    <row r="1314" spans="2:8" ht="14.25" customHeight="1">
      <c r="B1314" s="93"/>
      <c r="C1314" s="94"/>
      <c r="D1314" s="94"/>
      <c r="E1314" s="94"/>
      <c r="F1314" s="94"/>
      <c r="G1314" s="94"/>
      <c r="H1314" s="95"/>
    </row>
    <row r="1315" spans="2:8" ht="14.25" customHeight="1">
      <c r="B1315" s="93"/>
      <c r="C1315" s="94"/>
      <c r="D1315" s="94"/>
      <c r="E1315" s="94"/>
      <c r="F1315" s="94"/>
      <c r="G1315" s="94"/>
      <c r="H1315" s="95"/>
    </row>
    <row r="1316" spans="2:8" ht="14.25" customHeight="1">
      <c r="B1316" s="93"/>
      <c r="C1316" s="94"/>
      <c r="D1316" s="94"/>
      <c r="E1316" s="94"/>
      <c r="F1316" s="94"/>
      <c r="G1316" s="94"/>
      <c r="H1316" s="95"/>
    </row>
    <row r="1317" spans="2:8" ht="14.25" customHeight="1">
      <c r="B1317" s="93"/>
      <c r="C1317" s="94"/>
      <c r="D1317" s="94"/>
      <c r="E1317" s="94"/>
      <c r="F1317" s="94"/>
      <c r="G1317" s="94"/>
      <c r="H1317" s="95"/>
    </row>
    <row r="1318" spans="2:8" ht="14.25" customHeight="1">
      <c r="B1318" s="93"/>
      <c r="C1318" s="94"/>
      <c r="D1318" s="94"/>
      <c r="E1318" s="94"/>
      <c r="F1318" s="94"/>
      <c r="G1318" s="94"/>
      <c r="H1318" s="95"/>
    </row>
    <row r="1319" spans="2:8" ht="14.25" customHeight="1">
      <c r="B1319" s="93"/>
      <c r="C1319" s="94"/>
      <c r="D1319" s="94"/>
      <c r="E1319" s="94"/>
      <c r="F1319" s="94"/>
      <c r="G1319" s="94"/>
      <c r="H1319" s="95"/>
    </row>
    <row r="1320" spans="2:8" ht="14.25" customHeight="1">
      <c r="B1320" s="93"/>
      <c r="C1320" s="94"/>
      <c r="D1320" s="94"/>
      <c r="E1320" s="94"/>
      <c r="F1320" s="94"/>
      <c r="G1320" s="94"/>
      <c r="H1320" s="95"/>
    </row>
    <row r="1321" spans="2:8" ht="14.25" customHeight="1">
      <c r="B1321" s="93"/>
      <c r="C1321" s="94"/>
      <c r="D1321" s="94"/>
      <c r="E1321" s="94"/>
      <c r="F1321" s="94"/>
      <c r="G1321" s="94"/>
      <c r="H1321" s="95"/>
    </row>
    <row r="1322" spans="2:8" ht="14.25" customHeight="1">
      <c r="B1322" s="93"/>
      <c r="C1322" s="94"/>
      <c r="D1322" s="94"/>
      <c r="E1322" s="94"/>
      <c r="F1322" s="94"/>
      <c r="G1322" s="94"/>
      <c r="H1322" s="95"/>
    </row>
    <row r="1323" spans="2:8" ht="14.25" customHeight="1">
      <c r="B1323" s="93"/>
      <c r="C1323" s="94"/>
      <c r="D1323" s="94"/>
      <c r="E1323" s="94"/>
      <c r="F1323" s="94"/>
      <c r="G1323" s="94"/>
      <c r="H1323" s="95"/>
    </row>
    <row r="1324" spans="2:8" ht="14.25" customHeight="1">
      <c r="B1324" s="93"/>
      <c r="C1324" s="94"/>
      <c r="D1324" s="94"/>
      <c r="E1324" s="94"/>
      <c r="F1324" s="94"/>
      <c r="G1324" s="94"/>
      <c r="H1324" s="95"/>
    </row>
    <row r="1325" spans="2:8" ht="14.25" customHeight="1">
      <c r="B1325" s="93"/>
      <c r="C1325" s="94"/>
      <c r="D1325" s="94"/>
      <c r="E1325" s="94"/>
      <c r="F1325" s="94"/>
      <c r="G1325" s="94"/>
      <c r="H1325" s="95"/>
    </row>
    <row r="1326" spans="2:8" ht="14.25" customHeight="1">
      <c r="B1326" s="93"/>
      <c r="C1326" s="94"/>
      <c r="D1326" s="94"/>
      <c r="E1326" s="94"/>
      <c r="F1326" s="94"/>
      <c r="G1326" s="94"/>
      <c r="H1326" s="95"/>
    </row>
    <row r="1327" spans="2:8" ht="14.25" customHeight="1">
      <c r="B1327" s="93"/>
      <c r="C1327" s="94"/>
      <c r="D1327" s="94"/>
      <c r="E1327" s="94"/>
      <c r="F1327" s="94"/>
      <c r="G1327" s="94"/>
      <c r="H1327" s="95"/>
    </row>
    <row r="1328" spans="2:8" ht="14.25" customHeight="1">
      <c r="B1328" s="93"/>
      <c r="C1328" s="94"/>
      <c r="D1328" s="94"/>
      <c r="E1328" s="94"/>
      <c r="F1328" s="94"/>
      <c r="G1328" s="94"/>
      <c r="H1328" s="95"/>
    </row>
    <row r="1329" spans="2:8" ht="14.25" customHeight="1">
      <c r="B1329" s="93"/>
      <c r="C1329" s="94"/>
      <c r="D1329" s="94"/>
      <c r="E1329" s="94"/>
      <c r="F1329" s="94"/>
      <c r="G1329" s="94"/>
      <c r="H1329" s="95"/>
    </row>
    <row r="1330" spans="2:8" ht="14.25" customHeight="1">
      <c r="B1330" s="93"/>
      <c r="C1330" s="94"/>
      <c r="D1330" s="94"/>
      <c r="E1330" s="94"/>
      <c r="F1330" s="94"/>
      <c r="G1330" s="94"/>
      <c r="H1330" s="95"/>
    </row>
    <row r="1331" spans="2:8" ht="14.25" customHeight="1">
      <c r="B1331" s="93"/>
      <c r="C1331" s="94"/>
      <c r="D1331" s="94"/>
      <c r="E1331" s="94"/>
      <c r="F1331" s="94"/>
      <c r="G1331" s="94"/>
      <c r="H1331" s="95"/>
    </row>
    <row r="1332" spans="2:8" ht="14.25" customHeight="1">
      <c r="B1332" s="93"/>
      <c r="C1332" s="94"/>
      <c r="D1332" s="94"/>
      <c r="E1332" s="94"/>
      <c r="F1332" s="94"/>
      <c r="G1332" s="94"/>
      <c r="H1332" s="95"/>
    </row>
    <row r="1333" spans="2:8" ht="14.25" customHeight="1">
      <c r="B1333" s="93"/>
      <c r="C1333" s="94"/>
      <c r="D1333" s="94"/>
      <c r="E1333" s="94"/>
      <c r="F1333" s="94"/>
      <c r="G1333" s="94"/>
      <c r="H1333" s="95"/>
    </row>
    <row r="1334" spans="2:8" ht="14.25" customHeight="1">
      <c r="B1334" s="93"/>
      <c r="C1334" s="94"/>
      <c r="D1334" s="94"/>
      <c r="E1334" s="94"/>
      <c r="F1334" s="94"/>
      <c r="G1334" s="94"/>
      <c r="H1334" s="95"/>
    </row>
    <row r="1335" spans="2:8" ht="14.25" customHeight="1">
      <c r="B1335" s="93"/>
      <c r="C1335" s="94"/>
      <c r="D1335" s="94"/>
      <c r="E1335" s="94"/>
      <c r="F1335" s="94"/>
      <c r="G1335" s="94"/>
      <c r="H1335" s="95"/>
    </row>
    <row r="1336" spans="2:8" ht="14.25" customHeight="1">
      <c r="B1336" s="93"/>
      <c r="C1336" s="94"/>
      <c r="D1336" s="94"/>
      <c r="E1336" s="94"/>
      <c r="F1336" s="94"/>
      <c r="G1336" s="94"/>
      <c r="H1336" s="95"/>
    </row>
    <row r="1337" spans="2:8" ht="14.25" customHeight="1">
      <c r="B1337" s="93"/>
      <c r="C1337" s="94"/>
      <c r="D1337" s="94"/>
      <c r="E1337" s="94"/>
      <c r="F1337" s="94"/>
      <c r="G1337" s="94"/>
      <c r="H1337" s="95"/>
    </row>
    <row r="1338" spans="2:8" ht="14.25" customHeight="1">
      <c r="B1338" s="93"/>
      <c r="C1338" s="94"/>
      <c r="D1338" s="94"/>
      <c r="E1338" s="94"/>
      <c r="F1338" s="94"/>
      <c r="G1338" s="94"/>
      <c r="H1338" s="95"/>
    </row>
    <row r="1339" spans="2:8" ht="14.25" customHeight="1">
      <c r="B1339" s="93"/>
      <c r="C1339" s="94"/>
      <c r="D1339" s="94"/>
      <c r="E1339" s="94"/>
      <c r="F1339" s="94"/>
      <c r="G1339" s="94"/>
      <c r="H1339" s="95"/>
    </row>
    <row r="1340" spans="2:8" ht="14.25" customHeight="1">
      <c r="B1340" s="93"/>
      <c r="C1340" s="94"/>
      <c r="D1340" s="94"/>
      <c r="E1340" s="94"/>
      <c r="F1340" s="94"/>
      <c r="G1340" s="94"/>
      <c r="H1340" s="95"/>
    </row>
    <row r="1341" spans="2:8" ht="14.25" customHeight="1">
      <c r="B1341" s="93"/>
      <c r="C1341" s="94"/>
      <c r="D1341" s="94"/>
      <c r="E1341" s="94"/>
      <c r="F1341" s="94"/>
      <c r="G1341" s="94"/>
      <c r="H1341" s="95"/>
    </row>
    <row r="1342" spans="2:8" ht="14.25" customHeight="1">
      <c r="B1342" s="93"/>
      <c r="C1342" s="94"/>
      <c r="D1342" s="94"/>
      <c r="E1342" s="94"/>
      <c r="F1342" s="94"/>
      <c r="G1342" s="94"/>
      <c r="H1342" s="95"/>
    </row>
    <row r="1343" spans="2:8" ht="14.25" customHeight="1">
      <c r="B1343" s="93"/>
      <c r="C1343" s="94"/>
      <c r="D1343" s="94"/>
      <c r="E1343" s="94"/>
      <c r="F1343" s="94"/>
      <c r="G1343" s="94"/>
      <c r="H1343" s="95"/>
    </row>
    <row r="1344" spans="2:8" ht="14.25" customHeight="1">
      <c r="B1344" s="93"/>
      <c r="C1344" s="94"/>
      <c r="D1344" s="94"/>
      <c r="E1344" s="94"/>
      <c r="F1344" s="94"/>
      <c r="G1344" s="94"/>
      <c r="H1344" s="95"/>
    </row>
    <row r="1345" spans="2:8" ht="14.25" customHeight="1">
      <c r="B1345" s="93"/>
      <c r="C1345" s="94"/>
      <c r="D1345" s="94"/>
      <c r="E1345" s="94"/>
      <c r="F1345" s="94"/>
      <c r="G1345" s="94"/>
      <c r="H1345" s="95"/>
    </row>
    <row r="1346" spans="2:8" ht="14.25" customHeight="1">
      <c r="B1346" s="93"/>
      <c r="C1346" s="94"/>
      <c r="D1346" s="94"/>
      <c r="E1346" s="94"/>
      <c r="F1346" s="94"/>
      <c r="G1346" s="94"/>
      <c r="H1346" s="95"/>
    </row>
    <row r="1347" spans="2:8" ht="14.25" customHeight="1">
      <c r="B1347" s="93"/>
      <c r="C1347" s="94"/>
      <c r="D1347" s="94"/>
      <c r="E1347" s="94"/>
      <c r="F1347" s="94"/>
      <c r="G1347" s="94"/>
      <c r="H1347" s="95"/>
    </row>
    <row r="1348" spans="2:8" ht="14.25" customHeight="1">
      <c r="B1348" s="93"/>
      <c r="C1348" s="94"/>
      <c r="D1348" s="94"/>
      <c r="E1348" s="94"/>
      <c r="F1348" s="94"/>
      <c r="G1348" s="94"/>
      <c r="H1348" s="95"/>
    </row>
    <row r="1349" spans="2:8" ht="14.25" customHeight="1">
      <c r="B1349" s="93"/>
      <c r="C1349" s="94"/>
      <c r="D1349" s="94"/>
      <c r="E1349" s="94"/>
      <c r="F1349" s="94"/>
      <c r="G1349" s="94"/>
      <c r="H1349" s="95"/>
    </row>
    <row r="1350" spans="2:8" ht="14.25" customHeight="1">
      <c r="B1350" s="93"/>
      <c r="C1350" s="94"/>
      <c r="D1350" s="94"/>
      <c r="E1350" s="94"/>
      <c r="F1350" s="94"/>
      <c r="G1350" s="94"/>
      <c r="H1350" s="95"/>
    </row>
    <row r="1351" spans="2:8" ht="14.25" customHeight="1">
      <c r="B1351" s="93"/>
      <c r="C1351" s="94"/>
      <c r="D1351" s="94"/>
      <c r="E1351" s="94"/>
      <c r="F1351" s="94"/>
      <c r="G1351" s="94"/>
      <c r="H1351" s="95"/>
    </row>
    <row r="1352" spans="2:8" ht="14.25" customHeight="1">
      <c r="B1352" s="93"/>
      <c r="C1352" s="94"/>
      <c r="D1352" s="94"/>
      <c r="E1352" s="94"/>
      <c r="F1352" s="94"/>
      <c r="G1352" s="94"/>
      <c r="H1352" s="95"/>
    </row>
    <row r="1353" spans="2:8" ht="14.25" customHeight="1">
      <c r="B1353" s="93"/>
      <c r="C1353" s="94"/>
      <c r="D1353" s="94"/>
      <c r="E1353" s="94"/>
      <c r="F1353" s="94"/>
      <c r="G1353" s="94"/>
      <c r="H1353" s="95"/>
    </row>
    <row r="1354" spans="2:8" ht="14.25" customHeight="1">
      <c r="B1354" s="93"/>
      <c r="C1354" s="94"/>
      <c r="D1354" s="94"/>
      <c r="E1354" s="94"/>
      <c r="F1354" s="94"/>
      <c r="G1354" s="94"/>
      <c r="H1354" s="95"/>
    </row>
    <row r="1355" spans="2:8" ht="14.25" customHeight="1">
      <c r="B1355" s="93"/>
      <c r="C1355" s="94"/>
      <c r="D1355" s="94"/>
      <c r="E1355" s="94"/>
      <c r="F1355" s="94"/>
      <c r="G1355" s="94"/>
      <c r="H1355" s="95"/>
    </row>
    <row r="1356" spans="2:8" ht="14.25" customHeight="1">
      <c r="B1356" s="93"/>
      <c r="C1356" s="94"/>
      <c r="D1356" s="94"/>
      <c r="E1356" s="94"/>
      <c r="F1356" s="94"/>
      <c r="G1356" s="94"/>
      <c r="H1356" s="95"/>
    </row>
    <row r="1357" spans="2:8" ht="14.25" customHeight="1">
      <c r="B1357" s="93"/>
      <c r="C1357" s="94"/>
      <c r="D1357" s="94"/>
      <c r="E1357" s="94"/>
      <c r="F1357" s="94"/>
      <c r="G1357" s="94"/>
      <c r="H1357" s="95"/>
    </row>
    <row r="1358" spans="2:8" ht="14.25" customHeight="1">
      <c r="B1358" s="93"/>
      <c r="C1358" s="94"/>
      <c r="D1358" s="94"/>
      <c r="E1358" s="94"/>
      <c r="F1358" s="94"/>
      <c r="G1358" s="94"/>
      <c r="H1358" s="95"/>
    </row>
    <row r="1359" spans="2:8" ht="14.25" customHeight="1">
      <c r="B1359" s="93"/>
      <c r="C1359" s="94"/>
      <c r="D1359" s="94"/>
      <c r="E1359" s="94"/>
      <c r="F1359" s="94"/>
      <c r="G1359" s="94"/>
      <c r="H1359" s="95"/>
    </row>
    <row r="1360" spans="2:8" ht="14.25" customHeight="1">
      <c r="B1360" s="93"/>
      <c r="C1360" s="94"/>
      <c r="D1360" s="94"/>
      <c r="E1360" s="94"/>
      <c r="F1360" s="94"/>
      <c r="G1360" s="94"/>
      <c r="H1360" s="95"/>
    </row>
    <row r="1361" spans="2:8" ht="14.25" customHeight="1">
      <c r="B1361" s="93"/>
      <c r="C1361" s="94"/>
      <c r="D1361" s="94"/>
      <c r="E1361" s="94"/>
      <c r="F1361" s="94"/>
      <c r="G1361" s="94"/>
      <c r="H1361" s="95"/>
    </row>
    <row r="1362" spans="2:8" ht="14.25" customHeight="1">
      <c r="B1362" s="93"/>
      <c r="C1362" s="94"/>
      <c r="D1362" s="94"/>
      <c r="E1362" s="94"/>
      <c r="F1362" s="94"/>
      <c r="G1362" s="94"/>
      <c r="H1362" s="95"/>
    </row>
    <row r="1363" spans="2:8" ht="14.25" customHeight="1">
      <c r="B1363" s="93"/>
      <c r="C1363" s="94"/>
      <c r="D1363" s="94"/>
      <c r="E1363" s="94"/>
      <c r="F1363" s="94"/>
      <c r="G1363" s="94"/>
      <c r="H1363" s="95"/>
    </row>
    <row r="1364" spans="2:8" ht="14.25" customHeight="1">
      <c r="B1364" s="93"/>
      <c r="C1364" s="94"/>
      <c r="D1364" s="94"/>
      <c r="E1364" s="94"/>
      <c r="F1364" s="94"/>
      <c r="G1364" s="94"/>
      <c r="H1364" s="95"/>
    </row>
    <row r="1365" spans="2:8" ht="14.25" customHeight="1">
      <c r="B1365" s="93"/>
      <c r="C1365" s="94"/>
      <c r="D1365" s="94"/>
      <c r="E1365" s="94"/>
      <c r="F1365" s="94"/>
      <c r="G1365" s="94"/>
      <c r="H1365" s="95"/>
    </row>
    <row r="1366" spans="2:8" ht="14.25" customHeight="1">
      <c r="B1366" s="93"/>
      <c r="C1366" s="94"/>
      <c r="D1366" s="94"/>
      <c r="E1366" s="94"/>
      <c r="F1366" s="94"/>
      <c r="G1366" s="94"/>
      <c r="H1366" s="95"/>
    </row>
    <row r="1367" spans="2:8" ht="14.25" customHeight="1">
      <c r="B1367" s="93"/>
      <c r="C1367" s="94"/>
      <c r="D1367" s="94"/>
      <c r="E1367" s="94"/>
      <c r="F1367" s="94"/>
      <c r="G1367" s="94"/>
      <c r="H1367" s="95"/>
    </row>
    <row r="1368" spans="2:8" ht="14.25" customHeight="1">
      <c r="B1368" s="93"/>
      <c r="C1368" s="94"/>
      <c r="D1368" s="94"/>
      <c r="E1368" s="94"/>
      <c r="F1368" s="94"/>
      <c r="G1368" s="94"/>
      <c r="H1368" s="95"/>
    </row>
    <row r="1369" spans="2:8" ht="14.25" customHeight="1">
      <c r="B1369" s="93"/>
      <c r="C1369" s="94"/>
      <c r="D1369" s="94"/>
      <c r="E1369" s="94"/>
      <c r="F1369" s="94"/>
      <c r="G1369" s="94"/>
      <c r="H1369" s="95"/>
    </row>
    <row r="1370" spans="2:8" ht="14.25" customHeight="1">
      <c r="B1370" s="93"/>
      <c r="C1370" s="94"/>
      <c r="D1370" s="94"/>
      <c r="E1370" s="94"/>
      <c r="F1370" s="94"/>
      <c r="G1370" s="94"/>
      <c r="H1370" s="95"/>
    </row>
    <row r="1371" spans="2:8" ht="14.25" customHeight="1">
      <c r="B1371" s="93"/>
      <c r="C1371" s="94"/>
      <c r="D1371" s="94"/>
      <c r="E1371" s="94"/>
      <c r="F1371" s="94"/>
      <c r="G1371" s="94"/>
      <c r="H1371" s="95"/>
    </row>
    <row r="1372" spans="2:8" ht="14.25" customHeight="1">
      <c r="B1372" s="93"/>
      <c r="C1372" s="94"/>
      <c r="D1372" s="94"/>
      <c r="E1372" s="94"/>
      <c r="F1372" s="94"/>
      <c r="G1372" s="94"/>
      <c r="H1372" s="95"/>
    </row>
    <row r="1373" spans="2:8" ht="14.25" customHeight="1">
      <c r="B1373" s="93"/>
      <c r="C1373" s="94"/>
      <c r="D1373" s="94"/>
      <c r="E1373" s="94"/>
      <c r="F1373" s="94"/>
      <c r="G1373" s="94"/>
      <c r="H1373" s="95"/>
    </row>
    <row r="1374" spans="2:8" ht="14.25" customHeight="1">
      <c r="B1374" s="93"/>
      <c r="C1374" s="94"/>
      <c r="D1374" s="94"/>
      <c r="E1374" s="94"/>
      <c r="F1374" s="94"/>
      <c r="G1374" s="94"/>
      <c r="H1374" s="95"/>
    </row>
    <row r="1375" spans="2:8" ht="14.25" customHeight="1">
      <c r="B1375" s="93"/>
      <c r="C1375" s="94"/>
      <c r="D1375" s="94"/>
      <c r="E1375" s="94"/>
      <c r="F1375" s="94"/>
      <c r="G1375" s="94"/>
      <c r="H1375" s="95"/>
    </row>
    <row r="1376" spans="2:8" ht="14.25" customHeight="1">
      <c r="B1376" s="93"/>
      <c r="C1376" s="94"/>
      <c r="D1376" s="94"/>
      <c r="E1376" s="94"/>
      <c r="F1376" s="94"/>
      <c r="G1376" s="94"/>
      <c r="H1376" s="95"/>
    </row>
    <row r="1377" spans="2:8" ht="14.25" customHeight="1">
      <c r="B1377" s="93"/>
      <c r="C1377" s="94"/>
      <c r="D1377" s="94"/>
      <c r="E1377" s="94"/>
      <c r="F1377" s="94"/>
      <c r="G1377" s="94"/>
      <c r="H1377" s="95"/>
    </row>
    <row r="1378" spans="2:8" ht="14.25" customHeight="1">
      <c r="B1378" s="93"/>
      <c r="C1378" s="94"/>
      <c r="D1378" s="94"/>
      <c r="E1378" s="94"/>
      <c r="F1378" s="94"/>
      <c r="G1378" s="94"/>
      <c r="H1378" s="95"/>
    </row>
    <row r="1379" spans="2:8" ht="14.25" customHeight="1">
      <c r="B1379" s="93"/>
      <c r="C1379" s="94"/>
      <c r="D1379" s="94"/>
      <c r="E1379" s="94"/>
      <c r="F1379" s="94"/>
      <c r="G1379" s="94"/>
      <c r="H1379" s="95"/>
    </row>
    <row r="1380" spans="2:8" ht="14.25" customHeight="1">
      <c r="B1380" s="93"/>
      <c r="C1380" s="94"/>
      <c r="D1380" s="94"/>
      <c r="E1380" s="94"/>
      <c r="F1380" s="94"/>
      <c r="G1380" s="94"/>
      <c r="H1380" s="95"/>
    </row>
    <row r="1381" spans="2:8" ht="14.25" customHeight="1">
      <c r="B1381" s="93"/>
      <c r="C1381" s="94"/>
      <c r="D1381" s="94"/>
      <c r="E1381" s="94"/>
      <c r="F1381" s="94"/>
      <c r="G1381" s="94"/>
      <c r="H1381" s="95"/>
    </row>
    <row r="1382" spans="2:8" ht="14.25" customHeight="1">
      <c r="B1382" s="93"/>
      <c r="C1382" s="94"/>
      <c r="D1382" s="94"/>
      <c r="E1382" s="94"/>
      <c r="F1382" s="94"/>
      <c r="G1382" s="94"/>
      <c r="H1382" s="95"/>
    </row>
    <row r="1383" spans="2:8" ht="14.25" customHeight="1">
      <c r="B1383" s="93"/>
      <c r="C1383" s="94"/>
      <c r="D1383" s="94"/>
      <c r="E1383" s="94"/>
      <c r="F1383" s="94"/>
      <c r="G1383" s="94"/>
      <c r="H1383" s="95"/>
    </row>
    <row r="1384" spans="2:8" ht="14.25" customHeight="1">
      <c r="B1384" s="93"/>
      <c r="C1384" s="94"/>
      <c r="D1384" s="94"/>
      <c r="E1384" s="94"/>
      <c r="F1384" s="94"/>
      <c r="G1384" s="94"/>
      <c r="H1384" s="95"/>
    </row>
    <row r="1385" spans="2:8" ht="14.25" customHeight="1">
      <c r="B1385" s="93"/>
      <c r="C1385" s="94"/>
      <c r="D1385" s="94"/>
      <c r="E1385" s="94"/>
      <c r="F1385" s="94"/>
      <c r="G1385" s="94"/>
      <c r="H1385" s="95"/>
    </row>
    <row r="1386" spans="2:8" ht="14.25" customHeight="1">
      <c r="B1386" s="93"/>
      <c r="C1386" s="94"/>
      <c r="D1386" s="94"/>
      <c r="E1386" s="94"/>
      <c r="F1386" s="94"/>
      <c r="G1386" s="94"/>
      <c r="H1386" s="95"/>
    </row>
    <row r="1387" spans="2:8" ht="14.25" customHeight="1">
      <c r="B1387" s="93"/>
      <c r="C1387" s="94"/>
      <c r="D1387" s="94"/>
      <c r="E1387" s="94"/>
      <c r="F1387" s="94"/>
      <c r="G1387" s="94"/>
      <c r="H1387" s="95"/>
    </row>
    <row r="1388" spans="2:8" ht="14.25" customHeight="1">
      <c r="B1388" s="93"/>
      <c r="C1388" s="94"/>
      <c r="D1388" s="94"/>
      <c r="E1388" s="94"/>
      <c r="F1388" s="94"/>
      <c r="G1388" s="94"/>
      <c r="H1388" s="95"/>
    </row>
    <row r="1389" spans="2:8" ht="14.25" customHeight="1">
      <c r="B1389" s="93"/>
      <c r="C1389" s="94"/>
      <c r="D1389" s="94"/>
      <c r="E1389" s="94"/>
      <c r="F1389" s="94"/>
      <c r="G1389" s="94"/>
      <c r="H1389" s="95"/>
    </row>
    <row r="1390" spans="2:8" ht="14.25" customHeight="1">
      <c r="B1390" s="93"/>
      <c r="C1390" s="94"/>
      <c r="D1390" s="94"/>
      <c r="E1390" s="94"/>
      <c r="F1390" s="94"/>
      <c r="G1390" s="94"/>
      <c r="H1390" s="95"/>
    </row>
    <row r="1391" spans="2:8" ht="14.25" customHeight="1">
      <c r="B1391" s="93"/>
      <c r="C1391" s="94"/>
      <c r="D1391" s="94"/>
      <c r="E1391" s="94"/>
      <c r="F1391" s="94"/>
      <c r="G1391" s="94"/>
      <c r="H1391" s="95"/>
    </row>
    <row r="1392" spans="2:8" ht="14.25" customHeight="1">
      <c r="B1392" s="93"/>
      <c r="C1392" s="94"/>
      <c r="D1392" s="94"/>
      <c r="E1392" s="94"/>
      <c r="F1392" s="94"/>
      <c r="G1392" s="94"/>
      <c r="H1392" s="95"/>
    </row>
    <row r="1393" spans="2:8" ht="14.25" customHeight="1">
      <c r="B1393" s="93"/>
      <c r="C1393" s="94"/>
      <c r="D1393" s="94"/>
      <c r="E1393" s="94"/>
      <c r="F1393" s="94"/>
      <c r="G1393" s="94"/>
      <c r="H1393" s="95"/>
    </row>
    <row r="1394" spans="2:8" ht="14.25" customHeight="1">
      <c r="B1394" s="93"/>
      <c r="C1394" s="94"/>
      <c r="D1394" s="94"/>
      <c r="E1394" s="94"/>
      <c r="F1394" s="94"/>
      <c r="G1394" s="94"/>
      <c r="H1394" s="95"/>
    </row>
    <row r="1395" spans="2:8" ht="14.25" customHeight="1">
      <c r="B1395" s="93"/>
      <c r="C1395" s="94"/>
      <c r="D1395" s="94"/>
      <c r="E1395" s="94"/>
      <c r="F1395" s="94"/>
      <c r="G1395" s="94"/>
      <c r="H1395" s="95"/>
    </row>
    <row r="1396" spans="2:8" ht="14.25" customHeight="1">
      <c r="B1396" s="93"/>
      <c r="C1396" s="94"/>
      <c r="D1396" s="94"/>
      <c r="E1396" s="94"/>
      <c r="F1396" s="94"/>
      <c r="G1396" s="94"/>
      <c r="H1396" s="95"/>
    </row>
    <row r="1397" spans="2:8" ht="14.25" customHeight="1">
      <c r="B1397" s="93"/>
      <c r="C1397" s="94"/>
      <c r="D1397" s="94"/>
      <c r="E1397" s="94"/>
      <c r="F1397" s="94"/>
      <c r="G1397" s="94"/>
      <c r="H1397" s="95"/>
    </row>
    <row r="1398" spans="2:8" ht="14.25" customHeight="1">
      <c r="B1398" s="93"/>
      <c r="C1398" s="94"/>
      <c r="D1398" s="94"/>
      <c r="E1398" s="94"/>
      <c r="F1398" s="94"/>
      <c r="G1398" s="94"/>
      <c r="H1398" s="95"/>
    </row>
    <row r="1399" spans="2:8" ht="14.25" customHeight="1">
      <c r="B1399" s="93"/>
      <c r="C1399" s="94"/>
      <c r="D1399" s="94"/>
      <c r="E1399" s="94"/>
      <c r="F1399" s="94"/>
      <c r="G1399" s="94"/>
      <c r="H1399" s="95"/>
    </row>
    <row r="1400" spans="2:8" ht="14.25" customHeight="1">
      <c r="B1400" s="93"/>
      <c r="C1400" s="94"/>
      <c r="D1400" s="94"/>
      <c r="E1400" s="94"/>
      <c r="F1400" s="94"/>
      <c r="G1400" s="94"/>
      <c r="H1400" s="95"/>
    </row>
    <row r="1401" spans="2:8" ht="14.25" customHeight="1">
      <c r="B1401" s="93"/>
      <c r="C1401" s="94"/>
      <c r="D1401" s="94"/>
      <c r="E1401" s="94"/>
      <c r="F1401" s="94"/>
      <c r="G1401" s="94"/>
      <c r="H1401" s="95"/>
    </row>
    <row r="1402" spans="2:8" ht="14.25" customHeight="1">
      <c r="B1402" s="93"/>
      <c r="C1402" s="94"/>
      <c r="D1402" s="94"/>
      <c r="E1402" s="94"/>
      <c r="F1402" s="94"/>
      <c r="G1402" s="94"/>
      <c r="H1402" s="95"/>
    </row>
    <row r="1403" spans="2:8" ht="14.25" customHeight="1">
      <c r="B1403" s="93"/>
      <c r="C1403" s="94"/>
      <c r="D1403" s="94"/>
      <c r="E1403" s="94"/>
      <c r="F1403" s="94"/>
      <c r="G1403" s="94"/>
      <c r="H1403" s="95"/>
    </row>
    <row r="1404" spans="2:8" ht="14.25" customHeight="1">
      <c r="B1404" s="93"/>
      <c r="C1404" s="94"/>
      <c r="D1404" s="94"/>
      <c r="E1404" s="94"/>
      <c r="F1404" s="94"/>
      <c r="G1404" s="94"/>
      <c r="H1404" s="95"/>
    </row>
    <row r="1405" spans="2:8" ht="14.25" customHeight="1">
      <c r="B1405" s="93"/>
      <c r="C1405" s="94"/>
      <c r="D1405" s="94"/>
      <c r="E1405" s="94"/>
      <c r="F1405" s="94"/>
      <c r="G1405" s="94"/>
      <c r="H1405" s="95"/>
    </row>
    <row r="1406" spans="2:8" ht="14.25" customHeight="1">
      <c r="B1406" s="93"/>
      <c r="C1406" s="94"/>
      <c r="D1406" s="94"/>
      <c r="E1406" s="94"/>
      <c r="F1406" s="94"/>
      <c r="G1406" s="94"/>
      <c r="H1406" s="95"/>
    </row>
    <row r="1407" spans="2:8" ht="14.25" customHeight="1">
      <c r="B1407" s="93"/>
      <c r="C1407" s="94"/>
      <c r="D1407" s="94"/>
      <c r="E1407" s="94"/>
      <c r="F1407" s="94"/>
      <c r="G1407" s="94"/>
      <c r="H1407" s="95"/>
    </row>
    <row r="1408" spans="2:8" ht="14.25" customHeight="1">
      <c r="B1408" s="93"/>
      <c r="C1408" s="94"/>
      <c r="D1408" s="94"/>
      <c r="E1408" s="94"/>
      <c r="F1408" s="94"/>
      <c r="G1408" s="94"/>
      <c r="H1408" s="95"/>
    </row>
    <row r="1409" spans="2:8" ht="14.25" customHeight="1">
      <c r="B1409" s="93"/>
      <c r="C1409" s="94"/>
      <c r="D1409" s="94"/>
      <c r="E1409" s="94"/>
      <c r="F1409" s="94"/>
      <c r="G1409" s="94"/>
      <c r="H1409" s="95"/>
    </row>
    <row r="1410" spans="2:8" ht="14.25" customHeight="1">
      <c r="B1410" s="93"/>
      <c r="C1410" s="94"/>
      <c r="D1410" s="94"/>
      <c r="E1410" s="94"/>
      <c r="F1410" s="94"/>
      <c r="G1410" s="94"/>
      <c r="H1410" s="95"/>
    </row>
    <row r="1411" spans="2:8" ht="14.25" customHeight="1">
      <c r="B1411" s="93"/>
      <c r="C1411" s="94"/>
      <c r="D1411" s="94"/>
      <c r="E1411" s="94"/>
      <c r="F1411" s="94"/>
      <c r="G1411" s="94"/>
      <c r="H1411" s="95"/>
    </row>
    <row r="1412" spans="2:8" ht="14.25" customHeight="1">
      <c r="B1412" s="93"/>
      <c r="C1412" s="94"/>
      <c r="D1412" s="94"/>
      <c r="E1412" s="94"/>
      <c r="F1412" s="94"/>
      <c r="G1412" s="94"/>
      <c r="H1412" s="95"/>
    </row>
    <row r="1413" spans="2:8" ht="14.25" customHeight="1">
      <c r="B1413" s="93"/>
      <c r="C1413" s="94"/>
      <c r="D1413" s="94"/>
      <c r="E1413" s="94"/>
      <c r="F1413" s="94"/>
      <c r="G1413" s="94"/>
      <c r="H1413" s="95"/>
    </row>
    <row r="1414" spans="2:8" ht="14.25" customHeight="1">
      <c r="B1414" s="93"/>
      <c r="C1414" s="94"/>
      <c r="D1414" s="94"/>
      <c r="E1414" s="94"/>
      <c r="F1414" s="94"/>
      <c r="G1414" s="94"/>
      <c r="H1414" s="95"/>
    </row>
    <row r="1415" spans="2:8" ht="14.25" customHeight="1">
      <c r="B1415" s="93"/>
      <c r="C1415" s="94"/>
      <c r="D1415" s="94"/>
      <c r="E1415" s="94"/>
      <c r="F1415" s="94"/>
      <c r="G1415" s="94"/>
      <c r="H1415" s="95"/>
    </row>
    <row r="1416" spans="2:8" ht="14.25" customHeight="1">
      <c r="B1416" s="93"/>
      <c r="C1416" s="94"/>
      <c r="D1416" s="94"/>
      <c r="E1416" s="94"/>
      <c r="F1416" s="94"/>
      <c r="G1416" s="94"/>
      <c r="H1416" s="95"/>
    </row>
    <row r="1417" spans="2:8" ht="14.25" customHeight="1">
      <c r="B1417" s="93"/>
      <c r="C1417" s="94"/>
      <c r="D1417" s="94"/>
      <c r="E1417" s="94"/>
      <c r="F1417" s="94"/>
      <c r="G1417" s="94"/>
      <c r="H1417" s="95"/>
    </row>
    <row r="1418" spans="2:8" ht="14.25" customHeight="1">
      <c r="B1418" s="93"/>
      <c r="C1418" s="94"/>
      <c r="D1418" s="94"/>
      <c r="E1418" s="94"/>
      <c r="F1418" s="94"/>
      <c r="G1418" s="94"/>
      <c r="H1418" s="95"/>
    </row>
    <row r="1419" spans="2:8" ht="14.25" customHeight="1">
      <c r="B1419" s="93"/>
      <c r="C1419" s="94"/>
      <c r="D1419" s="94"/>
      <c r="E1419" s="94"/>
      <c r="F1419" s="94"/>
      <c r="G1419" s="94"/>
      <c r="H1419" s="95"/>
    </row>
    <row r="1420" spans="2:8" ht="14.25" customHeight="1">
      <c r="B1420" s="93"/>
      <c r="C1420" s="94"/>
      <c r="D1420" s="94"/>
      <c r="E1420" s="94"/>
      <c r="F1420" s="94"/>
      <c r="G1420" s="94"/>
      <c r="H1420" s="95"/>
    </row>
    <row r="1421" spans="2:8" ht="14.25" customHeight="1">
      <c r="B1421" s="93"/>
      <c r="C1421" s="94"/>
      <c r="D1421" s="94"/>
      <c r="E1421" s="94"/>
      <c r="F1421" s="94"/>
      <c r="G1421" s="94"/>
      <c r="H1421" s="95"/>
    </row>
    <row r="1422" spans="2:8" ht="14.25" customHeight="1">
      <c r="B1422" s="93"/>
      <c r="C1422" s="94"/>
      <c r="D1422" s="94"/>
      <c r="E1422" s="94"/>
      <c r="F1422" s="94"/>
      <c r="G1422" s="94"/>
      <c r="H1422" s="95"/>
    </row>
    <row r="1423" spans="2:8" ht="14.25" customHeight="1">
      <c r="B1423" s="93"/>
      <c r="C1423" s="94"/>
      <c r="D1423" s="94"/>
      <c r="E1423" s="94"/>
      <c r="F1423" s="94"/>
      <c r="G1423" s="94"/>
      <c r="H1423" s="95"/>
    </row>
    <row r="1424" spans="2:8" ht="14.25" customHeight="1">
      <c r="B1424" s="93"/>
      <c r="C1424" s="94"/>
      <c r="D1424" s="94"/>
      <c r="E1424" s="94"/>
      <c r="F1424" s="94"/>
      <c r="G1424" s="94"/>
      <c r="H1424" s="95"/>
    </row>
    <row r="1425" spans="2:8" ht="14.25" customHeight="1">
      <c r="B1425" s="93"/>
      <c r="C1425" s="94"/>
      <c r="D1425" s="94"/>
      <c r="E1425" s="94"/>
      <c r="F1425" s="94"/>
      <c r="G1425" s="94"/>
      <c r="H1425" s="95"/>
    </row>
    <row r="1426" spans="2:8" ht="14.25" customHeight="1">
      <c r="B1426" s="93"/>
      <c r="C1426" s="94"/>
      <c r="D1426" s="94"/>
      <c r="E1426" s="94"/>
      <c r="F1426" s="94"/>
      <c r="G1426" s="94"/>
      <c r="H1426" s="95"/>
    </row>
    <row r="1427" spans="2:8" ht="14.25" customHeight="1">
      <c r="B1427" s="93"/>
      <c r="C1427" s="94"/>
      <c r="D1427" s="94"/>
      <c r="E1427" s="94"/>
      <c r="F1427" s="94"/>
      <c r="G1427" s="94"/>
      <c r="H1427" s="95"/>
    </row>
    <row r="1428" spans="2:8" ht="14.25" customHeight="1">
      <c r="B1428" s="93"/>
      <c r="C1428" s="94"/>
      <c r="D1428" s="94"/>
      <c r="E1428" s="94"/>
      <c r="F1428" s="94"/>
      <c r="G1428" s="94"/>
      <c r="H1428" s="95"/>
    </row>
    <row r="1429" spans="2:8" ht="14.25" customHeight="1">
      <c r="B1429" s="93"/>
      <c r="C1429" s="94"/>
      <c r="D1429" s="94"/>
      <c r="E1429" s="94"/>
      <c r="F1429" s="94"/>
      <c r="G1429" s="94"/>
      <c r="H1429" s="95"/>
    </row>
    <row r="1430" spans="2:8" ht="14.25" customHeight="1">
      <c r="B1430" s="93"/>
      <c r="C1430" s="94"/>
      <c r="D1430" s="94"/>
      <c r="E1430" s="94"/>
      <c r="F1430" s="94"/>
      <c r="G1430" s="94"/>
      <c r="H1430" s="95"/>
    </row>
    <row r="1431" spans="2:8" ht="14.25" customHeight="1">
      <c r="B1431" s="93"/>
      <c r="C1431" s="94"/>
      <c r="D1431" s="94"/>
      <c r="E1431" s="94"/>
      <c r="F1431" s="94"/>
      <c r="G1431" s="94"/>
      <c r="H1431" s="95"/>
    </row>
    <row r="1432" spans="2:8" ht="14.25" customHeight="1">
      <c r="B1432" s="93"/>
      <c r="C1432" s="94"/>
      <c r="D1432" s="94"/>
      <c r="E1432" s="94"/>
      <c r="F1432" s="94"/>
      <c r="G1432" s="94"/>
      <c r="H1432" s="95"/>
    </row>
    <row r="1433" spans="2:8" ht="14.25" customHeight="1">
      <c r="B1433" s="93"/>
      <c r="C1433" s="94"/>
      <c r="D1433" s="94"/>
      <c r="E1433" s="94"/>
      <c r="F1433" s="94"/>
      <c r="G1433" s="94"/>
      <c r="H1433" s="95"/>
    </row>
    <row r="1434" spans="2:8" ht="14.25" customHeight="1">
      <c r="B1434" s="93"/>
      <c r="C1434" s="94"/>
      <c r="D1434" s="94"/>
      <c r="E1434" s="94"/>
      <c r="F1434" s="94"/>
      <c r="G1434" s="94"/>
      <c r="H1434" s="95"/>
    </row>
    <row r="1435" spans="2:8" ht="14.25" customHeight="1">
      <c r="B1435" s="93"/>
      <c r="C1435" s="94"/>
      <c r="D1435" s="94"/>
      <c r="E1435" s="94"/>
      <c r="F1435" s="94"/>
      <c r="G1435" s="94"/>
      <c r="H1435" s="95"/>
    </row>
    <row r="1436" spans="2:8" ht="14.25" customHeight="1">
      <c r="B1436" s="93"/>
      <c r="C1436" s="94"/>
      <c r="D1436" s="94"/>
      <c r="E1436" s="94"/>
      <c r="F1436" s="94"/>
      <c r="G1436" s="94"/>
      <c r="H1436" s="95"/>
    </row>
    <row r="1437" spans="2:8" ht="14.25" customHeight="1">
      <c r="B1437" s="93"/>
      <c r="C1437" s="94"/>
      <c r="D1437" s="94"/>
      <c r="E1437" s="94"/>
      <c r="F1437" s="94"/>
      <c r="G1437" s="94"/>
      <c r="H1437" s="95"/>
    </row>
    <row r="1438" spans="2:8" ht="14.25" customHeight="1">
      <c r="B1438" s="93"/>
      <c r="C1438" s="94"/>
      <c r="D1438" s="94"/>
      <c r="E1438" s="94"/>
      <c r="F1438" s="94"/>
      <c r="G1438" s="94"/>
      <c r="H1438" s="95"/>
    </row>
    <row r="1439" spans="2:8" ht="14.25" customHeight="1">
      <c r="B1439" s="93"/>
      <c r="C1439" s="94"/>
      <c r="D1439" s="94"/>
      <c r="E1439" s="94"/>
      <c r="F1439" s="94"/>
      <c r="G1439" s="94"/>
      <c r="H1439" s="95"/>
    </row>
    <row r="1440" spans="2:8" ht="14.25" customHeight="1">
      <c r="B1440" s="93"/>
      <c r="C1440" s="94"/>
      <c r="D1440" s="94"/>
      <c r="E1440" s="94"/>
      <c r="F1440" s="94"/>
      <c r="G1440" s="94"/>
      <c r="H1440" s="95"/>
    </row>
    <row r="1441" spans="2:8" ht="14.25" customHeight="1">
      <c r="B1441" s="93"/>
      <c r="C1441" s="94"/>
      <c r="D1441" s="94"/>
      <c r="E1441" s="94"/>
      <c r="F1441" s="94"/>
      <c r="G1441" s="94"/>
      <c r="H1441" s="95"/>
    </row>
    <row r="1442" spans="2:8" ht="14.25" customHeight="1">
      <c r="B1442" s="93"/>
      <c r="C1442" s="94"/>
      <c r="D1442" s="94"/>
      <c r="E1442" s="94"/>
      <c r="F1442" s="94"/>
      <c r="G1442" s="94"/>
      <c r="H1442" s="95"/>
    </row>
    <row r="1443" spans="2:8" ht="14.25" customHeight="1">
      <c r="B1443" s="93"/>
      <c r="C1443" s="94"/>
      <c r="D1443" s="94"/>
      <c r="E1443" s="94"/>
      <c r="F1443" s="94"/>
      <c r="G1443" s="94"/>
      <c r="H1443" s="95"/>
    </row>
    <row r="1444" spans="2:8" ht="14.25" customHeight="1">
      <c r="B1444" s="93"/>
      <c r="C1444" s="94"/>
      <c r="D1444" s="94"/>
      <c r="E1444" s="94"/>
      <c r="F1444" s="94"/>
      <c r="G1444" s="94"/>
      <c r="H1444" s="95"/>
    </row>
    <row r="1445" spans="2:8" ht="14.25" customHeight="1">
      <c r="B1445" s="93"/>
      <c r="C1445" s="94"/>
      <c r="D1445" s="94"/>
      <c r="E1445" s="94"/>
      <c r="F1445" s="94"/>
      <c r="G1445" s="94"/>
      <c r="H1445" s="95"/>
    </row>
    <row r="1446" spans="2:8" ht="14.25" customHeight="1">
      <c r="B1446" s="93"/>
      <c r="C1446" s="94"/>
      <c r="D1446" s="94"/>
      <c r="E1446" s="94"/>
      <c r="F1446" s="94"/>
      <c r="G1446" s="94"/>
      <c r="H1446" s="95"/>
    </row>
    <row r="1447" spans="2:8" ht="14.25" customHeight="1">
      <c r="B1447" s="93"/>
      <c r="C1447" s="94"/>
      <c r="D1447" s="94"/>
      <c r="E1447" s="94"/>
      <c r="F1447" s="94"/>
      <c r="G1447" s="94"/>
      <c r="H1447" s="95"/>
    </row>
    <row r="1448" spans="2:8" ht="14.25" customHeight="1">
      <c r="B1448" s="93"/>
      <c r="C1448" s="94"/>
      <c r="D1448" s="94"/>
      <c r="E1448" s="94"/>
      <c r="F1448" s="94"/>
      <c r="G1448" s="94"/>
      <c r="H1448" s="95"/>
    </row>
    <row r="1449" spans="2:8" ht="14.25" customHeight="1">
      <c r="B1449" s="93"/>
      <c r="C1449" s="94"/>
      <c r="D1449" s="94"/>
      <c r="E1449" s="94"/>
      <c r="F1449" s="94"/>
      <c r="G1449" s="94"/>
      <c r="H1449" s="95"/>
    </row>
    <row r="1450" spans="2:8" ht="14.25" customHeight="1">
      <c r="B1450" s="93"/>
      <c r="C1450" s="94"/>
      <c r="D1450" s="94"/>
      <c r="E1450" s="94"/>
      <c r="F1450" s="94"/>
      <c r="G1450" s="94"/>
      <c r="H1450" s="95"/>
    </row>
    <row r="1451" spans="2:8" ht="14.25" customHeight="1">
      <c r="B1451" s="93"/>
      <c r="C1451" s="94"/>
      <c r="D1451" s="94"/>
      <c r="E1451" s="94"/>
      <c r="F1451" s="94"/>
      <c r="G1451" s="94"/>
      <c r="H1451" s="95"/>
    </row>
    <row r="1452" spans="2:8" ht="14.25" customHeight="1">
      <c r="B1452" s="93"/>
      <c r="C1452" s="94"/>
      <c r="D1452" s="94"/>
      <c r="E1452" s="94"/>
      <c r="F1452" s="94"/>
      <c r="G1452" s="94"/>
      <c r="H1452" s="95"/>
    </row>
    <row r="1453" spans="2:8" ht="14.25" customHeight="1">
      <c r="B1453" s="93"/>
      <c r="C1453" s="94"/>
      <c r="D1453" s="94"/>
      <c r="E1453" s="94"/>
      <c r="F1453" s="94"/>
      <c r="G1453" s="94"/>
      <c r="H1453" s="95"/>
    </row>
    <row r="1454" spans="2:8" ht="14.25" customHeight="1">
      <c r="B1454" s="93"/>
      <c r="C1454" s="94"/>
      <c r="D1454" s="94"/>
      <c r="E1454" s="94"/>
      <c r="F1454" s="94"/>
      <c r="G1454" s="94"/>
      <c r="H1454" s="95"/>
    </row>
    <row r="1455" spans="2:8" ht="14.25" customHeight="1">
      <c r="B1455" s="93"/>
      <c r="C1455" s="94"/>
      <c r="D1455" s="94"/>
      <c r="E1455" s="94"/>
      <c r="F1455" s="94"/>
      <c r="G1455" s="94"/>
      <c r="H1455" s="95"/>
    </row>
    <row r="1456" spans="2:8" ht="14.25" customHeight="1">
      <c r="B1456" s="93"/>
      <c r="C1456" s="94"/>
      <c r="D1456" s="94"/>
      <c r="E1456" s="94"/>
      <c r="F1456" s="94"/>
      <c r="G1456" s="94"/>
      <c r="H1456" s="95"/>
    </row>
    <row r="1457" spans="2:8" ht="14.25" customHeight="1">
      <c r="B1457" s="93"/>
      <c r="C1457" s="94"/>
      <c r="D1457" s="94"/>
      <c r="E1457" s="94"/>
      <c r="F1457" s="94"/>
      <c r="G1457" s="94"/>
      <c r="H1457" s="95"/>
    </row>
    <row r="1458" spans="2:8" ht="14.25" customHeight="1">
      <c r="B1458" s="93"/>
      <c r="C1458" s="94"/>
      <c r="D1458" s="94"/>
      <c r="E1458" s="94"/>
      <c r="F1458" s="94"/>
      <c r="G1458" s="94"/>
      <c r="H1458" s="95"/>
    </row>
    <row r="1459" spans="2:8" ht="14.25" customHeight="1">
      <c r="B1459" s="93"/>
      <c r="C1459" s="94"/>
      <c r="D1459" s="94"/>
      <c r="E1459" s="94"/>
      <c r="F1459" s="94"/>
      <c r="G1459" s="94"/>
      <c r="H1459" s="95"/>
    </row>
    <row r="1460" spans="2:8" ht="14.25" customHeight="1">
      <c r="B1460" s="93"/>
      <c r="C1460" s="94"/>
      <c r="D1460" s="94"/>
      <c r="E1460" s="94"/>
      <c r="F1460" s="94"/>
      <c r="G1460" s="94"/>
      <c r="H1460" s="95"/>
    </row>
    <row r="1461" spans="2:8" ht="14.25" customHeight="1">
      <c r="B1461" s="93"/>
      <c r="C1461" s="94"/>
      <c r="D1461" s="94"/>
      <c r="E1461" s="94"/>
      <c r="F1461" s="94"/>
      <c r="G1461" s="94"/>
      <c r="H1461" s="95"/>
    </row>
    <row r="1462" spans="2:8" ht="14.25" customHeight="1">
      <c r="B1462" s="93"/>
      <c r="C1462" s="94"/>
      <c r="D1462" s="94"/>
      <c r="E1462" s="94"/>
      <c r="F1462" s="94"/>
      <c r="G1462" s="94"/>
      <c r="H1462" s="95"/>
    </row>
    <row r="1463" spans="2:8" ht="14.25" customHeight="1">
      <c r="B1463" s="93"/>
      <c r="C1463" s="94"/>
      <c r="D1463" s="94"/>
      <c r="E1463" s="94"/>
      <c r="F1463" s="94"/>
      <c r="G1463" s="94"/>
      <c r="H1463" s="95"/>
    </row>
    <row r="1464" spans="2:8" ht="14.25" customHeight="1">
      <c r="B1464" s="93"/>
      <c r="C1464" s="94"/>
      <c r="D1464" s="94"/>
      <c r="E1464" s="94"/>
      <c r="F1464" s="94"/>
      <c r="G1464" s="94"/>
      <c r="H1464" s="95"/>
    </row>
    <row r="1465" spans="2:8" ht="14.25" customHeight="1">
      <c r="B1465" s="93"/>
      <c r="C1465" s="94"/>
      <c r="D1465" s="94"/>
      <c r="E1465" s="94"/>
      <c r="F1465" s="94"/>
      <c r="G1465" s="94"/>
      <c r="H1465" s="95"/>
    </row>
    <row r="1466" spans="2:8" ht="14.25" customHeight="1">
      <c r="B1466" s="93"/>
      <c r="C1466" s="94"/>
      <c r="D1466" s="94"/>
      <c r="E1466" s="94"/>
      <c r="F1466" s="94"/>
      <c r="G1466" s="94"/>
      <c r="H1466" s="95"/>
    </row>
    <row r="1467" spans="2:8" ht="14.25" customHeight="1">
      <c r="B1467" s="93"/>
      <c r="C1467" s="94"/>
      <c r="D1467" s="94"/>
      <c r="E1467" s="94"/>
      <c r="F1467" s="94"/>
      <c r="G1467" s="94"/>
      <c r="H1467" s="95"/>
    </row>
    <row r="1468" spans="2:8" ht="14.25" customHeight="1">
      <c r="B1468" s="93"/>
      <c r="C1468" s="94"/>
      <c r="D1468" s="94"/>
      <c r="E1468" s="94"/>
      <c r="F1468" s="94"/>
      <c r="G1468" s="94"/>
      <c r="H1468" s="95"/>
    </row>
    <row r="1469" spans="2:8" ht="14.25" customHeight="1">
      <c r="B1469" s="93"/>
      <c r="C1469" s="94"/>
      <c r="D1469" s="94"/>
      <c r="E1469" s="94"/>
      <c r="F1469" s="94"/>
      <c r="G1469" s="94"/>
      <c r="H1469" s="95"/>
    </row>
    <row r="1470" spans="2:8" ht="14.25" customHeight="1">
      <c r="B1470" s="93"/>
      <c r="C1470" s="94"/>
      <c r="D1470" s="94"/>
      <c r="E1470" s="94"/>
      <c r="F1470" s="94"/>
      <c r="G1470" s="94"/>
      <c r="H1470" s="95"/>
    </row>
    <row r="1471" spans="2:8" ht="14.25" customHeight="1">
      <c r="B1471" s="93"/>
      <c r="C1471" s="94"/>
      <c r="D1471" s="94"/>
      <c r="E1471" s="94"/>
      <c r="F1471" s="94"/>
      <c r="G1471" s="94"/>
      <c r="H1471" s="95"/>
    </row>
    <row r="1472" spans="2:8" ht="14.25" customHeight="1">
      <c r="B1472" s="93"/>
      <c r="C1472" s="94"/>
      <c r="D1472" s="94"/>
      <c r="E1472" s="94"/>
      <c r="F1472" s="94"/>
      <c r="G1472" s="94"/>
      <c r="H1472" s="95"/>
    </row>
    <row r="1473" spans="2:8" ht="14.25" customHeight="1">
      <c r="B1473" s="93"/>
      <c r="C1473" s="94"/>
      <c r="D1473" s="94"/>
      <c r="E1473" s="94"/>
      <c r="F1473" s="94"/>
      <c r="G1473" s="94"/>
      <c r="H1473" s="95"/>
    </row>
    <row r="1474" spans="2:8" ht="14.25" customHeight="1">
      <c r="B1474" s="93"/>
      <c r="C1474" s="94"/>
      <c r="D1474" s="94"/>
      <c r="E1474" s="94"/>
      <c r="F1474" s="94"/>
      <c r="G1474" s="94"/>
      <c r="H1474" s="95"/>
    </row>
    <row r="1475" spans="2:8" ht="14.25" customHeight="1">
      <c r="B1475" s="93"/>
      <c r="C1475" s="94"/>
      <c r="D1475" s="94"/>
      <c r="E1475" s="94"/>
      <c r="F1475" s="94"/>
      <c r="G1475" s="94"/>
      <c r="H1475" s="95"/>
    </row>
    <row r="1476" spans="2:8" ht="14.25" customHeight="1">
      <c r="B1476" s="93"/>
      <c r="C1476" s="94"/>
      <c r="D1476" s="94"/>
      <c r="E1476" s="94"/>
      <c r="F1476" s="94"/>
      <c r="G1476" s="94"/>
      <c r="H1476" s="95"/>
    </row>
    <row r="1477" spans="2:8" ht="14.25" customHeight="1">
      <c r="B1477" s="93"/>
      <c r="C1477" s="94"/>
      <c r="D1477" s="94"/>
      <c r="E1477" s="94"/>
      <c r="F1477" s="94"/>
      <c r="G1477" s="94"/>
      <c r="H1477" s="95"/>
    </row>
    <row r="1478" spans="2:8" ht="14.25" customHeight="1">
      <c r="B1478" s="93"/>
      <c r="C1478" s="94"/>
      <c r="D1478" s="94"/>
      <c r="E1478" s="94"/>
      <c r="F1478" s="94"/>
      <c r="G1478" s="94"/>
      <c r="H1478" s="95"/>
    </row>
    <row r="1479" spans="2:8" ht="14.25" customHeight="1">
      <c r="B1479" s="93"/>
      <c r="C1479" s="94"/>
      <c r="D1479" s="94"/>
      <c r="E1479" s="94"/>
      <c r="F1479" s="94"/>
      <c r="G1479" s="94"/>
      <c r="H1479" s="95"/>
    </row>
    <row r="1480" spans="2:8" ht="14.25" customHeight="1">
      <c r="B1480" s="93"/>
      <c r="C1480" s="94"/>
      <c r="D1480" s="94"/>
      <c r="E1480" s="94"/>
      <c r="F1480" s="94"/>
      <c r="G1480" s="94"/>
      <c r="H1480" s="95"/>
    </row>
    <row r="1481" spans="2:8" ht="14.25" customHeight="1">
      <c r="B1481" s="93"/>
      <c r="C1481" s="94"/>
      <c r="D1481" s="94"/>
      <c r="E1481" s="94"/>
      <c r="F1481" s="94"/>
      <c r="G1481" s="94"/>
      <c r="H1481" s="95"/>
    </row>
    <row r="1482" spans="2:8" ht="14.25" customHeight="1">
      <c r="B1482" s="93"/>
      <c r="C1482" s="94"/>
      <c r="D1482" s="94"/>
      <c r="E1482" s="94"/>
      <c r="F1482" s="94"/>
      <c r="G1482" s="94"/>
      <c r="H1482" s="95"/>
    </row>
    <row r="1483" spans="2:8" ht="14.25" customHeight="1">
      <c r="B1483" s="93"/>
      <c r="C1483" s="94"/>
      <c r="D1483" s="94"/>
      <c r="E1483" s="94"/>
      <c r="F1483" s="94"/>
      <c r="G1483" s="94"/>
      <c r="H1483" s="95"/>
    </row>
    <row r="1484" spans="2:8" ht="14.25" customHeight="1">
      <c r="B1484" s="93"/>
      <c r="C1484" s="94"/>
      <c r="D1484" s="94"/>
      <c r="E1484" s="94"/>
      <c r="F1484" s="94"/>
      <c r="G1484" s="94"/>
      <c r="H1484" s="95"/>
    </row>
    <row r="1485" spans="2:8" ht="14.25" customHeight="1">
      <c r="B1485" s="93"/>
      <c r="C1485" s="94"/>
      <c r="D1485" s="94"/>
      <c r="E1485" s="94"/>
      <c r="F1485" s="94"/>
      <c r="G1485" s="94"/>
      <c r="H1485" s="95"/>
    </row>
    <row r="1486" spans="2:8" ht="14.25" customHeight="1">
      <c r="B1486" s="93"/>
      <c r="C1486" s="94"/>
      <c r="D1486" s="94"/>
      <c r="E1486" s="94"/>
      <c r="F1486" s="94"/>
      <c r="G1486" s="94"/>
      <c r="H1486" s="95"/>
    </row>
    <row r="1487" spans="2:8" ht="14.25" customHeight="1">
      <c r="B1487" s="93"/>
      <c r="C1487" s="94"/>
      <c r="D1487" s="94"/>
      <c r="E1487" s="94"/>
      <c r="F1487" s="94"/>
      <c r="G1487" s="94"/>
      <c r="H1487" s="95"/>
    </row>
    <row r="1488" spans="2:8" ht="14.25" customHeight="1">
      <c r="B1488" s="93"/>
      <c r="C1488" s="94"/>
      <c r="D1488" s="94"/>
      <c r="E1488" s="94"/>
      <c r="F1488" s="94"/>
      <c r="G1488" s="94"/>
      <c r="H1488" s="95"/>
    </row>
    <row r="1489" spans="2:8" ht="14.25" customHeight="1">
      <c r="B1489" s="93"/>
      <c r="C1489" s="94"/>
      <c r="D1489" s="94"/>
      <c r="E1489" s="94"/>
      <c r="F1489" s="94"/>
      <c r="G1489" s="94"/>
      <c r="H1489" s="95"/>
    </row>
    <row r="1490" spans="2:8" ht="14.25" customHeight="1">
      <c r="B1490" s="93"/>
      <c r="C1490" s="94"/>
      <c r="D1490" s="94"/>
      <c r="E1490" s="94"/>
      <c r="F1490" s="94"/>
      <c r="G1490" s="94"/>
      <c r="H1490" s="95"/>
    </row>
    <row r="1491" spans="2:8" ht="14.25" customHeight="1">
      <c r="B1491" s="93"/>
      <c r="C1491" s="94"/>
      <c r="D1491" s="94"/>
      <c r="E1491" s="94"/>
      <c r="F1491" s="94"/>
      <c r="G1491" s="94"/>
      <c r="H1491" s="95"/>
    </row>
    <row r="1492" spans="2:8" ht="14.25" customHeight="1">
      <c r="B1492" s="93"/>
      <c r="C1492" s="94"/>
      <c r="D1492" s="94"/>
      <c r="E1492" s="94"/>
      <c r="F1492" s="94"/>
      <c r="G1492" s="94"/>
      <c r="H1492" s="95"/>
    </row>
    <row r="1493" spans="2:8" ht="14.25" customHeight="1">
      <c r="B1493" s="93"/>
      <c r="C1493" s="94"/>
      <c r="D1493" s="94"/>
      <c r="E1493" s="94"/>
      <c r="F1493" s="94"/>
      <c r="G1493" s="94"/>
      <c r="H1493" s="95"/>
    </row>
    <row r="1494" spans="2:8" ht="14.25" customHeight="1">
      <c r="B1494" s="93"/>
      <c r="C1494" s="94"/>
      <c r="D1494" s="94"/>
      <c r="E1494" s="94"/>
      <c r="F1494" s="94"/>
      <c r="G1494" s="94"/>
      <c r="H1494" s="95"/>
    </row>
    <row r="1495" spans="2:8" ht="14.25" customHeight="1">
      <c r="B1495" s="93"/>
      <c r="C1495" s="94"/>
      <c r="D1495" s="94"/>
      <c r="E1495" s="94"/>
      <c r="F1495" s="94"/>
      <c r="G1495" s="94"/>
      <c r="H1495" s="95"/>
    </row>
    <row r="1496" spans="2:8" ht="14.25" customHeight="1">
      <c r="B1496" s="93"/>
      <c r="C1496" s="94"/>
      <c r="D1496" s="94"/>
      <c r="E1496" s="94"/>
      <c r="F1496" s="94"/>
      <c r="G1496" s="94"/>
      <c r="H1496" s="95"/>
    </row>
    <row r="1497" spans="2:8" ht="14.25" customHeight="1">
      <c r="B1497" s="93"/>
      <c r="C1497" s="94"/>
      <c r="D1497" s="94"/>
      <c r="E1497" s="94"/>
      <c r="F1497" s="94"/>
      <c r="G1497" s="94"/>
      <c r="H1497" s="95"/>
    </row>
    <row r="1498" spans="2:8" ht="14.25" customHeight="1">
      <c r="B1498" s="93"/>
      <c r="C1498" s="94"/>
      <c r="D1498" s="94"/>
      <c r="E1498" s="94"/>
      <c r="F1498" s="94"/>
      <c r="G1498" s="94"/>
      <c r="H1498" s="95"/>
    </row>
    <row r="1499" spans="2:8" ht="14.25" customHeight="1">
      <c r="B1499" s="93"/>
      <c r="C1499" s="94"/>
      <c r="D1499" s="94"/>
      <c r="E1499" s="94"/>
      <c r="F1499" s="94"/>
      <c r="G1499" s="94"/>
      <c r="H1499" s="95"/>
    </row>
    <row r="1500" spans="2:8" ht="14.25" customHeight="1">
      <c r="B1500" s="93"/>
      <c r="C1500" s="94"/>
      <c r="D1500" s="94"/>
      <c r="E1500" s="94"/>
      <c r="F1500" s="94"/>
      <c r="G1500" s="94"/>
      <c r="H1500" s="95"/>
    </row>
    <row r="1501" spans="2:8" ht="14.25" customHeight="1">
      <c r="B1501" s="93"/>
      <c r="C1501" s="94"/>
      <c r="D1501" s="94"/>
      <c r="E1501" s="94"/>
      <c r="F1501" s="94"/>
      <c r="G1501" s="94"/>
      <c r="H1501" s="95"/>
    </row>
    <row r="1502" spans="2:8" ht="14.25" customHeight="1">
      <c r="B1502" s="93"/>
      <c r="C1502" s="94"/>
      <c r="D1502" s="94"/>
      <c r="E1502" s="94"/>
      <c r="F1502" s="94"/>
      <c r="G1502" s="94"/>
      <c r="H1502" s="95"/>
    </row>
    <row r="1503" spans="2:8" ht="14.25" customHeight="1">
      <c r="B1503" s="93"/>
      <c r="C1503" s="94"/>
      <c r="D1503" s="94"/>
      <c r="E1503" s="94"/>
      <c r="F1503" s="94"/>
      <c r="G1503" s="94"/>
      <c r="H1503" s="95"/>
    </row>
    <row r="1504" spans="2:8" ht="14.25" customHeight="1">
      <c r="B1504" s="93"/>
      <c r="C1504" s="94"/>
      <c r="D1504" s="94"/>
      <c r="E1504" s="94"/>
      <c r="F1504" s="94"/>
      <c r="G1504" s="94"/>
      <c r="H1504" s="95"/>
    </row>
    <row r="1505" spans="2:8" ht="14.25" customHeight="1">
      <c r="B1505" s="93"/>
      <c r="C1505" s="94"/>
      <c r="D1505" s="94"/>
      <c r="E1505" s="94"/>
      <c r="F1505" s="94"/>
      <c r="G1505" s="94"/>
      <c r="H1505" s="95"/>
    </row>
    <row r="1506" spans="2:8" ht="14.25" customHeight="1">
      <c r="B1506" s="93"/>
      <c r="C1506" s="94"/>
      <c r="D1506" s="94"/>
      <c r="E1506" s="94"/>
      <c r="F1506" s="94"/>
      <c r="G1506" s="94"/>
      <c r="H1506" s="95"/>
    </row>
    <row r="1507" spans="2:8" ht="14.25" customHeight="1">
      <c r="B1507" s="93"/>
      <c r="C1507" s="94"/>
      <c r="D1507" s="94"/>
      <c r="E1507" s="94"/>
      <c r="F1507" s="94"/>
      <c r="G1507" s="94"/>
      <c r="H1507" s="95"/>
    </row>
    <row r="1508" spans="2:8" ht="14.25" customHeight="1">
      <c r="B1508" s="93"/>
      <c r="C1508" s="94"/>
      <c r="D1508" s="94"/>
      <c r="E1508" s="94"/>
      <c r="F1508" s="94"/>
      <c r="G1508" s="94"/>
      <c r="H1508" s="95"/>
    </row>
    <row r="1509" spans="2:8" ht="14.25" customHeight="1">
      <c r="B1509" s="93"/>
      <c r="C1509" s="94"/>
      <c r="D1509" s="94"/>
      <c r="E1509" s="94"/>
      <c r="F1509" s="94"/>
      <c r="G1509" s="94"/>
      <c r="H1509" s="95"/>
    </row>
    <row r="1510" spans="2:8" ht="14.25" customHeight="1">
      <c r="B1510" s="93"/>
      <c r="C1510" s="94"/>
      <c r="D1510" s="94"/>
      <c r="E1510" s="94"/>
      <c r="F1510" s="94"/>
      <c r="G1510" s="94"/>
      <c r="H1510" s="95"/>
    </row>
    <row r="1511" spans="2:8" ht="14.25" customHeight="1">
      <c r="B1511" s="93"/>
      <c r="C1511" s="94"/>
      <c r="D1511" s="94"/>
      <c r="E1511" s="94"/>
      <c r="F1511" s="94"/>
      <c r="G1511" s="94"/>
      <c r="H1511" s="95"/>
    </row>
    <row r="1512" spans="2:8" ht="14.25" customHeight="1">
      <c r="B1512" s="93"/>
      <c r="C1512" s="94"/>
      <c r="D1512" s="94"/>
      <c r="E1512" s="94"/>
      <c r="F1512" s="94"/>
      <c r="G1512" s="94"/>
      <c r="H1512" s="95"/>
    </row>
    <row r="1513" spans="2:8" ht="14.25" customHeight="1">
      <c r="B1513" s="93"/>
      <c r="C1513" s="94"/>
      <c r="D1513" s="94"/>
      <c r="E1513" s="94"/>
      <c r="F1513" s="94"/>
      <c r="G1513" s="94"/>
      <c r="H1513" s="95"/>
    </row>
    <row r="1514" spans="2:8" ht="14.25" customHeight="1">
      <c r="B1514" s="93"/>
      <c r="C1514" s="94"/>
      <c r="D1514" s="94"/>
      <c r="E1514" s="94"/>
      <c r="F1514" s="94"/>
      <c r="G1514" s="94"/>
      <c r="H1514" s="95"/>
    </row>
    <row r="1515" spans="2:8" ht="14.25" customHeight="1">
      <c r="B1515" s="93"/>
      <c r="C1515" s="94"/>
      <c r="D1515" s="94"/>
      <c r="E1515" s="94"/>
      <c r="F1515" s="94"/>
      <c r="G1515" s="94"/>
      <c r="H1515" s="95"/>
    </row>
    <row r="1516" spans="2:8" ht="14.25" customHeight="1">
      <c r="B1516" s="93"/>
      <c r="C1516" s="94"/>
      <c r="D1516" s="94"/>
      <c r="E1516" s="94"/>
      <c r="F1516" s="94"/>
      <c r="G1516" s="94"/>
      <c r="H1516" s="95"/>
    </row>
    <row r="1517" spans="2:8" ht="14.25" customHeight="1">
      <c r="B1517" s="93"/>
      <c r="C1517" s="94"/>
      <c r="D1517" s="94"/>
      <c r="E1517" s="94"/>
      <c r="F1517" s="94"/>
      <c r="G1517" s="94"/>
      <c r="H1517" s="95"/>
    </row>
    <row r="1518" spans="2:8" ht="14.25" customHeight="1">
      <c r="B1518" s="93"/>
      <c r="C1518" s="94"/>
      <c r="D1518" s="94"/>
      <c r="E1518" s="94"/>
      <c r="F1518" s="94"/>
      <c r="G1518" s="94"/>
      <c r="H1518" s="95"/>
    </row>
    <row r="1519" spans="2:8" ht="14.25" customHeight="1">
      <c r="B1519" s="93"/>
      <c r="C1519" s="94"/>
      <c r="D1519" s="94"/>
      <c r="E1519" s="94"/>
      <c r="F1519" s="94"/>
      <c r="G1519" s="94"/>
      <c r="H1519" s="95"/>
    </row>
    <row r="1520" spans="2:8" ht="14.25" customHeight="1">
      <c r="B1520" s="93"/>
      <c r="C1520" s="94"/>
      <c r="D1520" s="94"/>
      <c r="E1520" s="94"/>
      <c r="F1520" s="94"/>
      <c r="G1520" s="94"/>
      <c r="H1520" s="95"/>
    </row>
    <row r="1521" spans="2:8" ht="14.25" customHeight="1">
      <c r="B1521" s="93"/>
      <c r="C1521" s="94"/>
      <c r="D1521" s="94"/>
      <c r="E1521" s="94"/>
      <c r="F1521" s="94"/>
      <c r="G1521" s="94"/>
      <c r="H1521" s="95"/>
    </row>
    <row r="1522" spans="2:8" ht="14.25" customHeight="1">
      <c r="B1522" s="93"/>
      <c r="C1522" s="94"/>
      <c r="D1522" s="94"/>
      <c r="E1522" s="94"/>
      <c r="F1522" s="94"/>
      <c r="G1522" s="94"/>
      <c r="H1522" s="95"/>
    </row>
    <row r="1523" spans="2:8" ht="14.25" customHeight="1">
      <c r="B1523" s="93"/>
      <c r="C1523" s="94"/>
      <c r="D1523" s="94"/>
      <c r="E1523" s="94"/>
      <c r="F1523" s="94"/>
      <c r="G1523" s="94"/>
      <c r="H1523" s="95"/>
    </row>
    <row r="1524" spans="2:8" ht="14.25" customHeight="1">
      <c r="B1524" s="93"/>
      <c r="C1524" s="94"/>
      <c r="D1524" s="94"/>
      <c r="E1524" s="94"/>
      <c r="F1524" s="94"/>
      <c r="G1524" s="94"/>
      <c r="H1524" s="95"/>
    </row>
    <row r="1525" spans="2:8" ht="14.25" customHeight="1">
      <c r="B1525" s="93"/>
      <c r="C1525" s="94"/>
      <c r="D1525" s="94"/>
      <c r="E1525" s="94"/>
      <c r="F1525" s="94"/>
      <c r="G1525" s="94"/>
      <c r="H1525" s="95"/>
    </row>
    <row r="1526" spans="2:8" ht="14.25" customHeight="1">
      <c r="B1526" s="93"/>
      <c r="C1526" s="94"/>
      <c r="D1526" s="94"/>
      <c r="E1526" s="94"/>
      <c r="F1526" s="94"/>
      <c r="G1526" s="94"/>
      <c r="H1526" s="95"/>
    </row>
    <row r="1527" spans="2:8" ht="14.25" customHeight="1">
      <c r="B1527" s="93"/>
      <c r="C1527" s="94"/>
      <c r="D1527" s="94"/>
      <c r="E1527" s="94"/>
      <c r="F1527" s="94"/>
      <c r="G1527" s="94"/>
      <c r="H1527" s="95"/>
    </row>
    <row r="1528" spans="2:8" ht="14.25" customHeight="1">
      <c r="B1528" s="93"/>
      <c r="C1528" s="94"/>
      <c r="D1528" s="94"/>
      <c r="E1528" s="94"/>
      <c r="F1528" s="94"/>
      <c r="G1528" s="94"/>
      <c r="H1528" s="95"/>
    </row>
    <row r="1529" spans="2:8" ht="14.25" customHeight="1">
      <c r="B1529" s="93"/>
      <c r="C1529" s="94"/>
      <c r="D1529" s="94"/>
      <c r="E1529" s="94"/>
      <c r="F1529" s="94"/>
      <c r="G1529" s="94"/>
      <c r="H1529" s="95"/>
    </row>
    <row r="1530" spans="2:8" ht="14.25" customHeight="1">
      <c r="B1530" s="93"/>
      <c r="C1530" s="94"/>
      <c r="D1530" s="94"/>
      <c r="E1530" s="94"/>
      <c r="F1530" s="94"/>
      <c r="G1530" s="94"/>
      <c r="H1530" s="95"/>
    </row>
    <row r="1531" spans="2:8" ht="14.25" customHeight="1">
      <c r="B1531" s="93"/>
      <c r="C1531" s="94"/>
      <c r="D1531" s="94"/>
      <c r="E1531" s="94"/>
      <c r="F1531" s="94"/>
      <c r="G1531" s="94"/>
      <c r="H1531" s="95"/>
    </row>
    <row r="1532" spans="2:8" ht="14.25" customHeight="1">
      <c r="B1532" s="93"/>
      <c r="C1532" s="94"/>
      <c r="D1532" s="94"/>
      <c r="E1532" s="94"/>
      <c r="F1532" s="94"/>
      <c r="G1532" s="94"/>
      <c r="H1532" s="95"/>
    </row>
    <row r="1533" spans="2:8" ht="14.25" customHeight="1">
      <c r="B1533" s="93"/>
      <c r="C1533" s="94"/>
      <c r="D1533" s="94"/>
      <c r="E1533" s="94"/>
      <c r="F1533" s="94"/>
      <c r="G1533" s="94"/>
      <c r="H1533" s="95"/>
    </row>
    <row r="1534" spans="2:8" ht="14.25" customHeight="1">
      <c r="B1534" s="93"/>
      <c r="C1534" s="94"/>
      <c r="D1534" s="94"/>
      <c r="E1534" s="94"/>
      <c r="F1534" s="94"/>
      <c r="G1534" s="94"/>
      <c r="H1534" s="95"/>
    </row>
    <row r="1535" spans="2:8" ht="14.25" customHeight="1">
      <c r="B1535" s="93"/>
      <c r="C1535" s="94"/>
      <c r="D1535" s="94"/>
      <c r="E1535" s="94"/>
      <c r="F1535" s="94"/>
      <c r="G1535" s="94"/>
      <c r="H1535" s="95"/>
    </row>
    <row r="1536" spans="2:8" ht="14.25" customHeight="1">
      <c r="B1536" s="93"/>
      <c r="C1536" s="94"/>
      <c r="D1536" s="94"/>
      <c r="E1536" s="94"/>
      <c r="F1536" s="94"/>
      <c r="G1536" s="94"/>
      <c r="H1536" s="95"/>
    </row>
    <row r="1537" spans="2:8" ht="14.25" customHeight="1">
      <c r="B1537" s="93"/>
      <c r="C1537" s="94"/>
      <c r="D1537" s="94"/>
      <c r="E1537" s="94"/>
      <c r="F1537" s="94"/>
      <c r="G1537" s="94"/>
      <c r="H1537" s="95"/>
    </row>
    <row r="1538" spans="2:8" ht="14.25" customHeight="1">
      <c r="B1538" s="93"/>
      <c r="C1538" s="94"/>
      <c r="D1538" s="94"/>
      <c r="E1538" s="94"/>
      <c r="F1538" s="94"/>
      <c r="G1538" s="94"/>
      <c r="H1538" s="95"/>
    </row>
    <row r="1539" spans="2:8" ht="14.25" customHeight="1">
      <c r="B1539" s="93"/>
      <c r="C1539" s="94"/>
      <c r="D1539" s="94"/>
      <c r="E1539" s="94"/>
      <c r="F1539" s="94"/>
      <c r="G1539" s="94"/>
      <c r="H1539" s="95"/>
    </row>
    <row r="1540" spans="2:8" ht="14.25" customHeight="1">
      <c r="B1540" s="93"/>
      <c r="C1540" s="94"/>
      <c r="D1540" s="94"/>
      <c r="E1540" s="94"/>
      <c r="F1540" s="94"/>
      <c r="G1540" s="94"/>
      <c r="H1540" s="95"/>
    </row>
    <row r="1541" spans="2:8" ht="14.25" customHeight="1">
      <c r="B1541" s="93"/>
      <c r="C1541" s="94"/>
      <c r="D1541" s="94"/>
      <c r="E1541" s="94"/>
      <c r="F1541" s="94"/>
      <c r="G1541" s="94"/>
      <c r="H1541" s="95"/>
    </row>
  </sheetData>
  <autoFilter ref="H1:H943">
    <filterColumn colId="0">
      <filters>
        <filter val="Fail"/>
        <filter val="On-hold"/>
        <filter val="Pass"/>
      </filters>
    </filterColumn>
  </autoFilter>
  <hyperlinks>
    <hyperlink ref="F12" r:id="rId1" location="/"/>
    <hyperlink ref="F13" r:id="rId2" location="/"/>
  </hyperlinks>
  <pageMargins left="0.7" right="0.7" top="0.75" bottom="0.75" header="0" footer="0"/>
  <pageSetup orientation="landscape"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23"/>
  <sheetViews>
    <sheetView workbookViewId="0"/>
  </sheetViews>
  <sheetFormatPr defaultColWidth="14.42578125" defaultRowHeight="15" customHeight="1"/>
  <cols>
    <col min="1" max="1" width="12.7109375" customWidth="1"/>
    <col min="2" max="2" width="49" customWidth="1"/>
    <col min="3" max="3" width="15.5703125" customWidth="1"/>
    <col min="4" max="4" width="14.42578125" hidden="1" customWidth="1"/>
    <col min="5" max="5" width="30.85546875" customWidth="1"/>
    <col min="6" max="6" width="45.140625" customWidth="1"/>
    <col min="7" max="7" width="44.5703125" customWidth="1"/>
    <col min="8" max="8" width="6.5703125" customWidth="1"/>
    <col min="9" max="9" width="23.7109375" customWidth="1"/>
    <col min="10" max="10" width="17" customWidth="1"/>
    <col min="11" max="11" width="21.140625" customWidth="1"/>
    <col min="12" max="26" width="8.7109375" customWidth="1"/>
  </cols>
  <sheetData>
    <row r="1" spans="1:26" ht="14.25" customHeight="1">
      <c r="A1" s="68" t="s">
        <v>341</v>
      </c>
      <c r="B1" s="68" t="s">
        <v>342</v>
      </c>
      <c r="C1" s="68" t="s">
        <v>343</v>
      </c>
      <c r="D1" s="68" t="s">
        <v>344</v>
      </c>
      <c r="E1" s="68" t="s">
        <v>345</v>
      </c>
      <c r="F1" s="68" t="s">
        <v>171</v>
      </c>
      <c r="G1" s="68" t="s">
        <v>346</v>
      </c>
      <c r="H1" s="96" t="s">
        <v>347</v>
      </c>
      <c r="I1" s="97" t="s">
        <v>348</v>
      </c>
      <c r="J1" s="97" t="s">
        <v>349</v>
      </c>
      <c r="K1" s="98"/>
      <c r="L1" s="98"/>
      <c r="M1" s="98"/>
      <c r="N1" s="98"/>
      <c r="O1" s="98"/>
      <c r="P1" s="98"/>
      <c r="Q1" s="98"/>
      <c r="R1" s="98"/>
      <c r="S1" s="98"/>
      <c r="T1" s="98"/>
      <c r="U1" s="98"/>
      <c r="V1" s="98"/>
      <c r="W1" s="98"/>
      <c r="X1" s="98"/>
      <c r="Y1" s="98"/>
      <c r="Z1" s="58"/>
    </row>
    <row r="2" spans="1:26" ht="14.25" customHeight="1">
      <c r="A2" s="99" t="s">
        <v>658</v>
      </c>
      <c r="B2" s="99" t="s">
        <v>659</v>
      </c>
      <c r="C2" s="99" t="s">
        <v>660</v>
      </c>
      <c r="D2" s="100"/>
      <c r="E2" s="100"/>
      <c r="F2" s="99" t="s">
        <v>661</v>
      </c>
      <c r="G2" s="99" t="s">
        <v>662</v>
      </c>
      <c r="H2" s="101" t="s">
        <v>177</v>
      </c>
      <c r="I2" s="102" t="s">
        <v>663</v>
      </c>
      <c r="J2" s="99" t="s">
        <v>363</v>
      </c>
      <c r="K2" s="103"/>
      <c r="L2" s="104"/>
      <c r="M2" s="104"/>
      <c r="N2" s="104"/>
      <c r="O2" s="104"/>
      <c r="P2" s="104"/>
      <c r="Q2" s="104"/>
      <c r="R2" s="104"/>
      <c r="S2" s="104"/>
      <c r="T2" s="104"/>
      <c r="U2" s="104"/>
      <c r="V2" s="104"/>
      <c r="W2" s="104"/>
      <c r="X2" s="104"/>
      <c r="Y2" s="104"/>
      <c r="Z2" s="104"/>
    </row>
    <row r="3" spans="1:26" ht="14.25" customHeight="1">
      <c r="A3" s="99" t="s">
        <v>664</v>
      </c>
      <c r="B3" s="99" t="s">
        <v>665</v>
      </c>
      <c r="C3" s="99" t="s">
        <v>666</v>
      </c>
      <c r="D3" s="100"/>
      <c r="E3" s="100"/>
      <c r="F3" s="99" t="s">
        <v>665</v>
      </c>
      <c r="G3" s="105" t="s">
        <v>667</v>
      </c>
      <c r="H3" s="88" t="s">
        <v>184</v>
      </c>
      <c r="I3" s="106" t="s">
        <v>668</v>
      </c>
      <c r="J3" s="99"/>
      <c r="K3" s="103"/>
      <c r="L3" s="104"/>
      <c r="M3" s="104"/>
      <c r="N3" s="104"/>
      <c r="O3" s="104"/>
      <c r="P3" s="104"/>
      <c r="Q3" s="104"/>
      <c r="R3" s="104"/>
      <c r="S3" s="104"/>
      <c r="T3" s="104"/>
      <c r="U3" s="104"/>
      <c r="V3" s="104"/>
      <c r="W3" s="104"/>
      <c r="X3" s="104"/>
      <c r="Y3" s="104"/>
      <c r="Z3" s="104"/>
    </row>
    <row r="4" spans="1:26" ht="14.25" customHeight="1">
      <c r="A4" s="99" t="s">
        <v>669</v>
      </c>
      <c r="B4" s="99" t="s">
        <v>670</v>
      </c>
      <c r="C4" s="99" t="s">
        <v>671</v>
      </c>
      <c r="D4" s="100"/>
      <c r="E4" s="100"/>
      <c r="F4" s="99" t="s">
        <v>672</v>
      </c>
      <c r="G4" s="105" t="s">
        <v>673</v>
      </c>
      <c r="H4" s="101" t="s">
        <v>177</v>
      </c>
      <c r="I4" s="106" t="s">
        <v>668</v>
      </c>
      <c r="J4" s="99"/>
      <c r="K4" s="103"/>
      <c r="L4" s="104"/>
      <c r="M4" s="104"/>
      <c r="N4" s="104"/>
      <c r="O4" s="104"/>
      <c r="P4" s="104"/>
      <c r="Q4" s="104"/>
      <c r="R4" s="104"/>
      <c r="S4" s="104"/>
      <c r="T4" s="104"/>
      <c r="U4" s="104"/>
      <c r="V4" s="104"/>
      <c r="W4" s="104"/>
      <c r="X4" s="104"/>
      <c r="Y4" s="104"/>
      <c r="Z4" s="104"/>
    </row>
    <row r="5" spans="1:26" ht="14.25" customHeight="1">
      <c r="A5" s="99" t="s">
        <v>674</v>
      </c>
      <c r="B5" s="99" t="s">
        <v>675</v>
      </c>
      <c r="C5" s="99" t="s">
        <v>676</v>
      </c>
      <c r="D5" s="100"/>
      <c r="E5" s="100"/>
      <c r="F5" s="99" t="s">
        <v>677</v>
      </c>
      <c r="G5" s="105" t="s">
        <v>678</v>
      </c>
      <c r="H5" s="101" t="s">
        <v>177</v>
      </c>
      <c r="I5" s="102" t="s">
        <v>663</v>
      </c>
      <c r="J5" s="99" t="s">
        <v>363</v>
      </c>
      <c r="K5" s="103"/>
      <c r="L5" s="104"/>
      <c r="M5" s="104"/>
      <c r="N5" s="104"/>
      <c r="O5" s="104"/>
      <c r="P5" s="104"/>
      <c r="Q5" s="104"/>
      <c r="R5" s="104"/>
      <c r="S5" s="104"/>
      <c r="T5" s="104"/>
      <c r="U5" s="104"/>
      <c r="V5" s="104"/>
      <c r="W5" s="104"/>
      <c r="X5" s="104"/>
      <c r="Y5" s="104"/>
      <c r="Z5" s="104"/>
    </row>
    <row r="6" spans="1:26" ht="14.25" customHeight="1">
      <c r="A6" s="99" t="s">
        <v>679</v>
      </c>
      <c r="B6" s="99" t="s">
        <v>680</v>
      </c>
      <c r="C6" s="99" t="s">
        <v>681</v>
      </c>
      <c r="D6" s="100"/>
      <c r="E6" s="100"/>
      <c r="F6" s="99" t="s">
        <v>682</v>
      </c>
      <c r="G6" s="99" t="s">
        <v>683</v>
      </c>
      <c r="H6" s="101" t="s">
        <v>177</v>
      </c>
      <c r="I6" s="102" t="s">
        <v>663</v>
      </c>
      <c r="J6" s="99" t="s">
        <v>363</v>
      </c>
      <c r="K6" s="103"/>
      <c r="L6" s="104"/>
      <c r="M6" s="104"/>
      <c r="N6" s="104"/>
      <c r="O6" s="104"/>
      <c r="P6" s="104"/>
      <c r="Q6" s="104"/>
      <c r="R6" s="104"/>
      <c r="S6" s="104"/>
      <c r="T6" s="104"/>
      <c r="U6" s="104"/>
      <c r="V6" s="104"/>
      <c r="W6" s="104"/>
      <c r="X6" s="104"/>
      <c r="Y6" s="104"/>
      <c r="Z6" s="104"/>
    </row>
    <row r="7" spans="1:26" ht="14.25" customHeight="1">
      <c r="A7" s="99" t="s">
        <v>684</v>
      </c>
      <c r="B7" s="99" t="s">
        <v>685</v>
      </c>
      <c r="C7" s="99" t="s">
        <v>686</v>
      </c>
      <c r="D7" s="100"/>
      <c r="E7" s="100"/>
      <c r="F7" s="99" t="s">
        <v>687</v>
      </c>
      <c r="G7" s="100"/>
      <c r="H7" s="101" t="s">
        <v>177</v>
      </c>
      <c r="I7" s="102" t="s">
        <v>663</v>
      </c>
      <c r="J7" s="99" t="s">
        <v>363</v>
      </c>
      <c r="K7" s="103"/>
      <c r="L7" s="104"/>
      <c r="M7" s="104"/>
      <c r="N7" s="104"/>
      <c r="O7" s="104"/>
      <c r="P7" s="104"/>
      <c r="Q7" s="104"/>
      <c r="R7" s="104"/>
      <c r="S7" s="104"/>
      <c r="T7" s="104"/>
      <c r="U7" s="104"/>
      <c r="V7" s="104"/>
      <c r="W7" s="104"/>
      <c r="X7" s="104"/>
      <c r="Y7" s="104"/>
      <c r="Z7" s="104"/>
    </row>
    <row r="8" spans="1:26" ht="14.25" customHeight="1">
      <c r="A8" s="99" t="s">
        <v>688</v>
      </c>
      <c r="B8" s="99" t="s">
        <v>689</v>
      </c>
      <c r="C8" s="99" t="s">
        <v>690</v>
      </c>
      <c r="D8" s="100"/>
      <c r="E8" s="100"/>
      <c r="F8" s="99" t="s">
        <v>691</v>
      </c>
      <c r="G8" s="99" t="s">
        <v>692</v>
      </c>
      <c r="H8" s="101" t="s">
        <v>177</v>
      </c>
      <c r="I8" s="102" t="s">
        <v>663</v>
      </c>
      <c r="J8" s="99" t="s">
        <v>363</v>
      </c>
      <c r="K8" s="103"/>
      <c r="L8" s="104"/>
      <c r="M8" s="104"/>
      <c r="N8" s="104"/>
      <c r="O8" s="104"/>
      <c r="P8" s="104"/>
      <c r="Q8" s="104"/>
      <c r="R8" s="104"/>
      <c r="S8" s="104"/>
      <c r="T8" s="104"/>
      <c r="U8" s="104"/>
      <c r="V8" s="104"/>
      <c r="W8" s="104"/>
      <c r="X8" s="104"/>
      <c r="Y8" s="104"/>
      <c r="Z8" s="104"/>
    </row>
    <row r="9" spans="1:26" ht="14.25" customHeight="1">
      <c r="A9" s="99" t="s">
        <v>693</v>
      </c>
      <c r="B9" s="99" t="s">
        <v>694</v>
      </c>
      <c r="C9" s="99" t="s">
        <v>695</v>
      </c>
      <c r="D9" s="100"/>
      <c r="E9" s="99" t="s">
        <v>108</v>
      </c>
      <c r="F9" s="99" t="s">
        <v>696</v>
      </c>
      <c r="G9" s="99" t="s">
        <v>697</v>
      </c>
      <c r="H9" s="101" t="s">
        <v>177</v>
      </c>
      <c r="I9" s="102" t="s">
        <v>663</v>
      </c>
      <c r="J9" s="99" t="s">
        <v>363</v>
      </c>
      <c r="K9" s="103"/>
      <c r="L9" s="104"/>
      <c r="M9" s="104"/>
      <c r="N9" s="104"/>
      <c r="O9" s="104"/>
      <c r="P9" s="104"/>
      <c r="Q9" s="104"/>
      <c r="R9" s="104"/>
      <c r="S9" s="104"/>
      <c r="T9" s="104"/>
      <c r="U9" s="104"/>
      <c r="V9" s="104"/>
      <c r="W9" s="104"/>
      <c r="X9" s="104"/>
      <c r="Y9" s="104"/>
      <c r="Z9" s="104"/>
    </row>
    <row r="10" spans="1:26" ht="14.25" customHeight="1">
      <c r="A10" s="99" t="s">
        <v>698</v>
      </c>
      <c r="B10" s="99" t="s">
        <v>699</v>
      </c>
      <c r="C10" s="99" t="s">
        <v>700</v>
      </c>
      <c r="D10" s="100"/>
      <c r="E10" s="99" t="s">
        <v>701</v>
      </c>
      <c r="F10" s="99" t="s">
        <v>702</v>
      </c>
      <c r="G10" s="99" t="s">
        <v>703</v>
      </c>
      <c r="H10" s="101" t="s">
        <v>177</v>
      </c>
      <c r="I10" s="102" t="s">
        <v>663</v>
      </c>
      <c r="J10" s="99" t="s">
        <v>363</v>
      </c>
      <c r="K10" s="103"/>
      <c r="L10" s="104"/>
      <c r="M10" s="104"/>
      <c r="N10" s="104"/>
      <c r="O10" s="104"/>
      <c r="P10" s="104"/>
      <c r="Q10" s="104"/>
      <c r="R10" s="104"/>
      <c r="S10" s="104"/>
      <c r="T10" s="104"/>
      <c r="U10" s="104"/>
      <c r="V10" s="104"/>
      <c r="W10" s="104"/>
      <c r="X10" s="104"/>
      <c r="Y10" s="104"/>
      <c r="Z10" s="104"/>
    </row>
    <row r="11" spans="1:26" ht="14.25" customHeight="1">
      <c r="A11" s="99" t="s">
        <v>704</v>
      </c>
      <c r="B11" s="99" t="s">
        <v>705</v>
      </c>
      <c r="C11" s="99" t="s">
        <v>706</v>
      </c>
      <c r="D11" s="100"/>
      <c r="E11" s="100"/>
      <c r="F11" s="100"/>
      <c r="G11" s="100"/>
      <c r="H11" s="101" t="s">
        <v>177</v>
      </c>
      <c r="I11" s="102" t="s">
        <v>663</v>
      </c>
      <c r="J11" s="99" t="s">
        <v>363</v>
      </c>
      <c r="K11" s="103"/>
      <c r="L11" s="104"/>
      <c r="M11" s="104"/>
      <c r="N11" s="104"/>
      <c r="O11" s="104"/>
      <c r="P11" s="104"/>
      <c r="Q11" s="104"/>
      <c r="R11" s="104"/>
      <c r="S11" s="104"/>
      <c r="T11" s="104"/>
      <c r="U11" s="104"/>
      <c r="V11" s="104"/>
      <c r="W11" s="104"/>
      <c r="X11" s="104"/>
      <c r="Y11" s="104"/>
      <c r="Z11" s="104"/>
    </row>
    <row r="12" spans="1:26" ht="14.25" customHeight="1">
      <c r="A12" s="99" t="s">
        <v>707</v>
      </c>
      <c r="B12" s="99" t="s">
        <v>708</v>
      </c>
      <c r="C12" s="99" t="s">
        <v>709</v>
      </c>
      <c r="D12" s="100"/>
      <c r="E12" s="100"/>
      <c r="F12" s="99" t="s">
        <v>710</v>
      </c>
      <c r="G12" s="99" t="s">
        <v>711</v>
      </c>
      <c r="H12" s="101" t="s">
        <v>177</v>
      </c>
      <c r="I12" s="102" t="s">
        <v>663</v>
      </c>
      <c r="J12" s="99" t="s">
        <v>363</v>
      </c>
      <c r="K12" s="103"/>
      <c r="L12" s="104"/>
      <c r="M12" s="104"/>
      <c r="N12" s="104"/>
      <c r="O12" s="104"/>
      <c r="P12" s="104"/>
      <c r="Q12" s="104"/>
      <c r="R12" s="104"/>
      <c r="S12" s="104"/>
      <c r="T12" s="104"/>
      <c r="U12" s="104"/>
      <c r="V12" s="104"/>
      <c r="W12" s="104"/>
      <c r="X12" s="104"/>
      <c r="Y12" s="104"/>
      <c r="Z12" s="104"/>
    </row>
    <row r="13" spans="1:26" ht="14.25" customHeight="1">
      <c r="A13" s="99" t="s">
        <v>712</v>
      </c>
      <c r="B13" s="99" t="s">
        <v>713</v>
      </c>
      <c r="C13" s="99" t="s">
        <v>714</v>
      </c>
      <c r="D13" s="100"/>
      <c r="E13" s="100"/>
      <c r="F13" s="99" t="s">
        <v>715</v>
      </c>
      <c r="G13" s="99" t="s">
        <v>716</v>
      </c>
      <c r="H13" s="101" t="s">
        <v>177</v>
      </c>
      <c r="I13" s="102" t="s">
        <v>663</v>
      </c>
      <c r="J13" s="99" t="s">
        <v>363</v>
      </c>
      <c r="K13" s="103"/>
      <c r="L13" s="104"/>
      <c r="M13" s="104"/>
      <c r="N13" s="104"/>
      <c r="O13" s="104"/>
      <c r="P13" s="104"/>
      <c r="Q13" s="104"/>
      <c r="R13" s="104"/>
      <c r="S13" s="104"/>
      <c r="T13" s="104"/>
      <c r="U13" s="104"/>
      <c r="V13" s="104"/>
      <c r="W13" s="104"/>
      <c r="X13" s="104"/>
      <c r="Y13" s="104"/>
      <c r="Z13" s="104"/>
    </row>
    <row r="14" spans="1:26" ht="14.25" customHeight="1">
      <c r="A14" s="99" t="s">
        <v>717</v>
      </c>
      <c r="B14" s="99" t="s">
        <v>718</v>
      </c>
      <c r="C14" s="99" t="s">
        <v>719</v>
      </c>
      <c r="D14" s="100"/>
      <c r="E14" s="100"/>
      <c r="F14" s="99" t="s">
        <v>720</v>
      </c>
      <c r="G14" s="99" t="s">
        <v>721</v>
      </c>
      <c r="H14" s="101" t="s">
        <v>177</v>
      </c>
      <c r="I14" s="102" t="s">
        <v>663</v>
      </c>
      <c r="J14" s="99" t="s">
        <v>363</v>
      </c>
      <c r="K14" s="103"/>
      <c r="L14" s="104"/>
      <c r="M14" s="104"/>
      <c r="N14" s="104"/>
      <c r="O14" s="104"/>
      <c r="P14" s="104"/>
      <c r="Q14" s="104"/>
      <c r="R14" s="104"/>
      <c r="S14" s="104"/>
      <c r="T14" s="104"/>
      <c r="U14" s="104"/>
      <c r="V14" s="104"/>
      <c r="W14" s="104"/>
      <c r="X14" s="104"/>
      <c r="Y14" s="104"/>
      <c r="Z14" s="104"/>
    </row>
    <row r="15" spans="1:26" ht="14.25" customHeight="1">
      <c r="A15" s="99" t="s">
        <v>722</v>
      </c>
      <c r="B15" s="99" t="s">
        <v>723</v>
      </c>
      <c r="C15" s="99" t="s">
        <v>724</v>
      </c>
      <c r="D15" s="100"/>
      <c r="E15" s="100"/>
      <c r="F15" s="99" t="s">
        <v>725</v>
      </c>
      <c r="G15" s="99" t="s">
        <v>726</v>
      </c>
      <c r="H15" s="101" t="s">
        <v>177</v>
      </c>
      <c r="I15" s="102" t="s">
        <v>663</v>
      </c>
      <c r="J15" s="99" t="s">
        <v>363</v>
      </c>
      <c r="K15" s="103"/>
      <c r="L15" s="104"/>
      <c r="M15" s="104"/>
      <c r="N15" s="104"/>
      <c r="O15" s="104"/>
      <c r="P15" s="104"/>
      <c r="Q15" s="104"/>
      <c r="R15" s="104"/>
      <c r="S15" s="104"/>
      <c r="T15" s="104"/>
      <c r="U15" s="104"/>
      <c r="V15" s="104"/>
      <c r="W15" s="104"/>
      <c r="X15" s="104"/>
      <c r="Y15" s="104"/>
      <c r="Z15" s="104"/>
    </row>
    <row r="16" spans="1:26" ht="14.25" customHeight="1">
      <c r="A16" s="99" t="s">
        <v>727</v>
      </c>
      <c r="B16" s="99" t="s">
        <v>728</v>
      </c>
      <c r="C16" s="99" t="s">
        <v>729</v>
      </c>
      <c r="D16" s="100"/>
      <c r="E16" s="99"/>
      <c r="F16" s="85" t="s">
        <v>730</v>
      </c>
      <c r="G16" s="99" t="s">
        <v>731</v>
      </c>
      <c r="H16" s="88" t="s">
        <v>184</v>
      </c>
      <c r="I16" s="102" t="s">
        <v>663</v>
      </c>
      <c r="J16" s="99" t="s">
        <v>434</v>
      </c>
      <c r="K16" s="103"/>
      <c r="L16" s="104"/>
      <c r="M16" s="104"/>
      <c r="N16" s="104"/>
      <c r="O16" s="104"/>
      <c r="P16" s="104"/>
      <c r="Q16" s="104"/>
      <c r="R16" s="104"/>
      <c r="S16" s="104"/>
      <c r="T16" s="104"/>
      <c r="U16" s="104"/>
      <c r="V16" s="104"/>
      <c r="W16" s="104"/>
      <c r="X16" s="104"/>
      <c r="Y16" s="104"/>
      <c r="Z16" s="104"/>
    </row>
    <row r="17" spans="1:26" ht="14.25" customHeight="1">
      <c r="A17" s="99" t="s">
        <v>732</v>
      </c>
      <c r="B17" s="99" t="s">
        <v>733</v>
      </c>
      <c r="C17" s="99" t="s">
        <v>734</v>
      </c>
      <c r="D17" s="100"/>
      <c r="E17" s="99"/>
      <c r="F17" s="85" t="s">
        <v>735</v>
      </c>
      <c r="G17" s="99" t="s">
        <v>736</v>
      </c>
      <c r="H17" s="107" t="s">
        <v>177</v>
      </c>
      <c r="I17" s="102" t="s">
        <v>663</v>
      </c>
      <c r="J17" s="99" t="s">
        <v>434</v>
      </c>
      <c r="K17" s="103"/>
      <c r="L17" s="104"/>
      <c r="M17" s="104"/>
      <c r="N17" s="104"/>
      <c r="O17" s="104"/>
      <c r="P17" s="104"/>
      <c r="Q17" s="104"/>
      <c r="R17" s="104"/>
      <c r="S17" s="104"/>
      <c r="T17" s="104"/>
      <c r="U17" s="104"/>
      <c r="V17" s="104"/>
      <c r="W17" s="104"/>
      <c r="X17" s="104"/>
      <c r="Y17" s="104"/>
      <c r="Z17" s="104"/>
    </row>
    <row r="18" spans="1:26" ht="14.25" customHeight="1">
      <c r="A18" s="99" t="s">
        <v>737</v>
      </c>
      <c r="B18" s="99" t="s">
        <v>738</v>
      </c>
      <c r="C18" s="99" t="s">
        <v>739</v>
      </c>
      <c r="D18" s="100"/>
      <c r="E18" s="99"/>
      <c r="F18" s="85" t="s">
        <v>740</v>
      </c>
      <c r="G18" s="99" t="s">
        <v>741</v>
      </c>
      <c r="H18" s="88" t="s">
        <v>184</v>
      </c>
      <c r="I18" s="102" t="s">
        <v>663</v>
      </c>
      <c r="J18" s="99" t="s">
        <v>434</v>
      </c>
      <c r="K18" s="103"/>
      <c r="L18" s="104"/>
      <c r="M18" s="104"/>
      <c r="N18" s="104"/>
      <c r="O18" s="104"/>
      <c r="P18" s="104"/>
      <c r="Q18" s="104"/>
      <c r="R18" s="104"/>
      <c r="S18" s="104"/>
      <c r="T18" s="104"/>
      <c r="U18" s="104"/>
      <c r="V18" s="104"/>
      <c r="W18" s="104"/>
      <c r="X18" s="104"/>
      <c r="Y18" s="104"/>
      <c r="Z18" s="104"/>
    </row>
    <row r="19" spans="1:26" ht="14.25" customHeight="1">
      <c r="A19" s="108" t="s">
        <v>742</v>
      </c>
      <c r="B19" s="99" t="s">
        <v>743</v>
      </c>
      <c r="C19" s="99" t="s">
        <v>744</v>
      </c>
      <c r="D19" s="108"/>
      <c r="E19" s="99"/>
      <c r="F19" s="99" t="s">
        <v>745</v>
      </c>
      <c r="G19" s="99" t="s">
        <v>746</v>
      </c>
      <c r="H19" s="107" t="s">
        <v>177</v>
      </c>
      <c r="I19" s="102" t="s">
        <v>663</v>
      </c>
      <c r="J19" s="99" t="s">
        <v>434</v>
      </c>
      <c r="K19" s="109"/>
      <c r="L19" s="104"/>
      <c r="M19" s="104"/>
      <c r="N19" s="104"/>
      <c r="O19" s="104"/>
      <c r="P19" s="104"/>
      <c r="Q19" s="104"/>
      <c r="R19" s="104"/>
      <c r="S19" s="104"/>
      <c r="T19" s="104"/>
      <c r="U19" s="104"/>
      <c r="V19" s="104"/>
      <c r="W19" s="104"/>
      <c r="X19" s="104"/>
      <c r="Y19" s="104"/>
      <c r="Z19" s="104"/>
    </row>
    <row r="20" spans="1:26" ht="14.25" customHeight="1">
      <c r="A20" s="108" t="s">
        <v>747</v>
      </c>
      <c r="B20" s="99" t="s">
        <v>748</v>
      </c>
      <c r="C20" s="99" t="s">
        <v>749</v>
      </c>
      <c r="D20" s="108"/>
      <c r="E20" s="99" t="s">
        <v>750</v>
      </c>
      <c r="F20" s="99" t="s">
        <v>751</v>
      </c>
      <c r="G20" s="99" t="s">
        <v>752</v>
      </c>
      <c r="H20" s="107" t="s">
        <v>177</v>
      </c>
      <c r="I20" s="102" t="s">
        <v>663</v>
      </c>
      <c r="J20" s="99" t="s">
        <v>753</v>
      </c>
      <c r="K20" s="109" t="s">
        <v>754</v>
      </c>
      <c r="L20" s="104"/>
      <c r="M20" s="104"/>
      <c r="N20" s="104"/>
      <c r="O20" s="104"/>
      <c r="P20" s="104"/>
      <c r="Q20" s="104"/>
      <c r="R20" s="104"/>
      <c r="S20" s="104"/>
      <c r="T20" s="104"/>
      <c r="U20" s="104"/>
      <c r="V20" s="104"/>
      <c r="W20" s="104"/>
      <c r="X20" s="104"/>
      <c r="Y20" s="104"/>
      <c r="Z20" s="104"/>
    </row>
    <row r="21" spans="1:26" ht="14.25" customHeight="1">
      <c r="A21" s="108" t="s">
        <v>747</v>
      </c>
      <c r="B21" s="99" t="s">
        <v>748</v>
      </c>
      <c r="C21" s="99" t="s">
        <v>755</v>
      </c>
      <c r="D21" s="108"/>
      <c r="E21" s="99" t="s">
        <v>750</v>
      </c>
      <c r="F21" s="99" t="s">
        <v>756</v>
      </c>
      <c r="G21" s="99" t="s">
        <v>757</v>
      </c>
      <c r="H21" s="107" t="s">
        <v>177</v>
      </c>
      <c r="I21" s="102" t="s">
        <v>663</v>
      </c>
      <c r="J21" s="99" t="s">
        <v>753</v>
      </c>
      <c r="K21" s="109" t="s">
        <v>754</v>
      </c>
      <c r="L21" s="104"/>
      <c r="M21" s="104"/>
      <c r="N21" s="104"/>
      <c r="O21" s="104"/>
      <c r="P21" s="104"/>
      <c r="Q21" s="104"/>
      <c r="R21" s="104"/>
      <c r="S21" s="104"/>
      <c r="T21" s="104"/>
      <c r="U21" s="104"/>
      <c r="V21" s="104"/>
      <c r="W21" s="104"/>
      <c r="X21" s="104"/>
      <c r="Y21" s="104"/>
      <c r="Z21" s="104"/>
    </row>
    <row r="22" spans="1:26" ht="14.25" customHeight="1">
      <c r="A22" s="108" t="s">
        <v>758</v>
      </c>
      <c r="B22" s="99" t="s">
        <v>759</v>
      </c>
      <c r="C22" s="99" t="s">
        <v>760</v>
      </c>
      <c r="D22" s="108"/>
      <c r="E22" s="99" t="s">
        <v>761</v>
      </c>
      <c r="F22" s="99" t="s">
        <v>762</v>
      </c>
      <c r="G22" s="99" t="s">
        <v>763</v>
      </c>
      <c r="H22" s="107" t="s">
        <v>177</v>
      </c>
      <c r="I22" s="102" t="s">
        <v>663</v>
      </c>
      <c r="J22" s="99" t="s">
        <v>753</v>
      </c>
      <c r="K22" s="109" t="s">
        <v>754</v>
      </c>
      <c r="L22" s="104"/>
      <c r="M22" s="104"/>
      <c r="N22" s="104"/>
      <c r="O22" s="104"/>
      <c r="P22" s="104"/>
      <c r="Q22" s="104"/>
      <c r="R22" s="104"/>
      <c r="S22" s="104"/>
      <c r="T22" s="104"/>
      <c r="U22" s="104"/>
      <c r="V22" s="104"/>
      <c r="W22" s="104"/>
      <c r="X22" s="104"/>
      <c r="Y22" s="104"/>
      <c r="Z22" s="104"/>
    </row>
    <row r="23" spans="1:26" ht="14.25" customHeight="1">
      <c r="A23" s="108" t="s">
        <v>758</v>
      </c>
      <c r="B23" s="99" t="s">
        <v>759</v>
      </c>
      <c r="C23" s="99" t="s">
        <v>764</v>
      </c>
      <c r="D23" s="108"/>
      <c r="E23" s="99" t="s">
        <v>761</v>
      </c>
      <c r="F23" s="99" t="s">
        <v>765</v>
      </c>
      <c r="G23" s="99" t="s">
        <v>766</v>
      </c>
      <c r="H23" s="107" t="s">
        <v>177</v>
      </c>
      <c r="I23" s="102" t="s">
        <v>663</v>
      </c>
      <c r="J23" s="99" t="s">
        <v>753</v>
      </c>
      <c r="K23" s="109" t="s">
        <v>754</v>
      </c>
      <c r="L23" s="104"/>
      <c r="M23" s="104"/>
      <c r="N23" s="104"/>
      <c r="O23" s="104"/>
      <c r="P23" s="104"/>
      <c r="Q23" s="104"/>
      <c r="R23" s="104"/>
      <c r="S23" s="104"/>
      <c r="T23" s="104"/>
      <c r="U23" s="104"/>
      <c r="V23" s="104"/>
      <c r="W23" s="104"/>
      <c r="X23" s="104"/>
      <c r="Y23" s="104"/>
      <c r="Z23" s="104"/>
    </row>
    <row r="24" spans="1:26" ht="14.25" customHeight="1">
      <c r="A24" s="108" t="s">
        <v>767</v>
      </c>
      <c r="B24" s="110" t="s">
        <v>768</v>
      </c>
      <c r="C24" s="99" t="s">
        <v>769</v>
      </c>
      <c r="D24" s="99"/>
      <c r="E24" s="99" t="s">
        <v>770</v>
      </c>
      <c r="F24" s="99" t="s">
        <v>771</v>
      </c>
      <c r="G24" s="99" t="s">
        <v>772</v>
      </c>
      <c r="H24" s="107" t="s">
        <v>177</v>
      </c>
      <c r="I24" s="102" t="s">
        <v>663</v>
      </c>
      <c r="J24" s="99" t="s">
        <v>753</v>
      </c>
      <c r="K24" s="109" t="s">
        <v>754</v>
      </c>
      <c r="L24" s="104"/>
      <c r="M24" s="104"/>
      <c r="N24" s="104"/>
      <c r="O24" s="104"/>
      <c r="P24" s="104"/>
      <c r="Q24" s="104"/>
      <c r="R24" s="104"/>
      <c r="S24" s="104"/>
      <c r="T24" s="104"/>
      <c r="U24" s="104"/>
      <c r="V24" s="104"/>
      <c r="W24" s="104"/>
      <c r="X24" s="104"/>
      <c r="Y24" s="104"/>
      <c r="Z24" s="104"/>
    </row>
    <row r="25" spans="1:26" ht="14.25" customHeight="1">
      <c r="A25" s="108" t="s">
        <v>767</v>
      </c>
      <c r="B25" s="110" t="s">
        <v>768</v>
      </c>
      <c r="C25" s="99" t="s">
        <v>773</v>
      </c>
      <c r="E25" s="99" t="s">
        <v>770</v>
      </c>
      <c r="F25" s="99" t="s">
        <v>774</v>
      </c>
      <c r="G25" s="99" t="s">
        <v>772</v>
      </c>
      <c r="H25" s="107" t="s">
        <v>177</v>
      </c>
      <c r="I25" s="102" t="s">
        <v>663</v>
      </c>
      <c r="J25" s="99" t="s">
        <v>753</v>
      </c>
      <c r="K25" s="109" t="s">
        <v>754</v>
      </c>
      <c r="L25" s="104"/>
      <c r="M25" s="104"/>
      <c r="N25" s="104"/>
      <c r="O25" s="104"/>
      <c r="P25" s="104"/>
      <c r="Q25" s="104"/>
      <c r="R25" s="104"/>
      <c r="S25" s="104"/>
      <c r="T25" s="104"/>
      <c r="U25" s="104"/>
      <c r="V25" s="104"/>
      <c r="W25" s="104"/>
      <c r="X25" s="104"/>
      <c r="Y25" s="104"/>
      <c r="Z25" s="104"/>
    </row>
    <row r="26" spans="1:26" ht="14.25" customHeight="1">
      <c r="A26" s="108" t="s">
        <v>775</v>
      </c>
      <c r="B26" s="99" t="s">
        <v>776</v>
      </c>
      <c r="C26" s="99" t="s">
        <v>777</v>
      </c>
      <c r="D26" s="108"/>
      <c r="E26" s="99" t="s">
        <v>761</v>
      </c>
      <c r="F26" s="99" t="s">
        <v>778</v>
      </c>
      <c r="G26" s="99" t="s">
        <v>779</v>
      </c>
      <c r="H26" s="107" t="s">
        <v>177</v>
      </c>
      <c r="I26" s="102" t="s">
        <v>663</v>
      </c>
      <c r="J26" s="99" t="s">
        <v>780</v>
      </c>
      <c r="K26" s="109" t="s">
        <v>754</v>
      </c>
      <c r="L26" s="104"/>
      <c r="M26" s="104"/>
      <c r="N26" s="104"/>
      <c r="O26" s="104"/>
      <c r="P26" s="104"/>
      <c r="Q26" s="104"/>
      <c r="R26" s="104"/>
      <c r="S26" s="104"/>
      <c r="T26" s="104"/>
      <c r="U26" s="104"/>
      <c r="V26" s="104"/>
      <c r="W26" s="104"/>
      <c r="X26" s="104"/>
      <c r="Y26" s="104"/>
      <c r="Z26" s="104"/>
    </row>
    <row r="27" spans="1:26" ht="14.25" customHeight="1">
      <c r="A27" s="99" t="s">
        <v>781</v>
      </c>
      <c r="B27" s="99" t="s">
        <v>782</v>
      </c>
      <c r="C27" s="99" t="s">
        <v>783</v>
      </c>
      <c r="D27" s="100"/>
      <c r="E27" s="99" t="s">
        <v>784</v>
      </c>
      <c r="F27" s="85" t="s">
        <v>785</v>
      </c>
      <c r="G27" s="99" t="s">
        <v>786</v>
      </c>
      <c r="H27" s="107" t="s">
        <v>177</v>
      </c>
      <c r="I27" s="102" t="s">
        <v>787</v>
      </c>
      <c r="J27" s="99" t="s">
        <v>788</v>
      </c>
      <c r="K27" s="109" t="s">
        <v>789</v>
      </c>
      <c r="L27" s="104"/>
      <c r="M27" s="104"/>
      <c r="N27" s="104"/>
      <c r="O27" s="104"/>
      <c r="P27" s="104"/>
      <c r="Q27" s="104"/>
      <c r="R27" s="104"/>
      <c r="S27" s="104"/>
      <c r="T27" s="104"/>
      <c r="U27" s="104"/>
      <c r="V27" s="104"/>
      <c r="W27" s="104"/>
      <c r="X27" s="104"/>
      <c r="Y27" s="104"/>
      <c r="Z27" s="104"/>
    </row>
    <row r="28" spans="1:26" ht="14.25" customHeight="1">
      <c r="A28" s="99" t="s">
        <v>790</v>
      </c>
      <c r="B28" s="99" t="s">
        <v>791</v>
      </c>
      <c r="C28" s="99" t="s">
        <v>792</v>
      </c>
      <c r="D28" s="100"/>
      <c r="E28" s="99" t="s">
        <v>793</v>
      </c>
      <c r="F28" s="85" t="s">
        <v>794</v>
      </c>
      <c r="G28" s="99" t="s">
        <v>795</v>
      </c>
      <c r="H28" s="107" t="s">
        <v>177</v>
      </c>
      <c r="I28" s="102" t="s">
        <v>787</v>
      </c>
      <c r="J28" s="99" t="s">
        <v>788</v>
      </c>
      <c r="K28" s="109" t="s">
        <v>789</v>
      </c>
      <c r="L28" s="104"/>
      <c r="M28" s="104"/>
      <c r="N28" s="104"/>
      <c r="O28" s="104"/>
      <c r="P28" s="104"/>
      <c r="Q28" s="104"/>
      <c r="R28" s="104"/>
      <c r="S28" s="104"/>
      <c r="T28" s="104"/>
      <c r="U28" s="104"/>
      <c r="V28" s="104"/>
      <c r="W28" s="104"/>
      <c r="X28" s="104"/>
      <c r="Y28" s="104"/>
      <c r="Z28" s="104"/>
    </row>
    <row r="29" spans="1:26" ht="14.25" customHeight="1">
      <c r="A29" s="99" t="s">
        <v>796</v>
      </c>
      <c r="B29" s="99" t="s">
        <v>797</v>
      </c>
      <c r="C29" s="99" t="s">
        <v>798</v>
      </c>
      <c r="D29" s="100"/>
      <c r="E29" s="99" t="s">
        <v>799</v>
      </c>
      <c r="F29" s="85" t="s">
        <v>800</v>
      </c>
      <c r="G29" s="99" t="s">
        <v>801</v>
      </c>
      <c r="H29" s="107" t="s">
        <v>177</v>
      </c>
      <c r="I29" s="102" t="s">
        <v>787</v>
      </c>
      <c r="J29" s="99" t="s">
        <v>788</v>
      </c>
      <c r="K29" s="109" t="s">
        <v>789</v>
      </c>
      <c r="L29" s="104"/>
      <c r="M29" s="104"/>
      <c r="N29" s="104"/>
      <c r="O29" s="104"/>
      <c r="P29" s="104"/>
      <c r="Q29" s="104"/>
      <c r="R29" s="104"/>
      <c r="S29" s="104"/>
      <c r="T29" s="104"/>
      <c r="U29" s="104"/>
      <c r="V29" s="104"/>
      <c r="W29" s="104"/>
      <c r="X29" s="104"/>
      <c r="Y29" s="104"/>
      <c r="Z29" s="104"/>
    </row>
    <row r="30" spans="1:26" ht="14.25" customHeight="1">
      <c r="A30" s="99" t="s">
        <v>802</v>
      </c>
      <c r="B30" s="99" t="s">
        <v>803</v>
      </c>
      <c r="C30" s="99" t="s">
        <v>804</v>
      </c>
      <c r="D30" s="100"/>
      <c r="E30" s="99" t="s">
        <v>805</v>
      </c>
      <c r="F30" s="85" t="s">
        <v>806</v>
      </c>
      <c r="G30" s="99" t="s">
        <v>807</v>
      </c>
      <c r="H30" s="88" t="s">
        <v>184</v>
      </c>
      <c r="I30" s="102" t="s">
        <v>663</v>
      </c>
      <c r="J30" s="99" t="s">
        <v>434</v>
      </c>
      <c r="K30" s="103"/>
      <c r="L30" s="104"/>
      <c r="M30" s="104"/>
      <c r="N30" s="104"/>
      <c r="O30" s="104"/>
      <c r="P30" s="104"/>
      <c r="Q30" s="104"/>
      <c r="R30" s="104"/>
      <c r="S30" s="104"/>
      <c r="T30" s="104"/>
      <c r="U30" s="104"/>
      <c r="V30" s="104"/>
      <c r="W30" s="104"/>
      <c r="X30" s="104"/>
      <c r="Y30" s="104"/>
      <c r="Z30" s="104"/>
    </row>
    <row r="31" spans="1:26" ht="14.25" customHeight="1">
      <c r="A31" s="99" t="s">
        <v>808</v>
      </c>
      <c r="B31" s="99" t="s">
        <v>809</v>
      </c>
      <c r="C31" s="99" t="s">
        <v>810</v>
      </c>
      <c r="D31" s="100"/>
      <c r="E31" s="99" t="s">
        <v>811</v>
      </c>
      <c r="F31" s="85" t="s">
        <v>812</v>
      </c>
      <c r="G31" s="99" t="s">
        <v>813</v>
      </c>
      <c r="H31" s="101" t="s">
        <v>177</v>
      </c>
      <c r="I31" s="102" t="s">
        <v>663</v>
      </c>
      <c r="J31" s="99" t="s">
        <v>434</v>
      </c>
      <c r="K31" s="103"/>
      <c r="L31" s="104"/>
      <c r="M31" s="104"/>
      <c r="N31" s="104"/>
      <c r="O31" s="104"/>
      <c r="P31" s="104"/>
      <c r="Q31" s="104"/>
      <c r="R31" s="104"/>
      <c r="S31" s="104"/>
      <c r="T31" s="104"/>
      <c r="U31" s="104"/>
      <c r="V31" s="104"/>
      <c r="W31" s="104"/>
      <c r="X31" s="104"/>
      <c r="Y31" s="104"/>
      <c r="Z31" s="104"/>
    </row>
    <row r="32" spans="1:26" ht="14.25" customHeight="1">
      <c r="A32" s="99" t="s">
        <v>814</v>
      </c>
      <c r="B32" s="99" t="s">
        <v>815</v>
      </c>
      <c r="C32" s="99" t="s">
        <v>816</v>
      </c>
      <c r="D32" s="100"/>
      <c r="E32" s="99" t="s">
        <v>817</v>
      </c>
      <c r="F32" s="85" t="s">
        <v>818</v>
      </c>
      <c r="G32" s="99" t="s">
        <v>819</v>
      </c>
      <c r="H32" s="101" t="s">
        <v>177</v>
      </c>
      <c r="I32" s="102" t="s">
        <v>663</v>
      </c>
      <c r="J32" s="99" t="s">
        <v>434</v>
      </c>
      <c r="K32" s="103"/>
      <c r="L32" s="104"/>
      <c r="M32" s="104"/>
      <c r="N32" s="104"/>
      <c r="O32" s="104"/>
      <c r="P32" s="104"/>
      <c r="Q32" s="104"/>
      <c r="R32" s="104"/>
      <c r="S32" s="104"/>
      <c r="T32" s="104"/>
      <c r="U32" s="104"/>
      <c r="V32" s="104"/>
      <c r="W32" s="104"/>
      <c r="X32" s="104"/>
      <c r="Y32" s="104"/>
      <c r="Z32" s="104"/>
    </row>
    <row r="33" spans="1:26" ht="14.25" customHeight="1">
      <c r="A33" s="99" t="s">
        <v>820</v>
      </c>
      <c r="B33" s="99" t="s">
        <v>821</v>
      </c>
      <c r="C33" s="99" t="s">
        <v>822</v>
      </c>
      <c r="D33" s="100"/>
      <c r="E33" s="99" t="s">
        <v>425</v>
      </c>
      <c r="F33" s="85" t="s">
        <v>823</v>
      </c>
      <c r="G33" s="99" t="s">
        <v>824</v>
      </c>
      <c r="H33" s="101" t="s">
        <v>177</v>
      </c>
      <c r="I33" s="102" t="s">
        <v>663</v>
      </c>
      <c r="J33" s="99" t="s">
        <v>434</v>
      </c>
      <c r="K33" s="103"/>
      <c r="L33" s="104"/>
      <c r="M33" s="104"/>
      <c r="N33" s="104"/>
      <c r="O33" s="104"/>
      <c r="P33" s="104"/>
      <c r="Q33" s="104"/>
      <c r="R33" s="104"/>
      <c r="S33" s="104"/>
      <c r="T33" s="104"/>
      <c r="U33" s="104"/>
      <c r="V33" s="104"/>
      <c r="W33" s="104"/>
      <c r="X33" s="104"/>
      <c r="Y33" s="104"/>
      <c r="Z33" s="104"/>
    </row>
    <row r="34" spans="1:26" ht="14.25" customHeight="1">
      <c r="A34" s="111" t="s">
        <v>825</v>
      </c>
      <c r="B34" s="85" t="s">
        <v>826</v>
      </c>
      <c r="C34" s="99" t="s">
        <v>827</v>
      </c>
      <c r="D34" s="112"/>
      <c r="E34" s="111" t="s">
        <v>828</v>
      </c>
      <c r="F34" s="99" t="s">
        <v>829</v>
      </c>
      <c r="G34" s="99" t="s">
        <v>830</v>
      </c>
      <c r="H34" s="101" t="s">
        <v>177</v>
      </c>
      <c r="I34" s="102" t="s">
        <v>663</v>
      </c>
      <c r="J34" s="99" t="s">
        <v>831</v>
      </c>
      <c r="K34" s="104"/>
      <c r="L34" s="104"/>
      <c r="M34" s="104"/>
      <c r="N34" s="104"/>
      <c r="O34" s="104"/>
      <c r="P34" s="104"/>
      <c r="Q34" s="104"/>
      <c r="R34" s="104"/>
      <c r="S34" s="104"/>
      <c r="T34" s="104"/>
      <c r="U34" s="104"/>
      <c r="V34" s="104"/>
      <c r="W34" s="104"/>
      <c r="X34" s="104"/>
      <c r="Y34" s="104"/>
      <c r="Z34" s="104"/>
    </row>
    <row r="35" spans="1:26" ht="14.25" customHeight="1">
      <c r="A35" s="111" t="s">
        <v>832</v>
      </c>
      <c r="B35" s="85" t="s">
        <v>833</v>
      </c>
      <c r="C35" s="99" t="s">
        <v>834</v>
      </c>
      <c r="D35" s="112"/>
      <c r="E35" s="111" t="s">
        <v>835</v>
      </c>
      <c r="F35" s="99" t="s">
        <v>836</v>
      </c>
      <c r="G35" s="99" t="s">
        <v>837</v>
      </c>
      <c r="H35" s="101" t="s">
        <v>177</v>
      </c>
      <c r="I35" s="102" t="s">
        <v>663</v>
      </c>
      <c r="J35" s="99" t="s">
        <v>831</v>
      </c>
      <c r="K35" s="104"/>
      <c r="L35" s="104"/>
      <c r="M35" s="104"/>
      <c r="N35" s="104"/>
      <c r="O35" s="104"/>
      <c r="P35" s="104"/>
      <c r="Q35" s="104"/>
      <c r="R35" s="104"/>
      <c r="S35" s="104"/>
      <c r="T35" s="104"/>
      <c r="U35" s="104"/>
      <c r="V35" s="104"/>
      <c r="W35" s="104"/>
      <c r="X35" s="104"/>
      <c r="Y35" s="104"/>
      <c r="Z35" s="104"/>
    </row>
    <row r="36" spans="1:26" ht="14.25" customHeight="1">
      <c r="A36" s="99" t="s">
        <v>838</v>
      </c>
      <c r="B36" s="99" t="s">
        <v>839</v>
      </c>
      <c r="C36" s="99" t="s">
        <v>840</v>
      </c>
      <c r="D36" s="100"/>
      <c r="E36" s="99"/>
      <c r="F36" s="99" t="s">
        <v>841</v>
      </c>
      <c r="G36" s="99" t="s">
        <v>842</v>
      </c>
      <c r="H36" s="88" t="s">
        <v>184</v>
      </c>
      <c r="I36" s="106" t="s">
        <v>668</v>
      </c>
      <c r="J36" s="99"/>
      <c r="K36" s="103"/>
      <c r="L36" s="104"/>
      <c r="M36" s="104"/>
      <c r="N36" s="104"/>
      <c r="O36" s="104"/>
      <c r="P36" s="104"/>
      <c r="Q36" s="104"/>
      <c r="R36" s="104"/>
      <c r="S36" s="104"/>
      <c r="T36" s="104"/>
      <c r="U36" s="104"/>
      <c r="V36" s="104"/>
      <c r="W36" s="104"/>
      <c r="X36" s="104"/>
      <c r="Y36" s="104"/>
      <c r="Z36" s="104"/>
    </row>
    <row r="37" spans="1:26" ht="14.25" customHeight="1">
      <c r="A37" s="99" t="s">
        <v>843</v>
      </c>
      <c r="B37" s="99" t="s">
        <v>844</v>
      </c>
      <c r="C37" s="99" t="s">
        <v>845</v>
      </c>
      <c r="D37" s="100"/>
      <c r="E37" s="99" t="s">
        <v>846</v>
      </c>
      <c r="F37" s="85" t="s">
        <v>847</v>
      </c>
      <c r="G37" s="99" t="s">
        <v>819</v>
      </c>
      <c r="H37" s="88" t="s">
        <v>184</v>
      </c>
      <c r="I37" s="102" t="s">
        <v>663</v>
      </c>
      <c r="J37" s="99" t="s">
        <v>434</v>
      </c>
      <c r="K37" s="103"/>
      <c r="L37" s="104"/>
      <c r="M37" s="104"/>
      <c r="N37" s="104"/>
      <c r="O37" s="104"/>
      <c r="P37" s="104"/>
      <c r="Q37" s="104"/>
      <c r="R37" s="104"/>
      <c r="S37" s="104"/>
      <c r="T37" s="104"/>
      <c r="U37" s="104"/>
      <c r="V37" s="104"/>
      <c r="W37" s="104"/>
      <c r="X37" s="104"/>
      <c r="Y37" s="104"/>
      <c r="Z37" s="104"/>
    </row>
    <row r="38" spans="1:26" ht="14.25" customHeight="1">
      <c r="A38" s="99" t="s">
        <v>848</v>
      </c>
      <c r="B38" s="99" t="s">
        <v>849</v>
      </c>
      <c r="C38" s="99" t="s">
        <v>850</v>
      </c>
      <c r="D38" s="100"/>
      <c r="E38" s="99"/>
      <c r="F38" s="85" t="s">
        <v>851</v>
      </c>
      <c r="G38" s="99" t="s">
        <v>842</v>
      </c>
      <c r="H38" s="88" t="s">
        <v>184</v>
      </c>
      <c r="I38" s="106" t="s">
        <v>668</v>
      </c>
      <c r="J38" s="99"/>
      <c r="K38" s="103"/>
      <c r="L38" s="104"/>
      <c r="M38" s="104"/>
      <c r="N38" s="104"/>
      <c r="O38" s="104"/>
      <c r="P38" s="104"/>
      <c r="Q38" s="104"/>
      <c r="R38" s="104"/>
      <c r="S38" s="104"/>
      <c r="T38" s="104"/>
      <c r="U38" s="104"/>
      <c r="V38" s="104"/>
      <c r="W38" s="104"/>
      <c r="X38" s="104"/>
      <c r="Y38" s="104"/>
      <c r="Z38" s="104"/>
    </row>
    <row r="39" spans="1:26" ht="14.25" customHeight="1">
      <c r="A39" s="99" t="s">
        <v>852</v>
      </c>
      <c r="B39" s="99" t="s">
        <v>853</v>
      </c>
      <c r="C39" s="99" t="s">
        <v>854</v>
      </c>
      <c r="D39" s="100"/>
      <c r="E39" s="99"/>
      <c r="F39" s="85" t="s">
        <v>855</v>
      </c>
      <c r="G39" s="99" t="s">
        <v>856</v>
      </c>
      <c r="H39" s="113" t="s">
        <v>177</v>
      </c>
      <c r="I39" s="106" t="s">
        <v>668</v>
      </c>
      <c r="J39" s="99"/>
      <c r="K39" s="103"/>
      <c r="L39" s="104"/>
      <c r="M39" s="104"/>
      <c r="N39" s="104"/>
      <c r="O39" s="104"/>
      <c r="P39" s="104"/>
      <c r="Q39" s="104"/>
      <c r="R39" s="104"/>
      <c r="S39" s="104"/>
      <c r="T39" s="104"/>
      <c r="U39" s="104"/>
      <c r="V39" s="104"/>
      <c r="W39" s="104"/>
      <c r="X39" s="104"/>
      <c r="Y39" s="104"/>
      <c r="Z39" s="104"/>
    </row>
    <row r="40" spans="1:26" ht="14.25" customHeight="1">
      <c r="A40" s="99" t="s">
        <v>857</v>
      </c>
      <c r="B40" s="99" t="s">
        <v>858</v>
      </c>
      <c r="C40" s="99" t="s">
        <v>859</v>
      </c>
      <c r="D40" s="100"/>
      <c r="E40" s="99"/>
      <c r="F40" s="85" t="s">
        <v>860</v>
      </c>
      <c r="G40" s="99" t="s">
        <v>861</v>
      </c>
      <c r="H40" s="88" t="s">
        <v>184</v>
      </c>
      <c r="I40" s="106" t="s">
        <v>668</v>
      </c>
      <c r="J40" s="99"/>
      <c r="K40" s="103"/>
      <c r="L40" s="104"/>
      <c r="M40" s="104"/>
      <c r="N40" s="104"/>
      <c r="O40" s="104"/>
      <c r="P40" s="104"/>
      <c r="Q40" s="104"/>
      <c r="R40" s="104"/>
      <c r="S40" s="104"/>
      <c r="T40" s="104"/>
      <c r="U40" s="104"/>
      <c r="V40" s="104"/>
      <c r="W40" s="104"/>
      <c r="X40" s="104"/>
      <c r="Y40" s="104"/>
      <c r="Z40" s="104"/>
    </row>
    <row r="41" spans="1:26" ht="14.25" customHeight="1">
      <c r="A41" s="100"/>
      <c r="B41" s="99" t="s">
        <v>476</v>
      </c>
      <c r="C41" s="99" t="s">
        <v>862</v>
      </c>
      <c r="D41" s="100"/>
      <c r="E41" s="99" t="s">
        <v>863</v>
      </c>
      <c r="F41" s="114" t="s">
        <v>864</v>
      </c>
      <c r="G41" s="100" t="s">
        <v>865</v>
      </c>
      <c r="H41" s="101" t="s">
        <v>177</v>
      </c>
      <c r="I41" s="102" t="s">
        <v>663</v>
      </c>
      <c r="J41" s="99" t="s">
        <v>363</v>
      </c>
      <c r="K41" s="103"/>
      <c r="L41" s="104"/>
      <c r="M41" s="104"/>
      <c r="N41" s="104"/>
      <c r="O41" s="104"/>
      <c r="P41" s="104"/>
      <c r="Q41" s="104"/>
      <c r="R41" s="104"/>
      <c r="S41" s="104"/>
      <c r="T41" s="104"/>
      <c r="U41" s="104"/>
      <c r="V41" s="104"/>
      <c r="W41" s="104"/>
      <c r="X41" s="104"/>
      <c r="Y41" s="104"/>
      <c r="Z41" s="104"/>
    </row>
    <row r="42" spans="1:26" ht="14.25" customHeight="1">
      <c r="A42" s="100"/>
      <c r="B42" s="99" t="s">
        <v>476</v>
      </c>
      <c r="C42" s="99" t="s">
        <v>866</v>
      </c>
      <c r="D42" s="100"/>
      <c r="E42" s="99" t="s">
        <v>863</v>
      </c>
      <c r="F42" s="114" t="s">
        <v>867</v>
      </c>
      <c r="G42" s="100" t="s">
        <v>868</v>
      </c>
      <c r="H42" s="101" t="s">
        <v>177</v>
      </c>
      <c r="I42" s="102" t="s">
        <v>663</v>
      </c>
      <c r="J42" s="99" t="s">
        <v>363</v>
      </c>
      <c r="K42" s="103"/>
      <c r="L42" s="104"/>
      <c r="M42" s="104"/>
      <c r="N42" s="104"/>
      <c r="O42" s="104"/>
      <c r="P42" s="104"/>
      <c r="Q42" s="104"/>
      <c r="R42" s="104"/>
      <c r="S42" s="104"/>
      <c r="T42" s="104"/>
      <c r="U42" s="104"/>
      <c r="V42" s="104"/>
      <c r="W42" s="104"/>
      <c r="X42" s="104"/>
      <c r="Y42" s="104"/>
      <c r="Z42" s="104"/>
    </row>
    <row r="43" spans="1:26" ht="14.25" customHeight="1">
      <c r="A43" s="100"/>
      <c r="B43" s="99" t="s">
        <v>476</v>
      </c>
      <c r="C43" s="99" t="s">
        <v>869</v>
      </c>
      <c r="D43" s="100"/>
      <c r="E43" s="99" t="s">
        <v>863</v>
      </c>
      <c r="F43" s="114" t="s">
        <v>870</v>
      </c>
      <c r="G43" s="100" t="s">
        <v>871</v>
      </c>
      <c r="H43" s="101" t="s">
        <v>177</v>
      </c>
      <c r="I43" s="102" t="s">
        <v>663</v>
      </c>
      <c r="J43" s="99" t="s">
        <v>363</v>
      </c>
      <c r="K43" s="103"/>
      <c r="L43" s="104"/>
      <c r="M43" s="104"/>
      <c r="N43" s="104"/>
      <c r="O43" s="104"/>
      <c r="P43" s="104"/>
      <c r="Q43" s="104"/>
      <c r="R43" s="104"/>
      <c r="S43" s="104"/>
      <c r="T43" s="104"/>
      <c r="U43" s="104"/>
      <c r="V43" s="104"/>
      <c r="W43" s="104"/>
      <c r="X43" s="104"/>
      <c r="Y43" s="104"/>
      <c r="Z43" s="104"/>
    </row>
    <row r="44" spans="1:26" ht="14.25" customHeight="1">
      <c r="A44" s="100"/>
      <c r="B44" s="99" t="s">
        <v>476</v>
      </c>
      <c r="C44" s="99" t="s">
        <v>872</v>
      </c>
      <c r="D44" s="100"/>
      <c r="E44" s="99" t="s">
        <v>863</v>
      </c>
      <c r="F44" s="114" t="s">
        <v>873</v>
      </c>
      <c r="G44" s="100" t="s">
        <v>865</v>
      </c>
      <c r="H44" s="101" t="s">
        <v>177</v>
      </c>
      <c r="I44" s="102" t="s">
        <v>663</v>
      </c>
      <c r="J44" s="99" t="s">
        <v>363</v>
      </c>
      <c r="K44" s="103"/>
      <c r="L44" s="104"/>
      <c r="M44" s="104"/>
      <c r="N44" s="104"/>
      <c r="O44" s="104"/>
      <c r="P44" s="104"/>
      <c r="Q44" s="104"/>
      <c r="R44" s="104"/>
      <c r="S44" s="104"/>
      <c r="T44" s="104"/>
      <c r="U44" s="104"/>
      <c r="V44" s="104"/>
      <c r="W44" s="104"/>
      <c r="X44" s="104"/>
      <c r="Y44" s="104"/>
      <c r="Z44" s="104"/>
    </row>
    <row r="45" spans="1:26" ht="14.25" customHeight="1">
      <c r="A45" s="100"/>
      <c r="B45" s="99" t="s">
        <v>476</v>
      </c>
      <c r="C45" s="99" t="s">
        <v>874</v>
      </c>
      <c r="D45" s="100"/>
      <c r="E45" s="99" t="s">
        <v>863</v>
      </c>
      <c r="F45" s="114" t="s">
        <v>875</v>
      </c>
      <c r="G45" s="100" t="s">
        <v>876</v>
      </c>
      <c r="H45" s="101" t="s">
        <v>177</v>
      </c>
      <c r="I45" s="102" t="s">
        <v>663</v>
      </c>
      <c r="J45" s="99" t="s">
        <v>363</v>
      </c>
      <c r="K45" s="103"/>
      <c r="L45" s="104"/>
      <c r="M45" s="104"/>
      <c r="N45" s="104"/>
      <c r="O45" s="104"/>
      <c r="P45" s="104"/>
      <c r="Q45" s="104"/>
      <c r="R45" s="104"/>
      <c r="S45" s="104"/>
      <c r="T45" s="104"/>
      <c r="U45" s="104"/>
      <c r="V45" s="104"/>
      <c r="W45" s="104"/>
      <c r="X45" s="104"/>
      <c r="Y45" s="104"/>
      <c r="Z45" s="104"/>
    </row>
    <row r="46" spans="1:26" ht="14.25" customHeight="1">
      <c r="A46" s="112"/>
      <c r="B46" s="99" t="s">
        <v>476</v>
      </c>
      <c r="C46" s="99" t="s">
        <v>877</v>
      </c>
      <c r="D46" s="100"/>
      <c r="E46" s="99" t="s">
        <v>863</v>
      </c>
      <c r="F46" s="114" t="s">
        <v>878</v>
      </c>
      <c r="G46" s="100" t="s">
        <v>876</v>
      </c>
      <c r="H46" s="101" t="s">
        <v>177</v>
      </c>
      <c r="I46" s="102" t="s">
        <v>663</v>
      </c>
      <c r="J46" s="99" t="s">
        <v>363</v>
      </c>
      <c r="K46" s="104"/>
      <c r="L46" s="104"/>
      <c r="M46" s="104"/>
      <c r="N46" s="104"/>
      <c r="O46" s="104"/>
      <c r="P46" s="104"/>
      <c r="Q46" s="104"/>
      <c r="R46" s="104"/>
      <c r="S46" s="104"/>
      <c r="T46" s="104"/>
      <c r="U46" s="104"/>
      <c r="V46" s="104"/>
      <c r="W46" s="104"/>
      <c r="X46" s="104"/>
      <c r="Y46" s="104"/>
      <c r="Z46" s="104"/>
    </row>
    <row r="47" spans="1:26" ht="14.25" customHeight="1">
      <c r="A47" s="112"/>
      <c r="B47" s="99" t="s">
        <v>476</v>
      </c>
      <c r="C47" s="99" t="s">
        <v>879</v>
      </c>
      <c r="D47" s="100"/>
      <c r="E47" s="99" t="s">
        <v>863</v>
      </c>
      <c r="F47" s="114" t="s">
        <v>880</v>
      </c>
      <c r="G47" s="100" t="s">
        <v>881</v>
      </c>
      <c r="H47" s="101" t="s">
        <v>177</v>
      </c>
      <c r="I47" s="102" t="s">
        <v>663</v>
      </c>
      <c r="J47" s="99" t="s">
        <v>363</v>
      </c>
      <c r="K47" s="104"/>
      <c r="L47" s="104"/>
      <c r="M47" s="104"/>
      <c r="N47" s="104"/>
      <c r="O47" s="104"/>
      <c r="P47" s="104"/>
      <c r="Q47" s="104"/>
      <c r="R47" s="104"/>
      <c r="S47" s="104"/>
      <c r="T47" s="104"/>
      <c r="U47" s="104"/>
      <c r="V47" s="104"/>
      <c r="W47" s="104"/>
      <c r="X47" s="104"/>
      <c r="Y47" s="104"/>
      <c r="Z47" s="104"/>
    </row>
    <row r="48" spans="1:26" ht="14.25" customHeight="1">
      <c r="A48" s="112"/>
      <c r="B48" s="99" t="s">
        <v>476</v>
      </c>
      <c r="C48" s="99" t="s">
        <v>882</v>
      </c>
      <c r="D48" s="100"/>
      <c r="E48" s="99" t="s">
        <v>863</v>
      </c>
      <c r="F48" s="114" t="s">
        <v>883</v>
      </c>
      <c r="G48" s="100" t="s">
        <v>884</v>
      </c>
      <c r="H48" s="101" t="s">
        <v>177</v>
      </c>
      <c r="I48" s="102" t="s">
        <v>663</v>
      </c>
      <c r="J48" s="99" t="s">
        <v>363</v>
      </c>
      <c r="K48" s="104"/>
      <c r="L48" s="104"/>
      <c r="M48" s="104"/>
      <c r="N48" s="104"/>
      <c r="O48" s="104"/>
      <c r="P48" s="104"/>
      <c r="Q48" s="104"/>
      <c r="R48" s="104"/>
      <c r="S48" s="104"/>
      <c r="T48" s="104"/>
      <c r="U48" s="104"/>
      <c r="V48" s="104"/>
      <c r="W48" s="104"/>
      <c r="X48" s="104"/>
      <c r="Y48" s="104"/>
      <c r="Z48" s="104"/>
    </row>
    <row r="49" spans="1:26" ht="14.25" customHeight="1">
      <c r="A49" s="112"/>
      <c r="B49" s="99" t="s">
        <v>476</v>
      </c>
      <c r="C49" s="99" t="s">
        <v>885</v>
      </c>
      <c r="D49" s="100"/>
      <c r="E49" s="99" t="s">
        <v>863</v>
      </c>
      <c r="F49" s="114" t="s">
        <v>886</v>
      </c>
      <c r="G49" s="100" t="s">
        <v>887</v>
      </c>
      <c r="H49" s="101" t="s">
        <v>177</v>
      </c>
      <c r="I49" s="102" t="s">
        <v>663</v>
      </c>
      <c r="J49" s="99" t="s">
        <v>363</v>
      </c>
      <c r="K49" s="104"/>
      <c r="L49" s="104"/>
      <c r="M49" s="104"/>
      <c r="N49" s="104"/>
      <c r="O49" s="104"/>
      <c r="P49" s="104"/>
      <c r="Q49" s="104"/>
      <c r="R49" s="104"/>
      <c r="S49" s="104"/>
      <c r="T49" s="104"/>
      <c r="U49" s="104"/>
      <c r="V49" s="104"/>
      <c r="W49" s="104"/>
      <c r="X49" s="104"/>
      <c r="Y49" s="104"/>
      <c r="Z49" s="104"/>
    </row>
    <row r="50" spans="1:26" ht="14.25" customHeight="1">
      <c r="A50" s="112"/>
      <c r="B50" s="99" t="s">
        <v>476</v>
      </c>
      <c r="C50" s="99" t="s">
        <v>888</v>
      </c>
      <c r="D50" s="100"/>
      <c r="E50" s="99" t="s">
        <v>863</v>
      </c>
      <c r="F50" s="114" t="s">
        <v>889</v>
      </c>
      <c r="G50" s="100" t="s">
        <v>890</v>
      </c>
      <c r="H50" s="101" t="s">
        <v>177</v>
      </c>
      <c r="I50" s="102" t="s">
        <v>663</v>
      </c>
      <c r="J50" s="99" t="s">
        <v>363</v>
      </c>
      <c r="K50" s="104"/>
      <c r="L50" s="104"/>
      <c r="M50" s="104"/>
      <c r="N50" s="104"/>
      <c r="O50" s="104"/>
      <c r="P50" s="104"/>
      <c r="Q50" s="104"/>
      <c r="R50" s="104"/>
      <c r="S50" s="104"/>
      <c r="T50" s="104"/>
      <c r="U50" s="104"/>
      <c r="V50" s="104"/>
      <c r="W50" s="104"/>
      <c r="X50" s="104"/>
      <c r="Y50" s="104"/>
      <c r="Z50" s="104"/>
    </row>
    <row r="51" spans="1:26" ht="14.25" customHeight="1">
      <c r="A51" s="112"/>
      <c r="B51" s="99" t="s">
        <v>476</v>
      </c>
      <c r="C51" s="99" t="s">
        <v>891</v>
      </c>
      <c r="D51" s="100"/>
      <c r="E51" s="115" t="s">
        <v>892</v>
      </c>
      <c r="F51" s="114" t="s">
        <v>893</v>
      </c>
      <c r="G51" s="100" t="s">
        <v>894</v>
      </c>
      <c r="H51" s="101" t="s">
        <v>177</v>
      </c>
      <c r="I51" s="102" t="s">
        <v>663</v>
      </c>
      <c r="J51" s="99" t="s">
        <v>363</v>
      </c>
      <c r="K51" s="104"/>
      <c r="L51" s="104"/>
      <c r="M51" s="104"/>
      <c r="N51" s="104"/>
      <c r="O51" s="104"/>
      <c r="P51" s="104"/>
      <c r="Q51" s="104"/>
      <c r="R51" s="104"/>
      <c r="S51" s="104"/>
      <c r="T51" s="104"/>
      <c r="U51" s="104"/>
      <c r="V51" s="104"/>
      <c r="W51" s="104"/>
      <c r="X51" s="104"/>
      <c r="Y51" s="104"/>
      <c r="Z51" s="104"/>
    </row>
    <row r="52" spans="1:26" ht="14.25" customHeight="1">
      <c r="A52" s="112"/>
      <c r="B52" s="99" t="s">
        <v>476</v>
      </c>
      <c r="C52" s="99" t="s">
        <v>895</v>
      </c>
      <c r="D52" s="100"/>
      <c r="E52" s="115" t="s">
        <v>892</v>
      </c>
      <c r="F52" s="114" t="s">
        <v>896</v>
      </c>
      <c r="G52" s="100" t="s">
        <v>897</v>
      </c>
      <c r="H52" s="101" t="s">
        <v>177</v>
      </c>
      <c r="I52" s="102" t="s">
        <v>663</v>
      </c>
      <c r="J52" s="99" t="s">
        <v>363</v>
      </c>
      <c r="K52" s="104"/>
      <c r="L52" s="104"/>
      <c r="M52" s="104"/>
      <c r="N52" s="104"/>
      <c r="O52" s="104"/>
      <c r="P52" s="104"/>
      <c r="Q52" s="104"/>
      <c r="R52" s="104"/>
      <c r="S52" s="104"/>
      <c r="T52" s="104"/>
      <c r="U52" s="104"/>
      <c r="V52" s="104"/>
      <c r="W52" s="104"/>
      <c r="X52" s="104"/>
      <c r="Y52" s="104"/>
      <c r="Z52" s="104"/>
    </row>
    <row r="53" spans="1:26" ht="14.25" customHeight="1">
      <c r="A53" s="112"/>
      <c r="B53" s="99" t="s">
        <v>476</v>
      </c>
      <c r="C53" s="99" t="s">
        <v>898</v>
      </c>
      <c r="D53" s="100"/>
      <c r="E53" s="115" t="s">
        <v>892</v>
      </c>
      <c r="F53" s="114" t="s">
        <v>899</v>
      </c>
      <c r="G53" s="100" t="s">
        <v>900</v>
      </c>
      <c r="H53" s="101" t="s">
        <v>177</v>
      </c>
      <c r="I53" s="102" t="s">
        <v>663</v>
      </c>
      <c r="J53" s="99" t="s">
        <v>363</v>
      </c>
      <c r="K53" s="104"/>
      <c r="L53" s="104"/>
      <c r="M53" s="104"/>
      <c r="N53" s="104"/>
      <c r="O53" s="104"/>
      <c r="P53" s="104"/>
      <c r="Q53" s="104"/>
      <c r="R53" s="104"/>
      <c r="S53" s="104"/>
      <c r="T53" s="104"/>
      <c r="U53" s="104"/>
      <c r="V53" s="104"/>
      <c r="W53" s="104"/>
      <c r="X53" s="104"/>
      <c r="Y53" s="104"/>
      <c r="Z53" s="104"/>
    </row>
    <row r="54" spans="1:26" ht="14.25" customHeight="1">
      <c r="A54" s="112"/>
      <c r="B54" s="99" t="s">
        <v>476</v>
      </c>
      <c r="C54" s="99" t="s">
        <v>901</v>
      </c>
      <c r="D54" s="100"/>
      <c r="E54" s="115" t="s">
        <v>892</v>
      </c>
      <c r="F54" s="114" t="s">
        <v>902</v>
      </c>
      <c r="G54" s="100" t="s">
        <v>903</v>
      </c>
      <c r="H54" s="101" t="s">
        <v>177</v>
      </c>
      <c r="I54" s="102" t="s">
        <v>663</v>
      </c>
      <c r="J54" s="99" t="s">
        <v>363</v>
      </c>
      <c r="K54" s="104"/>
      <c r="L54" s="104"/>
      <c r="M54" s="104"/>
      <c r="N54" s="104"/>
      <c r="O54" s="104"/>
      <c r="P54" s="104"/>
      <c r="Q54" s="104"/>
      <c r="R54" s="104"/>
      <c r="S54" s="104"/>
      <c r="T54" s="104"/>
      <c r="U54" s="104"/>
      <c r="V54" s="104"/>
      <c r="W54" s="104"/>
      <c r="X54" s="104"/>
      <c r="Y54" s="104"/>
      <c r="Z54" s="104"/>
    </row>
    <row r="55" spans="1:26" ht="14.25" customHeight="1">
      <c r="A55" s="112"/>
      <c r="B55" s="99" t="s">
        <v>476</v>
      </c>
      <c r="C55" s="99" t="s">
        <v>904</v>
      </c>
      <c r="D55" s="100"/>
      <c r="E55" s="115" t="s">
        <v>905</v>
      </c>
      <c r="F55" s="114" t="s">
        <v>906</v>
      </c>
      <c r="G55" s="100" t="s">
        <v>907</v>
      </c>
      <c r="H55" s="101" t="s">
        <v>177</v>
      </c>
      <c r="I55" s="102" t="s">
        <v>663</v>
      </c>
      <c r="J55" s="99" t="s">
        <v>363</v>
      </c>
      <c r="K55" s="104"/>
      <c r="L55" s="104"/>
      <c r="M55" s="104"/>
      <c r="N55" s="104"/>
      <c r="O55" s="104"/>
      <c r="P55" s="104"/>
      <c r="Q55" s="104"/>
      <c r="R55" s="104"/>
      <c r="S55" s="104"/>
      <c r="T55" s="104"/>
      <c r="U55" s="104"/>
      <c r="V55" s="104"/>
      <c r="W55" s="104"/>
      <c r="X55" s="104"/>
      <c r="Y55" s="104"/>
      <c r="Z55" s="104"/>
    </row>
    <row r="56" spans="1:26" ht="14.25" customHeight="1">
      <c r="A56" s="112"/>
      <c r="B56" s="99" t="s">
        <v>476</v>
      </c>
      <c r="C56" s="99" t="s">
        <v>908</v>
      </c>
      <c r="D56" s="100"/>
      <c r="E56" s="115" t="s">
        <v>905</v>
      </c>
      <c r="F56" s="114" t="s">
        <v>909</v>
      </c>
      <c r="G56" s="100" t="s">
        <v>910</v>
      </c>
      <c r="H56" s="101" t="s">
        <v>177</v>
      </c>
      <c r="I56" s="102" t="s">
        <v>663</v>
      </c>
      <c r="J56" s="99" t="s">
        <v>363</v>
      </c>
      <c r="K56" s="104"/>
      <c r="L56" s="104"/>
      <c r="M56" s="104"/>
      <c r="N56" s="104"/>
      <c r="O56" s="104"/>
      <c r="P56" s="104"/>
      <c r="Q56" s="104"/>
      <c r="R56" s="104"/>
      <c r="S56" s="104"/>
      <c r="T56" s="104"/>
      <c r="U56" s="104"/>
      <c r="V56" s="104"/>
      <c r="W56" s="104"/>
      <c r="X56" s="104"/>
      <c r="Y56" s="104"/>
      <c r="Z56" s="104"/>
    </row>
    <row r="57" spans="1:26" ht="14.25" customHeight="1">
      <c r="A57" s="112"/>
      <c r="B57" s="99" t="s">
        <v>476</v>
      </c>
      <c r="C57" s="99" t="s">
        <v>911</v>
      </c>
      <c r="D57" s="100"/>
      <c r="E57" s="115" t="s">
        <v>905</v>
      </c>
      <c r="F57" s="114" t="s">
        <v>912</v>
      </c>
      <c r="G57" s="100" t="s">
        <v>913</v>
      </c>
      <c r="H57" s="101" t="s">
        <v>177</v>
      </c>
      <c r="I57" s="102" t="s">
        <v>663</v>
      </c>
      <c r="J57" s="99" t="s">
        <v>363</v>
      </c>
      <c r="K57" s="104"/>
      <c r="L57" s="104"/>
      <c r="M57" s="104"/>
      <c r="N57" s="104"/>
      <c r="O57" s="104"/>
      <c r="P57" s="104"/>
      <c r="Q57" s="104"/>
      <c r="R57" s="104"/>
      <c r="S57" s="104"/>
      <c r="T57" s="104"/>
      <c r="U57" s="104"/>
      <c r="V57" s="104"/>
      <c r="W57" s="104"/>
      <c r="X57" s="104"/>
      <c r="Y57" s="104"/>
      <c r="Z57" s="104"/>
    </row>
    <row r="58" spans="1:26" ht="14.25" customHeight="1">
      <c r="A58" s="112"/>
      <c r="B58" s="99" t="s">
        <v>476</v>
      </c>
      <c r="C58" s="99" t="s">
        <v>914</v>
      </c>
      <c r="D58" s="100"/>
      <c r="E58" s="115" t="s">
        <v>905</v>
      </c>
      <c r="F58" s="114" t="s">
        <v>915</v>
      </c>
      <c r="G58" s="100" t="s">
        <v>916</v>
      </c>
      <c r="H58" s="101" t="s">
        <v>177</v>
      </c>
      <c r="I58" s="102" t="s">
        <v>663</v>
      </c>
      <c r="J58" s="99" t="s">
        <v>363</v>
      </c>
      <c r="K58" s="104"/>
      <c r="L58" s="104"/>
      <c r="M58" s="104"/>
      <c r="N58" s="104"/>
      <c r="O58" s="104"/>
      <c r="P58" s="104"/>
      <c r="Q58" s="104"/>
      <c r="R58" s="104"/>
      <c r="S58" s="104"/>
      <c r="T58" s="104"/>
      <c r="U58" s="104"/>
      <c r="V58" s="104"/>
      <c r="W58" s="104"/>
      <c r="X58" s="104"/>
      <c r="Y58" s="104"/>
      <c r="Z58" s="104"/>
    </row>
    <row r="59" spans="1:26" ht="14.25" customHeight="1">
      <c r="A59" s="112"/>
      <c r="B59" s="99" t="s">
        <v>476</v>
      </c>
      <c r="C59" s="99" t="s">
        <v>917</v>
      </c>
      <c r="D59" s="100"/>
      <c r="E59" s="115" t="s">
        <v>905</v>
      </c>
      <c r="F59" s="114" t="s">
        <v>918</v>
      </c>
      <c r="G59" s="100" t="s">
        <v>919</v>
      </c>
      <c r="H59" s="101" t="s">
        <v>177</v>
      </c>
      <c r="I59" s="102" t="s">
        <v>663</v>
      </c>
      <c r="J59" s="99" t="s">
        <v>363</v>
      </c>
      <c r="K59" s="104"/>
      <c r="L59" s="104"/>
      <c r="M59" s="104"/>
      <c r="N59" s="104"/>
      <c r="O59" s="104"/>
      <c r="P59" s="104"/>
      <c r="Q59" s="104"/>
      <c r="R59" s="104"/>
      <c r="S59" s="104"/>
      <c r="T59" s="104"/>
      <c r="U59" s="104"/>
      <c r="V59" s="104"/>
      <c r="W59" s="104"/>
      <c r="X59" s="104"/>
      <c r="Y59" s="104"/>
      <c r="Z59" s="104"/>
    </row>
    <row r="60" spans="1:26" ht="14.25" customHeight="1">
      <c r="A60" s="112"/>
      <c r="B60" s="99" t="s">
        <v>476</v>
      </c>
      <c r="C60" s="99" t="s">
        <v>920</v>
      </c>
      <c r="D60" s="100"/>
      <c r="E60" s="115" t="s">
        <v>905</v>
      </c>
      <c r="F60" s="114" t="s">
        <v>921</v>
      </c>
      <c r="G60" s="100" t="s">
        <v>922</v>
      </c>
      <c r="H60" s="101" t="s">
        <v>177</v>
      </c>
      <c r="I60" s="102" t="s">
        <v>663</v>
      </c>
      <c r="J60" s="99" t="s">
        <v>363</v>
      </c>
      <c r="K60" s="104"/>
      <c r="L60" s="104"/>
      <c r="M60" s="104"/>
      <c r="N60" s="104"/>
      <c r="O60" s="104"/>
      <c r="P60" s="104"/>
      <c r="Q60" s="104"/>
      <c r="R60" s="104"/>
      <c r="S60" s="104"/>
      <c r="T60" s="104"/>
      <c r="U60" s="104"/>
      <c r="V60" s="104"/>
      <c r="W60" s="104"/>
      <c r="X60" s="104"/>
      <c r="Y60" s="104"/>
      <c r="Z60" s="104"/>
    </row>
    <row r="61" spans="1:26" ht="14.25" customHeight="1">
      <c r="A61" s="112"/>
      <c r="B61" s="99" t="s">
        <v>476</v>
      </c>
      <c r="C61" s="99" t="s">
        <v>923</v>
      </c>
      <c r="D61" s="100"/>
      <c r="E61" s="115" t="s">
        <v>905</v>
      </c>
      <c r="F61" s="114" t="s">
        <v>924</v>
      </c>
      <c r="G61" s="100" t="s">
        <v>925</v>
      </c>
      <c r="H61" s="101" t="s">
        <v>177</v>
      </c>
      <c r="I61" s="102" t="s">
        <v>663</v>
      </c>
      <c r="J61" s="99" t="s">
        <v>363</v>
      </c>
      <c r="K61" s="104"/>
      <c r="L61" s="104"/>
      <c r="M61" s="104"/>
      <c r="N61" s="104"/>
      <c r="O61" s="104"/>
      <c r="P61" s="104"/>
      <c r="Q61" s="104"/>
      <c r="R61" s="104"/>
      <c r="S61" s="104"/>
      <c r="T61" s="104"/>
      <c r="U61" s="104"/>
      <c r="V61" s="104"/>
      <c r="W61" s="104"/>
      <c r="X61" s="104"/>
      <c r="Y61" s="104"/>
      <c r="Z61" s="104"/>
    </row>
    <row r="62" spans="1:26" ht="14.25" customHeight="1">
      <c r="A62" s="112"/>
      <c r="B62" s="99" t="s">
        <v>476</v>
      </c>
      <c r="C62" s="99" t="s">
        <v>926</v>
      </c>
      <c r="D62" s="100"/>
      <c r="E62" s="114" t="s">
        <v>927</v>
      </c>
      <c r="F62" s="114" t="s">
        <v>928</v>
      </c>
      <c r="G62" s="100" t="s">
        <v>929</v>
      </c>
      <c r="H62" s="101" t="s">
        <v>177</v>
      </c>
      <c r="I62" s="102" t="s">
        <v>663</v>
      </c>
      <c r="J62" s="99" t="s">
        <v>363</v>
      </c>
      <c r="K62" s="104"/>
      <c r="L62" s="104"/>
      <c r="M62" s="104"/>
      <c r="N62" s="104"/>
      <c r="O62" s="104"/>
      <c r="P62" s="104"/>
      <c r="Q62" s="104"/>
      <c r="R62" s="104"/>
      <c r="S62" s="104"/>
      <c r="T62" s="104"/>
      <c r="U62" s="104"/>
      <c r="V62" s="104"/>
      <c r="W62" s="104"/>
      <c r="X62" s="104"/>
      <c r="Y62" s="104"/>
      <c r="Z62" s="104"/>
    </row>
    <row r="63" spans="1:26" ht="14.25" customHeight="1">
      <c r="A63" s="112"/>
      <c r="B63" s="99" t="s">
        <v>476</v>
      </c>
      <c r="C63" s="99" t="s">
        <v>930</v>
      </c>
      <c r="D63" s="100"/>
      <c r="E63" s="114" t="s">
        <v>927</v>
      </c>
      <c r="F63" s="114" t="s">
        <v>927</v>
      </c>
      <c r="G63" s="100" t="s">
        <v>931</v>
      </c>
      <c r="H63" s="101" t="s">
        <v>177</v>
      </c>
      <c r="I63" s="102" t="s">
        <v>663</v>
      </c>
      <c r="J63" s="99" t="s">
        <v>363</v>
      </c>
      <c r="K63" s="104"/>
      <c r="L63" s="104"/>
      <c r="M63" s="104"/>
      <c r="N63" s="104"/>
      <c r="O63" s="104"/>
      <c r="P63" s="104"/>
      <c r="Q63" s="104"/>
      <c r="R63" s="104"/>
      <c r="S63" s="104"/>
      <c r="T63" s="104"/>
      <c r="U63" s="104"/>
      <c r="V63" s="104"/>
      <c r="W63" s="104"/>
      <c r="X63" s="104"/>
      <c r="Y63" s="104"/>
      <c r="Z63" s="104"/>
    </row>
    <row r="64" spans="1:26" ht="14.25" customHeight="1">
      <c r="A64" s="112"/>
      <c r="B64" s="99" t="s">
        <v>476</v>
      </c>
      <c r="C64" s="99" t="s">
        <v>932</v>
      </c>
      <c r="D64" s="100"/>
      <c r="E64" s="114" t="s">
        <v>927</v>
      </c>
      <c r="F64" s="114" t="s">
        <v>927</v>
      </c>
      <c r="G64" s="100" t="s">
        <v>931</v>
      </c>
      <c r="H64" s="101" t="s">
        <v>177</v>
      </c>
      <c r="I64" s="102" t="s">
        <v>663</v>
      </c>
      <c r="J64" s="99" t="s">
        <v>363</v>
      </c>
      <c r="K64" s="104"/>
      <c r="L64" s="104"/>
      <c r="M64" s="104"/>
      <c r="N64" s="104"/>
      <c r="O64" s="104"/>
      <c r="P64" s="104"/>
      <c r="Q64" s="104"/>
      <c r="R64" s="104"/>
      <c r="S64" s="104"/>
      <c r="T64" s="104"/>
      <c r="U64" s="104"/>
      <c r="V64" s="104"/>
      <c r="W64" s="104"/>
      <c r="X64" s="104"/>
      <c r="Y64" s="104"/>
      <c r="Z64" s="104"/>
    </row>
    <row r="65" spans="1:26" ht="14.25" customHeight="1">
      <c r="A65" s="112"/>
      <c r="B65" s="99" t="s">
        <v>476</v>
      </c>
      <c r="C65" s="99" t="s">
        <v>933</v>
      </c>
      <c r="D65" s="100"/>
      <c r="E65" s="114" t="s">
        <v>927</v>
      </c>
      <c r="F65" s="114" t="s">
        <v>934</v>
      </c>
      <c r="G65" s="100" t="s">
        <v>935</v>
      </c>
      <c r="H65" s="101" t="s">
        <v>177</v>
      </c>
      <c r="I65" s="102" t="s">
        <v>663</v>
      </c>
      <c r="J65" s="99" t="s">
        <v>363</v>
      </c>
      <c r="K65" s="104"/>
      <c r="L65" s="104"/>
      <c r="M65" s="104"/>
      <c r="N65" s="104"/>
      <c r="O65" s="104"/>
      <c r="P65" s="104"/>
      <c r="Q65" s="104"/>
      <c r="R65" s="104"/>
      <c r="S65" s="104"/>
      <c r="T65" s="104"/>
      <c r="U65" s="104"/>
      <c r="V65" s="104"/>
      <c r="W65" s="104"/>
      <c r="X65" s="104"/>
      <c r="Y65" s="104"/>
      <c r="Z65" s="104"/>
    </row>
    <row r="66" spans="1:26" ht="14.25" customHeight="1">
      <c r="A66" s="112"/>
      <c r="B66" s="99" t="s">
        <v>476</v>
      </c>
      <c r="C66" s="99" t="s">
        <v>936</v>
      </c>
      <c r="D66" s="100"/>
      <c r="E66" s="114" t="s">
        <v>927</v>
      </c>
      <c r="F66" s="114" t="s">
        <v>937</v>
      </c>
      <c r="G66" s="100" t="s">
        <v>938</v>
      </c>
      <c r="H66" s="101" t="s">
        <v>177</v>
      </c>
      <c r="I66" s="102" t="s">
        <v>663</v>
      </c>
      <c r="J66" s="99" t="s">
        <v>363</v>
      </c>
      <c r="K66" s="104"/>
      <c r="L66" s="104"/>
      <c r="M66" s="104"/>
      <c r="N66" s="104"/>
      <c r="O66" s="104"/>
      <c r="P66" s="104"/>
      <c r="Q66" s="104"/>
      <c r="R66" s="104"/>
      <c r="S66" s="104"/>
      <c r="T66" s="104"/>
      <c r="U66" s="104"/>
      <c r="V66" s="104"/>
      <c r="W66" s="104"/>
      <c r="X66" s="104"/>
      <c r="Y66" s="104"/>
      <c r="Z66" s="104"/>
    </row>
    <row r="67" spans="1:26" ht="14.25" customHeight="1">
      <c r="A67" s="112"/>
      <c r="B67" s="99" t="s">
        <v>476</v>
      </c>
      <c r="C67" s="99" t="s">
        <v>939</v>
      </c>
      <c r="D67" s="100"/>
      <c r="E67" s="116" t="s">
        <v>940</v>
      </c>
      <c r="F67" s="114" t="s">
        <v>941</v>
      </c>
      <c r="G67" s="100" t="s">
        <v>942</v>
      </c>
      <c r="H67" s="101" t="s">
        <v>177</v>
      </c>
      <c r="I67" s="102" t="s">
        <v>663</v>
      </c>
      <c r="J67" s="99" t="s">
        <v>363</v>
      </c>
      <c r="K67" s="104"/>
      <c r="L67" s="104"/>
      <c r="M67" s="104"/>
      <c r="N67" s="104"/>
      <c r="O67" s="104"/>
      <c r="P67" s="104"/>
      <c r="Q67" s="104"/>
      <c r="R67" s="104"/>
      <c r="S67" s="104"/>
      <c r="T67" s="104"/>
      <c r="U67" s="104"/>
      <c r="V67" s="104"/>
      <c r="W67" s="104"/>
      <c r="X67" s="104"/>
      <c r="Y67" s="104"/>
      <c r="Z67" s="104"/>
    </row>
    <row r="68" spans="1:26" ht="14.25" customHeight="1">
      <c r="A68" s="112"/>
      <c r="B68" s="99" t="s">
        <v>476</v>
      </c>
      <c r="C68" s="99" t="s">
        <v>943</v>
      </c>
      <c r="D68" s="100"/>
      <c r="E68" s="116" t="s">
        <v>940</v>
      </c>
      <c r="F68" s="114" t="s">
        <v>944</v>
      </c>
      <c r="G68" s="100" t="s">
        <v>945</v>
      </c>
      <c r="H68" s="101" t="s">
        <v>177</v>
      </c>
      <c r="I68" s="102" t="s">
        <v>663</v>
      </c>
      <c r="J68" s="99" t="s">
        <v>363</v>
      </c>
      <c r="K68" s="104"/>
      <c r="L68" s="104"/>
      <c r="M68" s="104"/>
      <c r="N68" s="104"/>
      <c r="O68" s="104"/>
      <c r="P68" s="104"/>
      <c r="Q68" s="104"/>
      <c r="R68" s="104"/>
      <c r="S68" s="104"/>
      <c r="T68" s="104"/>
      <c r="U68" s="104"/>
      <c r="V68" s="104"/>
      <c r="W68" s="104"/>
      <c r="X68" s="104"/>
      <c r="Y68" s="104"/>
      <c r="Z68" s="104"/>
    </row>
    <row r="69" spans="1:26" ht="14.25" customHeight="1">
      <c r="A69" s="112"/>
      <c r="B69" s="99" t="s">
        <v>476</v>
      </c>
      <c r="C69" s="99" t="s">
        <v>946</v>
      </c>
      <c r="D69" s="100"/>
      <c r="E69" s="116" t="s">
        <v>940</v>
      </c>
      <c r="F69" s="114" t="s">
        <v>947</v>
      </c>
      <c r="G69" s="100" t="s">
        <v>948</v>
      </c>
      <c r="H69" s="101" t="s">
        <v>177</v>
      </c>
      <c r="I69" s="102" t="s">
        <v>663</v>
      </c>
      <c r="J69" s="99" t="s">
        <v>363</v>
      </c>
      <c r="K69" s="104"/>
      <c r="L69" s="104"/>
      <c r="M69" s="104"/>
      <c r="N69" s="104"/>
      <c r="O69" s="104"/>
      <c r="P69" s="104"/>
      <c r="Q69" s="104"/>
      <c r="R69" s="104"/>
      <c r="S69" s="104"/>
      <c r="T69" s="104"/>
      <c r="U69" s="104"/>
      <c r="V69" s="104"/>
      <c r="W69" s="104"/>
      <c r="X69" s="104"/>
      <c r="Y69" s="104"/>
      <c r="Z69" s="104"/>
    </row>
    <row r="70" spans="1:26" ht="14.25" customHeight="1">
      <c r="A70" s="112"/>
      <c r="B70" s="99" t="s">
        <v>476</v>
      </c>
      <c r="C70" s="99" t="s">
        <v>949</v>
      </c>
      <c r="D70" s="100"/>
      <c r="E70" s="116" t="s">
        <v>940</v>
      </c>
      <c r="F70" s="114" t="s">
        <v>950</v>
      </c>
      <c r="G70" s="100" t="s">
        <v>951</v>
      </c>
      <c r="H70" s="101" t="s">
        <v>177</v>
      </c>
      <c r="I70" s="102" t="s">
        <v>663</v>
      </c>
      <c r="J70" s="99" t="s">
        <v>363</v>
      </c>
      <c r="K70" s="104"/>
      <c r="L70" s="104"/>
      <c r="M70" s="104"/>
      <c r="N70" s="104"/>
      <c r="O70" s="104"/>
      <c r="P70" s="104"/>
      <c r="Q70" s="104"/>
      <c r="R70" s="104"/>
      <c r="S70" s="104"/>
      <c r="T70" s="104"/>
      <c r="U70" s="104"/>
      <c r="V70" s="104"/>
      <c r="W70" s="104"/>
      <c r="X70" s="104"/>
      <c r="Y70" s="104"/>
      <c r="Z70" s="104"/>
    </row>
    <row r="71" spans="1:26" ht="14.25" customHeight="1">
      <c r="A71" s="112"/>
      <c r="B71" s="99" t="s">
        <v>476</v>
      </c>
      <c r="C71" s="99" t="s">
        <v>952</v>
      </c>
      <c r="D71" s="100"/>
      <c r="E71" s="116" t="s">
        <v>940</v>
      </c>
      <c r="F71" s="114" t="s">
        <v>953</v>
      </c>
      <c r="G71" s="100" t="s">
        <v>954</v>
      </c>
      <c r="H71" s="101" t="s">
        <v>177</v>
      </c>
      <c r="I71" s="102" t="s">
        <v>663</v>
      </c>
      <c r="J71" s="99" t="s">
        <v>363</v>
      </c>
      <c r="K71" s="104"/>
      <c r="L71" s="104"/>
      <c r="M71" s="104"/>
      <c r="N71" s="104"/>
      <c r="O71" s="104"/>
      <c r="P71" s="104"/>
      <c r="Q71" s="104"/>
      <c r="R71" s="104"/>
      <c r="S71" s="104"/>
      <c r="T71" s="104"/>
      <c r="U71" s="104"/>
      <c r="V71" s="104"/>
      <c r="W71" s="104"/>
      <c r="X71" s="104"/>
      <c r="Y71" s="104"/>
      <c r="Z71" s="104"/>
    </row>
    <row r="72" spans="1:26" ht="14.25" customHeight="1">
      <c r="A72" s="112"/>
      <c r="B72" s="99" t="s">
        <v>476</v>
      </c>
      <c r="C72" s="99" t="s">
        <v>955</v>
      </c>
      <c r="D72" s="100"/>
      <c r="E72" s="116" t="s">
        <v>940</v>
      </c>
      <c r="F72" s="114" t="s">
        <v>956</v>
      </c>
      <c r="G72" s="100" t="s">
        <v>957</v>
      </c>
      <c r="H72" s="101" t="s">
        <v>177</v>
      </c>
      <c r="I72" s="102" t="s">
        <v>663</v>
      </c>
      <c r="J72" s="99" t="s">
        <v>363</v>
      </c>
      <c r="K72" s="104"/>
      <c r="L72" s="104"/>
      <c r="M72" s="104"/>
      <c r="N72" s="104"/>
      <c r="O72" s="104"/>
      <c r="P72" s="104"/>
      <c r="Q72" s="104"/>
      <c r="R72" s="104"/>
      <c r="S72" s="104"/>
      <c r="T72" s="104"/>
      <c r="U72" s="104"/>
      <c r="V72" s="104"/>
      <c r="W72" s="104"/>
      <c r="X72" s="104"/>
      <c r="Y72" s="104"/>
      <c r="Z72" s="104"/>
    </row>
    <row r="73" spans="1:26" ht="14.25" customHeight="1">
      <c r="A73" s="112"/>
      <c r="B73" s="99" t="s">
        <v>476</v>
      </c>
      <c r="C73" s="99" t="s">
        <v>958</v>
      </c>
      <c r="D73" s="100"/>
      <c r="E73" s="116" t="s">
        <v>940</v>
      </c>
      <c r="F73" s="114" t="s">
        <v>959</v>
      </c>
      <c r="G73" s="100" t="s">
        <v>960</v>
      </c>
      <c r="H73" s="101" t="s">
        <v>177</v>
      </c>
      <c r="I73" s="102" t="s">
        <v>663</v>
      </c>
      <c r="J73" s="99" t="s">
        <v>363</v>
      </c>
      <c r="K73" s="104"/>
      <c r="L73" s="104"/>
      <c r="M73" s="104"/>
      <c r="N73" s="104"/>
      <c r="O73" s="104"/>
      <c r="P73" s="104"/>
      <c r="Q73" s="104"/>
      <c r="R73" s="104"/>
      <c r="S73" s="104"/>
      <c r="T73" s="104"/>
      <c r="U73" s="104"/>
      <c r="V73" s="104"/>
      <c r="W73" s="104"/>
      <c r="X73" s="104"/>
      <c r="Y73" s="104"/>
      <c r="Z73" s="104"/>
    </row>
    <row r="74" spans="1:26" ht="14.25" customHeight="1">
      <c r="A74" s="112"/>
      <c r="B74" s="99" t="s">
        <v>476</v>
      </c>
      <c r="C74" s="99" t="s">
        <v>961</v>
      </c>
      <c r="D74" s="100"/>
      <c r="E74" s="116" t="s">
        <v>940</v>
      </c>
      <c r="F74" s="114" t="s">
        <v>962</v>
      </c>
      <c r="G74" s="100" t="s">
        <v>963</v>
      </c>
      <c r="H74" s="101" t="s">
        <v>177</v>
      </c>
      <c r="I74" s="102" t="s">
        <v>663</v>
      </c>
      <c r="J74" s="99" t="s">
        <v>363</v>
      </c>
      <c r="K74" s="104"/>
      <c r="L74" s="104"/>
      <c r="M74" s="104"/>
      <c r="N74" s="104"/>
      <c r="O74" s="104"/>
      <c r="P74" s="104"/>
      <c r="Q74" s="104"/>
      <c r="R74" s="104"/>
      <c r="S74" s="104"/>
      <c r="T74" s="104"/>
      <c r="U74" s="104"/>
      <c r="V74" s="104"/>
      <c r="W74" s="104"/>
      <c r="X74" s="104"/>
      <c r="Y74" s="104"/>
      <c r="Z74" s="104"/>
    </row>
    <row r="75" spans="1:26" ht="14.25" customHeight="1">
      <c r="A75" s="112"/>
      <c r="B75" s="99" t="s">
        <v>476</v>
      </c>
      <c r="C75" s="99" t="s">
        <v>964</v>
      </c>
      <c r="D75" s="100"/>
      <c r="E75" s="116" t="s">
        <v>940</v>
      </c>
      <c r="F75" s="114" t="s">
        <v>965</v>
      </c>
      <c r="G75" s="100" t="s">
        <v>966</v>
      </c>
      <c r="H75" s="101" t="s">
        <v>177</v>
      </c>
      <c r="I75" s="102" t="s">
        <v>663</v>
      </c>
      <c r="J75" s="99" t="s">
        <v>363</v>
      </c>
      <c r="K75" s="104"/>
      <c r="L75" s="104"/>
      <c r="M75" s="104"/>
      <c r="N75" s="104"/>
      <c r="O75" s="104"/>
      <c r="P75" s="104"/>
      <c r="Q75" s="104"/>
      <c r="R75" s="104"/>
      <c r="S75" s="104"/>
      <c r="T75" s="104"/>
      <c r="U75" s="104"/>
      <c r="V75" s="104"/>
      <c r="W75" s="104"/>
      <c r="X75" s="104"/>
      <c r="Y75" s="104"/>
      <c r="Z75" s="104"/>
    </row>
    <row r="76" spans="1:26" ht="14.25" customHeight="1">
      <c r="A76" s="112"/>
      <c r="B76" s="99" t="s">
        <v>476</v>
      </c>
      <c r="C76" s="99" t="s">
        <v>967</v>
      </c>
      <c r="D76" s="100"/>
      <c r="E76" s="116" t="s">
        <v>940</v>
      </c>
      <c r="F76" s="114" t="s">
        <v>968</v>
      </c>
      <c r="G76" s="117" t="s">
        <v>969</v>
      </c>
      <c r="H76" s="101" t="s">
        <v>177</v>
      </c>
      <c r="I76" s="102" t="s">
        <v>663</v>
      </c>
      <c r="J76" s="99" t="s">
        <v>363</v>
      </c>
      <c r="K76" s="104"/>
      <c r="L76" s="104"/>
      <c r="M76" s="104"/>
      <c r="N76" s="104"/>
      <c r="O76" s="104"/>
      <c r="P76" s="104"/>
      <c r="Q76" s="104"/>
      <c r="R76" s="104"/>
      <c r="S76" s="104"/>
      <c r="T76" s="104"/>
      <c r="U76" s="104"/>
      <c r="V76" s="104"/>
      <c r="W76" s="104"/>
      <c r="X76" s="104"/>
      <c r="Y76" s="104"/>
      <c r="Z76" s="104"/>
    </row>
    <row r="77" spans="1:26" ht="14.25" customHeight="1">
      <c r="A77" s="112"/>
      <c r="B77" s="99" t="s">
        <v>476</v>
      </c>
      <c r="C77" s="99" t="s">
        <v>970</v>
      </c>
      <c r="D77" s="100"/>
      <c r="E77" s="116" t="s">
        <v>940</v>
      </c>
      <c r="F77" s="114" t="s">
        <v>971</v>
      </c>
      <c r="G77" s="100" t="s">
        <v>972</v>
      </c>
      <c r="H77" s="101" t="s">
        <v>177</v>
      </c>
      <c r="I77" s="102" t="s">
        <v>663</v>
      </c>
      <c r="J77" s="99" t="s">
        <v>363</v>
      </c>
      <c r="K77" s="104"/>
      <c r="L77" s="104"/>
      <c r="M77" s="104"/>
      <c r="N77" s="104"/>
      <c r="O77" s="104"/>
      <c r="P77" s="104"/>
      <c r="Q77" s="104"/>
      <c r="R77" s="104"/>
      <c r="S77" s="104"/>
      <c r="T77" s="104"/>
      <c r="U77" s="104"/>
      <c r="V77" s="104"/>
      <c r="W77" s="104"/>
      <c r="X77" s="104"/>
      <c r="Y77" s="104"/>
      <c r="Z77" s="104"/>
    </row>
    <row r="78" spans="1:26" ht="14.25" customHeight="1">
      <c r="A78" s="112"/>
      <c r="B78" s="99" t="s">
        <v>476</v>
      </c>
      <c r="C78" s="99" t="s">
        <v>973</v>
      </c>
      <c r="D78" s="100"/>
      <c r="E78" s="116" t="s">
        <v>940</v>
      </c>
      <c r="F78" s="114" t="s">
        <v>974</v>
      </c>
      <c r="G78" s="100" t="s">
        <v>975</v>
      </c>
      <c r="H78" s="101" t="s">
        <v>177</v>
      </c>
      <c r="I78" s="102" t="s">
        <v>663</v>
      </c>
      <c r="J78" s="99" t="s">
        <v>363</v>
      </c>
      <c r="K78" s="104"/>
      <c r="L78" s="104"/>
      <c r="M78" s="104"/>
      <c r="N78" s="104"/>
      <c r="O78" s="104"/>
      <c r="P78" s="104"/>
      <c r="Q78" s="104"/>
      <c r="R78" s="104"/>
      <c r="S78" s="104"/>
      <c r="T78" s="104"/>
      <c r="U78" s="104"/>
      <c r="V78" s="104"/>
      <c r="W78" s="104"/>
      <c r="X78" s="104"/>
      <c r="Y78" s="104"/>
      <c r="Z78" s="104"/>
    </row>
    <row r="79" spans="1:26" ht="14.25" customHeight="1">
      <c r="A79" s="112"/>
      <c r="B79" s="99" t="s">
        <v>476</v>
      </c>
      <c r="C79" s="99" t="s">
        <v>976</v>
      </c>
      <c r="D79" s="100"/>
      <c r="E79" s="116" t="s">
        <v>940</v>
      </c>
      <c r="F79" s="114" t="s">
        <v>977</v>
      </c>
      <c r="G79" s="100" t="s">
        <v>978</v>
      </c>
      <c r="H79" s="101" t="s">
        <v>177</v>
      </c>
      <c r="I79" s="102" t="s">
        <v>663</v>
      </c>
      <c r="J79" s="99" t="s">
        <v>363</v>
      </c>
      <c r="K79" s="104"/>
      <c r="L79" s="104"/>
      <c r="M79" s="104"/>
      <c r="N79" s="104"/>
      <c r="O79" s="104"/>
      <c r="P79" s="104"/>
      <c r="Q79" s="104"/>
      <c r="R79" s="104"/>
      <c r="S79" s="104"/>
      <c r="T79" s="104"/>
      <c r="U79" s="104"/>
      <c r="V79" s="104"/>
      <c r="W79" s="104"/>
      <c r="X79" s="104"/>
      <c r="Y79" s="104"/>
      <c r="Z79" s="104"/>
    </row>
    <row r="80" spans="1:26" ht="14.25" customHeight="1">
      <c r="A80" s="112"/>
      <c r="B80" s="99" t="s">
        <v>476</v>
      </c>
      <c r="C80" s="99" t="s">
        <v>979</v>
      </c>
      <c r="D80" s="100"/>
      <c r="E80" s="116" t="s">
        <v>940</v>
      </c>
      <c r="F80" s="114" t="s">
        <v>980</v>
      </c>
      <c r="G80" s="100" t="s">
        <v>981</v>
      </c>
      <c r="H80" s="101" t="s">
        <v>177</v>
      </c>
      <c r="I80" s="102" t="s">
        <v>663</v>
      </c>
      <c r="J80" s="99" t="s">
        <v>363</v>
      </c>
      <c r="K80" s="104"/>
      <c r="L80" s="104"/>
      <c r="M80" s="104"/>
      <c r="N80" s="104"/>
      <c r="O80" s="104"/>
      <c r="P80" s="104"/>
      <c r="Q80" s="104"/>
      <c r="R80" s="104"/>
      <c r="S80" s="104"/>
      <c r="T80" s="104"/>
      <c r="U80" s="104"/>
      <c r="V80" s="104"/>
      <c r="W80" s="104"/>
      <c r="X80" s="104"/>
      <c r="Y80" s="104"/>
      <c r="Z80" s="104"/>
    </row>
    <row r="81" spans="1:26" ht="14.25" customHeight="1">
      <c r="A81" s="112"/>
      <c r="B81" s="99" t="s">
        <v>476</v>
      </c>
      <c r="C81" s="99" t="s">
        <v>982</v>
      </c>
      <c r="D81" s="100"/>
      <c r="E81" s="116" t="s">
        <v>940</v>
      </c>
      <c r="F81" s="114" t="s">
        <v>983</v>
      </c>
      <c r="G81" s="100" t="s">
        <v>984</v>
      </c>
      <c r="H81" s="101" t="s">
        <v>177</v>
      </c>
      <c r="I81" s="102" t="s">
        <v>663</v>
      </c>
      <c r="J81" s="99" t="s">
        <v>363</v>
      </c>
      <c r="K81" s="104"/>
      <c r="L81" s="104"/>
      <c r="M81" s="104"/>
      <c r="N81" s="104"/>
      <c r="O81" s="104"/>
      <c r="P81" s="104"/>
      <c r="Q81" s="104"/>
      <c r="R81" s="104"/>
      <c r="S81" s="104"/>
      <c r="T81" s="104"/>
      <c r="U81" s="104"/>
      <c r="V81" s="104"/>
      <c r="W81" s="104"/>
      <c r="X81" s="104"/>
      <c r="Y81" s="104"/>
      <c r="Z81" s="104"/>
    </row>
    <row r="82" spans="1:26" ht="14.25" customHeight="1">
      <c r="A82" s="112"/>
      <c r="B82" s="99" t="s">
        <v>476</v>
      </c>
      <c r="C82" s="99" t="s">
        <v>985</v>
      </c>
      <c r="D82" s="100"/>
      <c r="E82" s="116" t="s">
        <v>940</v>
      </c>
      <c r="F82" s="114" t="s">
        <v>986</v>
      </c>
      <c r="G82" s="100" t="s">
        <v>987</v>
      </c>
      <c r="H82" s="101" t="s">
        <v>177</v>
      </c>
      <c r="I82" s="102" t="s">
        <v>663</v>
      </c>
      <c r="J82" s="99" t="s">
        <v>363</v>
      </c>
      <c r="K82" s="104"/>
      <c r="L82" s="104"/>
      <c r="M82" s="104"/>
      <c r="N82" s="104"/>
      <c r="O82" s="104"/>
      <c r="P82" s="104"/>
      <c r="Q82" s="104"/>
      <c r="R82" s="104"/>
      <c r="S82" s="104"/>
      <c r="T82" s="104"/>
      <c r="U82" s="104"/>
      <c r="V82" s="104"/>
      <c r="W82" s="104"/>
      <c r="X82" s="104"/>
      <c r="Y82" s="104"/>
      <c r="Z82" s="104"/>
    </row>
    <row r="83" spans="1:26" ht="14.25" customHeight="1">
      <c r="A83" s="112"/>
      <c r="B83" s="99" t="s">
        <v>476</v>
      </c>
      <c r="C83" s="99" t="s">
        <v>988</v>
      </c>
      <c r="D83" s="100"/>
      <c r="E83" s="116" t="s">
        <v>940</v>
      </c>
      <c r="F83" s="114" t="s">
        <v>989</v>
      </c>
      <c r="G83" s="100" t="s">
        <v>990</v>
      </c>
      <c r="H83" s="101" t="s">
        <v>177</v>
      </c>
      <c r="I83" s="102" t="s">
        <v>663</v>
      </c>
      <c r="J83" s="99" t="s">
        <v>363</v>
      </c>
      <c r="K83" s="104"/>
      <c r="L83" s="104"/>
      <c r="M83" s="104"/>
      <c r="N83" s="104"/>
      <c r="O83" s="104"/>
      <c r="P83" s="104"/>
      <c r="Q83" s="104"/>
      <c r="R83" s="104"/>
      <c r="S83" s="104"/>
      <c r="T83" s="104"/>
      <c r="U83" s="104"/>
      <c r="V83" s="104"/>
      <c r="W83" s="104"/>
      <c r="X83" s="104"/>
      <c r="Y83" s="104"/>
      <c r="Z83" s="104"/>
    </row>
    <row r="84" spans="1:26" ht="14.25" customHeight="1">
      <c r="A84" s="112"/>
      <c r="B84" s="99" t="s">
        <v>476</v>
      </c>
      <c r="C84" s="99" t="s">
        <v>991</v>
      </c>
      <c r="D84" s="100"/>
      <c r="E84" s="116" t="s">
        <v>940</v>
      </c>
      <c r="F84" s="114" t="s">
        <v>992</v>
      </c>
      <c r="G84" s="100" t="s">
        <v>993</v>
      </c>
      <c r="H84" s="101" t="s">
        <v>177</v>
      </c>
      <c r="I84" s="102" t="s">
        <v>663</v>
      </c>
      <c r="J84" s="99" t="s">
        <v>363</v>
      </c>
      <c r="K84" s="104"/>
      <c r="L84" s="104"/>
      <c r="M84" s="104"/>
      <c r="N84" s="104"/>
      <c r="O84" s="104"/>
      <c r="P84" s="104"/>
      <c r="Q84" s="104"/>
      <c r="R84" s="104"/>
      <c r="S84" s="104"/>
      <c r="T84" s="104"/>
      <c r="U84" s="104"/>
      <c r="V84" s="104"/>
      <c r="W84" s="104"/>
      <c r="X84" s="104"/>
      <c r="Y84" s="104"/>
      <c r="Z84" s="104"/>
    </row>
    <row r="85" spans="1:26" ht="14.25" customHeight="1">
      <c r="A85" s="112"/>
      <c r="B85" s="99" t="s">
        <v>476</v>
      </c>
      <c r="C85" s="99" t="s">
        <v>994</v>
      </c>
      <c r="D85" s="100"/>
      <c r="E85" s="116" t="s">
        <v>940</v>
      </c>
      <c r="F85" s="114" t="s">
        <v>995</v>
      </c>
      <c r="G85" s="100" t="s">
        <v>996</v>
      </c>
      <c r="H85" s="101" t="s">
        <v>177</v>
      </c>
      <c r="I85" s="102" t="s">
        <v>663</v>
      </c>
      <c r="J85" s="99" t="s">
        <v>363</v>
      </c>
      <c r="K85" s="104"/>
      <c r="L85" s="104"/>
      <c r="M85" s="104"/>
      <c r="N85" s="104"/>
      <c r="O85" s="104"/>
      <c r="P85" s="104"/>
      <c r="Q85" s="104"/>
      <c r="R85" s="104"/>
      <c r="S85" s="104"/>
      <c r="T85" s="104"/>
      <c r="U85" s="104"/>
      <c r="V85" s="104"/>
      <c r="W85" s="104"/>
      <c r="X85" s="104"/>
      <c r="Y85" s="104"/>
      <c r="Z85" s="104"/>
    </row>
    <row r="86" spans="1:26" ht="14.25" customHeight="1">
      <c r="A86" s="112"/>
      <c r="B86" s="99" t="s">
        <v>476</v>
      </c>
      <c r="C86" s="99" t="s">
        <v>997</v>
      </c>
      <c r="D86" s="100"/>
      <c r="E86" s="116" t="s">
        <v>940</v>
      </c>
      <c r="F86" s="114" t="s">
        <v>998</v>
      </c>
      <c r="G86" s="100" t="s">
        <v>999</v>
      </c>
      <c r="H86" s="101" t="s">
        <v>177</v>
      </c>
      <c r="I86" s="102" t="s">
        <v>663</v>
      </c>
      <c r="J86" s="99" t="s">
        <v>363</v>
      </c>
      <c r="K86" s="104"/>
      <c r="L86" s="104"/>
      <c r="M86" s="104"/>
      <c r="N86" s="104"/>
      <c r="O86" s="104"/>
      <c r="P86" s="104"/>
      <c r="Q86" s="104"/>
      <c r="R86" s="104"/>
      <c r="S86" s="104"/>
      <c r="T86" s="104"/>
      <c r="U86" s="104"/>
      <c r="V86" s="104"/>
      <c r="W86" s="104"/>
      <c r="X86" s="104"/>
      <c r="Y86" s="104"/>
      <c r="Z86" s="104"/>
    </row>
    <row r="87" spans="1:26" ht="14.25" customHeight="1">
      <c r="A87" s="112"/>
      <c r="B87" s="99" t="s">
        <v>476</v>
      </c>
      <c r="C87" s="99" t="s">
        <v>1000</v>
      </c>
      <c r="D87" s="100"/>
      <c r="E87" s="116" t="s">
        <v>940</v>
      </c>
      <c r="F87" s="114" t="s">
        <v>1001</v>
      </c>
      <c r="G87" s="100" t="s">
        <v>1002</v>
      </c>
      <c r="H87" s="101" t="s">
        <v>177</v>
      </c>
      <c r="I87" s="102" t="s">
        <v>663</v>
      </c>
      <c r="J87" s="99" t="s">
        <v>363</v>
      </c>
      <c r="K87" s="104"/>
      <c r="L87" s="104"/>
      <c r="M87" s="104"/>
      <c r="N87" s="104"/>
      <c r="O87" s="104"/>
      <c r="P87" s="104"/>
      <c r="Q87" s="104"/>
      <c r="R87" s="104"/>
      <c r="S87" s="104"/>
      <c r="T87" s="104"/>
      <c r="U87" s="104"/>
      <c r="V87" s="104"/>
      <c r="W87" s="104"/>
      <c r="X87" s="104"/>
      <c r="Y87" s="104"/>
      <c r="Z87" s="104"/>
    </row>
    <row r="88" spans="1:26" ht="14.25" customHeight="1">
      <c r="A88" s="112"/>
      <c r="B88" s="99" t="s">
        <v>476</v>
      </c>
      <c r="C88" s="99" t="s">
        <v>1003</v>
      </c>
      <c r="D88" s="100"/>
      <c r="E88" s="116" t="s">
        <v>940</v>
      </c>
      <c r="F88" s="114" t="s">
        <v>1004</v>
      </c>
      <c r="G88" s="100" t="s">
        <v>1005</v>
      </c>
      <c r="H88" s="101" t="s">
        <v>177</v>
      </c>
      <c r="I88" s="102" t="s">
        <v>663</v>
      </c>
      <c r="J88" s="99" t="s">
        <v>363</v>
      </c>
      <c r="K88" s="104"/>
      <c r="L88" s="104"/>
      <c r="M88" s="104"/>
      <c r="N88" s="104"/>
      <c r="O88" s="104"/>
      <c r="P88" s="104"/>
      <c r="Q88" s="104"/>
      <c r="R88" s="104"/>
      <c r="S88" s="104"/>
      <c r="T88" s="104"/>
      <c r="U88" s="104"/>
      <c r="V88" s="104"/>
      <c r="W88" s="104"/>
      <c r="X88" s="104"/>
      <c r="Y88" s="104"/>
      <c r="Z88" s="104"/>
    </row>
    <row r="89" spans="1:26" ht="14.25" customHeight="1">
      <c r="A89" s="112"/>
      <c r="B89" s="99" t="s">
        <v>476</v>
      </c>
      <c r="C89" s="99" t="s">
        <v>1006</v>
      </c>
      <c r="D89" s="100"/>
      <c r="E89" s="116" t="s">
        <v>940</v>
      </c>
      <c r="F89" s="114" t="s">
        <v>1007</v>
      </c>
      <c r="G89" s="100" t="s">
        <v>1008</v>
      </c>
      <c r="H89" s="101" t="s">
        <v>177</v>
      </c>
      <c r="I89" s="102" t="s">
        <v>663</v>
      </c>
      <c r="J89" s="99" t="s">
        <v>363</v>
      </c>
      <c r="K89" s="104"/>
      <c r="L89" s="104"/>
      <c r="M89" s="104"/>
      <c r="N89" s="104"/>
      <c r="O89" s="104"/>
      <c r="P89" s="104"/>
      <c r="Q89" s="104"/>
      <c r="R89" s="104"/>
      <c r="S89" s="104"/>
      <c r="T89" s="104"/>
      <c r="U89" s="104"/>
      <c r="V89" s="104"/>
      <c r="W89" s="104"/>
      <c r="X89" s="104"/>
      <c r="Y89" s="104"/>
      <c r="Z89" s="104"/>
    </row>
    <row r="90" spans="1:26" ht="14.25" customHeight="1">
      <c r="A90" s="112"/>
      <c r="B90" s="99" t="s">
        <v>476</v>
      </c>
      <c r="C90" s="99" t="s">
        <v>1009</v>
      </c>
      <c r="D90" s="100"/>
      <c r="E90" s="116" t="s">
        <v>940</v>
      </c>
      <c r="F90" s="114" t="s">
        <v>1010</v>
      </c>
      <c r="G90" s="100" t="s">
        <v>1011</v>
      </c>
      <c r="H90" s="101" t="s">
        <v>177</v>
      </c>
      <c r="I90" s="102" t="s">
        <v>663</v>
      </c>
      <c r="J90" s="99" t="s">
        <v>363</v>
      </c>
      <c r="K90" s="104"/>
      <c r="L90" s="104"/>
      <c r="M90" s="104"/>
      <c r="N90" s="104"/>
      <c r="O90" s="104"/>
      <c r="P90" s="104"/>
      <c r="Q90" s="104"/>
      <c r="R90" s="104"/>
      <c r="S90" s="104"/>
      <c r="T90" s="104"/>
      <c r="U90" s="104"/>
      <c r="V90" s="104"/>
      <c r="W90" s="104"/>
      <c r="X90" s="104"/>
      <c r="Y90" s="104"/>
      <c r="Z90" s="104"/>
    </row>
    <row r="91" spans="1:26" ht="14.25" customHeight="1">
      <c r="A91" s="112"/>
      <c r="B91" s="99" t="s">
        <v>476</v>
      </c>
      <c r="C91" s="99" t="s">
        <v>1012</v>
      </c>
      <c r="D91" s="100"/>
      <c r="E91" s="116" t="s">
        <v>940</v>
      </c>
      <c r="F91" s="114" t="s">
        <v>1013</v>
      </c>
      <c r="G91" s="100" t="s">
        <v>1014</v>
      </c>
      <c r="H91" s="101" t="s">
        <v>177</v>
      </c>
      <c r="I91" s="102" t="s">
        <v>663</v>
      </c>
      <c r="J91" s="99" t="s">
        <v>363</v>
      </c>
      <c r="K91" s="104"/>
      <c r="L91" s="104"/>
      <c r="M91" s="104"/>
      <c r="N91" s="104"/>
      <c r="O91" s="104"/>
      <c r="P91" s="104"/>
      <c r="Q91" s="104"/>
      <c r="R91" s="104"/>
      <c r="S91" s="104"/>
      <c r="T91" s="104"/>
      <c r="U91" s="104"/>
      <c r="V91" s="104"/>
      <c r="W91" s="104"/>
      <c r="X91" s="104"/>
      <c r="Y91" s="104"/>
      <c r="Z91" s="104"/>
    </row>
    <row r="92" spans="1:26" ht="14.25" customHeight="1">
      <c r="A92" s="112"/>
      <c r="B92" s="99" t="s">
        <v>476</v>
      </c>
      <c r="C92" s="99" t="s">
        <v>1015</v>
      </c>
      <c r="D92" s="100"/>
      <c r="E92" s="116" t="s">
        <v>940</v>
      </c>
      <c r="F92" s="114" t="s">
        <v>1016</v>
      </c>
      <c r="G92" s="100" t="s">
        <v>1017</v>
      </c>
      <c r="H92" s="101" t="s">
        <v>177</v>
      </c>
      <c r="I92" s="102" t="s">
        <v>663</v>
      </c>
      <c r="J92" s="99" t="s">
        <v>363</v>
      </c>
      <c r="K92" s="104"/>
      <c r="L92" s="104"/>
      <c r="M92" s="104"/>
      <c r="N92" s="104"/>
      <c r="O92" s="104"/>
      <c r="P92" s="104"/>
      <c r="Q92" s="104"/>
      <c r="R92" s="104"/>
      <c r="S92" s="104"/>
      <c r="T92" s="104"/>
      <c r="U92" s="104"/>
      <c r="V92" s="104"/>
      <c r="W92" s="104"/>
      <c r="X92" s="104"/>
      <c r="Y92" s="104"/>
      <c r="Z92" s="104"/>
    </row>
    <row r="93" spans="1:26" ht="14.25" customHeight="1">
      <c r="A93" s="112"/>
      <c r="B93" s="99" t="s">
        <v>476</v>
      </c>
      <c r="C93" s="99" t="s">
        <v>1018</v>
      </c>
      <c r="D93" s="100"/>
      <c r="E93" s="116" t="s">
        <v>940</v>
      </c>
      <c r="F93" s="114" t="s">
        <v>1019</v>
      </c>
      <c r="G93" s="100" t="s">
        <v>1020</v>
      </c>
      <c r="H93" s="101" t="s">
        <v>177</v>
      </c>
      <c r="I93" s="102" t="s">
        <v>663</v>
      </c>
      <c r="J93" s="99" t="s">
        <v>363</v>
      </c>
      <c r="K93" s="104"/>
      <c r="L93" s="104"/>
      <c r="M93" s="104"/>
      <c r="N93" s="104"/>
      <c r="O93" s="104"/>
      <c r="P93" s="104"/>
      <c r="Q93" s="104"/>
      <c r="R93" s="104"/>
      <c r="S93" s="104"/>
      <c r="T93" s="104"/>
      <c r="U93" s="104"/>
      <c r="V93" s="104"/>
      <c r="W93" s="104"/>
      <c r="X93" s="104"/>
      <c r="Y93" s="104"/>
      <c r="Z93" s="104"/>
    </row>
    <row r="94" spans="1:26" ht="14.25" customHeight="1">
      <c r="A94" s="112"/>
      <c r="B94" s="99" t="s">
        <v>476</v>
      </c>
      <c r="C94" s="99" t="s">
        <v>1021</v>
      </c>
      <c r="D94" s="100"/>
      <c r="E94" s="116" t="s">
        <v>940</v>
      </c>
      <c r="F94" s="114" t="s">
        <v>1022</v>
      </c>
      <c r="G94" s="100" t="s">
        <v>1023</v>
      </c>
      <c r="H94" s="101" t="s">
        <v>177</v>
      </c>
      <c r="I94" s="102" t="s">
        <v>663</v>
      </c>
      <c r="J94" s="99" t="s">
        <v>363</v>
      </c>
      <c r="K94" s="104"/>
      <c r="L94" s="104"/>
      <c r="M94" s="104"/>
      <c r="N94" s="104"/>
      <c r="O94" s="104"/>
      <c r="P94" s="104"/>
      <c r="Q94" s="104"/>
      <c r="R94" s="104"/>
      <c r="S94" s="104"/>
      <c r="T94" s="104"/>
      <c r="U94" s="104"/>
      <c r="V94" s="104"/>
      <c r="W94" s="104"/>
      <c r="X94" s="104"/>
      <c r="Y94" s="104"/>
      <c r="Z94" s="104"/>
    </row>
    <row r="95" spans="1:26" ht="14.25" customHeight="1">
      <c r="A95" s="112"/>
      <c r="B95" s="99" t="s">
        <v>476</v>
      </c>
      <c r="C95" s="99" t="s">
        <v>1024</v>
      </c>
      <c r="D95" s="100"/>
      <c r="E95" s="116" t="s">
        <v>940</v>
      </c>
      <c r="F95" s="114" t="s">
        <v>1025</v>
      </c>
      <c r="G95" s="100" t="s">
        <v>1026</v>
      </c>
      <c r="H95" s="101" t="s">
        <v>177</v>
      </c>
      <c r="I95" s="102" t="s">
        <v>663</v>
      </c>
      <c r="J95" s="99" t="s">
        <v>363</v>
      </c>
      <c r="K95" s="104"/>
      <c r="L95" s="104"/>
      <c r="M95" s="104"/>
      <c r="N95" s="104"/>
      <c r="O95" s="104"/>
      <c r="P95" s="104"/>
      <c r="Q95" s="104"/>
      <c r="R95" s="104"/>
      <c r="S95" s="104"/>
      <c r="T95" s="104"/>
      <c r="U95" s="104"/>
      <c r="V95" s="104"/>
      <c r="W95" s="104"/>
      <c r="X95" s="104"/>
      <c r="Y95" s="104"/>
      <c r="Z95" s="104"/>
    </row>
    <row r="96" spans="1:26" ht="14.25" customHeight="1">
      <c r="A96" s="112"/>
      <c r="B96" s="99" t="s">
        <v>476</v>
      </c>
      <c r="C96" s="99" t="s">
        <v>1027</v>
      </c>
      <c r="D96" s="100"/>
      <c r="E96" s="116" t="s">
        <v>940</v>
      </c>
      <c r="F96" s="114" t="s">
        <v>1028</v>
      </c>
      <c r="G96" s="100" t="s">
        <v>1029</v>
      </c>
      <c r="H96" s="101" t="s">
        <v>177</v>
      </c>
      <c r="I96" s="102" t="s">
        <v>663</v>
      </c>
      <c r="J96" s="99" t="s">
        <v>363</v>
      </c>
      <c r="K96" s="104"/>
      <c r="L96" s="104"/>
      <c r="M96" s="104"/>
      <c r="N96" s="104"/>
      <c r="O96" s="104"/>
      <c r="P96" s="104"/>
      <c r="Q96" s="104"/>
      <c r="R96" s="104"/>
      <c r="S96" s="104"/>
      <c r="T96" s="104"/>
      <c r="U96" s="104"/>
      <c r="V96" s="104"/>
      <c r="W96" s="104"/>
      <c r="X96" s="104"/>
      <c r="Y96" s="104"/>
      <c r="Z96" s="104"/>
    </row>
    <row r="97" spans="1:26" ht="14.25" customHeight="1">
      <c r="A97" s="112"/>
      <c r="B97" s="99" t="s">
        <v>476</v>
      </c>
      <c r="C97" s="99" t="s">
        <v>1030</v>
      </c>
      <c r="D97" s="100"/>
      <c r="E97" s="116" t="s">
        <v>940</v>
      </c>
      <c r="F97" s="114" t="s">
        <v>1031</v>
      </c>
      <c r="G97" s="100" t="s">
        <v>1032</v>
      </c>
      <c r="H97" s="101" t="s">
        <v>177</v>
      </c>
      <c r="I97" s="102" t="s">
        <v>663</v>
      </c>
      <c r="J97" s="99" t="s">
        <v>363</v>
      </c>
      <c r="K97" s="104"/>
      <c r="L97" s="104"/>
      <c r="M97" s="104"/>
      <c r="N97" s="104"/>
      <c r="O97" s="104"/>
      <c r="P97" s="104"/>
      <c r="Q97" s="104"/>
      <c r="R97" s="104"/>
      <c r="S97" s="104"/>
      <c r="T97" s="104"/>
      <c r="U97" s="104"/>
      <c r="V97" s="104"/>
      <c r="W97" s="104"/>
      <c r="X97" s="104"/>
      <c r="Y97" s="104"/>
      <c r="Z97" s="104"/>
    </row>
    <row r="98" spans="1:26" ht="14.25" customHeight="1">
      <c r="A98" s="112"/>
      <c r="B98" s="99" t="s">
        <v>476</v>
      </c>
      <c r="C98" s="99" t="s">
        <v>1033</v>
      </c>
      <c r="D98" s="100"/>
      <c r="E98" s="116" t="s">
        <v>940</v>
      </c>
      <c r="F98" s="114" t="s">
        <v>1034</v>
      </c>
      <c r="G98" s="100" t="s">
        <v>1035</v>
      </c>
      <c r="H98" s="101" t="s">
        <v>177</v>
      </c>
      <c r="I98" s="102" t="s">
        <v>663</v>
      </c>
      <c r="J98" s="99" t="s">
        <v>363</v>
      </c>
      <c r="K98" s="104"/>
      <c r="L98" s="104"/>
      <c r="M98" s="104"/>
      <c r="N98" s="104"/>
      <c r="O98" s="104"/>
      <c r="P98" s="104"/>
      <c r="Q98" s="104"/>
      <c r="R98" s="104"/>
      <c r="S98" s="104"/>
      <c r="T98" s="104"/>
      <c r="U98" s="104"/>
      <c r="V98" s="104"/>
      <c r="W98" s="104"/>
      <c r="X98" s="104"/>
      <c r="Y98" s="104"/>
      <c r="Z98" s="104"/>
    </row>
    <row r="99" spans="1:26" ht="14.25" customHeight="1">
      <c r="A99" s="112"/>
      <c r="B99" s="99" t="s">
        <v>476</v>
      </c>
      <c r="C99" s="99" t="s">
        <v>1036</v>
      </c>
      <c r="D99" s="100"/>
      <c r="E99" s="116" t="s">
        <v>940</v>
      </c>
      <c r="F99" s="114" t="s">
        <v>1037</v>
      </c>
      <c r="G99" s="100" t="s">
        <v>1038</v>
      </c>
      <c r="H99" s="101" t="s">
        <v>177</v>
      </c>
      <c r="I99" s="102" t="s">
        <v>663</v>
      </c>
      <c r="J99" s="99" t="s">
        <v>363</v>
      </c>
      <c r="K99" s="104"/>
      <c r="L99" s="104"/>
      <c r="M99" s="104"/>
      <c r="N99" s="104"/>
      <c r="O99" s="104"/>
      <c r="P99" s="104"/>
      <c r="Q99" s="104"/>
      <c r="R99" s="104"/>
      <c r="S99" s="104"/>
      <c r="T99" s="104"/>
      <c r="U99" s="104"/>
      <c r="V99" s="104"/>
      <c r="W99" s="104"/>
      <c r="X99" s="104"/>
      <c r="Y99" s="104"/>
      <c r="Z99" s="104"/>
    </row>
    <row r="100" spans="1:26" ht="14.25" customHeight="1">
      <c r="A100" s="112"/>
      <c r="B100" s="99" t="s">
        <v>476</v>
      </c>
      <c r="C100" s="99" t="s">
        <v>1039</v>
      </c>
      <c r="D100" s="100"/>
      <c r="E100" s="116" t="s">
        <v>940</v>
      </c>
      <c r="F100" s="114" t="s">
        <v>1040</v>
      </c>
      <c r="G100" s="100" t="s">
        <v>1041</v>
      </c>
      <c r="H100" s="101" t="s">
        <v>177</v>
      </c>
      <c r="I100" s="102" t="s">
        <v>663</v>
      </c>
      <c r="J100" s="99" t="s">
        <v>363</v>
      </c>
      <c r="K100" s="104"/>
      <c r="L100" s="104"/>
      <c r="M100" s="104"/>
      <c r="N100" s="104"/>
      <c r="O100" s="104"/>
      <c r="P100" s="104"/>
      <c r="Q100" s="104"/>
      <c r="R100" s="104"/>
      <c r="S100" s="104"/>
      <c r="T100" s="104"/>
      <c r="U100" s="104"/>
      <c r="V100" s="104"/>
      <c r="W100" s="104"/>
      <c r="X100" s="104"/>
      <c r="Y100" s="104"/>
      <c r="Z100" s="104"/>
    </row>
    <row r="101" spans="1:26" ht="14.25" customHeight="1">
      <c r="A101" s="112"/>
      <c r="B101" s="99" t="s">
        <v>476</v>
      </c>
      <c r="C101" s="99" t="s">
        <v>1042</v>
      </c>
      <c r="D101" s="100"/>
      <c r="E101" s="116" t="s">
        <v>940</v>
      </c>
      <c r="F101" s="114" t="s">
        <v>1043</v>
      </c>
      <c r="G101" s="100" t="s">
        <v>1044</v>
      </c>
      <c r="H101" s="101" t="s">
        <v>177</v>
      </c>
      <c r="I101" s="102" t="s">
        <v>663</v>
      </c>
      <c r="J101" s="99" t="s">
        <v>363</v>
      </c>
      <c r="K101" s="104"/>
      <c r="L101" s="104"/>
      <c r="M101" s="104"/>
      <c r="N101" s="104"/>
      <c r="O101" s="104"/>
      <c r="P101" s="104"/>
      <c r="Q101" s="104"/>
      <c r="R101" s="104"/>
      <c r="S101" s="104"/>
      <c r="T101" s="104"/>
      <c r="U101" s="104"/>
      <c r="V101" s="104"/>
      <c r="W101" s="104"/>
      <c r="X101" s="104"/>
      <c r="Y101" s="104"/>
      <c r="Z101" s="104"/>
    </row>
    <row r="102" spans="1:26" ht="14.25" customHeight="1">
      <c r="A102" s="112"/>
      <c r="B102" s="99" t="s">
        <v>476</v>
      </c>
      <c r="C102" s="99" t="s">
        <v>1045</v>
      </c>
      <c r="D102" s="100"/>
      <c r="E102" s="116" t="s">
        <v>940</v>
      </c>
      <c r="F102" s="114" t="s">
        <v>1046</v>
      </c>
      <c r="G102" s="100" t="s">
        <v>1047</v>
      </c>
      <c r="H102" s="101" t="s">
        <v>177</v>
      </c>
      <c r="I102" s="102" t="s">
        <v>663</v>
      </c>
      <c r="J102" s="99" t="s">
        <v>363</v>
      </c>
      <c r="K102" s="104"/>
      <c r="L102" s="104"/>
      <c r="M102" s="104"/>
      <c r="N102" s="104"/>
      <c r="O102" s="104"/>
      <c r="P102" s="104"/>
      <c r="Q102" s="104"/>
      <c r="R102" s="104"/>
      <c r="S102" s="104"/>
      <c r="T102" s="104"/>
      <c r="U102" s="104"/>
      <c r="V102" s="104"/>
      <c r="W102" s="104"/>
      <c r="X102" s="104"/>
      <c r="Y102" s="104"/>
      <c r="Z102" s="104"/>
    </row>
    <row r="103" spans="1:26" ht="14.25" customHeight="1">
      <c r="A103" s="112"/>
      <c r="B103" s="99" t="s">
        <v>476</v>
      </c>
      <c r="C103" s="99" t="s">
        <v>1048</v>
      </c>
      <c r="D103" s="100"/>
      <c r="E103" s="116" t="s">
        <v>940</v>
      </c>
      <c r="F103" s="114" t="s">
        <v>1049</v>
      </c>
      <c r="G103" s="100" t="s">
        <v>1050</v>
      </c>
      <c r="H103" s="101" t="s">
        <v>177</v>
      </c>
      <c r="I103" s="102" t="s">
        <v>663</v>
      </c>
      <c r="J103" s="99" t="s">
        <v>363</v>
      </c>
      <c r="K103" s="104"/>
      <c r="L103" s="104"/>
      <c r="M103" s="104"/>
      <c r="N103" s="104"/>
      <c r="O103" s="104"/>
      <c r="P103" s="104"/>
      <c r="Q103" s="104"/>
      <c r="R103" s="104"/>
      <c r="S103" s="104"/>
      <c r="T103" s="104"/>
      <c r="U103" s="104"/>
      <c r="V103" s="104"/>
      <c r="W103" s="104"/>
      <c r="X103" s="104"/>
      <c r="Y103" s="104"/>
      <c r="Z103" s="104"/>
    </row>
    <row r="104" spans="1:26" ht="14.25" customHeight="1">
      <c r="A104" s="112"/>
      <c r="B104" s="99" t="s">
        <v>476</v>
      </c>
      <c r="C104" s="99" t="s">
        <v>1051</v>
      </c>
      <c r="D104" s="100"/>
      <c r="E104" s="116" t="s">
        <v>940</v>
      </c>
      <c r="F104" s="114" t="s">
        <v>1052</v>
      </c>
      <c r="G104" s="100" t="s">
        <v>1053</v>
      </c>
      <c r="H104" s="101" t="s">
        <v>177</v>
      </c>
      <c r="I104" s="102" t="s">
        <v>663</v>
      </c>
      <c r="J104" s="99" t="s">
        <v>363</v>
      </c>
      <c r="K104" s="104"/>
      <c r="L104" s="104"/>
      <c r="M104" s="104"/>
      <c r="N104" s="104"/>
      <c r="O104" s="104"/>
      <c r="P104" s="104"/>
      <c r="Q104" s="104"/>
      <c r="R104" s="104"/>
      <c r="S104" s="104"/>
      <c r="T104" s="104"/>
      <c r="U104" s="104"/>
      <c r="V104" s="104"/>
      <c r="W104" s="104"/>
      <c r="X104" s="104"/>
      <c r="Y104" s="104"/>
      <c r="Z104" s="104"/>
    </row>
    <row r="105" spans="1:26" ht="14.25" customHeight="1">
      <c r="A105" s="112"/>
      <c r="B105" s="99" t="s">
        <v>476</v>
      </c>
      <c r="C105" s="99" t="s">
        <v>1054</v>
      </c>
      <c r="D105" s="100"/>
      <c r="E105" s="116" t="s">
        <v>940</v>
      </c>
      <c r="F105" s="114" t="s">
        <v>1055</v>
      </c>
      <c r="G105" s="100" t="s">
        <v>1056</v>
      </c>
      <c r="H105" s="101" t="s">
        <v>177</v>
      </c>
      <c r="I105" s="102" t="s">
        <v>663</v>
      </c>
      <c r="J105" s="99" t="s">
        <v>363</v>
      </c>
      <c r="K105" s="104"/>
      <c r="L105" s="104"/>
      <c r="M105" s="104"/>
      <c r="N105" s="104"/>
      <c r="O105" s="104"/>
      <c r="P105" s="104"/>
      <c r="Q105" s="104"/>
      <c r="R105" s="104"/>
      <c r="S105" s="104"/>
      <c r="T105" s="104"/>
      <c r="U105" s="104"/>
      <c r="V105" s="104"/>
      <c r="W105" s="104"/>
      <c r="X105" s="104"/>
      <c r="Y105" s="104"/>
      <c r="Z105" s="104"/>
    </row>
    <row r="106" spans="1:26" ht="14.25" customHeight="1">
      <c r="A106" s="112"/>
      <c r="B106" s="99" t="s">
        <v>476</v>
      </c>
      <c r="C106" s="99" t="s">
        <v>1057</v>
      </c>
      <c r="D106" s="100"/>
      <c r="E106" s="116" t="s">
        <v>940</v>
      </c>
      <c r="F106" s="114" t="s">
        <v>1058</v>
      </c>
      <c r="G106" s="100" t="s">
        <v>1059</v>
      </c>
      <c r="H106" s="101" t="s">
        <v>177</v>
      </c>
      <c r="I106" s="102" t="s">
        <v>663</v>
      </c>
      <c r="J106" s="99" t="s">
        <v>363</v>
      </c>
      <c r="K106" s="104"/>
      <c r="L106" s="104"/>
      <c r="M106" s="104"/>
      <c r="N106" s="104"/>
      <c r="O106" s="104"/>
      <c r="P106" s="104"/>
      <c r="Q106" s="104"/>
      <c r="R106" s="104"/>
      <c r="S106" s="104"/>
      <c r="T106" s="104"/>
      <c r="U106" s="104"/>
      <c r="V106" s="104"/>
      <c r="W106" s="104"/>
      <c r="X106" s="104"/>
      <c r="Y106" s="104"/>
      <c r="Z106" s="104"/>
    </row>
    <row r="107" spans="1:26" ht="14.25" customHeight="1">
      <c r="A107" s="112"/>
      <c r="B107" s="99" t="s">
        <v>476</v>
      </c>
      <c r="C107" s="99" t="s">
        <v>1060</v>
      </c>
      <c r="D107" s="100"/>
      <c r="E107" s="116" t="s">
        <v>940</v>
      </c>
      <c r="F107" s="114" t="s">
        <v>1061</v>
      </c>
      <c r="G107" s="100" t="s">
        <v>1062</v>
      </c>
      <c r="H107" s="101" t="s">
        <v>177</v>
      </c>
      <c r="I107" s="102" t="s">
        <v>663</v>
      </c>
      <c r="J107" s="99" t="s">
        <v>363</v>
      </c>
      <c r="K107" s="104"/>
      <c r="L107" s="104"/>
      <c r="M107" s="104"/>
      <c r="N107" s="104"/>
      <c r="O107" s="104"/>
      <c r="P107" s="104"/>
      <c r="Q107" s="104"/>
      <c r="R107" s="104"/>
      <c r="S107" s="104"/>
      <c r="T107" s="104"/>
      <c r="U107" s="104"/>
      <c r="V107" s="104"/>
      <c r="W107" s="104"/>
      <c r="X107" s="104"/>
      <c r="Y107" s="104"/>
      <c r="Z107" s="104"/>
    </row>
    <row r="108" spans="1:26" ht="14.25" customHeight="1">
      <c r="A108" s="112"/>
      <c r="B108" s="99" t="s">
        <v>476</v>
      </c>
      <c r="C108" s="99" t="s">
        <v>1063</v>
      </c>
      <c r="D108" s="100"/>
      <c r="E108" s="116" t="s">
        <v>940</v>
      </c>
      <c r="F108" s="115" t="s">
        <v>1064</v>
      </c>
      <c r="G108" s="118" t="s">
        <v>1065</v>
      </c>
      <c r="H108" s="101" t="s">
        <v>177</v>
      </c>
      <c r="I108" s="102" t="s">
        <v>663</v>
      </c>
      <c r="J108" s="99" t="s">
        <v>363</v>
      </c>
      <c r="K108" s="104"/>
      <c r="L108" s="104"/>
      <c r="M108" s="104"/>
      <c r="N108" s="104"/>
      <c r="O108" s="104"/>
      <c r="P108" s="104"/>
      <c r="Q108" s="104"/>
      <c r="R108" s="104"/>
      <c r="S108" s="104"/>
      <c r="T108" s="104"/>
      <c r="U108" s="104"/>
      <c r="V108" s="104"/>
      <c r="W108" s="104"/>
      <c r="X108" s="104"/>
      <c r="Y108" s="104"/>
      <c r="Z108" s="104"/>
    </row>
    <row r="111" spans="1:26" ht="14.25" customHeight="1">
      <c r="A111" s="104"/>
      <c r="B111" s="119"/>
      <c r="C111" s="104"/>
      <c r="D111" s="104"/>
      <c r="E111" s="104"/>
      <c r="F111" s="103"/>
      <c r="G111" s="103"/>
      <c r="H111" s="120"/>
      <c r="I111" s="104"/>
      <c r="J111" s="104"/>
      <c r="K111" s="104"/>
      <c r="L111" s="104"/>
      <c r="M111" s="104"/>
      <c r="N111" s="104"/>
      <c r="O111" s="104"/>
      <c r="P111" s="104"/>
      <c r="Q111" s="104"/>
      <c r="R111" s="104"/>
      <c r="S111" s="104"/>
      <c r="T111" s="104"/>
      <c r="U111" s="104"/>
      <c r="V111" s="104"/>
      <c r="W111" s="104"/>
      <c r="X111" s="104"/>
      <c r="Y111" s="104"/>
      <c r="Z111" s="104"/>
    </row>
    <row r="112" spans="1:26" ht="14.25" customHeight="1">
      <c r="A112" s="104"/>
      <c r="B112" s="119"/>
      <c r="C112" s="104"/>
      <c r="D112" s="104"/>
      <c r="E112" s="104"/>
      <c r="F112" s="103"/>
      <c r="G112" s="103"/>
      <c r="H112" s="120"/>
      <c r="I112" s="104"/>
      <c r="J112" s="104"/>
      <c r="K112" s="104"/>
      <c r="L112" s="104"/>
      <c r="M112" s="104"/>
      <c r="N112" s="104"/>
      <c r="O112" s="104"/>
      <c r="P112" s="104"/>
      <c r="Q112" s="104"/>
      <c r="R112" s="104"/>
      <c r="S112" s="104"/>
      <c r="T112" s="104"/>
      <c r="U112" s="104"/>
      <c r="V112" s="104"/>
      <c r="W112" s="104"/>
      <c r="X112" s="104"/>
      <c r="Y112" s="104"/>
      <c r="Z112" s="104"/>
    </row>
    <row r="113" spans="1:26" ht="14.25" customHeight="1">
      <c r="A113" s="104"/>
      <c r="B113" s="119"/>
      <c r="C113" s="104"/>
      <c r="D113" s="104"/>
      <c r="E113" s="104"/>
      <c r="F113" s="103"/>
      <c r="G113" s="103"/>
      <c r="H113" s="120"/>
      <c r="I113" s="104"/>
      <c r="J113" s="104"/>
      <c r="K113" s="104"/>
      <c r="L113" s="104"/>
      <c r="M113" s="104"/>
      <c r="N113" s="104"/>
      <c r="O113" s="104"/>
      <c r="P113" s="104"/>
      <c r="Q113" s="104"/>
      <c r="R113" s="104"/>
      <c r="S113" s="104"/>
      <c r="T113" s="104"/>
      <c r="U113" s="104"/>
      <c r="V113" s="104"/>
      <c r="W113" s="104"/>
      <c r="X113" s="104"/>
      <c r="Y113" s="104"/>
      <c r="Z113" s="104"/>
    </row>
    <row r="114" spans="1:26" ht="14.25" customHeight="1">
      <c r="A114" s="104"/>
      <c r="B114" s="119"/>
      <c r="C114" s="104"/>
      <c r="D114" s="104"/>
      <c r="E114" s="104"/>
      <c r="F114" s="103"/>
      <c r="G114" s="103"/>
      <c r="H114" s="120"/>
      <c r="I114" s="104"/>
      <c r="J114" s="104"/>
      <c r="K114" s="104"/>
      <c r="L114" s="104"/>
      <c r="M114" s="104"/>
      <c r="N114" s="104"/>
      <c r="O114" s="104"/>
      <c r="P114" s="104"/>
      <c r="Q114" s="104"/>
      <c r="R114" s="104"/>
      <c r="S114" s="104"/>
      <c r="T114" s="104"/>
      <c r="U114" s="104"/>
      <c r="V114" s="104"/>
      <c r="W114" s="104"/>
      <c r="X114" s="104"/>
      <c r="Y114" s="104"/>
      <c r="Z114" s="104"/>
    </row>
    <row r="115" spans="1:26" ht="14.25" customHeight="1">
      <c r="A115" s="104"/>
      <c r="B115" s="119"/>
      <c r="C115" s="104"/>
      <c r="D115" s="104"/>
      <c r="E115" s="104"/>
      <c r="F115" s="103"/>
      <c r="G115" s="103"/>
      <c r="H115" s="120"/>
      <c r="I115" s="104"/>
      <c r="J115" s="104"/>
      <c r="K115" s="104"/>
      <c r="L115" s="104"/>
      <c r="M115" s="104"/>
      <c r="N115" s="104"/>
      <c r="O115" s="104"/>
      <c r="P115" s="104"/>
      <c r="Q115" s="104"/>
      <c r="R115" s="104"/>
      <c r="S115" s="104"/>
      <c r="T115" s="104"/>
      <c r="U115" s="104"/>
      <c r="V115" s="104"/>
      <c r="W115" s="104"/>
      <c r="X115" s="104"/>
      <c r="Y115" s="104"/>
      <c r="Z115" s="104"/>
    </row>
    <row r="116" spans="1:26" ht="14.25" customHeight="1">
      <c r="A116" s="104"/>
      <c r="B116" s="119"/>
      <c r="C116" s="104"/>
      <c r="D116" s="104"/>
      <c r="E116" s="104"/>
      <c r="F116" s="103"/>
      <c r="G116" s="103"/>
      <c r="H116" s="120"/>
      <c r="I116" s="104"/>
      <c r="J116" s="104"/>
      <c r="K116" s="104"/>
      <c r="L116" s="104"/>
      <c r="M116" s="104"/>
      <c r="N116" s="104"/>
      <c r="O116" s="104"/>
      <c r="P116" s="104"/>
      <c r="Q116" s="104"/>
      <c r="R116" s="104"/>
      <c r="S116" s="104"/>
      <c r="T116" s="104"/>
      <c r="U116" s="104"/>
      <c r="V116" s="104"/>
      <c r="W116" s="104"/>
      <c r="X116" s="104"/>
      <c r="Y116" s="104"/>
      <c r="Z116" s="104"/>
    </row>
    <row r="117" spans="1:26" ht="14.25" customHeight="1">
      <c r="A117" s="104"/>
      <c r="B117" s="119"/>
      <c r="C117" s="104"/>
      <c r="D117" s="104"/>
      <c r="E117" s="104"/>
      <c r="F117" s="103"/>
      <c r="G117" s="103"/>
      <c r="H117" s="120"/>
      <c r="I117" s="104"/>
      <c r="J117" s="104"/>
      <c r="K117" s="104"/>
      <c r="L117" s="104"/>
      <c r="M117" s="104"/>
      <c r="N117" s="104"/>
      <c r="O117" s="104"/>
      <c r="P117" s="104"/>
      <c r="Q117" s="104"/>
      <c r="R117" s="104"/>
      <c r="S117" s="104"/>
      <c r="T117" s="104"/>
      <c r="U117" s="104"/>
      <c r="V117" s="104"/>
      <c r="W117" s="104"/>
      <c r="X117" s="104"/>
      <c r="Y117" s="104"/>
      <c r="Z117" s="104"/>
    </row>
    <row r="118" spans="1:26" ht="14.25" customHeight="1">
      <c r="A118" s="104"/>
      <c r="B118" s="119"/>
      <c r="C118" s="104"/>
      <c r="D118" s="104"/>
      <c r="E118" s="104"/>
      <c r="F118" s="103"/>
      <c r="G118" s="103"/>
      <c r="H118" s="120"/>
      <c r="I118" s="104"/>
      <c r="J118" s="104"/>
      <c r="K118" s="104"/>
      <c r="L118" s="104"/>
      <c r="M118" s="104"/>
      <c r="N118" s="104"/>
      <c r="O118" s="104"/>
      <c r="P118" s="104"/>
      <c r="Q118" s="104"/>
      <c r="R118" s="104"/>
      <c r="S118" s="104"/>
      <c r="T118" s="104"/>
      <c r="U118" s="104"/>
      <c r="V118" s="104"/>
      <c r="W118" s="104"/>
      <c r="X118" s="104"/>
      <c r="Y118" s="104"/>
      <c r="Z118" s="104"/>
    </row>
    <row r="119" spans="1:26" ht="14.25" customHeight="1">
      <c r="A119" s="104"/>
      <c r="B119" s="119"/>
      <c r="C119" s="104"/>
      <c r="D119" s="104"/>
      <c r="E119" s="104"/>
      <c r="F119" s="103"/>
      <c r="G119" s="103"/>
      <c r="H119" s="120"/>
      <c r="I119" s="104"/>
      <c r="J119" s="104"/>
      <c r="K119" s="104"/>
      <c r="L119" s="104"/>
      <c r="M119" s="104"/>
      <c r="N119" s="104"/>
      <c r="O119" s="104"/>
      <c r="P119" s="104"/>
      <c r="Q119" s="104"/>
      <c r="R119" s="104"/>
      <c r="S119" s="104"/>
      <c r="T119" s="104"/>
      <c r="U119" s="104"/>
      <c r="V119" s="104"/>
      <c r="W119" s="104"/>
      <c r="X119" s="104"/>
      <c r="Y119" s="104"/>
      <c r="Z119" s="104"/>
    </row>
    <row r="120" spans="1:26" ht="14.25" customHeight="1">
      <c r="A120" s="104"/>
      <c r="B120" s="119"/>
      <c r="C120" s="104"/>
      <c r="D120" s="104"/>
      <c r="E120" s="104"/>
      <c r="F120" s="103"/>
      <c r="G120" s="103"/>
      <c r="H120" s="120"/>
      <c r="I120" s="104"/>
      <c r="J120" s="104"/>
      <c r="K120" s="104"/>
      <c r="L120" s="104"/>
      <c r="M120" s="104"/>
      <c r="N120" s="104"/>
      <c r="O120" s="104"/>
      <c r="P120" s="104"/>
      <c r="Q120" s="104"/>
      <c r="R120" s="104"/>
      <c r="S120" s="104"/>
      <c r="T120" s="104"/>
      <c r="U120" s="104"/>
      <c r="V120" s="104"/>
      <c r="W120" s="104"/>
      <c r="X120" s="104"/>
      <c r="Y120" s="104"/>
      <c r="Z120" s="104"/>
    </row>
    <row r="121" spans="1:26" ht="14.25" customHeight="1">
      <c r="A121" s="104"/>
      <c r="B121" s="119"/>
      <c r="C121" s="104"/>
      <c r="D121" s="104"/>
      <c r="E121" s="104"/>
      <c r="F121" s="103"/>
      <c r="G121" s="103"/>
      <c r="H121" s="120"/>
      <c r="I121" s="104"/>
      <c r="J121" s="104"/>
      <c r="K121" s="104"/>
      <c r="L121" s="104"/>
      <c r="M121" s="104"/>
      <c r="N121" s="104"/>
      <c r="O121" s="104"/>
      <c r="P121" s="104"/>
      <c r="Q121" s="104"/>
      <c r="R121" s="104"/>
      <c r="S121" s="104"/>
      <c r="T121" s="104"/>
      <c r="U121" s="104"/>
      <c r="V121" s="104"/>
      <c r="W121" s="104"/>
      <c r="X121" s="104"/>
      <c r="Y121" s="104"/>
      <c r="Z121" s="104"/>
    </row>
    <row r="122" spans="1:26" ht="14.25" customHeight="1">
      <c r="A122" s="104"/>
      <c r="B122" s="119"/>
      <c r="C122" s="104"/>
      <c r="D122" s="104"/>
      <c r="E122" s="104"/>
      <c r="F122" s="103"/>
      <c r="G122" s="103"/>
      <c r="H122" s="120"/>
      <c r="I122" s="104"/>
      <c r="J122" s="104"/>
      <c r="K122" s="104"/>
      <c r="L122" s="104"/>
      <c r="M122" s="104"/>
      <c r="N122" s="104"/>
      <c r="O122" s="104"/>
      <c r="P122" s="104"/>
      <c r="Q122" s="104"/>
      <c r="R122" s="104"/>
      <c r="S122" s="104"/>
      <c r="T122" s="104"/>
      <c r="U122" s="104"/>
      <c r="V122" s="104"/>
      <c r="W122" s="104"/>
      <c r="X122" s="104"/>
      <c r="Y122" s="104"/>
      <c r="Z122" s="104"/>
    </row>
    <row r="123" spans="1:26" ht="14.25" customHeight="1">
      <c r="A123" s="104"/>
      <c r="B123" s="119"/>
      <c r="C123" s="104"/>
      <c r="D123" s="104"/>
      <c r="E123" s="104"/>
      <c r="F123" s="103"/>
      <c r="G123" s="103"/>
      <c r="H123" s="120"/>
      <c r="I123" s="104"/>
      <c r="J123" s="104"/>
      <c r="K123" s="104"/>
      <c r="L123" s="104"/>
      <c r="M123" s="104"/>
      <c r="N123" s="104"/>
      <c r="O123" s="104"/>
      <c r="P123" s="104"/>
      <c r="Q123" s="104"/>
      <c r="R123" s="104"/>
      <c r="S123" s="104"/>
      <c r="T123" s="104"/>
      <c r="U123" s="104"/>
      <c r="V123" s="104"/>
      <c r="W123" s="104"/>
      <c r="X123" s="104"/>
      <c r="Y123" s="104"/>
      <c r="Z123" s="104"/>
    </row>
    <row r="124" spans="1:26" ht="14.25" customHeight="1">
      <c r="A124" s="104"/>
      <c r="B124" s="119"/>
      <c r="C124" s="104"/>
      <c r="D124" s="104"/>
      <c r="E124" s="104"/>
      <c r="F124" s="103"/>
      <c r="G124" s="103"/>
      <c r="H124" s="120"/>
      <c r="I124" s="104"/>
      <c r="J124" s="104"/>
      <c r="K124" s="104"/>
      <c r="L124" s="104"/>
      <c r="M124" s="104"/>
      <c r="N124" s="104"/>
      <c r="O124" s="104"/>
      <c r="P124" s="104"/>
      <c r="Q124" s="104"/>
      <c r="R124" s="104"/>
      <c r="S124" s="104"/>
      <c r="T124" s="104"/>
      <c r="U124" s="104"/>
      <c r="V124" s="104"/>
      <c r="W124" s="104"/>
      <c r="X124" s="104"/>
      <c r="Y124" s="104"/>
      <c r="Z124" s="104"/>
    </row>
    <row r="125" spans="1:26" ht="14.25" customHeight="1">
      <c r="A125" s="104"/>
      <c r="B125" s="119"/>
      <c r="C125" s="104"/>
      <c r="D125" s="104"/>
      <c r="E125" s="104"/>
      <c r="F125" s="103"/>
      <c r="G125" s="103"/>
      <c r="H125" s="120"/>
      <c r="I125" s="104"/>
      <c r="J125" s="104"/>
      <c r="K125" s="104"/>
      <c r="L125" s="104"/>
      <c r="M125" s="104"/>
      <c r="N125" s="104"/>
      <c r="O125" s="104"/>
      <c r="P125" s="104"/>
      <c r="Q125" s="104"/>
      <c r="R125" s="104"/>
      <c r="S125" s="104"/>
      <c r="T125" s="104"/>
      <c r="U125" s="104"/>
      <c r="V125" s="104"/>
      <c r="W125" s="104"/>
      <c r="X125" s="104"/>
      <c r="Y125" s="104"/>
      <c r="Z125" s="104"/>
    </row>
    <row r="126" spans="1:26" ht="14.25" customHeight="1">
      <c r="A126" s="104"/>
      <c r="B126" s="119"/>
      <c r="C126" s="104"/>
      <c r="D126" s="104"/>
      <c r="E126" s="104"/>
      <c r="F126" s="103"/>
      <c r="G126" s="103"/>
      <c r="H126" s="120"/>
      <c r="I126" s="104"/>
      <c r="J126" s="104"/>
      <c r="K126" s="104"/>
      <c r="L126" s="104"/>
      <c r="M126" s="104"/>
      <c r="N126" s="104"/>
      <c r="O126" s="104"/>
      <c r="P126" s="104"/>
      <c r="Q126" s="104"/>
      <c r="R126" s="104"/>
      <c r="S126" s="104"/>
      <c r="T126" s="104"/>
      <c r="U126" s="104"/>
      <c r="V126" s="104"/>
      <c r="W126" s="104"/>
      <c r="X126" s="104"/>
      <c r="Y126" s="104"/>
      <c r="Z126" s="104"/>
    </row>
    <row r="127" spans="1:26" ht="14.25" customHeight="1">
      <c r="A127" s="104"/>
      <c r="B127" s="119"/>
      <c r="C127" s="104"/>
      <c r="D127" s="104"/>
      <c r="E127" s="104"/>
      <c r="F127" s="103"/>
      <c r="G127" s="103"/>
      <c r="H127" s="120"/>
      <c r="I127" s="104"/>
      <c r="J127" s="104"/>
      <c r="K127" s="104"/>
      <c r="L127" s="104"/>
      <c r="M127" s="104"/>
      <c r="N127" s="104"/>
      <c r="O127" s="104"/>
      <c r="P127" s="104"/>
      <c r="Q127" s="104"/>
      <c r="R127" s="104"/>
      <c r="S127" s="104"/>
      <c r="T127" s="104"/>
      <c r="U127" s="104"/>
      <c r="V127" s="104"/>
      <c r="W127" s="104"/>
      <c r="X127" s="104"/>
      <c r="Y127" s="104"/>
      <c r="Z127" s="104"/>
    </row>
    <row r="128" spans="1:26" ht="14.25" customHeight="1">
      <c r="A128" s="104"/>
      <c r="B128" s="119"/>
      <c r="C128" s="104"/>
      <c r="D128" s="104"/>
      <c r="E128" s="104"/>
      <c r="F128" s="103"/>
      <c r="G128" s="103"/>
      <c r="H128" s="120"/>
      <c r="I128" s="104"/>
      <c r="J128" s="104"/>
      <c r="K128" s="104"/>
      <c r="L128" s="104"/>
      <c r="M128" s="104"/>
      <c r="N128" s="104"/>
      <c r="O128" s="104"/>
      <c r="P128" s="104"/>
      <c r="Q128" s="104"/>
      <c r="R128" s="104"/>
      <c r="S128" s="104"/>
      <c r="T128" s="104"/>
      <c r="U128" s="104"/>
      <c r="V128" s="104"/>
      <c r="W128" s="104"/>
      <c r="X128" s="104"/>
      <c r="Y128" s="104"/>
      <c r="Z128" s="104"/>
    </row>
    <row r="129" spans="1:26" ht="14.25" customHeight="1">
      <c r="A129" s="104"/>
      <c r="B129" s="119"/>
      <c r="C129" s="104"/>
      <c r="D129" s="104"/>
      <c r="E129" s="104"/>
      <c r="F129" s="103"/>
      <c r="G129" s="103"/>
      <c r="H129" s="120"/>
      <c r="I129" s="104"/>
      <c r="J129" s="104"/>
      <c r="K129" s="104"/>
      <c r="L129" s="104"/>
      <c r="M129" s="104"/>
      <c r="N129" s="104"/>
      <c r="O129" s="104"/>
      <c r="P129" s="104"/>
      <c r="Q129" s="104"/>
      <c r="R129" s="104"/>
      <c r="S129" s="104"/>
      <c r="T129" s="104"/>
      <c r="U129" s="104"/>
      <c r="V129" s="104"/>
      <c r="W129" s="104"/>
      <c r="X129" s="104"/>
      <c r="Y129" s="104"/>
      <c r="Z129" s="104"/>
    </row>
    <row r="130" spans="1:26" ht="14.25" customHeight="1">
      <c r="A130" s="104"/>
      <c r="B130" s="119"/>
      <c r="C130" s="104"/>
      <c r="D130" s="104"/>
      <c r="E130" s="104"/>
      <c r="F130" s="103"/>
      <c r="G130" s="103"/>
      <c r="H130" s="120"/>
      <c r="I130" s="104"/>
      <c r="J130" s="104"/>
      <c r="K130" s="104"/>
      <c r="L130" s="104"/>
      <c r="M130" s="104"/>
      <c r="N130" s="104"/>
      <c r="O130" s="104"/>
      <c r="P130" s="104"/>
      <c r="Q130" s="104"/>
      <c r="R130" s="104"/>
      <c r="S130" s="104"/>
      <c r="T130" s="104"/>
      <c r="U130" s="104"/>
      <c r="V130" s="104"/>
      <c r="W130" s="104"/>
      <c r="X130" s="104"/>
      <c r="Y130" s="104"/>
      <c r="Z130" s="104"/>
    </row>
    <row r="131" spans="1:26" ht="14.25" customHeight="1">
      <c r="A131" s="104"/>
      <c r="B131" s="119"/>
      <c r="C131" s="104"/>
      <c r="D131" s="104"/>
      <c r="E131" s="104"/>
      <c r="F131" s="103"/>
      <c r="G131" s="103"/>
      <c r="H131" s="120"/>
      <c r="I131" s="104"/>
      <c r="J131" s="104"/>
      <c r="K131" s="104"/>
      <c r="L131" s="104"/>
      <c r="M131" s="104"/>
      <c r="N131" s="104"/>
      <c r="O131" s="104"/>
      <c r="P131" s="104"/>
      <c r="Q131" s="104"/>
      <c r="R131" s="104"/>
      <c r="S131" s="104"/>
      <c r="T131" s="104"/>
      <c r="U131" s="104"/>
      <c r="V131" s="104"/>
      <c r="W131" s="104"/>
      <c r="X131" s="104"/>
      <c r="Y131" s="104"/>
      <c r="Z131" s="104"/>
    </row>
    <row r="132" spans="1:26" ht="14.25" customHeight="1">
      <c r="A132" s="104"/>
      <c r="B132" s="119"/>
      <c r="C132" s="104"/>
      <c r="D132" s="104"/>
      <c r="E132" s="104"/>
      <c r="F132" s="103"/>
      <c r="G132" s="103"/>
      <c r="H132" s="120"/>
      <c r="I132" s="104"/>
      <c r="J132" s="104"/>
      <c r="K132" s="104"/>
      <c r="L132" s="104"/>
      <c r="M132" s="104"/>
      <c r="N132" s="104"/>
      <c r="O132" s="104"/>
      <c r="P132" s="104"/>
      <c r="Q132" s="104"/>
      <c r="R132" s="104"/>
      <c r="S132" s="104"/>
      <c r="T132" s="104"/>
      <c r="U132" s="104"/>
      <c r="V132" s="104"/>
      <c r="W132" s="104"/>
      <c r="X132" s="104"/>
      <c r="Y132" s="104"/>
      <c r="Z132" s="104"/>
    </row>
    <row r="133" spans="1:26" ht="14.25" customHeight="1">
      <c r="A133" s="104"/>
      <c r="B133" s="119"/>
      <c r="C133" s="104"/>
      <c r="D133" s="104"/>
      <c r="E133" s="104"/>
      <c r="F133" s="103"/>
      <c r="G133" s="103"/>
      <c r="H133" s="120"/>
      <c r="I133" s="104"/>
      <c r="J133" s="104"/>
      <c r="K133" s="104"/>
      <c r="L133" s="104"/>
      <c r="M133" s="104"/>
      <c r="N133" s="104"/>
      <c r="O133" s="104"/>
      <c r="P133" s="104"/>
      <c r="Q133" s="104"/>
      <c r="R133" s="104"/>
      <c r="S133" s="104"/>
      <c r="T133" s="104"/>
      <c r="U133" s="104"/>
      <c r="V133" s="104"/>
      <c r="W133" s="104"/>
      <c r="X133" s="104"/>
      <c r="Y133" s="104"/>
      <c r="Z133" s="104"/>
    </row>
    <row r="134" spans="1:26" ht="14.25" customHeight="1">
      <c r="A134" s="104"/>
      <c r="B134" s="119"/>
      <c r="C134" s="104"/>
      <c r="D134" s="104"/>
      <c r="E134" s="104"/>
      <c r="F134" s="103"/>
      <c r="G134" s="103"/>
      <c r="H134" s="120"/>
      <c r="I134" s="104"/>
      <c r="J134" s="104"/>
      <c r="K134" s="104"/>
      <c r="L134" s="104"/>
      <c r="M134" s="104"/>
      <c r="N134" s="104"/>
      <c r="O134" s="104"/>
      <c r="P134" s="104"/>
      <c r="Q134" s="104"/>
      <c r="R134" s="104"/>
      <c r="S134" s="104"/>
      <c r="T134" s="104"/>
      <c r="U134" s="104"/>
      <c r="V134" s="104"/>
      <c r="W134" s="104"/>
      <c r="X134" s="104"/>
      <c r="Y134" s="104"/>
      <c r="Z134" s="104"/>
    </row>
    <row r="135" spans="1:26" ht="14.25" customHeight="1">
      <c r="A135" s="104"/>
      <c r="B135" s="119"/>
      <c r="C135" s="104"/>
      <c r="D135" s="104"/>
      <c r="E135" s="104"/>
      <c r="F135" s="103"/>
      <c r="G135" s="103"/>
      <c r="H135" s="120"/>
      <c r="I135" s="104"/>
      <c r="J135" s="104"/>
      <c r="K135" s="104"/>
      <c r="L135" s="104"/>
      <c r="M135" s="104"/>
      <c r="N135" s="104"/>
      <c r="O135" s="104"/>
      <c r="P135" s="104"/>
      <c r="Q135" s="104"/>
      <c r="R135" s="104"/>
      <c r="S135" s="104"/>
      <c r="T135" s="104"/>
      <c r="U135" s="104"/>
      <c r="V135" s="104"/>
      <c r="W135" s="104"/>
      <c r="X135" s="104"/>
      <c r="Y135" s="104"/>
      <c r="Z135" s="104"/>
    </row>
    <row r="136" spans="1:26" ht="14.25" customHeight="1">
      <c r="A136" s="104"/>
      <c r="B136" s="119"/>
      <c r="C136" s="104"/>
      <c r="D136" s="104"/>
      <c r="E136" s="104"/>
      <c r="F136" s="103"/>
      <c r="G136" s="103"/>
      <c r="H136" s="120"/>
      <c r="I136" s="104"/>
      <c r="J136" s="104"/>
      <c r="K136" s="104"/>
      <c r="L136" s="104"/>
      <c r="M136" s="104"/>
      <c r="N136" s="104"/>
      <c r="O136" s="104"/>
      <c r="P136" s="104"/>
      <c r="Q136" s="104"/>
      <c r="R136" s="104"/>
      <c r="S136" s="104"/>
      <c r="T136" s="104"/>
      <c r="U136" s="104"/>
      <c r="V136" s="104"/>
      <c r="W136" s="104"/>
      <c r="X136" s="104"/>
      <c r="Y136" s="104"/>
      <c r="Z136" s="104"/>
    </row>
    <row r="137" spans="1:26" ht="14.25" customHeight="1">
      <c r="A137" s="104"/>
      <c r="B137" s="119"/>
      <c r="C137" s="104"/>
      <c r="D137" s="104"/>
      <c r="E137" s="104"/>
      <c r="F137" s="103"/>
      <c r="G137" s="103"/>
      <c r="H137" s="120"/>
      <c r="I137" s="104"/>
      <c r="J137" s="104"/>
      <c r="K137" s="104"/>
      <c r="L137" s="104"/>
      <c r="M137" s="104"/>
      <c r="N137" s="104"/>
      <c r="O137" s="104"/>
      <c r="P137" s="104"/>
      <c r="Q137" s="104"/>
      <c r="R137" s="104"/>
      <c r="S137" s="104"/>
      <c r="T137" s="104"/>
      <c r="U137" s="104"/>
      <c r="V137" s="104"/>
      <c r="W137" s="104"/>
      <c r="X137" s="104"/>
      <c r="Y137" s="104"/>
      <c r="Z137" s="104"/>
    </row>
    <row r="138" spans="1:26" ht="14.25" customHeight="1">
      <c r="A138" s="104"/>
      <c r="B138" s="119"/>
      <c r="C138" s="104"/>
      <c r="D138" s="104"/>
      <c r="E138" s="104"/>
      <c r="F138" s="103"/>
      <c r="G138" s="103"/>
      <c r="H138" s="120"/>
      <c r="I138" s="104"/>
      <c r="J138" s="104"/>
      <c r="K138" s="104"/>
      <c r="L138" s="104"/>
      <c r="M138" s="104"/>
      <c r="N138" s="104"/>
      <c r="O138" s="104"/>
      <c r="P138" s="104"/>
      <c r="Q138" s="104"/>
      <c r="R138" s="104"/>
      <c r="S138" s="104"/>
      <c r="T138" s="104"/>
      <c r="U138" s="104"/>
      <c r="V138" s="104"/>
      <c r="W138" s="104"/>
      <c r="X138" s="104"/>
      <c r="Y138" s="104"/>
      <c r="Z138" s="104"/>
    </row>
    <row r="139" spans="1:26" ht="14.25" customHeight="1">
      <c r="A139" s="104"/>
      <c r="B139" s="119"/>
      <c r="C139" s="104"/>
      <c r="D139" s="104"/>
      <c r="E139" s="104"/>
      <c r="F139" s="103"/>
      <c r="G139" s="103"/>
      <c r="H139" s="120"/>
      <c r="I139" s="104"/>
      <c r="J139" s="104"/>
      <c r="K139" s="104"/>
      <c r="L139" s="104"/>
      <c r="M139" s="104"/>
      <c r="N139" s="104"/>
      <c r="O139" s="104"/>
      <c r="P139" s="104"/>
      <c r="Q139" s="104"/>
      <c r="R139" s="104"/>
      <c r="S139" s="104"/>
      <c r="T139" s="104"/>
      <c r="U139" s="104"/>
      <c r="V139" s="104"/>
      <c r="W139" s="104"/>
      <c r="X139" s="104"/>
      <c r="Y139" s="104"/>
      <c r="Z139" s="104"/>
    </row>
    <row r="140" spans="1:26" ht="14.25" customHeight="1">
      <c r="A140" s="104"/>
      <c r="B140" s="119"/>
      <c r="C140" s="104"/>
      <c r="D140" s="104"/>
      <c r="E140" s="104"/>
      <c r="F140" s="103"/>
      <c r="G140" s="103"/>
      <c r="H140" s="120"/>
      <c r="I140" s="104"/>
      <c r="J140" s="104"/>
      <c r="K140" s="104"/>
      <c r="L140" s="104"/>
      <c r="M140" s="104"/>
      <c r="N140" s="104"/>
      <c r="O140" s="104"/>
      <c r="P140" s="104"/>
      <c r="Q140" s="104"/>
      <c r="R140" s="104"/>
      <c r="S140" s="104"/>
      <c r="T140" s="104"/>
      <c r="U140" s="104"/>
      <c r="V140" s="104"/>
      <c r="W140" s="104"/>
      <c r="X140" s="104"/>
      <c r="Y140" s="104"/>
      <c r="Z140" s="104"/>
    </row>
    <row r="141" spans="1:26" ht="14.25" customHeight="1">
      <c r="A141" s="104"/>
      <c r="B141" s="119"/>
      <c r="C141" s="104"/>
      <c r="D141" s="104"/>
      <c r="E141" s="104"/>
      <c r="F141" s="103"/>
      <c r="G141" s="103"/>
      <c r="H141" s="120"/>
      <c r="I141" s="104"/>
      <c r="J141" s="104"/>
      <c r="K141" s="104"/>
      <c r="L141" s="104"/>
      <c r="M141" s="104"/>
      <c r="N141" s="104"/>
      <c r="O141" s="104"/>
      <c r="P141" s="104"/>
      <c r="Q141" s="104"/>
      <c r="R141" s="104"/>
      <c r="S141" s="104"/>
      <c r="T141" s="104"/>
      <c r="U141" s="104"/>
      <c r="V141" s="104"/>
      <c r="W141" s="104"/>
      <c r="X141" s="104"/>
      <c r="Y141" s="104"/>
      <c r="Z141" s="104"/>
    </row>
    <row r="142" spans="1:26" ht="14.25" customHeight="1">
      <c r="A142" s="104"/>
      <c r="B142" s="119"/>
      <c r="C142" s="104"/>
      <c r="D142" s="104"/>
      <c r="E142" s="104"/>
      <c r="F142" s="103"/>
      <c r="G142" s="103"/>
      <c r="H142" s="120"/>
      <c r="I142" s="104"/>
      <c r="J142" s="104"/>
      <c r="K142" s="104"/>
      <c r="L142" s="104"/>
      <c r="M142" s="104"/>
      <c r="N142" s="104"/>
      <c r="O142" s="104"/>
      <c r="P142" s="104"/>
      <c r="Q142" s="104"/>
      <c r="R142" s="104"/>
      <c r="S142" s="104"/>
      <c r="T142" s="104"/>
      <c r="U142" s="104"/>
      <c r="V142" s="104"/>
      <c r="W142" s="104"/>
      <c r="X142" s="104"/>
      <c r="Y142" s="104"/>
      <c r="Z142" s="104"/>
    </row>
    <row r="143" spans="1:26" ht="14.25" customHeight="1">
      <c r="A143" s="104"/>
      <c r="B143" s="119"/>
      <c r="C143" s="104"/>
      <c r="D143" s="104"/>
      <c r="E143" s="104"/>
      <c r="F143" s="103"/>
      <c r="G143" s="103"/>
      <c r="H143" s="120"/>
      <c r="I143" s="104"/>
      <c r="J143" s="104"/>
      <c r="K143" s="104"/>
      <c r="L143" s="104"/>
      <c r="M143" s="104"/>
      <c r="N143" s="104"/>
      <c r="O143" s="104"/>
      <c r="P143" s="104"/>
      <c r="Q143" s="104"/>
      <c r="R143" s="104"/>
      <c r="S143" s="104"/>
      <c r="T143" s="104"/>
      <c r="U143" s="104"/>
      <c r="V143" s="104"/>
      <c r="W143" s="104"/>
      <c r="X143" s="104"/>
      <c r="Y143" s="104"/>
      <c r="Z143" s="104"/>
    </row>
    <row r="144" spans="1:26" ht="14.25" customHeight="1">
      <c r="A144" s="104"/>
      <c r="B144" s="119"/>
      <c r="C144" s="104"/>
      <c r="D144" s="104"/>
      <c r="E144" s="104"/>
      <c r="F144" s="103"/>
      <c r="G144" s="103"/>
      <c r="H144" s="120"/>
      <c r="I144" s="104"/>
      <c r="J144" s="104"/>
      <c r="K144" s="104"/>
      <c r="L144" s="104"/>
      <c r="M144" s="104"/>
      <c r="N144" s="104"/>
      <c r="O144" s="104"/>
      <c r="P144" s="104"/>
      <c r="Q144" s="104"/>
      <c r="R144" s="104"/>
      <c r="S144" s="104"/>
      <c r="T144" s="104"/>
      <c r="U144" s="104"/>
      <c r="V144" s="104"/>
      <c r="W144" s="104"/>
      <c r="X144" s="104"/>
      <c r="Y144" s="104"/>
      <c r="Z144" s="104"/>
    </row>
    <row r="145" spans="1:26" ht="14.25" customHeight="1">
      <c r="A145" s="104"/>
      <c r="B145" s="119"/>
      <c r="C145" s="104"/>
      <c r="D145" s="104"/>
      <c r="E145" s="104"/>
      <c r="F145" s="103"/>
      <c r="G145" s="103"/>
      <c r="H145" s="120"/>
      <c r="I145" s="104"/>
      <c r="J145" s="104"/>
      <c r="K145" s="104"/>
      <c r="L145" s="104"/>
      <c r="M145" s="104"/>
      <c r="N145" s="104"/>
      <c r="O145" s="104"/>
      <c r="P145" s="104"/>
      <c r="Q145" s="104"/>
      <c r="R145" s="104"/>
      <c r="S145" s="104"/>
      <c r="T145" s="104"/>
      <c r="U145" s="104"/>
      <c r="V145" s="104"/>
      <c r="W145" s="104"/>
      <c r="X145" s="104"/>
      <c r="Y145" s="104"/>
      <c r="Z145" s="104"/>
    </row>
    <row r="146" spans="1:26" ht="14.25" customHeight="1">
      <c r="A146" s="104"/>
      <c r="B146" s="119"/>
      <c r="C146" s="104"/>
      <c r="D146" s="104"/>
      <c r="E146" s="104"/>
      <c r="F146" s="103"/>
      <c r="G146" s="103"/>
      <c r="H146" s="120"/>
      <c r="I146" s="104"/>
      <c r="J146" s="104"/>
      <c r="K146" s="104"/>
      <c r="L146" s="104"/>
      <c r="M146" s="104"/>
      <c r="N146" s="104"/>
      <c r="O146" s="104"/>
      <c r="P146" s="104"/>
      <c r="Q146" s="104"/>
      <c r="R146" s="104"/>
      <c r="S146" s="104"/>
      <c r="T146" s="104"/>
      <c r="U146" s="104"/>
      <c r="V146" s="104"/>
      <c r="W146" s="104"/>
      <c r="X146" s="104"/>
      <c r="Y146" s="104"/>
      <c r="Z146" s="104"/>
    </row>
    <row r="147" spans="1:26" ht="14.25" customHeight="1">
      <c r="A147" s="104"/>
      <c r="B147" s="119"/>
      <c r="C147" s="104"/>
      <c r="D147" s="104"/>
      <c r="E147" s="104"/>
      <c r="F147" s="103"/>
      <c r="G147" s="103"/>
      <c r="H147" s="120"/>
      <c r="I147" s="104"/>
      <c r="J147" s="104"/>
      <c r="K147" s="104"/>
      <c r="L147" s="104"/>
      <c r="M147" s="104"/>
      <c r="N147" s="104"/>
      <c r="O147" s="104"/>
      <c r="P147" s="104"/>
      <c r="Q147" s="104"/>
      <c r="R147" s="104"/>
      <c r="S147" s="104"/>
      <c r="T147" s="104"/>
      <c r="U147" s="104"/>
      <c r="V147" s="104"/>
      <c r="W147" s="104"/>
      <c r="X147" s="104"/>
      <c r="Y147" s="104"/>
      <c r="Z147" s="104"/>
    </row>
    <row r="148" spans="1:26" ht="14.25" customHeight="1">
      <c r="A148" s="104"/>
      <c r="B148" s="119"/>
      <c r="C148" s="104"/>
      <c r="D148" s="104"/>
      <c r="E148" s="104"/>
      <c r="F148" s="103"/>
      <c r="G148" s="103"/>
      <c r="H148" s="120"/>
      <c r="I148" s="104"/>
      <c r="J148" s="104"/>
      <c r="K148" s="104"/>
      <c r="L148" s="104"/>
      <c r="M148" s="104"/>
      <c r="N148" s="104"/>
      <c r="O148" s="104"/>
      <c r="P148" s="104"/>
      <c r="Q148" s="104"/>
      <c r="R148" s="104"/>
      <c r="S148" s="104"/>
      <c r="T148" s="104"/>
      <c r="U148" s="104"/>
      <c r="V148" s="104"/>
      <c r="W148" s="104"/>
      <c r="X148" s="104"/>
      <c r="Y148" s="104"/>
      <c r="Z148" s="104"/>
    </row>
    <row r="149" spans="1:26" ht="14.25" customHeight="1">
      <c r="A149" s="104"/>
      <c r="B149" s="119"/>
      <c r="C149" s="104"/>
      <c r="D149" s="104"/>
      <c r="E149" s="104"/>
      <c r="F149" s="103"/>
      <c r="G149" s="103"/>
      <c r="H149" s="120"/>
      <c r="I149" s="104"/>
      <c r="J149" s="104"/>
      <c r="K149" s="104"/>
      <c r="L149" s="104"/>
      <c r="M149" s="104"/>
      <c r="N149" s="104"/>
      <c r="O149" s="104"/>
      <c r="P149" s="104"/>
      <c r="Q149" s="104"/>
      <c r="R149" s="104"/>
      <c r="S149" s="104"/>
      <c r="T149" s="104"/>
      <c r="U149" s="104"/>
      <c r="V149" s="104"/>
      <c r="W149" s="104"/>
      <c r="X149" s="104"/>
      <c r="Y149" s="104"/>
      <c r="Z149" s="104"/>
    </row>
    <row r="150" spans="1:26" ht="14.25" customHeight="1">
      <c r="A150" s="104"/>
      <c r="B150" s="119"/>
      <c r="C150" s="104"/>
      <c r="D150" s="104"/>
      <c r="E150" s="104"/>
      <c r="F150" s="103"/>
      <c r="G150" s="103"/>
      <c r="H150" s="120"/>
      <c r="I150" s="104"/>
      <c r="J150" s="104"/>
      <c r="K150" s="104"/>
      <c r="L150" s="104"/>
      <c r="M150" s="104"/>
      <c r="N150" s="104"/>
      <c r="O150" s="104"/>
      <c r="P150" s="104"/>
      <c r="Q150" s="104"/>
      <c r="R150" s="104"/>
      <c r="S150" s="104"/>
      <c r="T150" s="104"/>
      <c r="U150" s="104"/>
      <c r="V150" s="104"/>
      <c r="W150" s="104"/>
      <c r="X150" s="104"/>
      <c r="Y150" s="104"/>
      <c r="Z150" s="104"/>
    </row>
    <row r="151" spans="1:26" ht="14.25" customHeight="1">
      <c r="A151" s="104"/>
      <c r="B151" s="119"/>
      <c r="C151" s="104"/>
      <c r="D151" s="104"/>
      <c r="E151" s="104"/>
      <c r="F151" s="103"/>
      <c r="G151" s="103"/>
      <c r="H151" s="120"/>
      <c r="I151" s="104"/>
      <c r="J151" s="104"/>
      <c r="K151" s="104"/>
      <c r="L151" s="104"/>
      <c r="M151" s="104"/>
      <c r="N151" s="104"/>
      <c r="O151" s="104"/>
      <c r="P151" s="104"/>
      <c r="Q151" s="104"/>
      <c r="R151" s="104"/>
      <c r="S151" s="104"/>
      <c r="T151" s="104"/>
      <c r="U151" s="104"/>
      <c r="V151" s="104"/>
      <c r="W151" s="104"/>
      <c r="X151" s="104"/>
      <c r="Y151" s="104"/>
      <c r="Z151" s="104"/>
    </row>
    <row r="152" spans="1:26" ht="14.25" customHeight="1">
      <c r="A152" s="104"/>
      <c r="B152" s="119"/>
      <c r="C152" s="104"/>
      <c r="D152" s="104"/>
      <c r="E152" s="104"/>
      <c r="F152" s="103"/>
      <c r="G152" s="103"/>
      <c r="H152" s="120"/>
      <c r="I152" s="104"/>
      <c r="J152" s="104"/>
      <c r="K152" s="104"/>
      <c r="L152" s="104"/>
      <c r="M152" s="104"/>
      <c r="N152" s="104"/>
      <c r="O152" s="104"/>
      <c r="P152" s="104"/>
      <c r="Q152" s="104"/>
      <c r="R152" s="104"/>
      <c r="S152" s="104"/>
      <c r="T152" s="104"/>
      <c r="U152" s="104"/>
      <c r="V152" s="104"/>
      <c r="W152" s="104"/>
      <c r="X152" s="104"/>
      <c r="Y152" s="104"/>
      <c r="Z152" s="104"/>
    </row>
    <row r="153" spans="1:26" ht="14.25" customHeight="1">
      <c r="A153" s="104"/>
      <c r="B153" s="119"/>
      <c r="C153" s="104"/>
      <c r="D153" s="104"/>
      <c r="E153" s="104"/>
      <c r="F153" s="103"/>
      <c r="G153" s="103"/>
      <c r="H153" s="120"/>
      <c r="I153" s="104"/>
      <c r="J153" s="104"/>
      <c r="K153" s="104"/>
      <c r="L153" s="104"/>
      <c r="M153" s="104"/>
      <c r="N153" s="104"/>
      <c r="O153" s="104"/>
      <c r="P153" s="104"/>
      <c r="Q153" s="104"/>
      <c r="R153" s="104"/>
      <c r="S153" s="104"/>
      <c r="T153" s="104"/>
      <c r="U153" s="104"/>
      <c r="V153" s="104"/>
      <c r="W153" s="104"/>
      <c r="X153" s="104"/>
      <c r="Y153" s="104"/>
      <c r="Z153" s="104"/>
    </row>
    <row r="154" spans="1:26" ht="14.25" customHeight="1">
      <c r="A154" s="104"/>
      <c r="B154" s="119"/>
      <c r="C154" s="104"/>
      <c r="D154" s="104"/>
      <c r="E154" s="104"/>
      <c r="F154" s="103"/>
      <c r="G154" s="103"/>
      <c r="H154" s="120"/>
      <c r="I154" s="104"/>
      <c r="J154" s="104"/>
      <c r="K154" s="104"/>
      <c r="L154" s="104"/>
      <c r="M154" s="104"/>
      <c r="N154" s="104"/>
      <c r="O154" s="104"/>
      <c r="P154" s="104"/>
      <c r="Q154" s="104"/>
      <c r="R154" s="104"/>
      <c r="S154" s="104"/>
      <c r="T154" s="104"/>
      <c r="U154" s="104"/>
      <c r="V154" s="104"/>
      <c r="W154" s="104"/>
      <c r="X154" s="104"/>
      <c r="Y154" s="104"/>
      <c r="Z154" s="104"/>
    </row>
    <row r="155" spans="1:26" ht="14.25" customHeight="1">
      <c r="A155" s="104"/>
      <c r="B155" s="119"/>
      <c r="C155" s="104"/>
      <c r="D155" s="104"/>
      <c r="E155" s="104"/>
      <c r="F155" s="103"/>
      <c r="G155" s="103"/>
      <c r="H155" s="120"/>
      <c r="I155" s="104"/>
      <c r="J155" s="104"/>
      <c r="K155" s="104"/>
      <c r="L155" s="104"/>
      <c r="M155" s="104"/>
      <c r="N155" s="104"/>
      <c r="O155" s="104"/>
      <c r="P155" s="104"/>
      <c r="Q155" s="104"/>
      <c r="R155" s="104"/>
      <c r="S155" s="104"/>
      <c r="T155" s="104"/>
      <c r="U155" s="104"/>
      <c r="V155" s="104"/>
      <c r="W155" s="104"/>
      <c r="X155" s="104"/>
      <c r="Y155" s="104"/>
      <c r="Z155" s="104"/>
    </row>
    <row r="156" spans="1:26" ht="14.25" customHeight="1">
      <c r="A156" s="104"/>
      <c r="B156" s="119"/>
      <c r="C156" s="104"/>
      <c r="D156" s="104"/>
      <c r="E156" s="104"/>
      <c r="F156" s="103"/>
      <c r="G156" s="103"/>
      <c r="H156" s="120"/>
      <c r="I156" s="104"/>
      <c r="J156" s="104"/>
      <c r="K156" s="104"/>
      <c r="L156" s="104"/>
      <c r="M156" s="104"/>
      <c r="N156" s="104"/>
      <c r="O156" s="104"/>
      <c r="P156" s="104"/>
      <c r="Q156" s="104"/>
      <c r="R156" s="104"/>
      <c r="S156" s="104"/>
      <c r="T156" s="104"/>
      <c r="U156" s="104"/>
      <c r="V156" s="104"/>
      <c r="W156" s="104"/>
      <c r="X156" s="104"/>
      <c r="Y156" s="104"/>
      <c r="Z156" s="104"/>
    </row>
    <row r="157" spans="1:26" ht="14.25" customHeight="1">
      <c r="A157" s="104"/>
      <c r="B157" s="119"/>
      <c r="C157" s="104"/>
      <c r="D157" s="104"/>
      <c r="E157" s="104"/>
      <c r="F157" s="103"/>
      <c r="G157" s="103"/>
      <c r="H157" s="120"/>
      <c r="I157" s="104"/>
      <c r="J157" s="104"/>
      <c r="K157" s="104"/>
      <c r="L157" s="104"/>
      <c r="M157" s="104"/>
      <c r="N157" s="104"/>
      <c r="O157" s="104"/>
      <c r="P157" s="104"/>
      <c r="Q157" s="104"/>
      <c r="R157" s="104"/>
      <c r="S157" s="104"/>
      <c r="T157" s="104"/>
      <c r="U157" s="104"/>
      <c r="V157" s="104"/>
      <c r="W157" s="104"/>
      <c r="X157" s="104"/>
      <c r="Y157" s="104"/>
      <c r="Z157" s="104"/>
    </row>
    <row r="158" spans="1:26" ht="14.25" customHeight="1">
      <c r="A158" s="104"/>
      <c r="B158" s="119"/>
      <c r="C158" s="104"/>
      <c r="D158" s="104"/>
      <c r="E158" s="104"/>
      <c r="F158" s="103"/>
      <c r="G158" s="103"/>
      <c r="H158" s="120"/>
      <c r="I158" s="104"/>
      <c r="J158" s="104"/>
      <c r="K158" s="104"/>
      <c r="L158" s="104"/>
      <c r="M158" s="104"/>
      <c r="N158" s="104"/>
      <c r="O158" s="104"/>
      <c r="P158" s="104"/>
      <c r="Q158" s="104"/>
      <c r="R158" s="104"/>
      <c r="S158" s="104"/>
      <c r="T158" s="104"/>
      <c r="U158" s="104"/>
      <c r="V158" s="104"/>
      <c r="W158" s="104"/>
      <c r="X158" s="104"/>
      <c r="Y158" s="104"/>
      <c r="Z158" s="104"/>
    </row>
    <row r="159" spans="1:26" ht="14.25" customHeight="1">
      <c r="A159" s="104"/>
      <c r="B159" s="119"/>
      <c r="C159" s="104"/>
      <c r="D159" s="104"/>
      <c r="E159" s="104"/>
      <c r="F159" s="103"/>
      <c r="G159" s="103"/>
      <c r="H159" s="120"/>
      <c r="I159" s="104"/>
      <c r="J159" s="104"/>
      <c r="K159" s="104"/>
      <c r="L159" s="104"/>
      <c r="M159" s="104"/>
      <c r="N159" s="104"/>
      <c r="O159" s="104"/>
      <c r="P159" s="104"/>
      <c r="Q159" s="104"/>
      <c r="R159" s="104"/>
      <c r="S159" s="104"/>
      <c r="T159" s="104"/>
      <c r="U159" s="104"/>
      <c r="V159" s="104"/>
      <c r="W159" s="104"/>
      <c r="X159" s="104"/>
      <c r="Y159" s="104"/>
      <c r="Z159" s="104"/>
    </row>
    <row r="160" spans="1:26" ht="14.25" customHeight="1">
      <c r="A160" s="104"/>
      <c r="B160" s="119"/>
      <c r="C160" s="104"/>
      <c r="D160" s="104"/>
      <c r="E160" s="104"/>
      <c r="F160" s="103"/>
      <c r="G160" s="103"/>
      <c r="H160" s="120"/>
      <c r="I160" s="104"/>
      <c r="J160" s="104"/>
      <c r="K160" s="104"/>
      <c r="L160" s="104"/>
      <c r="M160" s="104"/>
      <c r="N160" s="104"/>
      <c r="O160" s="104"/>
      <c r="P160" s="104"/>
      <c r="Q160" s="104"/>
      <c r="R160" s="104"/>
      <c r="S160" s="104"/>
      <c r="T160" s="104"/>
      <c r="U160" s="104"/>
      <c r="V160" s="104"/>
      <c r="W160" s="104"/>
      <c r="X160" s="104"/>
      <c r="Y160" s="104"/>
      <c r="Z160" s="104"/>
    </row>
    <row r="161" spans="1:26" ht="14.25" customHeight="1">
      <c r="A161" s="104"/>
      <c r="B161" s="119"/>
      <c r="C161" s="104"/>
      <c r="D161" s="104"/>
      <c r="E161" s="104"/>
      <c r="F161" s="103"/>
      <c r="G161" s="103"/>
      <c r="H161" s="120"/>
      <c r="I161" s="104"/>
      <c r="J161" s="104"/>
      <c r="K161" s="104"/>
      <c r="L161" s="104"/>
      <c r="M161" s="104"/>
      <c r="N161" s="104"/>
      <c r="O161" s="104"/>
      <c r="P161" s="104"/>
      <c r="Q161" s="104"/>
      <c r="R161" s="104"/>
      <c r="S161" s="104"/>
      <c r="T161" s="104"/>
      <c r="U161" s="104"/>
      <c r="V161" s="104"/>
      <c r="W161" s="104"/>
      <c r="X161" s="104"/>
      <c r="Y161" s="104"/>
      <c r="Z161" s="104"/>
    </row>
    <row r="162" spans="1:26" ht="14.25" customHeight="1">
      <c r="A162" s="104"/>
      <c r="B162" s="119"/>
      <c r="C162" s="104"/>
      <c r="D162" s="104"/>
      <c r="E162" s="104"/>
      <c r="F162" s="103"/>
      <c r="G162" s="103"/>
      <c r="H162" s="120"/>
      <c r="I162" s="104"/>
      <c r="J162" s="104"/>
      <c r="K162" s="104"/>
      <c r="L162" s="104"/>
      <c r="M162" s="104"/>
      <c r="N162" s="104"/>
      <c r="O162" s="104"/>
      <c r="P162" s="104"/>
      <c r="Q162" s="104"/>
      <c r="R162" s="104"/>
      <c r="S162" s="104"/>
      <c r="T162" s="104"/>
      <c r="U162" s="104"/>
      <c r="V162" s="104"/>
      <c r="W162" s="104"/>
      <c r="X162" s="104"/>
      <c r="Y162" s="104"/>
      <c r="Z162" s="104"/>
    </row>
    <row r="163" spans="1:26" ht="14.25" customHeight="1">
      <c r="A163" s="104"/>
      <c r="B163" s="119"/>
      <c r="C163" s="104"/>
      <c r="D163" s="104"/>
      <c r="E163" s="104"/>
      <c r="F163" s="103"/>
      <c r="G163" s="103"/>
      <c r="H163" s="120"/>
      <c r="I163" s="104"/>
      <c r="J163" s="104"/>
      <c r="K163" s="104"/>
      <c r="L163" s="104"/>
      <c r="M163" s="104"/>
      <c r="N163" s="104"/>
      <c r="O163" s="104"/>
      <c r="P163" s="104"/>
      <c r="Q163" s="104"/>
      <c r="R163" s="104"/>
      <c r="S163" s="104"/>
      <c r="T163" s="104"/>
      <c r="U163" s="104"/>
      <c r="V163" s="104"/>
      <c r="W163" s="104"/>
      <c r="X163" s="104"/>
      <c r="Y163" s="104"/>
      <c r="Z163" s="104"/>
    </row>
    <row r="164" spans="1:26" ht="14.25" customHeight="1">
      <c r="A164" s="104"/>
      <c r="B164" s="119"/>
      <c r="C164" s="104"/>
      <c r="D164" s="104"/>
      <c r="E164" s="104"/>
      <c r="F164" s="103"/>
      <c r="G164" s="103"/>
      <c r="H164" s="120"/>
      <c r="I164" s="104"/>
      <c r="J164" s="104"/>
      <c r="K164" s="104"/>
      <c r="L164" s="104"/>
      <c r="M164" s="104"/>
      <c r="N164" s="104"/>
      <c r="O164" s="104"/>
      <c r="P164" s="104"/>
      <c r="Q164" s="104"/>
      <c r="R164" s="104"/>
      <c r="S164" s="104"/>
      <c r="T164" s="104"/>
      <c r="U164" s="104"/>
      <c r="V164" s="104"/>
      <c r="W164" s="104"/>
      <c r="X164" s="104"/>
      <c r="Y164" s="104"/>
      <c r="Z164" s="104"/>
    </row>
    <row r="165" spans="1:26" ht="14.25" customHeight="1">
      <c r="A165" s="104"/>
      <c r="B165" s="119"/>
      <c r="C165" s="104"/>
      <c r="D165" s="104"/>
      <c r="E165" s="104"/>
      <c r="F165" s="103"/>
      <c r="G165" s="103"/>
      <c r="H165" s="120"/>
      <c r="I165" s="104"/>
      <c r="J165" s="104"/>
      <c r="K165" s="104"/>
      <c r="L165" s="104"/>
      <c r="M165" s="104"/>
      <c r="N165" s="104"/>
      <c r="O165" s="104"/>
      <c r="P165" s="104"/>
      <c r="Q165" s="104"/>
      <c r="R165" s="104"/>
      <c r="S165" s="104"/>
      <c r="T165" s="104"/>
      <c r="U165" s="104"/>
      <c r="V165" s="104"/>
      <c r="W165" s="104"/>
      <c r="X165" s="104"/>
      <c r="Y165" s="104"/>
      <c r="Z165" s="104"/>
    </row>
    <row r="166" spans="1:26" ht="14.25" customHeight="1">
      <c r="A166" s="104"/>
      <c r="B166" s="119"/>
      <c r="C166" s="104"/>
      <c r="D166" s="104"/>
      <c r="E166" s="104"/>
      <c r="F166" s="103"/>
      <c r="G166" s="103"/>
      <c r="H166" s="120"/>
      <c r="I166" s="104"/>
      <c r="J166" s="104"/>
      <c r="K166" s="104"/>
      <c r="L166" s="104"/>
      <c r="M166" s="104"/>
      <c r="N166" s="104"/>
      <c r="O166" s="104"/>
      <c r="P166" s="104"/>
      <c r="Q166" s="104"/>
      <c r="R166" s="104"/>
      <c r="S166" s="104"/>
      <c r="T166" s="104"/>
      <c r="U166" s="104"/>
      <c r="V166" s="104"/>
      <c r="W166" s="104"/>
      <c r="X166" s="104"/>
      <c r="Y166" s="104"/>
      <c r="Z166" s="104"/>
    </row>
    <row r="167" spans="1:26" ht="14.25" customHeight="1">
      <c r="A167" s="104"/>
      <c r="B167" s="119"/>
      <c r="C167" s="104"/>
      <c r="D167" s="104"/>
      <c r="E167" s="104"/>
      <c r="F167" s="103"/>
      <c r="G167" s="103"/>
      <c r="H167" s="120"/>
      <c r="I167" s="104"/>
      <c r="J167" s="104"/>
      <c r="K167" s="104"/>
      <c r="L167" s="104"/>
      <c r="M167" s="104"/>
      <c r="N167" s="104"/>
      <c r="O167" s="104"/>
      <c r="P167" s="104"/>
      <c r="Q167" s="104"/>
      <c r="R167" s="104"/>
      <c r="S167" s="104"/>
      <c r="T167" s="104"/>
      <c r="U167" s="104"/>
      <c r="V167" s="104"/>
      <c r="W167" s="104"/>
      <c r="X167" s="104"/>
      <c r="Y167" s="104"/>
      <c r="Z167" s="104"/>
    </row>
    <row r="168" spans="1:26" ht="14.25" customHeight="1">
      <c r="A168" s="104"/>
      <c r="B168" s="119"/>
      <c r="C168" s="104"/>
      <c r="D168" s="104"/>
      <c r="E168" s="104"/>
      <c r="F168" s="103"/>
      <c r="G168" s="103"/>
      <c r="H168" s="120"/>
      <c r="I168" s="104"/>
      <c r="J168" s="104"/>
      <c r="K168" s="104"/>
      <c r="L168" s="104"/>
      <c r="M168" s="104"/>
      <c r="N168" s="104"/>
      <c r="O168" s="104"/>
      <c r="P168" s="104"/>
      <c r="Q168" s="104"/>
      <c r="R168" s="104"/>
      <c r="S168" s="104"/>
      <c r="T168" s="104"/>
      <c r="U168" s="104"/>
      <c r="V168" s="104"/>
      <c r="W168" s="104"/>
      <c r="X168" s="104"/>
      <c r="Y168" s="104"/>
      <c r="Z168" s="104"/>
    </row>
    <row r="169" spans="1:26" ht="14.25" customHeight="1">
      <c r="A169" s="104"/>
      <c r="B169" s="119"/>
      <c r="C169" s="104"/>
      <c r="D169" s="104"/>
      <c r="E169" s="104"/>
      <c r="F169" s="103"/>
      <c r="G169" s="103"/>
      <c r="H169" s="120"/>
      <c r="I169" s="104"/>
      <c r="J169" s="104"/>
      <c r="K169" s="104"/>
      <c r="L169" s="104"/>
      <c r="M169" s="104"/>
      <c r="N169" s="104"/>
      <c r="O169" s="104"/>
      <c r="P169" s="104"/>
      <c r="Q169" s="104"/>
      <c r="R169" s="104"/>
      <c r="S169" s="104"/>
      <c r="T169" s="104"/>
      <c r="U169" s="104"/>
      <c r="V169" s="104"/>
      <c r="W169" s="104"/>
      <c r="X169" s="104"/>
      <c r="Y169" s="104"/>
      <c r="Z169" s="104"/>
    </row>
    <row r="170" spans="1:26" ht="14.25" customHeight="1">
      <c r="A170" s="104"/>
      <c r="B170" s="119"/>
      <c r="C170" s="104"/>
      <c r="D170" s="104"/>
      <c r="E170" s="104"/>
      <c r="F170" s="103"/>
      <c r="G170" s="103"/>
      <c r="H170" s="120"/>
      <c r="I170" s="104"/>
      <c r="J170" s="104"/>
      <c r="K170" s="104"/>
      <c r="L170" s="104"/>
      <c r="M170" s="104"/>
      <c r="N170" s="104"/>
      <c r="O170" s="104"/>
      <c r="P170" s="104"/>
      <c r="Q170" s="104"/>
      <c r="R170" s="104"/>
      <c r="S170" s="104"/>
      <c r="T170" s="104"/>
      <c r="U170" s="104"/>
      <c r="V170" s="104"/>
      <c r="W170" s="104"/>
      <c r="X170" s="104"/>
      <c r="Y170" s="104"/>
      <c r="Z170" s="104"/>
    </row>
    <row r="171" spans="1:26" ht="14.25" customHeight="1">
      <c r="A171" s="104"/>
      <c r="B171" s="119"/>
      <c r="C171" s="104"/>
      <c r="D171" s="104"/>
      <c r="E171" s="104"/>
      <c r="F171" s="103"/>
      <c r="G171" s="103"/>
      <c r="H171" s="120"/>
      <c r="I171" s="104"/>
      <c r="J171" s="104"/>
      <c r="K171" s="104"/>
      <c r="L171" s="104"/>
      <c r="M171" s="104"/>
      <c r="N171" s="104"/>
      <c r="O171" s="104"/>
      <c r="P171" s="104"/>
      <c r="Q171" s="104"/>
      <c r="R171" s="104"/>
      <c r="S171" s="104"/>
      <c r="T171" s="104"/>
      <c r="U171" s="104"/>
      <c r="V171" s="104"/>
      <c r="W171" s="104"/>
      <c r="X171" s="104"/>
      <c r="Y171" s="104"/>
      <c r="Z171" s="104"/>
    </row>
    <row r="172" spans="1:26" ht="14.25" customHeight="1">
      <c r="A172" s="104"/>
      <c r="B172" s="119"/>
      <c r="C172" s="104"/>
      <c r="D172" s="104"/>
      <c r="E172" s="104"/>
      <c r="F172" s="103"/>
      <c r="G172" s="103"/>
      <c r="H172" s="120"/>
      <c r="I172" s="104"/>
      <c r="J172" s="104"/>
      <c r="K172" s="104"/>
      <c r="L172" s="104"/>
      <c r="M172" s="104"/>
      <c r="N172" s="104"/>
      <c r="O172" s="104"/>
      <c r="P172" s="104"/>
      <c r="Q172" s="104"/>
      <c r="R172" s="104"/>
      <c r="S172" s="104"/>
      <c r="T172" s="104"/>
      <c r="U172" s="104"/>
      <c r="V172" s="104"/>
      <c r="W172" s="104"/>
      <c r="X172" s="104"/>
      <c r="Y172" s="104"/>
      <c r="Z172" s="104"/>
    </row>
    <row r="173" spans="1:26" ht="14.25" customHeight="1">
      <c r="A173" s="104"/>
      <c r="B173" s="119"/>
      <c r="C173" s="104"/>
      <c r="D173" s="104"/>
      <c r="E173" s="104"/>
      <c r="F173" s="103"/>
      <c r="G173" s="103"/>
      <c r="H173" s="120"/>
      <c r="I173" s="104"/>
      <c r="J173" s="104"/>
      <c r="K173" s="104"/>
      <c r="L173" s="104"/>
      <c r="M173" s="104"/>
      <c r="N173" s="104"/>
      <c r="O173" s="104"/>
      <c r="P173" s="104"/>
      <c r="Q173" s="104"/>
      <c r="R173" s="104"/>
      <c r="S173" s="104"/>
      <c r="T173" s="104"/>
      <c r="U173" s="104"/>
      <c r="V173" s="104"/>
      <c r="W173" s="104"/>
      <c r="X173" s="104"/>
      <c r="Y173" s="104"/>
      <c r="Z173" s="104"/>
    </row>
    <row r="174" spans="1:26" ht="14.25" customHeight="1">
      <c r="A174" s="104"/>
      <c r="B174" s="119"/>
      <c r="C174" s="104"/>
      <c r="D174" s="104"/>
      <c r="E174" s="104"/>
      <c r="F174" s="103"/>
      <c r="G174" s="103"/>
      <c r="H174" s="120"/>
      <c r="I174" s="104"/>
      <c r="J174" s="104"/>
      <c r="K174" s="104"/>
      <c r="L174" s="104"/>
      <c r="M174" s="104"/>
      <c r="N174" s="104"/>
      <c r="O174" s="104"/>
      <c r="P174" s="104"/>
      <c r="Q174" s="104"/>
      <c r="R174" s="104"/>
      <c r="S174" s="104"/>
      <c r="T174" s="104"/>
      <c r="U174" s="104"/>
      <c r="V174" s="104"/>
      <c r="W174" s="104"/>
      <c r="X174" s="104"/>
      <c r="Y174" s="104"/>
      <c r="Z174" s="104"/>
    </row>
    <row r="175" spans="1:26" ht="14.25" customHeight="1">
      <c r="A175" s="104"/>
      <c r="B175" s="119"/>
      <c r="C175" s="104"/>
      <c r="D175" s="104"/>
      <c r="E175" s="104"/>
      <c r="F175" s="103"/>
      <c r="G175" s="103"/>
      <c r="H175" s="120"/>
      <c r="I175" s="104"/>
      <c r="J175" s="104"/>
      <c r="K175" s="104"/>
      <c r="L175" s="104"/>
      <c r="M175" s="104"/>
      <c r="N175" s="104"/>
      <c r="O175" s="104"/>
      <c r="P175" s="104"/>
      <c r="Q175" s="104"/>
      <c r="R175" s="104"/>
      <c r="S175" s="104"/>
      <c r="T175" s="104"/>
      <c r="U175" s="104"/>
      <c r="V175" s="104"/>
      <c r="W175" s="104"/>
      <c r="X175" s="104"/>
      <c r="Y175" s="104"/>
      <c r="Z175" s="104"/>
    </row>
    <row r="176" spans="1:26" ht="14.25" customHeight="1">
      <c r="A176" s="104"/>
      <c r="B176" s="119"/>
      <c r="C176" s="104"/>
      <c r="D176" s="104"/>
      <c r="E176" s="104"/>
      <c r="F176" s="103"/>
      <c r="G176" s="103"/>
      <c r="H176" s="120"/>
      <c r="I176" s="104"/>
      <c r="J176" s="104"/>
      <c r="K176" s="104"/>
      <c r="L176" s="104"/>
      <c r="M176" s="104"/>
      <c r="N176" s="104"/>
      <c r="O176" s="104"/>
      <c r="P176" s="104"/>
      <c r="Q176" s="104"/>
      <c r="R176" s="104"/>
      <c r="S176" s="104"/>
      <c r="T176" s="104"/>
      <c r="U176" s="104"/>
      <c r="V176" s="104"/>
      <c r="W176" s="104"/>
      <c r="X176" s="104"/>
      <c r="Y176" s="104"/>
      <c r="Z176" s="104"/>
    </row>
    <row r="177" spans="1:26" ht="14.25" customHeight="1">
      <c r="A177" s="104"/>
      <c r="B177" s="119"/>
      <c r="C177" s="104"/>
      <c r="D177" s="104"/>
      <c r="E177" s="104"/>
      <c r="F177" s="103"/>
      <c r="G177" s="103"/>
      <c r="H177" s="120"/>
      <c r="I177" s="104"/>
      <c r="J177" s="104"/>
      <c r="K177" s="104"/>
      <c r="L177" s="104"/>
      <c r="M177" s="104"/>
      <c r="N177" s="104"/>
      <c r="O177" s="104"/>
      <c r="P177" s="104"/>
      <c r="Q177" s="104"/>
      <c r="R177" s="104"/>
      <c r="S177" s="104"/>
      <c r="T177" s="104"/>
      <c r="U177" s="104"/>
      <c r="V177" s="104"/>
      <c r="W177" s="104"/>
      <c r="X177" s="104"/>
      <c r="Y177" s="104"/>
      <c r="Z177" s="104"/>
    </row>
    <row r="178" spans="1:26" ht="14.25" customHeight="1">
      <c r="A178" s="104"/>
      <c r="B178" s="119"/>
      <c r="C178" s="104"/>
      <c r="D178" s="104"/>
      <c r="E178" s="104"/>
      <c r="F178" s="103"/>
      <c r="G178" s="103"/>
      <c r="H178" s="120"/>
      <c r="I178" s="104"/>
      <c r="J178" s="104"/>
      <c r="K178" s="104"/>
      <c r="L178" s="104"/>
      <c r="M178" s="104"/>
      <c r="N178" s="104"/>
      <c r="O178" s="104"/>
      <c r="P178" s="104"/>
      <c r="Q178" s="104"/>
      <c r="R178" s="104"/>
      <c r="S178" s="104"/>
      <c r="T178" s="104"/>
      <c r="U178" s="104"/>
      <c r="V178" s="104"/>
      <c r="W178" s="104"/>
      <c r="X178" s="104"/>
      <c r="Y178" s="104"/>
      <c r="Z178" s="104"/>
    </row>
    <row r="179" spans="1:26" ht="14.25" customHeight="1">
      <c r="A179" s="104"/>
      <c r="B179" s="119"/>
      <c r="C179" s="104"/>
      <c r="D179" s="104"/>
      <c r="E179" s="104"/>
      <c r="F179" s="103"/>
      <c r="G179" s="103"/>
      <c r="H179" s="120"/>
      <c r="I179" s="104"/>
      <c r="J179" s="104"/>
      <c r="K179" s="104"/>
      <c r="L179" s="104"/>
      <c r="M179" s="104"/>
      <c r="N179" s="104"/>
      <c r="O179" s="104"/>
      <c r="P179" s="104"/>
      <c r="Q179" s="104"/>
      <c r="R179" s="104"/>
      <c r="S179" s="104"/>
      <c r="T179" s="104"/>
      <c r="U179" s="104"/>
      <c r="V179" s="104"/>
      <c r="W179" s="104"/>
      <c r="X179" s="104"/>
      <c r="Y179" s="104"/>
      <c r="Z179" s="104"/>
    </row>
    <row r="180" spans="1:26" ht="14.25" customHeight="1">
      <c r="A180" s="104"/>
      <c r="B180" s="119"/>
      <c r="C180" s="104"/>
      <c r="D180" s="104"/>
      <c r="E180" s="104"/>
      <c r="F180" s="103"/>
      <c r="G180" s="103"/>
      <c r="H180" s="120"/>
      <c r="I180" s="104"/>
      <c r="J180" s="104"/>
      <c r="K180" s="104"/>
      <c r="L180" s="104"/>
      <c r="M180" s="104"/>
      <c r="N180" s="104"/>
      <c r="O180" s="104"/>
      <c r="P180" s="104"/>
      <c r="Q180" s="104"/>
      <c r="R180" s="104"/>
      <c r="S180" s="104"/>
      <c r="T180" s="104"/>
      <c r="U180" s="104"/>
      <c r="V180" s="104"/>
      <c r="W180" s="104"/>
      <c r="X180" s="104"/>
      <c r="Y180" s="104"/>
      <c r="Z180" s="104"/>
    </row>
    <row r="181" spans="1:26" ht="14.25" customHeight="1">
      <c r="A181" s="104"/>
      <c r="B181" s="119"/>
      <c r="C181" s="104"/>
      <c r="D181" s="104"/>
      <c r="E181" s="104"/>
      <c r="F181" s="103"/>
      <c r="G181" s="103"/>
      <c r="H181" s="120"/>
      <c r="I181" s="104"/>
      <c r="J181" s="104"/>
      <c r="K181" s="104"/>
      <c r="L181" s="104"/>
      <c r="M181" s="104"/>
      <c r="N181" s="104"/>
      <c r="O181" s="104"/>
      <c r="P181" s="104"/>
      <c r="Q181" s="104"/>
      <c r="R181" s="104"/>
      <c r="S181" s="104"/>
      <c r="T181" s="104"/>
      <c r="U181" s="104"/>
      <c r="V181" s="104"/>
      <c r="W181" s="104"/>
      <c r="X181" s="104"/>
      <c r="Y181" s="104"/>
      <c r="Z181" s="104"/>
    </row>
    <row r="182" spans="1:26" ht="14.25" customHeight="1">
      <c r="A182" s="104"/>
      <c r="B182" s="119"/>
      <c r="C182" s="104"/>
      <c r="D182" s="104"/>
      <c r="E182" s="104"/>
      <c r="F182" s="103"/>
      <c r="G182" s="103"/>
      <c r="H182" s="120"/>
      <c r="I182" s="104"/>
      <c r="J182" s="104"/>
      <c r="K182" s="104"/>
      <c r="L182" s="104"/>
      <c r="M182" s="104"/>
      <c r="N182" s="104"/>
      <c r="O182" s="104"/>
      <c r="P182" s="104"/>
      <c r="Q182" s="104"/>
      <c r="R182" s="104"/>
      <c r="S182" s="104"/>
      <c r="T182" s="104"/>
      <c r="U182" s="104"/>
      <c r="V182" s="104"/>
      <c r="W182" s="104"/>
      <c r="X182" s="104"/>
      <c r="Y182" s="104"/>
      <c r="Z182" s="104"/>
    </row>
    <row r="183" spans="1:26" ht="14.25" customHeight="1">
      <c r="A183" s="104"/>
      <c r="B183" s="119"/>
      <c r="C183" s="104"/>
      <c r="D183" s="104"/>
      <c r="E183" s="104"/>
      <c r="F183" s="103"/>
      <c r="G183" s="103"/>
      <c r="H183" s="120"/>
      <c r="I183" s="104"/>
      <c r="J183" s="104"/>
      <c r="K183" s="104"/>
      <c r="L183" s="104"/>
      <c r="M183" s="104"/>
      <c r="N183" s="104"/>
      <c r="O183" s="104"/>
      <c r="P183" s="104"/>
      <c r="Q183" s="104"/>
      <c r="R183" s="104"/>
      <c r="S183" s="104"/>
      <c r="T183" s="104"/>
      <c r="U183" s="104"/>
      <c r="V183" s="104"/>
      <c r="W183" s="104"/>
      <c r="X183" s="104"/>
      <c r="Y183" s="104"/>
      <c r="Z183" s="104"/>
    </row>
    <row r="184" spans="1:26" ht="14.25" customHeight="1">
      <c r="A184" s="104"/>
      <c r="B184" s="119"/>
      <c r="C184" s="104"/>
      <c r="D184" s="104"/>
      <c r="E184" s="104"/>
      <c r="F184" s="103"/>
      <c r="G184" s="103"/>
      <c r="H184" s="120"/>
      <c r="I184" s="104"/>
      <c r="J184" s="104"/>
      <c r="K184" s="104"/>
      <c r="L184" s="104"/>
      <c r="M184" s="104"/>
      <c r="N184" s="104"/>
      <c r="O184" s="104"/>
      <c r="P184" s="104"/>
      <c r="Q184" s="104"/>
      <c r="R184" s="104"/>
      <c r="S184" s="104"/>
      <c r="T184" s="104"/>
      <c r="U184" s="104"/>
      <c r="V184" s="104"/>
      <c r="W184" s="104"/>
      <c r="X184" s="104"/>
      <c r="Y184" s="104"/>
      <c r="Z184" s="104"/>
    </row>
    <row r="185" spans="1:26" ht="14.25" customHeight="1">
      <c r="A185" s="104"/>
      <c r="B185" s="119"/>
      <c r="C185" s="104"/>
      <c r="D185" s="104"/>
      <c r="E185" s="104"/>
      <c r="F185" s="103"/>
      <c r="G185" s="103"/>
      <c r="H185" s="120"/>
      <c r="I185" s="104"/>
      <c r="J185" s="104"/>
      <c r="K185" s="104"/>
      <c r="L185" s="104"/>
      <c r="M185" s="104"/>
      <c r="N185" s="104"/>
      <c r="O185" s="104"/>
      <c r="P185" s="104"/>
      <c r="Q185" s="104"/>
      <c r="R185" s="104"/>
      <c r="S185" s="104"/>
      <c r="T185" s="104"/>
      <c r="U185" s="104"/>
      <c r="V185" s="104"/>
      <c r="W185" s="104"/>
      <c r="X185" s="104"/>
      <c r="Y185" s="104"/>
      <c r="Z185" s="104"/>
    </row>
    <row r="186" spans="1:26" ht="14.25" customHeight="1">
      <c r="A186" s="104"/>
      <c r="B186" s="119"/>
      <c r="C186" s="104"/>
      <c r="D186" s="104"/>
      <c r="E186" s="104"/>
      <c r="F186" s="103"/>
      <c r="G186" s="103"/>
      <c r="H186" s="120"/>
      <c r="I186" s="104"/>
      <c r="J186" s="104"/>
      <c r="K186" s="104"/>
      <c r="L186" s="104"/>
      <c r="M186" s="104"/>
      <c r="N186" s="104"/>
      <c r="O186" s="104"/>
      <c r="P186" s="104"/>
      <c r="Q186" s="104"/>
      <c r="R186" s="104"/>
      <c r="S186" s="104"/>
      <c r="T186" s="104"/>
      <c r="U186" s="104"/>
      <c r="V186" s="104"/>
      <c r="W186" s="104"/>
      <c r="X186" s="104"/>
      <c r="Y186" s="104"/>
      <c r="Z186" s="104"/>
    </row>
    <row r="187" spans="1:26" ht="14.25" customHeight="1">
      <c r="A187" s="104"/>
      <c r="B187" s="119"/>
      <c r="C187" s="104"/>
      <c r="D187" s="104"/>
      <c r="E187" s="104"/>
      <c r="F187" s="103"/>
      <c r="G187" s="103"/>
      <c r="H187" s="120"/>
      <c r="I187" s="104"/>
      <c r="J187" s="104"/>
      <c r="K187" s="104"/>
      <c r="L187" s="104"/>
      <c r="M187" s="104"/>
      <c r="N187" s="104"/>
      <c r="O187" s="104"/>
      <c r="P187" s="104"/>
      <c r="Q187" s="104"/>
      <c r="R187" s="104"/>
      <c r="S187" s="104"/>
      <c r="T187" s="104"/>
      <c r="U187" s="104"/>
      <c r="V187" s="104"/>
      <c r="W187" s="104"/>
      <c r="X187" s="104"/>
      <c r="Y187" s="104"/>
      <c r="Z187" s="104"/>
    </row>
    <row r="188" spans="1:26" ht="14.25" customHeight="1">
      <c r="A188" s="104"/>
      <c r="B188" s="119"/>
      <c r="C188" s="104"/>
      <c r="D188" s="104"/>
      <c r="E188" s="104"/>
      <c r="F188" s="103"/>
      <c r="G188" s="103"/>
      <c r="H188" s="120"/>
      <c r="I188" s="104"/>
      <c r="J188" s="104"/>
      <c r="K188" s="104"/>
      <c r="L188" s="104"/>
      <c r="M188" s="104"/>
      <c r="N188" s="104"/>
      <c r="O188" s="104"/>
      <c r="P188" s="104"/>
      <c r="Q188" s="104"/>
      <c r="R188" s="104"/>
      <c r="S188" s="104"/>
      <c r="T188" s="104"/>
      <c r="U188" s="104"/>
      <c r="V188" s="104"/>
      <c r="W188" s="104"/>
      <c r="X188" s="104"/>
      <c r="Y188" s="104"/>
      <c r="Z188" s="104"/>
    </row>
    <row r="189" spans="1:26" ht="14.25" customHeight="1">
      <c r="A189" s="104"/>
      <c r="B189" s="119"/>
      <c r="C189" s="104"/>
      <c r="D189" s="104"/>
      <c r="E189" s="104"/>
      <c r="F189" s="103"/>
      <c r="G189" s="103"/>
      <c r="H189" s="120"/>
      <c r="I189" s="104"/>
      <c r="J189" s="104"/>
      <c r="K189" s="104"/>
      <c r="L189" s="104"/>
      <c r="M189" s="104"/>
      <c r="N189" s="104"/>
      <c r="O189" s="104"/>
      <c r="P189" s="104"/>
      <c r="Q189" s="104"/>
      <c r="R189" s="104"/>
      <c r="S189" s="104"/>
      <c r="T189" s="104"/>
      <c r="U189" s="104"/>
      <c r="V189" s="104"/>
      <c r="W189" s="104"/>
      <c r="X189" s="104"/>
      <c r="Y189" s="104"/>
      <c r="Z189" s="104"/>
    </row>
    <row r="190" spans="1:26" ht="14.25" customHeight="1">
      <c r="A190" s="104"/>
      <c r="B190" s="119"/>
      <c r="C190" s="104"/>
      <c r="D190" s="104"/>
      <c r="E190" s="104"/>
      <c r="F190" s="103"/>
      <c r="G190" s="103"/>
      <c r="H190" s="120"/>
      <c r="I190" s="104"/>
      <c r="J190" s="104"/>
      <c r="K190" s="104"/>
      <c r="L190" s="104"/>
      <c r="M190" s="104"/>
      <c r="N190" s="104"/>
      <c r="O190" s="104"/>
      <c r="P190" s="104"/>
      <c r="Q190" s="104"/>
      <c r="R190" s="104"/>
      <c r="S190" s="104"/>
      <c r="T190" s="104"/>
      <c r="U190" s="104"/>
      <c r="V190" s="104"/>
      <c r="W190" s="104"/>
      <c r="X190" s="104"/>
      <c r="Y190" s="104"/>
      <c r="Z190" s="104"/>
    </row>
    <row r="191" spans="1:26" ht="14.25" customHeight="1">
      <c r="A191" s="104"/>
      <c r="B191" s="119"/>
      <c r="C191" s="104"/>
      <c r="D191" s="104"/>
      <c r="E191" s="104"/>
      <c r="F191" s="103"/>
      <c r="G191" s="103"/>
      <c r="H191" s="120"/>
      <c r="I191" s="104"/>
      <c r="J191" s="104"/>
      <c r="K191" s="104"/>
      <c r="L191" s="104"/>
      <c r="M191" s="104"/>
      <c r="N191" s="104"/>
      <c r="O191" s="104"/>
      <c r="P191" s="104"/>
      <c r="Q191" s="104"/>
      <c r="R191" s="104"/>
      <c r="S191" s="104"/>
      <c r="T191" s="104"/>
      <c r="U191" s="104"/>
      <c r="V191" s="104"/>
      <c r="W191" s="104"/>
      <c r="X191" s="104"/>
      <c r="Y191" s="104"/>
      <c r="Z191" s="104"/>
    </row>
    <row r="192" spans="1:26" ht="14.25" customHeight="1">
      <c r="A192" s="104"/>
      <c r="B192" s="119"/>
      <c r="C192" s="104"/>
      <c r="D192" s="104"/>
      <c r="E192" s="104"/>
      <c r="F192" s="103"/>
      <c r="G192" s="103"/>
      <c r="H192" s="120"/>
      <c r="I192" s="104"/>
      <c r="J192" s="104"/>
      <c r="K192" s="104"/>
      <c r="L192" s="104"/>
      <c r="M192" s="104"/>
      <c r="N192" s="104"/>
      <c r="O192" s="104"/>
      <c r="P192" s="104"/>
      <c r="Q192" s="104"/>
      <c r="R192" s="104"/>
      <c r="S192" s="104"/>
      <c r="T192" s="104"/>
      <c r="U192" s="104"/>
      <c r="V192" s="104"/>
      <c r="W192" s="104"/>
      <c r="X192" s="104"/>
      <c r="Y192" s="104"/>
      <c r="Z192" s="104"/>
    </row>
    <row r="193" spans="1:26" ht="14.25" customHeight="1">
      <c r="A193" s="104"/>
      <c r="B193" s="119"/>
      <c r="C193" s="104"/>
      <c r="D193" s="104"/>
      <c r="E193" s="104"/>
      <c r="F193" s="103"/>
      <c r="G193" s="103"/>
      <c r="H193" s="120"/>
      <c r="I193" s="104"/>
      <c r="J193" s="104"/>
      <c r="K193" s="104"/>
      <c r="L193" s="104"/>
      <c r="M193" s="104"/>
      <c r="N193" s="104"/>
      <c r="O193" s="104"/>
      <c r="P193" s="104"/>
      <c r="Q193" s="104"/>
      <c r="R193" s="104"/>
      <c r="S193" s="104"/>
      <c r="T193" s="104"/>
      <c r="U193" s="104"/>
      <c r="V193" s="104"/>
      <c r="W193" s="104"/>
      <c r="X193" s="104"/>
      <c r="Y193" s="104"/>
      <c r="Z193" s="104"/>
    </row>
    <row r="194" spans="1:26" ht="14.25" customHeight="1">
      <c r="A194" s="104"/>
      <c r="B194" s="119"/>
      <c r="C194" s="104"/>
      <c r="D194" s="104"/>
      <c r="E194" s="104"/>
      <c r="F194" s="103"/>
      <c r="G194" s="103"/>
      <c r="H194" s="120"/>
      <c r="I194" s="104"/>
      <c r="J194" s="104"/>
      <c r="K194" s="104"/>
      <c r="L194" s="104"/>
      <c r="M194" s="104"/>
      <c r="N194" s="104"/>
      <c r="O194" s="104"/>
      <c r="P194" s="104"/>
      <c r="Q194" s="104"/>
      <c r="R194" s="104"/>
      <c r="S194" s="104"/>
      <c r="T194" s="104"/>
      <c r="U194" s="104"/>
      <c r="V194" s="104"/>
      <c r="W194" s="104"/>
      <c r="X194" s="104"/>
      <c r="Y194" s="104"/>
      <c r="Z194" s="104"/>
    </row>
    <row r="195" spans="1:26" ht="14.25" customHeight="1">
      <c r="A195" s="104"/>
      <c r="B195" s="119"/>
      <c r="C195" s="104"/>
      <c r="D195" s="104"/>
      <c r="E195" s="104"/>
      <c r="F195" s="103"/>
      <c r="G195" s="103"/>
      <c r="H195" s="120"/>
      <c r="I195" s="104"/>
      <c r="J195" s="104"/>
      <c r="K195" s="104"/>
      <c r="L195" s="104"/>
      <c r="M195" s="104"/>
      <c r="N195" s="104"/>
      <c r="O195" s="104"/>
      <c r="P195" s="104"/>
      <c r="Q195" s="104"/>
      <c r="R195" s="104"/>
      <c r="S195" s="104"/>
      <c r="T195" s="104"/>
      <c r="U195" s="104"/>
      <c r="V195" s="104"/>
      <c r="W195" s="104"/>
      <c r="X195" s="104"/>
      <c r="Y195" s="104"/>
      <c r="Z195" s="104"/>
    </row>
    <row r="196" spans="1:26" ht="14.25" customHeight="1">
      <c r="A196" s="104"/>
      <c r="B196" s="119"/>
      <c r="C196" s="104"/>
      <c r="D196" s="104"/>
      <c r="E196" s="104"/>
      <c r="F196" s="103"/>
      <c r="G196" s="103"/>
      <c r="H196" s="120"/>
      <c r="I196" s="104"/>
      <c r="J196" s="104"/>
      <c r="K196" s="104"/>
      <c r="L196" s="104"/>
      <c r="M196" s="104"/>
      <c r="N196" s="104"/>
      <c r="O196" s="104"/>
      <c r="P196" s="104"/>
      <c r="Q196" s="104"/>
      <c r="R196" s="104"/>
      <c r="S196" s="104"/>
      <c r="T196" s="104"/>
      <c r="U196" s="104"/>
      <c r="V196" s="104"/>
      <c r="W196" s="104"/>
      <c r="X196" s="104"/>
      <c r="Y196" s="104"/>
      <c r="Z196" s="104"/>
    </row>
    <row r="197" spans="1:26" ht="14.25" customHeight="1">
      <c r="A197" s="104"/>
      <c r="B197" s="119"/>
      <c r="C197" s="104"/>
      <c r="D197" s="104"/>
      <c r="E197" s="104"/>
      <c r="F197" s="103"/>
      <c r="G197" s="103"/>
      <c r="H197" s="120"/>
      <c r="I197" s="104"/>
      <c r="J197" s="104"/>
      <c r="K197" s="104"/>
      <c r="L197" s="104"/>
      <c r="M197" s="104"/>
      <c r="N197" s="104"/>
      <c r="O197" s="104"/>
      <c r="P197" s="104"/>
      <c r="Q197" s="104"/>
      <c r="R197" s="104"/>
      <c r="S197" s="104"/>
      <c r="T197" s="104"/>
      <c r="U197" s="104"/>
      <c r="V197" s="104"/>
      <c r="W197" s="104"/>
      <c r="X197" s="104"/>
      <c r="Y197" s="104"/>
      <c r="Z197" s="104"/>
    </row>
    <row r="198" spans="1:26" ht="14.25" customHeight="1">
      <c r="A198" s="104"/>
      <c r="B198" s="119"/>
      <c r="C198" s="104"/>
      <c r="D198" s="104"/>
      <c r="E198" s="104"/>
      <c r="F198" s="103"/>
      <c r="G198" s="103"/>
      <c r="H198" s="120"/>
      <c r="I198" s="104"/>
      <c r="J198" s="104"/>
      <c r="K198" s="104"/>
      <c r="L198" s="104"/>
      <c r="M198" s="104"/>
      <c r="N198" s="104"/>
      <c r="O198" s="104"/>
      <c r="P198" s="104"/>
      <c r="Q198" s="104"/>
      <c r="R198" s="104"/>
      <c r="S198" s="104"/>
      <c r="T198" s="104"/>
      <c r="U198" s="104"/>
      <c r="V198" s="104"/>
      <c r="W198" s="104"/>
      <c r="X198" s="104"/>
      <c r="Y198" s="104"/>
      <c r="Z198" s="104"/>
    </row>
    <row r="199" spans="1:26" ht="14.25" customHeight="1">
      <c r="A199" s="104"/>
      <c r="B199" s="119"/>
      <c r="C199" s="104"/>
      <c r="D199" s="104"/>
      <c r="E199" s="104"/>
      <c r="F199" s="103"/>
      <c r="G199" s="103"/>
      <c r="H199" s="120"/>
      <c r="I199" s="104"/>
      <c r="J199" s="104"/>
      <c r="K199" s="104"/>
      <c r="L199" s="104"/>
      <c r="M199" s="104"/>
      <c r="N199" s="104"/>
      <c r="O199" s="104"/>
      <c r="P199" s="104"/>
      <c r="Q199" s="104"/>
      <c r="R199" s="104"/>
      <c r="S199" s="104"/>
      <c r="T199" s="104"/>
      <c r="U199" s="104"/>
      <c r="V199" s="104"/>
      <c r="W199" s="104"/>
      <c r="X199" s="104"/>
      <c r="Y199" s="104"/>
      <c r="Z199" s="104"/>
    </row>
    <row r="200" spans="1:26" ht="14.25" customHeight="1">
      <c r="A200" s="104"/>
      <c r="B200" s="119"/>
      <c r="C200" s="104"/>
      <c r="D200" s="104"/>
      <c r="E200" s="104"/>
      <c r="F200" s="103"/>
      <c r="G200" s="103"/>
      <c r="H200" s="120"/>
      <c r="I200" s="104"/>
      <c r="J200" s="104"/>
      <c r="K200" s="104"/>
      <c r="L200" s="104"/>
      <c r="M200" s="104"/>
      <c r="N200" s="104"/>
      <c r="O200" s="104"/>
      <c r="P200" s="104"/>
      <c r="Q200" s="104"/>
      <c r="R200" s="104"/>
      <c r="S200" s="104"/>
      <c r="T200" s="104"/>
      <c r="U200" s="104"/>
      <c r="V200" s="104"/>
      <c r="W200" s="104"/>
      <c r="X200" s="104"/>
      <c r="Y200" s="104"/>
      <c r="Z200" s="104"/>
    </row>
    <row r="201" spans="1:26" ht="14.25" customHeight="1">
      <c r="A201" s="104"/>
      <c r="B201" s="119"/>
      <c r="C201" s="104"/>
      <c r="D201" s="104"/>
      <c r="E201" s="104"/>
      <c r="F201" s="103"/>
      <c r="G201" s="103"/>
      <c r="H201" s="120"/>
      <c r="I201" s="104"/>
      <c r="J201" s="104"/>
      <c r="K201" s="104"/>
      <c r="L201" s="104"/>
      <c r="M201" s="104"/>
      <c r="N201" s="104"/>
      <c r="O201" s="104"/>
      <c r="P201" s="104"/>
      <c r="Q201" s="104"/>
      <c r="R201" s="104"/>
      <c r="S201" s="104"/>
      <c r="T201" s="104"/>
      <c r="U201" s="104"/>
      <c r="V201" s="104"/>
      <c r="W201" s="104"/>
      <c r="X201" s="104"/>
      <c r="Y201" s="104"/>
      <c r="Z201" s="104"/>
    </row>
    <row r="202" spans="1:26" ht="14.25" customHeight="1">
      <c r="A202" s="104"/>
      <c r="B202" s="119"/>
      <c r="C202" s="104"/>
      <c r="D202" s="104"/>
      <c r="E202" s="104"/>
      <c r="F202" s="103"/>
      <c r="G202" s="103"/>
      <c r="H202" s="120"/>
      <c r="I202" s="104"/>
      <c r="J202" s="104"/>
      <c r="K202" s="104"/>
      <c r="L202" s="104"/>
      <c r="M202" s="104"/>
      <c r="N202" s="104"/>
      <c r="O202" s="104"/>
      <c r="P202" s="104"/>
      <c r="Q202" s="104"/>
      <c r="R202" s="104"/>
      <c r="S202" s="104"/>
      <c r="T202" s="104"/>
      <c r="U202" s="104"/>
      <c r="V202" s="104"/>
      <c r="W202" s="104"/>
      <c r="X202" s="104"/>
      <c r="Y202" s="104"/>
      <c r="Z202" s="104"/>
    </row>
    <row r="203" spans="1:26" ht="14.25" customHeight="1">
      <c r="A203" s="104"/>
      <c r="B203" s="119"/>
      <c r="C203" s="104"/>
      <c r="D203" s="104"/>
      <c r="E203" s="104"/>
      <c r="F203" s="103"/>
      <c r="G203" s="103"/>
      <c r="H203" s="120"/>
      <c r="I203" s="104"/>
      <c r="J203" s="104"/>
      <c r="K203" s="104"/>
      <c r="L203" s="104"/>
      <c r="M203" s="104"/>
      <c r="N203" s="104"/>
      <c r="O203" s="104"/>
      <c r="P203" s="104"/>
      <c r="Q203" s="104"/>
      <c r="R203" s="104"/>
      <c r="S203" s="104"/>
      <c r="T203" s="104"/>
      <c r="U203" s="104"/>
      <c r="V203" s="104"/>
      <c r="W203" s="104"/>
      <c r="X203" s="104"/>
      <c r="Y203" s="104"/>
      <c r="Z203" s="104"/>
    </row>
    <row r="204" spans="1:26" ht="14.25" customHeight="1">
      <c r="A204" s="104"/>
      <c r="B204" s="119"/>
      <c r="C204" s="104"/>
      <c r="D204" s="104"/>
      <c r="E204" s="104"/>
      <c r="F204" s="103"/>
      <c r="G204" s="103"/>
      <c r="H204" s="120"/>
      <c r="I204" s="104"/>
      <c r="J204" s="104"/>
      <c r="K204" s="104"/>
      <c r="L204" s="104"/>
      <c r="M204" s="104"/>
      <c r="N204" s="104"/>
      <c r="O204" s="104"/>
      <c r="P204" s="104"/>
      <c r="Q204" s="104"/>
      <c r="R204" s="104"/>
      <c r="S204" s="104"/>
      <c r="T204" s="104"/>
      <c r="U204" s="104"/>
      <c r="V204" s="104"/>
      <c r="W204" s="104"/>
      <c r="X204" s="104"/>
      <c r="Y204" s="104"/>
      <c r="Z204" s="104"/>
    </row>
    <row r="205" spans="1:26" ht="14.25" customHeight="1">
      <c r="A205" s="104"/>
      <c r="B205" s="119"/>
      <c r="C205" s="104"/>
      <c r="D205" s="104"/>
      <c r="E205" s="104"/>
      <c r="F205" s="103"/>
      <c r="G205" s="103"/>
      <c r="H205" s="120"/>
      <c r="I205" s="104"/>
      <c r="J205" s="104"/>
      <c r="K205" s="104"/>
      <c r="L205" s="104"/>
      <c r="M205" s="104"/>
      <c r="N205" s="104"/>
      <c r="O205" s="104"/>
      <c r="P205" s="104"/>
      <c r="Q205" s="104"/>
      <c r="R205" s="104"/>
      <c r="S205" s="104"/>
      <c r="T205" s="104"/>
      <c r="U205" s="104"/>
      <c r="V205" s="104"/>
      <c r="W205" s="104"/>
      <c r="X205" s="104"/>
      <c r="Y205" s="104"/>
      <c r="Z205" s="104"/>
    </row>
    <row r="206" spans="1:26" ht="14.25" customHeight="1">
      <c r="A206" s="104"/>
      <c r="B206" s="119"/>
      <c r="C206" s="104"/>
      <c r="D206" s="104"/>
      <c r="E206" s="104"/>
      <c r="F206" s="103"/>
      <c r="G206" s="103"/>
      <c r="H206" s="120"/>
      <c r="I206" s="104"/>
      <c r="J206" s="104"/>
      <c r="K206" s="104"/>
      <c r="L206" s="104"/>
      <c r="M206" s="104"/>
      <c r="N206" s="104"/>
      <c r="O206" s="104"/>
      <c r="P206" s="104"/>
      <c r="Q206" s="104"/>
      <c r="R206" s="104"/>
      <c r="S206" s="104"/>
      <c r="T206" s="104"/>
      <c r="U206" s="104"/>
      <c r="V206" s="104"/>
      <c r="W206" s="104"/>
      <c r="X206" s="104"/>
      <c r="Y206" s="104"/>
      <c r="Z206" s="104"/>
    </row>
    <row r="207" spans="1:26" ht="14.25" customHeight="1">
      <c r="A207" s="104"/>
      <c r="B207" s="119"/>
      <c r="C207" s="104"/>
      <c r="D207" s="104"/>
      <c r="E207" s="104"/>
      <c r="F207" s="103"/>
      <c r="G207" s="103"/>
      <c r="H207" s="120"/>
      <c r="I207" s="104"/>
      <c r="J207" s="104"/>
      <c r="K207" s="104"/>
      <c r="L207" s="104"/>
      <c r="M207" s="104"/>
      <c r="N207" s="104"/>
      <c r="O207" s="104"/>
      <c r="P207" s="104"/>
      <c r="Q207" s="104"/>
      <c r="R207" s="104"/>
      <c r="S207" s="104"/>
      <c r="T207" s="104"/>
      <c r="U207" s="104"/>
      <c r="V207" s="104"/>
      <c r="W207" s="104"/>
      <c r="X207" s="104"/>
      <c r="Y207" s="104"/>
      <c r="Z207" s="104"/>
    </row>
    <row r="208" spans="1:26" ht="14.25" customHeight="1">
      <c r="A208" s="104"/>
      <c r="B208" s="119"/>
      <c r="C208" s="104"/>
      <c r="D208" s="104"/>
      <c r="E208" s="104"/>
      <c r="F208" s="103"/>
      <c r="G208" s="103"/>
      <c r="H208" s="120"/>
      <c r="I208" s="104"/>
      <c r="J208" s="104"/>
      <c r="K208" s="104"/>
      <c r="L208" s="104"/>
      <c r="M208" s="104"/>
      <c r="N208" s="104"/>
      <c r="O208" s="104"/>
      <c r="P208" s="104"/>
      <c r="Q208" s="104"/>
      <c r="R208" s="104"/>
      <c r="S208" s="104"/>
      <c r="T208" s="104"/>
      <c r="U208" s="104"/>
      <c r="V208" s="104"/>
      <c r="W208" s="104"/>
      <c r="X208" s="104"/>
      <c r="Y208" s="104"/>
      <c r="Z208" s="104"/>
    </row>
    <row r="209" spans="1:26" ht="14.25" customHeight="1">
      <c r="A209" s="104"/>
      <c r="B209" s="119"/>
      <c r="C209" s="104"/>
      <c r="D209" s="104"/>
      <c r="E209" s="104"/>
      <c r="F209" s="103"/>
      <c r="G209" s="103"/>
      <c r="H209" s="120"/>
      <c r="I209" s="104"/>
      <c r="J209" s="104"/>
      <c r="K209" s="104"/>
      <c r="L209" s="104"/>
      <c r="M209" s="104"/>
      <c r="N209" s="104"/>
      <c r="O209" s="104"/>
      <c r="P209" s="104"/>
      <c r="Q209" s="104"/>
      <c r="R209" s="104"/>
      <c r="S209" s="104"/>
      <c r="T209" s="104"/>
      <c r="U209" s="104"/>
      <c r="V209" s="104"/>
      <c r="W209" s="104"/>
      <c r="X209" s="104"/>
      <c r="Y209" s="104"/>
      <c r="Z209" s="104"/>
    </row>
    <row r="210" spans="1:26" ht="14.25" customHeight="1">
      <c r="A210" s="104"/>
      <c r="B210" s="119"/>
      <c r="C210" s="104"/>
      <c r="D210" s="104"/>
      <c r="E210" s="104"/>
      <c r="F210" s="103"/>
      <c r="G210" s="103"/>
      <c r="H210" s="120"/>
      <c r="I210" s="104"/>
      <c r="J210" s="104"/>
      <c r="K210" s="104"/>
      <c r="L210" s="104"/>
      <c r="M210" s="104"/>
      <c r="N210" s="104"/>
      <c r="O210" s="104"/>
      <c r="P210" s="104"/>
      <c r="Q210" s="104"/>
      <c r="R210" s="104"/>
      <c r="S210" s="104"/>
      <c r="T210" s="104"/>
      <c r="U210" s="104"/>
      <c r="V210" s="104"/>
      <c r="W210" s="104"/>
      <c r="X210" s="104"/>
      <c r="Y210" s="104"/>
      <c r="Z210" s="104"/>
    </row>
    <row r="211" spans="1:26" ht="14.25" customHeight="1">
      <c r="A211" s="104"/>
      <c r="B211" s="119"/>
      <c r="C211" s="104"/>
      <c r="D211" s="104"/>
      <c r="E211" s="104"/>
      <c r="F211" s="103"/>
      <c r="G211" s="103"/>
      <c r="H211" s="120"/>
      <c r="I211" s="104"/>
      <c r="J211" s="104"/>
      <c r="K211" s="104"/>
      <c r="L211" s="104"/>
      <c r="M211" s="104"/>
      <c r="N211" s="104"/>
      <c r="O211" s="104"/>
      <c r="P211" s="104"/>
      <c r="Q211" s="104"/>
      <c r="R211" s="104"/>
      <c r="S211" s="104"/>
      <c r="T211" s="104"/>
      <c r="U211" s="104"/>
      <c r="V211" s="104"/>
      <c r="W211" s="104"/>
      <c r="X211" s="104"/>
      <c r="Y211" s="104"/>
      <c r="Z211" s="104"/>
    </row>
    <row r="212" spans="1:26" ht="14.25" customHeight="1">
      <c r="A212" s="104"/>
      <c r="B212" s="119"/>
      <c r="C212" s="104"/>
      <c r="D212" s="104"/>
      <c r="E212" s="104"/>
      <c r="F212" s="103"/>
      <c r="G212" s="103"/>
      <c r="H212" s="120"/>
      <c r="I212" s="104"/>
      <c r="J212" s="104"/>
      <c r="K212" s="104"/>
      <c r="L212" s="104"/>
      <c r="M212" s="104"/>
      <c r="N212" s="104"/>
      <c r="O212" s="104"/>
      <c r="P212" s="104"/>
      <c r="Q212" s="104"/>
      <c r="R212" s="104"/>
      <c r="S212" s="104"/>
      <c r="T212" s="104"/>
      <c r="U212" s="104"/>
      <c r="V212" s="104"/>
      <c r="W212" s="104"/>
      <c r="X212" s="104"/>
      <c r="Y212" s="104"/>
      <c r="Z212" s="104"/>
    </row>
    <row r="213" spans="1:26" ht="14.25" customHeight="1">
      <c r="A213" s="104"/>
      <c r="B213" s="119"/>
      <c r="C213" s="104"/>
      <c r="D213" s="104"/>
      <c r="E213" s="104"/>
      <c r="F213" s="103"/>
      <c r="G213" s="103"/>
      <c r="H213" s="120"/>
      <c r="I213" s="104"/>
      <c r="J213" s="104"/>
      <c r="K213" s="104"/>
      <c r="L213" s="104"/>
      <c r="M213" s="104"/>
      <c r="N213" s="104"/>
      <c r="O213" s="104"/>
      <c r="P213" s="104"/>
      <c r="Q213" s="104"/>
      <c r="R213" s="104"/>
      <c r="S213" s="104"/>
      <c r="T213" s="104"/>
      <c r="U213" s="104"/>
      <c r="V213" s="104"/>
      <c r="W213" s="104"/>
      <c r="X213" s="104"/>
      <c r="Y213" s="104"/>
      <c r="Z213" s="104"/>
    </row>
    <row r="214" spans="1:26" ht="14.25" customHeight="1">
      <c r="A214" s="104"/>
      <c r="B214" s="119"/>
      <c r="C214" s="104"/>
      <c r="D214" s="104"/>
      <c r="E214" s="104"/>
      <c r="F214" s="103"/>
      <c r="G214" s="103"/>
      <c r="H214" s="120"/>
      <c r="I214" s="104"/>
      <c r="J214" s="104"/>
      <c r="K214" s="104"/>
      <c r="L214" s="104"/>
      <c r="M214" s="104"/>
      <c r="N214" s="104"/>
      <c r="O214" s="104"/>
      <c r="P214" s="104"/>
      <c r="Q214" s="104"/>
      <c r="R214" s="104"/>
      <c r="S214" s="104"/>
      <c r="T214" s="104"/>
      <c r="U214" s="104"/>
      <c r="V214" s="104"/>
      <c r="W214" s="104"/>
      <c r="X214" s="104"/>
      <c r="Y214" s="104"/>
      <c r="Z214" s="104"/>
    </row>
    <row r="215" spans="1:26" ht="14.25" customHeight="1">
      <c r="A215" s="104"/>
      <c r="B215" s="119"/>
      <c r="C215" s="104"/>
      <c r="D215" s="104"/>
      <c r="E215" s="104"/>
      <c r="F215" s="103"/>
      <c r="G215" s="103"/>
      <c r="H215" s="120"/>
      <c r="I215" s="104"/>
      <c r="J215" s="104"/>
      <c r="K215" s="104"/>
      <c r="L215" s="104"/>
      <c r="M215" s="104"/>
      <c r="N215" s="104"/>
      <c r="O215" s="104"/>
      <c r="P215" s="104"/>
      <c r="Q215" s="104"/>
      <c r="R215" s="104"/>
      <c r="S215" s="104"/>
      <c r="T215" s="104"/>
      <c r="U215" s="104"/>
      <c r="V215" s="104"/>
      <c r="W215" s="104"/>
      <c r="X215" s="104"/>
      <c r="Y215" s="104"/>
      <c r="Z215" s="104"/>
    </row>
    <row r="216" spans="1:26" ht="14.25" customHeight="1">
      <c r="A216" s="104"/>
      <c r="B216" s="119"/>
      <c r="C216" s="104"/>
      <c r="D216" s="104"/>
      <c r="E216" s="104"/>
      <c r="F216" s="103"/>
      <c r="G216" s="103"/>
      <c r="H216" s="120"/>
      <c r="I216" s="104"/>
      <c r="J216" s="104"/>
      <c r="K216" s="104"/>
      <c r="L216" s="104"/>
      <c r="M216" s="104"/>
      <c r="N216" s="104"/>
      <c r="O216" s="104"/>
      <c r="P216" s="104"/>
      <c r="Q216" s="104"/>
      <c r="R216" s="104"/>
      <c r="S216" s="104"/>
      <c r="T216" s="104"/>
      <c r="U216" s="104"/>
      <c r="V216" s="104"/>
      <c r="W216" s="104"/>
      <c r="X216" s="104"/>
      <c r="Y216" s="104"/>
      <c r="Z216" s="104"/>
    </row>
    <row r="217" spans="1:26" ht="14.25" customHeight="1">
      <c r="A217" s="104"/>
      <c r="B217" s="119"/>
      <c r="C217" s="104"/>
      <c r="D217" s="104"/>
      <c r="E217" s="104"/>
      <c r="F217" s="103"/>
      <c r="G217" s="103"/>
      <c r="H217" s="120"/>
      <c r="I217" s="104"/>
      <c r="J217" s="104"/>
      <c r="K217" s="104"/>
      <c r="L217" s="104"/>
      <c r="M217" s="104"/>
      <c r="N217" s="104"/>
      <c r="O217" s="104"/>
      <c r="P217" s="104"/>
      <c r="Q217" s="104"/>
      <c r="R217" s="104"/>
      <c r="S217" s="104"/>
      <c r="T217" s="104"/>
      <c r="U217" s="104"/>
      <c r="V217" s="104"/>
      <c r="W217" s="104"/>
      <c r="X217" s="104"/>
      <c r="Y217" s="104"/>
      <c r="Z217" s="104"/>
    </row>
    <row r="218" spans="1:26" ht="14.25" customHeight="1">
      <c r="A218" s="104"/>
      <c r="B218" s="119"/>
      <c r="C218" s="104"/>
      <c r="D218" s="104"/>
      <c r="E218" s="104"/>
      <c r="F218" s="103"/>
      <c r="G218" s="103"/>
      <c r="H218" s="120"/>
      <c r="I218" s="104"/>
      <c r="J218" s="104"/>
      <c r="K218" s="104"/>
      <c r="L218" s="104"/>
      <c r="M218" s="104"/>
      <c r="N218" s="104"/>
      <c r="O218" s="104"/>
      <c r="P218" s="104"/>
      <c r="Q218" s="104"/>
      <c r="R218" s="104"/>
      <c r="S218" s="104"/>
      <c r="T218" s="104"/>
      <c r="U218" s="104"/>
      <c r="V218" s="104"/>
      <c r="W218" s="104"/>
      <c r="X218" s="104"/>
      <c r="Y218" s="104"/>
      <c r="Z218" s="104"/>
    </row>
    <row r="219" spans="1:26" ht="14.25" customHeight="1">
      <c r="A219" s="104"/>
      <c r="B219" s="119"/>
      <c r="C219" s="104"/>
      <c r="D219" s="104"/>
      <c r="E219" s="104"/>
      <c r="F219" s="103"/>
      <c r="G219" s="103"/>
      <c r="H219" s="120"/>
      <c r="I219" s="104"/>
      <c r="J219" s="104"/>
      <c r="K219" s="104"/>
      <c r="L219" s="104"/>
      <c r="M219" s="104"/>
      <c r="N219" s="104"/>
      <c r="O219" s="104"/>
      <c r="P219" s="104"/>
      <c r="Q219" s="104"/>
      <c r="R219" s="104"/>
      <c r="S219" s="104"/>
      <c r="T219" s="104"/>
      <c r="U219" s="104"/>
      <c r="V219" s="104"/>
      <c r="W219" s="104"/>
      <c r="X219" s="104"/>
      <c r="Y219" s="104"/>
      <c r="Z219" s="104"/>
    </row>
    <row r="220" spans="1:26" ht="14.25" customHeight="1">
      <c r="A220" s="104"/>
      <c r="B220" s="119"/>
      <c r="C220" s="104"/>
      <c r="D220" s="104"/>
      <c r="E220" s="104"/>
      <c r="F220" s="103"/>
      <c r="G220" s="103"/>
      <c r="H220" s="120"/>
      <c r="I220" s="104"/>
      <c r="J220" s="104"/>
      <c r="K220" s="104"/>
      <c r="L220" s="104"/>
      <c r="M220" s="104"/>
      <c r="N220" s="104"/>
      <c r="O220" s="104"/>
      <c r="P220" s="104"/>
      <c r="Q220" s="104"/>
      <c r="R220" s="104"/>
      <c r="S220" s="104"/>
      <c r="T220" s="104"/>
      <c r="U220" s="104"/>
      <c r="V220" s="104"/>
      <c r="W220" s="104"/>
      <c r="X220" s="104"/>
      <c r="Y220" s="104"/>
      <c r="Z220" s="104"/>
    </row>
    <row r="221" spans="1:26" ht="14.25" customHeight="1">
      <c r="A221" s="104"/>
      <c r="B221" s="119"/>
      <c r="C221" s="104"/>
      <c r="D221" s="104"/>
      <c r="E221" s="104"/>
      <c r="F221" s="103"/>
      <c r="G221" s="103"/>
      <c r="H221" s="120"/>
      <c r="I221" s="104"/>
      <c r="J221" s="104"/>
      <c r="K221" s="104"/>
      <c r="L221" s="104"/>
      <c r="M221" s="104"/>
      <c r="N221" s="104"/>
      <c r="O221" s="104"/>
      <c r="P221" s="104"/>
      <c r="Q221" s="104"/>
      <c r="R221" s="104"/>
      <c r="S221" s="104"/>
      <c r="T221" s="104"/>
      <c r="U221" s="104"/>
      <c r="V221" s="104"/>
      <c r="W221" s="104"/>
      <c r="X221" s="104"/>
      <c r="Y221" s="104"/>
      <c r="Z221" s="104"/>
    </row>
    <row r="222" spans="1:26" ht="14.25" customHeight="1">
      <c r="A222" s="104"/>
      <c r="B222" s="119"/>
      <c r="C222" s="104"/>
      <c r="D222" s="104"/>
      <c r="E222" s="104"/>
      <c r="F222" s="103"/>
      <c r="G222" s="103"/>
      <c r="H222" s="120"/>
      <c r="I222" s="104"/>
      <c r="J222" s="104"/>
      <c r="K222" s="104"/>
      <c r="L222" s="104"/>
      <c r="M222" s="104"/>
      <c r="N222" s="104"/>
      <c r="O222" s="104"/>
      <c r="P222" s="104"/>
      <c r="Q222" s="104"/>
      <c r="R222" s="104"/>
      <c r="S222" s="104"/>
      <c r="T222" s="104"/>
      <c r="U222" s="104"/>
      <c r="V222" s="104"/>
      <c r="W222" s="104"/>
      <c r="X222" s="104"/>
      <c r="Y222" s="104"/>
      <c r="Z222" s="104"/>
    </row>
    <row r="223" spans="1:26" ht="14.25" customHeight="1">
      <c r="A223" s="104"/>
      <c r="B223" s="119"/>
      <c r="C223" s="104"/>
      <c r="D223" s="104"/>
      <c r="E223" s="104"/>
      <c r="F223" s="103"/>
      <c r="G223" s="103"/>
      <c r="H223" s="120"/>
      <c r="I223" s="104"/>
      <c r="J223" s="104"/>
      <c r="K223" s="104"/>
      <c r="L223" s="104"/>
      <c r="M223" s="104"/>
      <c r="N223" s="104"/>
      <c r="O223" s="104"/>
      <c r="P223" s="104"/>
      <c r="Q223" s="104"/>
      <c r="R223" s="104"/>
      <c r="S223" s="104"/>
      <c r="T223" s="104"/>
      <c r="U223" s="104"/>
      <c r="V223" s="104"/>
      <c r="W223" s="104"/>
      <c r="X223" s="104"/>
      <c r="Y223" s="104"/>
      <c r="Z223" s="104"/>
    </row>
    <row r="224" spans="1:26" ht="14.25" customHeight="1">
      <c r="A224" s="104"/>
      <c r="B224" s="119"/>
      <c r="C224" s="104"/>
      <c r="D224" s="104"/>
      <c r="E224" s="104"/>
      <c r="F224" s="103"/>
      <c r="G224" s="103"/>
      <c r="H224" s="120"/>
      <c r="I224" s="104"/>
      <c r="J224" s="104"/>
      <c r="K224" s="104"/>
      <c r="L224" s="104"/>
      <c r="M224" s="104"/>
      <c r="N224" s="104"/>
      <c r="O224" s="104"/>
      <c r="P224" s="104"/>
      <c r="Q224" s="104"/>
      <c r="R224" s="104"/>
      <c r="S224" s="104"/>
      <c r="T224" s="104"/>
      <c r="U224" s="104"/>
      <c r="V224" s="104"/>
      <c r="W224" s="104"/>
      <c r="X224" s="104"/>
      <c r="Y224" s="104"/>
      <c r="Z224" s="104"/>
    </row>
    <row r="225" spans="1:26" ht="14.25" customHeight="1">
      <c r="A225" s="104"/>
      <c r="B225" s="119"/>
      <c r="C225" s="104"/>
      <c r="D225" s="104"/>
      <c r="E225" s="104"/>
      <c r="F225" s="103"/>
      <c r="G225" s="103"/>
      <c r="H225" s="120"/>
      <c r="I225" s="104"/>
      <c r="J225" s="104"/>
      <c r="K225" s="104"/>
      <c r="L225" s="104"/>
      <c r="M225" s="104"/>
      <c r="N225" s="104"/>
      <c r="O225" s="104"/>
      <c r="P225" s="104"/>
      <c r="Q225" s="104"/>
      <c r="R225" s="104"/>
      <c r="S225" s="104"/>
      <c r="T225" s="104"/>
      <c r="U225" s="104"/>
      <c r="V225" s="104"/>
      <c r="W225" s="104"/>
      <c r="X225" s="104"/>
      <c r="Y225" s="104"/>
      <c r="Z225" s="104"/>
    </row>
    <row r="226" spans="1:26" ht="14.25" customHeight="1">
      <c r="A226" s="104"/>
      <c r="B226" s="119"/>
      <c r="C226" s="104"/>
      <c r="D226" s="104"/>
      <c r="E226" s="104"/>
      <c r="F226" s="103"/>
      <c r="G226" s="103"/>
      <c r="H226" s="120"/>
      <c r="I226" s="104"/>
      <c r="J226" s="104"/>
      <c r="K226" s="104"/>
      <c r="L226" s="104"/>
      <c r="M226" s="104"/>
      <c r="N226" s="104"/>
      <c r="O226" s="104"/>
      <c r="P226" s="104"/>
      <c r="Q226" s="104"/>
      <c r="R226" s="104"/>
      <c r="S226" s="104"/>
      <c r="T226" s="104"/>
      <c r="U226" s="104"/>
      <c r="V226" s="104"/>
      <c r="W226" s="104"/>
      <c r="X226" s="104"/>
      <c r="Y226" s="104"/>
      <c r="Z226" s="104"/>
    </row>
    <row r="227" spans="1:26" ht="14.25" customHeight="1">
      <c r="A227" s="104"/>
      <c r="B227" s="119"/>
      <c r="C227" s="104"/>
      <c r="D227" s="104"/>
      <c r="E227" s="104"/>
      <c r="F227" s="103"/>
      <c r="G227" s="103"/>
      <c r="H227" s="120"/>
      <c r="I227" s="104"/>
      <c r="J227" s="104"/>
      <c r="K227" s="104"/>
      <c r="L227" s="104"/>
      <c r="M227" s="104"/>
      <c r="N227" s="104"/>
      <c r="O227" s="104"/>
      <c r="P227" s="104"/>
      <c r="Q227" s="104"/>
      <c r="R227" s="104"/>
      <c r="S227" s="104"/>
      <c r="T227" s="104"/>
      <c r="U227" s="104"/>
      <c r="V227" s="104"/>
      <c r="W227" s="104"/>
      <c r="X227" s="104"/>
      <c r="Y227" s="104"/>
      <c r="Z227" s="104"/>
    </row>
    <row r="228" spans="1:26" ht="14.25" customHeight="1">
      <c r="A228" s="104"/>
      <c r="B228" s="119"/>
      <c r="C228" s="104"/>
      <c r="D228" s="104"/>
      <c r="E228" s="104"/>
      <c r="F228" s="103"/>
      <c r="G228" s="103"/>
      <c r="H228" s="120"/>
      <c r="I228" s="104"/>
      <c r="J228" s="104"/>
      <c r="K228" s="104"/>
      <c r="L228" s="104"/>
      <c r="M228" s="104"/>
      <c r="N228" s="104"/>
      <c r="O228" s="104"/>
      <c r="P228" s="104"/>
      <c r="Q228" s="104"/>
      <c r="R228" s="104"/>
      <c r="S228" s="104"/>
      <c r="T228" s="104"/>
      <c r="U228" s="104"/>
      <c r="V228" s="104"/>
      <c r="W228" s="104"/>
      <c r="X228" s="104"/>
      <c r="Y228" s="104"/>
      <c r="Z228" s="104"/>
    </row>
    <row r="229" spans="1:26" ht="14.25" customHeight="1">
      <c r="A229" s="104"/>
      <c r="B229" s="119"/>
      <c r="C229" s="104"/>
      <c r="D229" s="104"/>
      <c r="E229" s="104"/>
      <c r="F229" s="103"/>
      <c r="G229" s="103"/>
      <c r="H229" s="120"/>
      <c r="I229" s="104"/>
      <c r="J229" s="104"/>
      <c r="K229" s="104"/>
      <c r="L229" s="104"/>
      <c r="M229" s="104"/>
      <c r="N229" s="104"/>
      <c r="O229" s="104"/>
      <c r="P229" s="104"/>
      <c r="Q229" s="104"/>
      <c r="R229" s="104"/>
      <c r="S229" s="104"/>
      <c r="T229" s="104"/>
      <c r="U229" s="104"/>
      <c r="V229" s="104"/>
      <c r="W229" s="104"/>
      <c r="X229" s="104"/>
      <c r="Y229" s="104"/>
      <c r="Z229" s="104"/>
    </row>
    <row r="230" spans="1:26" ht="14.25" customHeight="1">
      <c r="A230" s="104"/>
      <c r="B230" s="119"/>
      <c r="C230" s="104"/>
      <c r="D230" s="104"/>
      <c r="E230" s="104"/>
      <c r="F230" s="103"/>
      <c r="G230" s="103"/>
      <c r="H230" s="120"/>
      <c r="I230" s="104"/>
      <c r="J230" s="104"/>
      <c r="K230" s="104"/>
      <c r="L230" s="104"/>
      <c r="M230" s="104"/>
      <c r="N230" s="104"/>
      <c r="O230" s="104"/>
      <c r="P230" s="104"/>
      <c r="Q230" s="104"/>
      <c r="R230" s="104"/>
      <c r="S230" s="104"/>
      <c r="T230" s="104"/>
      <c r="U230" s="104"/>
      <c r="V230" s="104"/>
      <c r="W230" s="104"/>
      <c r="X230" s="104"/>
      <c r="Y230" s="104"/>
      <c r="Z230" s="104"/>
    </row>
    <row r="231" spans="1:26" ht="14.25" customHeight="1">
      <c r="A231" s="104"/>
      <c r="B231" s="119"/>
      <c r="C231" s="104"/>
      <c r="D231" s="104"/>
      <c r="E231" s="104"/>
      <c r="F231" s="103"/>
      <c r="G231" s="103"/>
      <c r="H231" s="120"/>
      <c r="I231" s="104"/>
      <c r="J231" s="104"/>
      <c r="K231" s="104"/>
      <c r="L231" s="104"/>
      <c r="M231" s="104"/>
      <c r="N231" s="104"/>
      <c r="O231" s="104"/>
      <c r="P231" s="104"/>
      <c r="Q231" s="104"/>
      <c r="R231" s="104"/>
      <c r="S231" s="104"/>
      <c r="T231" s="104"/>
      <c r="U231" s="104"/>
      <c r="V231" s="104"/>
      <c r="W231" s="104"/>
      <c r="X231" s="104"/>
      <c r="Y231" s="104"/>
      <c r="Z231" s="104"/>
    </row>
    <row r="232" spans="1:26" ht="14.25" customHeight="1">
      <c r="A232" s="104"/>
      <c r="B232" s="119"/>
      <c r="C232" s="104"/>
      <c r="D232" s="104"/>
      <c r="E232" s="104"/>
      <c r="F232" s="103"/>
      <c r="G232" s="103"/>
      <c r="H232" s="120"/>
      <c r="I232" s="104"/>
      <c r="J232" s="104"/>
      <c r="K232" s="104"/>
      <c r="L232" s="104"/>
      <c r="M232" s="104"/>
      <c r="N232" s="104"/>
      <c r="O232" s="104"/>
      <c r="P232" s="104"/>
      <c r="Q232" s="104"/>
      <c r="R232" s="104"/>
      <c r="S232" s="104"/>
      <c r="T232" s="104"/>
      <c r="U232" s="104"/>
      <c r="V232" s="104"/>
      <c r="W232" s="104"/>
      <c r="X232" s="104"/>
      <c r="Y232" s="104"/>
      <c r="Z232" s="104"/>
    </row>
    <row r="233" spans="1:26" ht="14.25" customHeight="1">
      <c r="A233" s="104"/>
      <c r="B233" s="119"/>
      <c r="C233" s="104"/>
      <c r="D233" s="104"/>
      <c r="E233" s="104"/>
      <c r="F233" s="103"/>
      <c r="G233" s="103"/>
      <c r="H233" s="120"/>
      <c r="I233" s="104"/>
      <c r="J233" s="104"/>
      <c r="K233" s="104"/>
      <c r="L233" s="104"/>
      <c r="M233" s="104"/>
      <c r="N233" s="104"/>
      <c r="O233" s="104"/>
      <c r="P233" s="104"/>
      <c r="Q233" s="104"/>
      <c r="R233" s="104"/>
      <c r="S233" s="104"/>
      <c r="T233" s="104"/>
      <c r="U233" s="104"/>
      <c r="V233" s="104"/>
      <c r="W233" s="104"/>
      <c r="X233" s="104"/>
      <c r="Y233" s="104"/>
      <c r="Z233" s="104"/>
    </row>
    <row r="234" spans="1:26" ht="14.25" customHeight="1">
      <c r="A234" s="104"/>
      <c r="B234" s="119"/>
      <c r="C234" s="104"/>
      <c r="D234" s="104"/>
      <c r="E234" s="104"/>
      <c r="F234" s="103"/>
      <c r="G234" s="103"/>
      <c r="H234" s="120"/>
      <c r="I234" s="104"/>
      <c r="J234" s="104"/>
      <c r="K234" s="104"/>
      <c r="L234" s="104"/>
      <c r="M234" s="104"/>
      <c r="N234" s="104"/>
      <c r="O234" s="104"/>
      <c r="P234" s="104"/>
      <c r="Q234" s="104"/>
      <c r="R234" s="104"/>
      <c r="S234" s="104"/>
      <c r="T234" s="104"/>
      <c r="U234" s="104"/>
      <c r="V234" s="104"/>
      <c r="W234" s="104"/>
      <c r="X234" s="104"/>
      <c r="Y234" s="104"/>
      <c r="Z234" s="104"/>
    </row>
    <row r="235" spans="1:26" ht="14.25" customHeight="1">
      <c r="A235" s="104"/>
      <c r="B235" s="119"/>
      <c r="C235" s="104"/>
      <c r="D235" s="104"/>
      <c r="E235" s="104"/>
      <c r="F235" s="103"/>
      <c r="G235" s="103"/>
      <c r="H235" s="120"/>
      <c r="I235" s="104"/>
      <c r="J235" s="104"/>
      <c r="K235" s="104"/>
      <c r="L235" s="104"/>
      <c r="M235" s="104"/>
      <c r="N235" s="104"/>
      <c r="O235" s="104"/>
      <c r="P235" s="104"/>
      <c r="Q235" s="104"/>
      <c r="R235" s="104"/>
      <c r="S235" s="104"/>
      <c r="T235" s="104"/>
      <c r="U235" s="104"/>
      <c r="V235" s="104"/>
      <c r="W235" s="104"/>
      <c r="X235" s="104"/>
      <c r="Y235" s="104"/>
      <c r="Z235" s="104"/>
    </row>
    <row r="236" spans="1:26" ht="14.25" customHeight="1">
      <c r="A236" s="104"/>
      <c r="B236" s="119"/>
      <c r="C236" s="104"/>
      <c r="D236" s="104"/>
      <c r="E236" s="104"/>
      <c r="F236" s="103"/>
      <c r="G236" s="103"/>
      <c r="H236" s="120"/>
      <c r="I236" s="104"/>
      <c r="J236" s="104"/>
      <c r="K236" s="104"/>
      <c r="L236" s="104"/>
      <c r="M236" s="104"/>
      <c r="N236" s="104"/>
      <c r="O236" s="104"/>
      <c r="P236" s="104"/>
      <c r="Q236" s="104"/>
      <c r="R236" s="104"/>
      <c r="S236" s="104"/>
      <c r="T236" s="104"/>
      <c r="U236" s="104"/>
      <c r="V236" s="104"/>
      <c r="W236" s="104"/>
      <c r="X236" s="104"/>
      <c r="Y236" s="104"/>
      <c r="Z236" s="104"/>
    </row>
    <row r="237" spans="1:26" ht="14.25" customHeight="1">
      <c r="A237" s="104"/>
      <c r="B237" s="119"/>
      <c r="C237" s="104"/>
      <c r="D237" s="104"/>
      <c r="E237" s="104"/>
      <c r="F237" s="103"/>
      <c r="G237" s="103"/>
      <c r="H237" s="120"/>
      <c r="I237" s="104"/>
      <c r="J237" s="104"/>
      <c r="K237" s="104"/>
      <c r="L237" s="104"/>
      <c r="M237" s="104"/>
      <c r="N237" s="104"/>
      <c r="O237" s="104"/>
      <c r="P237" s="104"/>
      <c r="Q237" s="104"/>
      <c r="R237" s="104"/>
      <c r="S237" s="104"/>
      <c r="T237" s="104"/>
      <c r="U237" s="104"/>
      <c r="V237" s="104"/>
      <c r="W237" s="104"/>
      <c r="X237" s="104"/>
      <c r="Y237" s="104"/>
      <c r="Z237" s="104"/>
    </row>
    <row r="238" spans="1:26" ht="14.25" customHeight="1">
      <c r="A238" s="104"/>
      <c r="B238" s="119"/>
      <c r="C238" s="104"/>
      <c r="D238" s="104"/>
      <c r="E238" s="104"/>
      <c r="F238" s="103"/>
      <c r="G238" s="103"/>
      <c r="H238" s="120"/>
      <c r="I238" s="104"/>
      <c r="J238" s="104"/>
      <c r="K238" s="104"/>
      <c r="L238" s="104"/>
      <c r="M238" s="104"/>
      <c r="N238" s="104"/>
      <c r="O238" s="104"/>
      <c r="P238" s="104"/>
      <c r="Q238" s="104"/>
      <c r="R238" s="104"/>
      <c r="S238" s="104"/>
      <c r="T238" s="104"/>
      <c r="U238" s="104"/>
      <c r="V238" s="104"/>
      <c r="W238" s="104"/>
      <c r="X238" s="104"/>
      <c r="Y238" s="104"/>
      <c r="Z238" s="104"/>
    </row>
    <row r="239" spans="1:26" ht="14.25" customHeight="1">
      <c r="A239" s="104"/>
      <c r="B239" s="119"/>
      <c r="C239" s="104"/>
      <c r="D239" s="104"/>
      <c r="E239" s="104"/>
      <c r="F239" s="103"/>
      <c r="G239" s="103"/>
      <c r="H239" s="120"/>
      <c r="I239" s="104"/>
      <c r="J239" s="104"/>
      <c r="K239" s="104"/>
      <c r="L239" s="104"/>
      <c r="M239" s="104"/>
      <c r="N239" s="104"/>
      <c r="O239" s="104"/>
      <c r="P239" s="104"/>
      <c r="Q239" s="104"/>
      <c r="R239" s="104"/>
      <c r="S239" s="104"/>
      <c r="T239" s="104"/>
      <c r="U239" s="104"/>
      <c r="V239" s="104"/>
      <c r="W239" s="104"/>
      <c r="X239" s="104"/>
      <c r="Y239" s="104"/>
      <c r="Z239" s="104"/>
    </row>
    <row r="240" spans="1:26" ht="14.25" customHeight="1">
      <c r="A240" s="104"/>
      <c r="B240" s="119"/>
      <c r="C240" s="104"/>
      <c r="D240" s="104"/>
      <c r="E240" s="104"/>
      <c r="F240" s="103"/>
      <c r="G240" s="103"/>
      <c r="H240" s="120"/>
      <c r="I240" s="104"/>
      <c r="J240" s="104"/>
      <c r="K240" s="104"/>
      <c r="L240" s="104"/>
      <c r="M240" s="104"/>
      <c r="N240" s="104"/>
      <c r="O240" s="104"/>
      <c r="P240" s="104"/>
      <c r="Q240" s="104"/>
      <c r="R240" s="104"/>
      <c r="S240" s="104"/>
      <c r="T240" s="104"/>
      <c r="U240" s="104"/>
      <c r="V240" s="104"/>
      <c r="W240" s="104"/>
      <c r="X240" s="104"/>
      <c r="Y240" s="104"/>
      <c r="Z240" s="104"/>
    </row>
    <row r="241" spans="1:26" ht="14.25" customHeight="1">
      <c r="A241" s="104"/>
      <c r="B241" s="119"/>
      <c r="C241" s="104"/>
      <c r="D241" s="104"/>
      <c r="E241" s="104"/>
      <c r="F241" s="103"/>
      <c r="G241" s="103"/>
      <c r="H241" s="120"/>
      <c r="I241" s="104"/>
      <c r="J241" s="104"/>
      <c r="K241" s="104"/>
      <c r="L241" s="104"/>
      <c r="M241" s="104"/>
      <c r="N241" s="104"/>
      <c r="O241" s="104"/>
      <c r="P241" s="104"/>
      <c r="Q241" s="104"/>
      <c r="R241" s="104"/>
      <c r="S241" s="104"/>
      <c r="T241" s="104"/>
      <c r="U241" s="104"/>
      <c r="V241" s="104"/>
      <c r="W241" s="104"/>
      <c r="X241" s="104"/>
      <c r="Y241" s="104"/>
      <c r="Z241" s="104"/>
    </row>
    <row r="242" spans="1:26" ht="14.25" customHeight="1">
      <c r="A242" s="104"/>
      <c r="B242" s="119"/>
      <c r="C242" s="104"/>
      <c r="D242" s="104"/>
      <c r="E242" s="104"/>
      <c r="F242" s="103"/>
      <c r="G242" s="103"/>
      <c r="H242" s="120"/>
      <c r="I242" s="104"/>
      <c r="J242" s="104"/>
      <c r="K242" s="104"/>
      <c r="L242" s="104"/>
      <c r="M242" s="104"/>
      <c r="N242" s="104"/>
      <c r="O242" s="104"/>
      <c r="P242" s="104"/>
      <c r="Q242" s="104"/>
      <c r="R242" s="104"/>
      <c r="S242" s="104"/>
      <c r="T242" s="104"/>
      <c r="U242" s="104"/>
      <c r="V242" s="104"/>
      <c r="W242" s="104"/>
      <c r="X242" s="104"/>
      <c r="Y242" s="104"/>
      <c r="Z242" s="104"/>
    </row>
    <row r="243" spans="1:26" ht="14.25" customHeight="1">
      <c r="A243" s="104"/>
      <c r="B243" s="119"/>
      <c r="C243" s="104"/>
      <c r="D243" s="104"/>
      <c r="E243" s="104"/>
      <c r="F243" s="103"/>
      <c r="G243" s="103"/>
      <c r="H243" s="120"/>
      <c r="I243" s="104"/>
      <c r="J243" s="104"/>
      <c r="K243" s="104"/>
      <c r="L243" s="104"/>
      <c r="M243" s="104"/>
      <c r="N243" s="104"/>
      <c r="O243" s="104"/>
      <c r="P243" s="104"/>
      <c r="Q243" s="104"/>
      <c r="R243" s="104"/>
      <c r="S243" s="104"/>
      <c r="T243" s="104"/>
      <c r="U243" s="104"/>
      <c r="V243" s="104"/>
      <c r="W243" s="104"/>
      <c r="X243" s="104"/>
      <c r="Y243" s="104"/>
      <c r="Z243" s="104"/>
    </row>
    <row r="244" spans="1:26" ht="14.25" customHeight="1">
      <c r="A244" s="104"/>
      <c r="B244" s="119"/>
      <c r="C244" s="104"/>
      <c r="D244" s="104"/>
      <c r="E244" s="104"/>
      <c r="F244" s="103"/>
      <c r="G244" s="103"/>
      <c r="H244" s="120"/>
      <c r="I244" s="104"/>
      <c r="J244" s="104"/>
      <c r="K244" s="104"/>
      <c r="L244" s="104"/>
      <c r="M244" s="104"/>
      <c r="N244" s="104"/>
      <c r="O244" s="104"/>
      <c r="P244" s="104"/>
      <c r="Q244" s="104"/>
      <c r="R244" s="104"/>
      <c r="S244" s="104"/>
      <c r="T244" s="104"/>
      <c r="U244" s="104"/>
      <c r="V244" s="104"/>
      <c r="W244" s="104"/>
      <c r="X244" s="104"/>
      <c r="Y244" s="104"/>
      <c r="Z244" s="104"/>
    </row>
    <row r="245" spans="1:26" ht="14.25" customHeight="1">
      <c r="A245" s="104"/>
      <c r="B245" s="119"/>
      <c r="C245" s="104"/>
      <c r="D245" s="104"/>
      <c r="E245" s="104"/>
      <c r="F245" s="103"/>
      <c r="G245" s="103"/>
      <c r="H245" s="120"/>
      <c r="I245" s="104"/>
      <c r="J245" s="104"/>
      <c r="K245" s="104"/>
      <c r="L245" s="104"/>
      <c r="M245" s="104"/>
      <c r="N245" s="104"/>
      <c r="O245" s="104"/>
      <c r="P245" s="104"/>
      <c r="Q245" s="104"/>
      <c r="R245" s="104"/>
      <c r="S245" s="104"/>
      <c r="T245" s="104"/>
      <c r="U245" s="104"/>
      <c r="V245" s="104"/>
      <c r="W245" s="104"/>
      <c r="X245" s="104"/>
      <c r="Y245" s="104"/>
      <c r="Z245" s="104"/>
    </row>
    <row r="246" spans="1:26" ht="14.25" customHeight="1">
      <c r="A246" s="104"/>
      <c r="B246" s="119"/>
      <c r="C246" s="104"/>
      <c r="D246" s="104"/>
      <c r="E246" s="104"/>
      <c r="F246" s="103"/>
      <c r="G246" s="103"/>
      <c r="H246" s="120"/>
      <c r="I246" s="104"/>
      <c r="J246" s="104"/>
      <c r="K246" s="104"/>
      <c r="L246" s="104"/>
      <c r="M246" s="104"/>
      <c r="N246" s="104"/>
      <c r="O246" s="104"/>
      <c r="P246" s="104"/>
      <c r="Q246" s="104"/>
      <c r="R246" s="104"/>
      <c r="S246" s="104"/>
      <c r="T246" s="104"/>
      <c r="U246" s="104"/>
      <c r="V246" s="104"/>
      <c r="W246" s="104"/>
      <c r="X246" s="104"/>
      <c r="Y246" s="104"/>
      <c r="Z246" s="104"/>
    </row>
    <row r="247" spans="1:26" ht="14.25" customHeight="1">
      <c r="A247" s="104"/>
      <c r="B247" s="119"/>
      <c r="C247" s="104"/>
      <c r="D247" s="104"/>
      <c r="E247" s="104"/>
      <c r="F247" s="103"/>
      <c r="G247" s="103"/>
      <c r="H247" s="120"/>
      <c r="I247" s="104"/>
      <c r="J247" s="104"/>
      <c r="K247" s="104"/>
      <c r="L247" s="104"/>
      <c r="M247" s="104"/>
      <c r="N247" s="104"/>
      <c r="O247" s="104"/>
      <c r="P247" s="104"/>
      <c r="Q247" s="104"/>
      <c r="R247" s="104"/>
      <c r="S247" s="104"/>
      <c r="T247" s="104"/>
      <c r="U247" s="104"/>
      <c r="V247" s="104"/>
      <c r="W247" s="104"/>
      <c r="X247" s="104"/>
      <c r="Y247" s="104"/>
      <c r="Z247" s="104"/>
    </row>
    <row r="248" spans="1:26" ht="14.25" customHeight="1">
      <c r="A248" s="104"/>
      <c r="B248" s="119"/>
      <c r="C248" s="104"/>
      <c r="D248" s="104"/>
      <c r="E248" s="104"/>
      <c r="F248" s="103"/>
      <c r="G248" s="103"/>
      <c r="H248" s="120"/>
      <c r="I248" s="104"/>
      <c r="J248" s="104"/>
      <c r="K248" s="104"/>
      <c r="L248" s="104"/>
      <c r="M248" s="104"/>
      <c r="N248" s="104"/>
      <c r="O248" s="104"/>
      <c r="P248" s="104"/>
      <c r="Q248" s="104"/>
      <c r="R248" s="104"/>
      <c r="S248" s="104"/>
      <c r="T248" s="104"/>
      <c r="U248" s="104"/>
      <c r="V248" s="104"/>
      <c r="W248" s="104"/>
      <c r="X248" s="104"/>
      <c r="Y248" s="104"/>
      <c r="Z248" s="104"/>
    </row>
    <row r="249" spans="1:26" ht="14.25" customHeight="1">
      <c r="A249" s="104"/>
      <c r="B249" s="119"/>
      <c r="C249" s="104"/>
      <c r="D249" s="104"/>
      <c r="E249" s="104"/>
      <c r="F249" s="103"/>
      <c r="G249" s="103"/>
      <c r="H249" s="120"/>
      <c r="I249" s="104"/>
      <c r="J249" s="104"/>
      <c r="K249" s="104"/>
      <c r="L249" s="104"/>
      <c r="M249" s="104"/>
      <c r="N249" s="104"/>
      <c r="O249" s="104"/>
      <c r="P249" s="104"/>
      <c r="Q249" s="104"/>
      <c r="R249" s="104"/>
      <c r="S249" s="104"/>
      <c r="T249" s="104"/>
      <c r="U249" s="104"/>
      <c r="V249" s="104"/>
      <c r="W249" s="104"/>
      <c r="X249" s="104"/>
      <c r="Y249" s="104"/>
      <c r="Z249" s="104"/>
    </row>
    <row r="250" spans="1:26" ht="14.25" customHeight="1">
      <c r="A250" s="104"/>
      <c r="B250" s="119"/>
      <c r="C250" s="104"/>
      <c r="D250" s="104"/>
      <c r="E250" s="104"/>
      <c r="F250" s="103"/>
      <c r="G250" s="103"/>
      <c r="H250" s="120"/>
      <c r="I250" s="104"/>
      <c r="J250" s="104"/>
      <c r="K250" s="104"/>
      <c r="L250" s="104"/>
      <c r="M250" s="104"/>
      <c r="N250" s="104"/>
      <c r="O250" s="104"/>
      <c r="P250" s="104"/>
      <c r="Q250" s="104"/>
      <c r="R250" s="104"/>
      <c r="S250" s="104"/>
      <c r="T250" s="104"/>
      <c r="U250" s="104"/>
      <c r="V250" s="104"/>
      <c r="W250" s="104"/>
      <c r="X250" s="104"/>
      <c r="Y250" s="104"/>
      <c r="Z250" s="104"/>
    </row>
    <row r="251" spans="1:26" ht="14.25" customHeight="1">
      <c r="A251" s="104"/>
      <c r="B251" s="119"/>
      <c r="C251" s="104"/>
      <c r="D251" s="104"/>
      <c r="E251" s="104"/>
      <c r="F251" s="103"/>
      <c r="G251" s="103"/>
      <c r="H251" s="120"/>
      <c r="I251" s="104"/>
      <c r="J251" s="104"/>
      <c r="K251" s="104"/>
      <c r="L251" s="104"/>
      <c r="M251" s="104"/>
      <c r="N251" s="104"/>
      <c r="O251" s="104"/>
      <c r="P251" s="104"/>
      <c r="Q251" s="104"/>
      <c r="R251" s="104"/>
      <c r="S251" s="104"/>
      <c r="T251" s="104"/>
      <c r="U251" s="104"/>
      <c r="V251" s="104"/>
      <c r="W251" s="104"/>
      <c r="X251" s="104"/>
      <c r="Y251" s="104"/>
      <c r="Z251" s="104"/>
    </row>
    <row r="252" spans="1:26" ht="14.25" customHeight="1">
      <c r="A252" s="104"/>
      <c r="B252" s="119"/>
      <c r="C252" s="104"/>
      <c r="D252" s="104"/>
      <c r="E252" s="104"/>
      <c r="F252" s="103"/>
      <c r="G252" s="103"/>
      <c r="H252" s="120"/>
      <c r="I252" s="104"/>
      <c r="J252" s="104"/>
      <c r="K252" s="104"/>
      <c r="L252" s="104"/>
      <c r="M252" s="104"/>
      <c r="N252" s="104"/>
      <c r="O252" s="104"/>
      <c r="P252" s="104"/>
      <c r="Q252" s="104"/>
      <c r="R252" s="104"/>
      <c r="S252" s="104"/>
      <c r="T252" s="104"/>
      <c r="U252" s="104"/>
      <c r="V252" s="104"/>
      <c r="W252" s="104"/>
      <c r="X252" s="104"/>
      <c r="Y252" s="104"/>
      <c r="Z252" s="104"/>
    </row>
    <row r="253" spans="1:26" ht="14.25" customHeight="1">
      <c r="A253" s="104"/>
      <c r="B253" s="119"/>
      <c r="C253" s="104"/>
      <c r="D253" s="104"/>
      <c r="E253" s="104"/>
      <c r="F253" s="103"/>
      <c r="G253" s="103"/>
      <c r="H253" s="120"/>
      <c r="I253" s="104"/>
      <c r="J253" s="104"/>
      <c r="K253" s="104"/>
      <c r="L253" s="104"/>
      <c r="M253" s="104"/>
      <c r="N253" s="104"/>
      <c r="O253" s="104"/>
      <c r="P253" s="104"/>
      <c r="Q253" s="104"/>
      <c r="R253" s="104"/>
      <c r="S253" s="104"/>
      <c r="T253" s="104"/>
      <c r="U253" s="104"/>
      <c r="V253" s="104"/>
      <c r="W253" s="104"/>
      <c r="X253" s="104"/>
      <c r="Y253" s="104"/>
      <c r="Z253" s="104"/>
    </row>
    <row r="254" spans="1:26" ht="14.25" customHeight="1">
      <c r="A254" s="104"/>
      <c r="B254" s="119"/>
      <c r="C254" s="104"/>
      <c r="D254" s="104"/>
      <c r="E254" s="104"/>
      <c r="F254" s="103"/>
      <c r="G254" s="103"/>
      <c r="H254" s="120"/>
      <c r="I254" s="104"/>
      <c r="J254" s="104"/>
      <c r="K254" s="104"/>
      <c r="L254" s="104"/>
      <c r="M254" s="104"/>
      <c r="N254" s="104"/>
      <c r="O254" s="104"/>
      <c r="P254" s="104"/>
      <c r="Q254" s="104"/>
      <c r="R254" s="104"/>
      <c r="S254" s="104"/>
      <c r="T254" s="104"/>
      <c r="U254" s="104"/>
      <c r="V254" s="104"/>
      <c r="W254" s="104"/>
      <c r="X254" s="104"/>
      <c r="Y254" s="104"/>
      <c r="Z254" s="104"/>
    </row>
    <row r="255" spans="1:26" ht="14.25" customHeight="1">
      <c r="A255" s="104"/>
      <c r="B255" s="119"/>
      <c r="C255" s="104"/>
      <c r="D255" s="104"/>
      <c r="E255" s="104"/>
      <c r="F255" s="103"/>
      <c r="G255" s="103"/>
      <c r="H255" s="120"/>
      <c r="I255" s="104"/>
      <c r="J255" s="104"/>
      <c r="K255" s="104"/>
      <c r="L255" s="104"/>
      <c r="M255" s="104"/>
      <c r="N255" s="104"/>
      <c r="O255" s="104"/>
      <c r="P255" s="104"/>
      <c r="Q255" s="104"/>
      <c r="R255" s="104"/>
      <c r="S255" s="104"/>
      <c r="T255" s="104"/>
      <c r="U255" s="104"/>
      <c r="V255" s="104"/>
      <c r="W255" s="104"/>
      <c r="X255" s="104"/>
      <c r="Y255" s="104"/>
      <c r="Z255" s="104"/>
    </row>
    <row r="256" spans="1:26" ht="14.25" customHeight="1">
      <c r="A256" s="104"/>
      <c r="B256" s="119"/>
      <c r="C256" s="104"/>
      <c r="D256" s="104"/>
      <c r="E256" s="104"/>
      <c r="F256" s="103"/>
      <c r="G256" s="103"/>
      <c r="H256" s="120"/>
      <c r="I256" s="104"/>
      <c r="J256" s="104"/>
      <c r="K256" s="104"/>
      <c r="L256" s="104"/>
      <c r="M256" s="104"/>
      <c r="N256" s="104"/>
      <c r="O256" s="104"/>
      <c r="P256" s="104"/>
      <c r="Q256" s="104"/>
      <c r="R256" s="104"/>
      <c r="S256" s="104"/>
      <c r="T256" s="104"/>
      <c r="U256" s="104"/>
      <c r="V256" s="104"/>
      <c r="W256" s="104"/>
      <c r="X256" s="104"/>
      <c r="Y256" s="104"/>
      <c r="Z256" s="104"/>
    </row>
    <row r="257" spans="1:26" ht="14.25" customHeight="1">
      <c r="A257" s="104"/>
      <c r="B257" s="119"/>
      <c r="C257" s="104"/>
      <c r="D257" s="104"/>
      <c r="E257" s="104"/>
      <c r="F257" s="103"/>
      <c r="G257" s="103"/>
      <c r="H257" s="120"/>
      <c r="I257" s="104"/>
      <c r="J257" s="104"/>
      <c r="K257" s="104"/>
      <c r="L257" s="104"/>
      <c r="M257" s="104"/>
      <c r="N257" s="104"/>
      <c r="O257" s="104"/>
      <c r="P257" s="104"/>
      <c r="Q257" s="104"/>
      <c r="R257" s="104"/>
      <c r="S257" s="104"/>
      <c r="T257" s="104"/>
      <c r="U257" s="104"/>
      <c r="V257" s="104"/>
      <c r="W257" s="104"/>
      <c r="X257" s="104"/>
      <c r="Y257" s="104"/>
      <c r="Z257" s="104"/>
    </row>
    <row r="258" spans="1:26" ht="14.25" customHeight="1">
      <c r="A258" s="104"/>
      <c r="B258" s="119"/>
      <c r="C258" s="104"/>
      <c r="D258" s="104"/>
      <c r="E258" s="104"/>
      <c r="F258" s="103"/>
      <c r="G258" s="103"/>
      <c r="H258" s="120"/>
      <c r="I258" s="104"/>
      <c r="J258" s="104"/>
      <c r="K258" s="104"/>
      <c r="L258" s="104"/>
      <c r="M258" s="104"/>
      <c r="N258" s="104"/>
      <c r="O258" s="104"/>
      <c r="P258" s="104"/>
      <c r="Q258" s="104"/>
      <c r="R258" s="104"/>
      <c r="S258" s="104"/>
      <c r="T258" s="104"/>
      <c r="U258" s="104"/>
      <c r="V258" s="104"/>
      <c r="W258" s="104"/>
      <c r="X258" s="104"/>
      <c r="Y258" s="104"/>
      <c r="Z258" s="104"/>
    </row>
    <row r="259" spans="1:26" ht="14.25" customHeight="1">
      <c r="A259" s="104"/>
      <c r="B259" s="119"/>
      <c r="C259" s="104"/>
      <c r="D259" s="104"/>
      <c r="E259" s="104"/>
      <c r="F259" s="103"/>
      <c r="G259" s="103"/>
      <c r="H259" s="120"/>
      <c r="I259" s="104"/>
      <c r="J259" s="104"/>
      <c r="K259" s="104"/>
      <c r="L259" s="104"/>
      <c r="M259" s="104"/>
      <c r="N259" s="104"/>
      <c r="O259" s="104"/>
      <c r="P259" s="104"/>
      <c r="Q259" s="104"/>
      <c r="R259" s="104"/>
      <c r="S259" s="104"/>
      <c r="T259" s="104"/>
      <c r="U259" s="104"/>
      <c r="V259" s="104"/>
      <c r="W259" s="104"/>
      <c r="X259" s="104"/>
      <c r="Y259" s="104"/>
      <c r="Z259" s="104"/>
    </row>
    <row r="260" spans="1:26" ht="14.25" customHeight="1">
      <c r="A260" s="104"/>
      <c r="B260" s="119"/>
      <c r="C260" s="104"/>
      <c r="D260" s="104"/>
      <c r="E260" s="104"/>
      <c r="F260" s="103"/>
      <c r="G260" s="103"/>
      <c r="H260" s="120"/>
      <c r="I260" s="104"/>
      <c r="J260" s="104"/>
      <c r="K260" s="104"/>
      <c r="L260" s="104"/>
      <c r="M260" s="104"/>
      <c r="N260" s="104"/>
      <c r="O260" s="104"/>
      <c r="P260" s="104"/>
      <c r="Q260" s="104"/>
      <c r="R260" s="104"/>
      <c r="S260" s="104"/>
      <c r="T260" s="104"/>
      <c r="U260" s="104"/>
      <c r="V260" s="104"/>
      <c r="W260" s="104"/>
      <c r="X260" s="104"/>
      <c r="Y260" s="104"/>
      <c r="Z260" s="104"/>
    </row>
    <row r="261" spans="1:26" ht="14.25" customHeight="1">
      <c r="A261" s="104"/>
      <c r="B261" s="119"/>
      <c r="C261" s="104"/>
      <c r="D261" s="104"/>
      <c r="E261" s="104"/>
      <c r="F261" s="103"/>
      <c r="G261" s="103"/>
      <c r="H261" s="120"/>
      <c r="I261" s="104"/>
      <c r="J261" s="104"/>
      <c r="K261" s="104"/>
      <c r="L261" s="104"/>
      <c r="M261" s="104"/>
      <c r="N261" s="104"/>
      <c r="O261" s="104"/>
      <c r="P261" s="104"/>
      <c r="Q261" s="104"/>
      <c r="R261" s="104"/>
      <c r="S261" s="104"/>
      <c r="T261" s="104"/>
      <c r="U261" s="104"/>
      <c r="V261" s="104"/>
      <c r="W261" s="104"/>
      <c r="X261" s="104"/>
      <c r="Y261" s="104"/>
      <c r="Z261" s="104"/>
    </row>
    <row r="262" spans="1:26" ht="14.25" customHeight="1">
      <c r="A262" s="104"/>
      <c r="B262" s="119"/>
      <c r="C262" s="104"/>
      <c r="D262" s="104"/>
      <c r="E262" s="104"/>
      <c r="F262" s="103"/>
      <c r="G262" s="103"/>
      <c r="H262" s="120"/>
      <c r="I262" s="104"/>
      <c r="J262" s="104"/>
      <c r="K262" s="104"/>
      <c r="L262" s="104"/>
      <c r="M262" s="104"/>
      <c r="N262" s="104"/>
      <c r="O262" s="104"/>
      <c r="P262" s="104"/>
      <c r="Q262" s="104"/>
      <c r="R262" s="104"/>
      <c r="S262" s="104"/>
      <c r="T262" s="104"/>
      <c r="U262" s="104"/>
      <c r="V262" s="104"/>
      <c r="W262" s="104"/>
      <c r="X262" s="104"/>
      <c r="Y262" s="104"/>
      <c r="Z262" s="104"/>
    </row>
    <row r="263" spans="1:26" ht="14.25" customHeight="1">
      <c r="A263" s="104"/>
      <c r="B263" s="119"/>
      <c r="C263" s="104"/>
      <c r="D263" s="104"/>
      <c r="E263" s="104"/>
      <c r="F263" s="103"/>
      <c r="G263" s="103"/>
      <c r="H263" s="120"/>
      <c r="I263" s="104"/>
      <c r="J263" s="104"/>
      <c r="K263" s="104"/>
      <c r="L263" s="104"/>
      <c r="M263" s="104"/>
      <c r="N263" s="104"/>
      <c r="O263" s="104"/>
      <c r="P263" s="104"/>
      <c r="Q263" s="104"/>
      <c r="R263" s="104"/>
      <c r="S263" s="104"/>
      <c r="T263" s="104"/>
      <c r="U263" s="104"/>
      <c r="V263" s="104"/>
      <c r="W263" s="104"/>
      <c r="X263" s="104"/>
      <c r="Y263" s="104"/>
      <c r="Z263" s="104"/>
    </row>
    <row r="264" spans="1:26" ht="14.25" customHeight="1">
      <c r="A264" s="104"/>
      <c r="B264" s="119"/>
      <c r="C264" s="104"/>
      <c r="D264" s="104"/>
      <c r="E264" s="104"/>
      <c r="F264" s="103"/>
      <c r="G264" s="103"/>
      <c r="H264" s="120"/>
      <c r="I264" s="104"/>
      <c r="J264" s="104"/>
      <c r="K264" s="104"/>
      <c r="L264" s="104"/>
      <c r="M264" s="104"/>
      <c r="N264" s="104"/>
      <c r="O264" s="104"/>
      <c r="P264" s="104"/>
      <c r="Q264" s="104"/>
      <c r="R264" s="104"/>
      <c r="S264" s="104"/>
      <c r="T264" s="104"/>
      <c r="U264" s="104"/>
      <c r="V264" s="104"/>
      <c r="W264" s="104"/>
      <c r="X264" s="104"/>
      <c r="Y264" s="104"/>
      <c r="Z264" s="104"/>
    </row>
    <row r="265" spans="1:26" ht="14.25" customHeight="1">
      <c r="A265" s="104"/>
      <c r="B265" s="119"/>
      <c r="C265" s="104"/>
      <c r="D265" s="104"/>
      <c r="E265" s="104"/>
      <c r="F265" s="103"/>
      <c r="G265" s="103"/>
      <c r="H265" s="120"/>
      <c r="I265" s="104"/>
      <c r="J265" s="104"/>
      <c r="K265" s="104"/>
      <c r="L265" s="104"/>
      <c r="M265" s="104"/>
      <c r="N265" s="104"/>
      <c r="O265" s="104"/>
      <c r="P265" s="104"/>
      <c r="Q265" s="104"/>
      <c r="R265" s="104"/>
      <c r="S265" s="104"/>
      <c r="T265" s="104"/>
      <c r="U265" s="104"/>
      <c r="V265" s="104"/>
      <c r="W265" s="104"/>
      <c r="X265" s="104"/>
      <c r="Y265" s="104"/>
      <c r="Z265" s="104"/>
    </row>
    <row r="266" spans="1:26" ht="14.25" customHeight="1">
      <c r="A266" s="104"/>
      <c r="B266" s="119"/>
      <c r="C266" s="104"/>
      <c r="D266" s="104"/>
      <c r="E266" s="104"/>
      <c r="F266" s="103"/>
      <c r="G266" s="103"/>
      <c r="H266" s="120"/>
      <c r="I266" s="104"/>
      <c r="J266" s="104"/>
      <c r="K266" s="104"/>
      <c r="L266" s="104"/>
      <c r="M266" s="104"/>
      <c r="N266" s="104"/>
      <c r="O266" s="104"/>
      <c r="P266" s="104"/>
      <c r="Q266" s="104"/>
      <c r="R266" s="104"/>
      <c r="S266" s="104"/>
      <c r="T266" s="104"/>
      <c r="U266" s="104"/>
      <c r="V266" s="104"/>
      <c r="W266" s="104"/>
      <c r="X266" s="104"/>
      <c r="Y266" s="104"/>
      <c r="Z266" s="104"/>
    </row>
    <row r="267" spans="1:26" ht="14.25" customHeight="1">
      <c r="A267" s="104"/>
      <c r="B267" s="119"/>
      <c r="C267" s="104"/>
      <c r="D267" s="104"/>
      <c r="E267" s="104"/>
      <c r="F267" s="103"/>
      <c r="G267" s="103"/>
      <c r="H267" s="120"/>
      <c r="I267" s="104"/>
      <c r="J267" s="104"/>
      <c r="K267" s="104"/>
      <c r="L267" s="104"/>
      <c r="M267" s="104"/>
      <c r="N267" s="104"/>
      <c r="O267" s="104"/>
      <c r="P267" s="104"/>
      <c r="Q267" s="104"/>
      <c r="R267" s="104"/>
      <c r="S267" s="104"/>
      <c r="T267" s="104"/>
      <c r="U267" s="104"/>
      <c r="V267" s="104"/>
      <c r="W267" s="104"/>
      <c r="X267" s="104"/>
      <c r="Y267" s="104"/>
      <c r="Z267" s="104"/>
    </row>
    <row r="268" spans="1:26" ht="14.25" customHeight="1">
      <c r="A268" s="104"/>
      <c r="B268" s="119"/>
      <c r="C268" s="104"/>
      <c r="D268" s="104"/>
      <c r="E268" s="104"/>
      <c r="F268" s="103"/>
      <c r="G268" s="103"/>
      <c r="H268" s="120"/>
      <c r="I268" s="104"/>
      <c r="J268" s="104"/>
      <c r="K268" s="104"/>
      <c r="L268" s="104"/>
      <c r="M268" s="104"/>
      <c r="N268" s="104"/>
      <c r="O268" s="104"/>
      <c r="P268" s="104"/>
      <c r="Q268" s="104"/>
      <c r="R268" s="104"/>
      <c r="S268" s="104"/>
      <c r="T268" s="104"/>
      <c r="U268" s="104"/>
      <c r="V268" s="104"/>
      <c r="W268" s="104"/>
      <c r="X268" s="104"/>
      <c r="Y268" s="104"/>
      <c r="Z268" s="104"/>
    </row>
    <row r="269" spans="1:26" ht="14.25" customHeight="1">
      <c r="A269" s="104"/>
      <c r="B269" s="119"/>
      <c r="C269" s="104"/>
      <c r="D269" s="104"/>
      <c r="E269" s="104"/>
      <c r="F269" s="103"/>
      <c r="G269" s="103"/>
      <c r="H269" s="120"/>
      <c r="I269" s="104"/>
      <c r="J269" s="104"/>
      <c r="K269" s="104"/>
      <c r="L269" s="104"/>
      <c r="M269" s="104"/>
      <c r="N269" s="104"/>
      <c r="O269" s="104"/>
      <c r="P269" s="104"/>
      <c r="Q269" s="104"/>
      <c r="R269" s="104"/>
      <c r="S269" s="104"/>
      <c r="T269" s="104"/>
      <c r="U269" s="104"/>
      <c r="V269" s="104"/>
      <c r="W269" s="104"/>
      <c r="X269" s="104"/>
      <c r="Y269" s="104"/>
      <c r="Z269" s="104"/>
    </row>
    <row r="270" spans="1:26" ht="14.25" customHeight="1">
      <c r="A270" s="104"/>
      <c r="B270" s="119"/>
      <c r="C270" s="104"/>
      <c r="D270" s="104"/>
      <c r="E270" s="104"/>
      <c r="F270" s="103"/>
      <c r="G270" s="103"/>
      <c r="H270" s="120"/>
      <c r="I270" s="104"/>
      <c r="J270" s="104"/>
      <c r="K270" s="104"/>
      <c r="L270" s="104"/>
      <c r="M270" s="104"/>
      <c r="N270" s="104"/>
      <c r="O270" s="104"/>
      <c r="P270" s="104"/>
      <c r="Q270" s="104"/>
      <c r="R270" s="104"/>
      <c r="S270" s="104"/>
      <c r="T270" s="104"/>
      <c r="U270" s="104"/>
      <c r="V270" s="104"/>
      <c r="W270" s="104"/>
      <c r="X270" s="104"/>
      <c r="Y270" s="104"/>
      <c r="Z270" s="104"/>
    </row>
    <row r="271" spans="1:26" ht="14.25" customHeight="1">
      <c r="A271" s="104"/>
      <c r="B271" s="119"/>
      <c r="C271" s="104"/>
      <c r="D271" s="104"/>
      <c r="E271" s="104"/>
      <c r="F271" s="103"/>
      <c r="G271" s="103"/>
      <c r="H271" s="120"/>
      <c r="I271" s="104"/>
      <c r="J271" s="104"/>
      <c r="K271" s="104"/>
      <c r="L271" s="104"/>
      <c r="M271" s="104"/>
      <c r="N271" s="104"/>
      <c r="O271" s="104"/>
      <c r="P271" s="104"/>
      <c r="Q271" s="104"/>
      <c r="R271" s="104"/>
      <c r="S271" s="104"/>
      <c r="T271" s="104"/>
      <c r="U271" s="104"/>
      <c r="V271" s="104"/>
      <c r="W271" s="104"/>
      <c r="X271" s="104"/>
      <c r="Y271" s="104"/>
      <c r="Z271" s="104"/>
    </row>
    <row r="272" spans="1:26" ht="14.25" customHeight="1">
      <c r="A272" s="104"/>
      <c r="B272" s="119"/>
      <c r="C272" s="104"/>
      <c r="D272" s="104"/>
      <c r="E272" s="104"/>
      <c r="F272" s="103"/>
      <c r="G272" s="103"/>
      <c r="H272" s="120"/>
      <c r="I272" s="104"/>
      <c r="J272" s="104"/>
      <c r="K272" s="104"/>
      <c r="L272" s="104"/>
      <c r="M272" s="104"/>
      <c r="N272" s="104"/>
      <c r="O272" s="104"/>
      <c r="P272" s="104"/>
      <c r="Q272" s="104"/>
      <c r="R272" s="104"/>
      <c r="S272" s="104"/>
      <c r="T272" s="104"/>
      <c r="U272" s="104"/>
      <c r="V272" s="104"/>
      <c r="W272" s="104"/>
      <c r="X272" s="104"/>
      <c r="Y272" s="104"/>
      <c r="Z272" s="104"/>
    </row>
    <row r="273" spans="1:26" ht="14.25" customHeight="1">
      <c r="A273" s="104"/>
      <c r="B273" s="119"/>
      <c r="C273" s="104"/>
      <c r="D273" s="104"/>
      <c r="E273" s="104"/>
      <c r="F273" s="103"/>
      <c r="G273" s="103"/>
      <c r="H273" s="120"/>
      <c r="I273" s="104"/>
      <c r="J273" s="104"/>
      <c r="K273" s="104"/>
      <c r="L273" s="104"/>
      <c r="M273" s="104"/>
      <c r="N273" s="104"/>
      <c r="O273" s="104"/>
      <c r="P273" s="104"/>
      <c r="Q273" s="104"/>
      <c r="R273" s="104"/>
      <c r="S273" s="104"/>
      <c r="T273" s="104"/>
      <c r="U273" s="104"/>
      <c r="V273" s="104"/>
      <c r="W273" s="104"/>
      <c r="X273" s="104"/>
      <c r="Y273" s="104"/>
      <c r="Z273" s="104"/>
    </row>
    <row r="274" spans="1:26" ht="14.25" customHeight="1">
      <c r="A274" s="104"/>
      <c r="B274" s="119"/>
      <c r="C274" s="104"/>
      <c r="D274" s="104"/>
      <c r="E274" s="104"/>
      <c r="F274" s="103"/>
      <c r="G274" s="103"/>
      <c r="H274" s="120"/>
      <c r="I274" s="104"/>
      <c r="J274" s="104"/>
      <c r="K274" s="104"/>
      <c r="L274" s="104"/>
      <c r="M274" s="104"/>
      <c r="N274" s="104"/>
      <c r="O274" s="104"/>
      <c r="P274" s="104"/>
      <c r="Q274" s="104"/>
      <c r="R274" s="104"/>
      <c r="S274" s="104"/>
      <c r="T274" s="104"/>
      <c r="U274" s="104"/>
      <c r="V274" s="104"/>
      <c r="W274" s="104"/>
      <c r="X274" s="104"/>
      <c r="Y274" s="104"/>
      <c r="Z274" s="104"/>
    </row>
    <row r="275" spans="1:26" ht="14.25" customHeight="1">
      <c r="A275" s="104"/>
      <c r="B275" s="119"/>
      <c r="C275" s="104"/>
      <c r="D275" s="104"/>
      <c r="E275" s="104"/>
      <c r="F275" s="103"/>
      <c r="G275" s="103"/>
      <c r="H275" s="120"/>
      <c r="I275" s="104"/>
      <c r="J275" s="104"/>
      <c r="K275" s="104"/>
      <c r="L275" s="104"/>
      <c r="M275" s="104"/>
      <c r="N275" s="104"/>
      <c r="O275" s="104"/>
      <c r="P275" s="104"/>
      <c r="Q275" s="104"/>
      <c r="R275" s="104"/>
      <c r="S275" s="104"/>
      <c r="T275" s="104"/>
      <c r="U275" s="104"/>
      <c r="V275" s="104"/>
      <c r="W275" s="104"/>
      <c r="X275" s="104"/>
      <c r="Y275" s="104"/>
      <c r="Z275" s="104"/>
    </row>
    <row r="276" spans="1:26" ht="14.25" customHeight="1">
      <c r="A276" s="104"/>
      <c r="B276" s="119"/>
      <c r="C276" s="104"/>
      <c r="D276" s="104"/>
      <c r="E276" s="104"/>
      <c r="F276" s="103"/>
      <c r="G276" s="103"/>
      <c r="H276" s="120"/>
      <c r="I276" s="104"/>
      <c r="J276" s="104"/>
      <c r="K276" s="104"/>
      <c r="L276" s="104"/>
      <c r="M276" s="104"/>
      <c r="N276" s="104"/>
      <c r="O276" s="104"/>
      <c r="P276" s="104"/>
      <c r="Q276" s="104"/>
      <c r="R276" s="104"/>
      <c r="S276" s="104"/>
      <c r="T276" s="104"/>
      <c r="U276" s="104"/>
      <c r="V276" s="104"/>
      <c r="W276" s="104"/>
      <c r="X276" s="104"/>
      <c r="Y276" s="104"/>
      <c r="Z276" s="104"/>
    </row>
    <row r="277" spans="1:26" ht="14.25" customHeight="1">
      <c r="A277" s="104"/>
      <c r="B277" s="119"/>
      <c r="C277" s="104"/>
      <c r="D277" s="104"/>
      <c r="E277" s="104"/>
      <c r="F277" s="103"/>
      <c r="G277" s="103"/>
      <c r="H277" s="120"/>
      <c r="I277" s="104"/>
      <c r="J277" s="104"/>
      <c r="K277" s="104"/>
      <c r="L277" s="104"/>
      <c r="M277" s="104"/>
      <c r="N277" s="104"/>
      <c r="O277" s="104"/>
      <c r="P277" s="104"/>
      <c r="Q277" s="104"/>
      <c r="R277" s="104"/>
      <c r="S277" s="104"/>
      <c r="T277" s="104"/>
      <c r="U277" s="104"/>
      <c r="V277" s="104"/>
      <c r="W277" s="104"/>
      <c r="X277" s="104"/>
      <c r="Y277" s="104"/>
      <c r="Z277" s="104"/>
    </row>
    <row r="278" spans="1:26" ht="14.25" customHeight="1">
      <c r="A278" s="104"/>
      <c r="B278" s="119"/>
      <c r="C278" s="104"/>
      <c r="D278" s="104"/>
      <c r="E278" s="104"/>
      <c r="F278" s="103"/>
      <c r="G278" s="103"/>
      <c r="H278" s="120"/>
      <c r="I278" s="104"/>
      <c r="J278" s="104"/>
      <c r="K278" s="104"/>
      <c r="L278" s="104"/>
      <c r="M278" s="104"/>
      <c r="N278" s="104"/>
      <c r="O278" s="104"/>
      <c r="P278" s="104"/>
      <c r="Q278" s="104"/>
      <c r="R278" s="104"/>
      <c r="S278" s="104"/>
      <c r="T278" s="104"/>
      <c r="U278" s="104"/>
      <c r="V278" s="104"/>
      <c r="W278" s="104"/>
      <c r="X278" s="104"/>
      <c r="Y278" s="104"/>
      <c r="Z278" s="104"/>
    </row>
    <row r="279" spans="1:26" ht="14.25" customHeight="1">
      <c r="A279" s="104"/>
      <c r="B279" s="119"/>
      <c r="C279" s="104"/>
      <c r="D279" s="104"/>
      <c r="E279" s="104"/>
      <c r="F279" s="103"/>
      <c r="G279" s="103"/>
      <c r="H279" s="120"/>
      <c r="I279" s="104"/>
      <c r="J279" s="104"/>
      <c r="K279" s="104"/>
      <c r="L279" s="104"/>
      <c r="M279" s="104"/>
      <c r="N279" s="104"/>
      <c r="O279" s="104"/>
      <c r="P279" s="104"/>
      <c r="Q279" s="104"/>
      <c r="R279" s="104"/>
      <c r="S279" s="104"/>
      <c r="T279" s="104"/>
      <c r="U279" s="104"/>
      <c r="V279" s="104"/>
      <c r="W279" s="104"/>
      <c r="X279" s="104"/>
      <c r="Y279" s="104"/>
      <c r="Z279" s="104"/>
    </row>
    <row r="280" spans="1:26" ht="14.25" customHeight="1">
      <c r="A280" s="104"/>
      <c r="B280" s="119"/>
      <c r="C280" s="104"/>
      <c r="D280" s="104"/>
      <c r="E280" s="104"/>
      <c r="F280" s="103"/>
      <c r="G280" s="103"/>
      <c r="H280" s="120"/>
      <c r="I280" s="104"/>
      <c r="J280" s="104"/>
      <c r="K280" s="104"/>
      <c r="L280" s="104"/>
      <c r="M280" s="104"/>
      <c r="N280" s="104"/>
      <c r="O280" s="104"/>
      <c r="P280" s="104"/>
      <c r="Q280" s="104"/>
      <c r="R280" s="104"/>
      <c r="S280" s="104"/>
      <c r="T280" s="104"/>
      <c r="U280" s="104"/>
      <c r="V280" s="104"/>
      <c r="W280" s="104"/>
      <c r="X280" s="104"/>
      <c r="Y280" s="104"/>
      <c r="Z280" s="104"/>
    </row>
    <row r="281" spans="1:26" ht="14.25" customHeight="1">
      <c r="A281" s="104"/>
      <c r="B281" s="119"/>
      <c r="C281" s="104"/>
      <c r="D281" s="104"/>
      <c r="E281" s="104"/>
      <c r="F281" s="103"/>
      <c r="G281" s="103"/>
      <c r="H281" s="120"/>
      <c r="I281" s="104"/>
      <c r="J281" s="104"/>
      <c r="K281" s="104"/>
      <c r="L281" s="104"/>
      <c r="M281" s="104"/>
      <c r="N281" s="104"/>
      <c r="O281" s="104"/>
      <c r="P281" s="104"/>
      <c r="Q281" s="104"/>
      <c r="R281" s="104"/>
      <c r="S281" s="104"/>
      <c r="T281" s="104"/>
      <c r="U281" s="104"/>
      <c r="V281" s="104"/>
      <c r="W281" s="104"/>
      <c r="X281" s="104"/>
      <c r="Y281" s="104"/>
      <c r="Z281" s="104"/>
    </row>
    <row r="282" spans="1:26" ht="14.25" customHeight="1">
      <c r="A282" s="104"/>
      <c r="B282" s="119"/>
      <c r="C282" s="104"/>
      <c r="D282" s="104"/>
      <c r="E282" s="104"/>
      <c r="F282" s="103"/>
      <c r="G282" s="103"/>
      <c r="H282" s="120"/>
      <c r="I282" s="104"/>
      <c r="J282" s="104"/>
      <c r="K282" s="104"/>
      <c r="L282" s="104"/>
      <c r="M282" s="104"/>
      <c r="N282" s="104"/>
      <c r="O282" s="104"/>
      <c r="P282" s="104"/>
      <c r="Q282" s="104"/>
      <c r="R282" s="104"/>
      <c r="S282" s="104"/>
      <c r="T282" s="104"/>
      <c r="U282" s="104"/>
      <c r="V282" s="104"/>
      <c r="W282" s="104"/>
      <c r="X282" s="104"/>
      <c r="Y282" s="104"/>
      <c r="Z282" s="104"/>
    </row>
    <row r="283" spans="1:26" ht="14.25" customHeight="1">
      <c r="A283" s="104"/>
      <c r="B283" s="119"/>
      <c r="C283" s="104"/>
      <c r="D283" s="104"/>
      <c r="E283" s="104"/>
      <c r="F283" s="103"/>
      <c r="G283" s="103"/>
      <c r="H283" s="120"/>
      <c r="I283" s="104"/>
      <c r="J283" s="104"/>
      <c r="K283" s="104"/>
      <c r="L283" s="104"/>
      <c r="M283" s="104"/>
      <c r="N283" s="104"/>
      <c r="O283" s="104"/>
      <c r="P283" s="104"/>
      <c r="Q283" s="104"/>
      <c r="R283" s="104"/>
      <c r="S283" s="104"/>
      <c r="T283" s="104"/>
      <c r="U283" s="104"/>
      <c r="V283" s="104"/>
      <c r="W283" s="104"/>
      <c r="X283" s="104"/>
      <c r="Y283" s="104"/>
      <c r="Z283" s="104"/>
    </row>
    <row r="284" spans="1:26" ht="14.25" customHeight="1">
      <c r="A284" s="104"/>
      <c r="B284" s="119"/>
      <c r="C284" s="104"/>
      <c r="D284" s="104"/>
      <c r="E284" s="104"/>
      <c r="F284" s="103"/>
      <c r="G284" s="103"/>
      <c r="H284" s="120"/>
      <c r="I284" s="104"/>
      <c r="J284" s="104"/>
      <c r="K284" s="104"/>
      <c r="L284" s="104"/>
      <c r="M284" s="104"/>
      <c r="N284" s="104"/>
      <c r="O284" s="104"/>
      <c r="P284" s="104"/>
      <c r="Q284" s="104"/>
      <c r="R284" s="104"/>
      <c r="S284" s="104"/>
      <c r="T284" s="104"/>
      <c r="U284" s="104"/>
      <c r="V284" s="104"/>
      <c r="W284" s="104"/>
      <c r="X284" s="104"/>
      <c r="Y284" s="104"/>
      <c r="Z284" s="104"/>
    </row>
    <row r="285" spans="1:26" ht="14.25" customHeight="1">
      <c r="A285" s="104"/>
      <c r="B285" s="119"/>
      <c r="C285" s="104"/>
      <c r="D285" s="104"/>
      <c r="E285" s="104"/>
      <c r="F285" s="103"/>
      <c r="G285" s="103"/>
      <c r="H285" s="120"/>
      <c r="I285" s="104"/>
      <c r="J285" s="104"/>
      <c r="K285" s="104"/>
      <c r="L285" s="104"/>
      <c r="M285" s="104"/>
      <c r="N285" s="104"/>
      <c r="O285" s="104"/>
      <c r="P285" s="104"/>
      <c r="Q285" s="104"/>
      <c r="R285" s="104"/>
      <c r="S285" s="104"/>
      <c r="T285" s="104"/>
      <c r="U285" s="104"/>
      <c r="V285" s="104"/>
      <c r="W285" s="104"/>
      <c r="X285" s="104"/>
      <c r="Y285" s="104"/>
      <c r="Z285" s="104"/>
    </row>
    <row r="286" spans="1:26" ht="14.25" customHeight="1">
      <c r="A286" s="104"/>
      <c r="B286" s="119"/>
      <c r="C286" s="104"/>
      <c r="D286" s="104"/>
      <c r="E286" s="104"/>
      <c r="F286" s="103"/>
      <c r="G286" s="103"/>
      <c r="H286" s="120"/>
      <c r="I286" s="104"/>
      <c r="J286" s="104"/>
      <c r="K286" s="104"/>
      <c r="L286" s="104"/>
      <c r="M286" s="104"/>
      <c r="N286" s="104"/>
      <c r="O286" s="104"/>
      <c r="P286" s="104"/>
      <c r="Q286" s="104"/>
      <c r="R286" s="104"/>
      <c r="S286" s="104"/>
      <c r="T286" s="104"/>
      <c r="U286" s="104"/>
      <c r="V286" s="104"/>
      <c r="W286" s="104"/>
      <c r="X286" s="104"/>
      <c r="Y286" s="104"/>
      <c r="Z286" s="104"/>
    </row>
    <row r="287" spans="1:26" ht="14.25" customHeight="1">
      <c r="A287" s="104"/>
      <c r="B287" s="119"/>
      <c r="C287" s="104"/>
      <c r="D287" s="104"/>
      <c r="E287" s="104"/>
      <c r="F287" s="103"/>
      <c r="G287" s="103"/>
      <c r="H287" s="120"/>
      <c r="I287" s="104"/>
      <c r="J287" s="104"/>
      <c r="K287" s="104"/>
      <c r="L287" s="104"/>
      <c r="M287" s="104"/>
      <c r="N287" s="104"/>
      <c r="O287" s="104"/>
      <c r="P287" s="104"/>
      <c r="Q287" s="104"/>
      <c r="R287" s="104"/>
      <c r="S287" s="104"/>
      <c r="T287" s="104"/>
      <c r="U287" s="104"/>
      <c r="V287" s="104"/>
      <c r="W287" s="104"/>
      <c r="X287" s="104"/>
      <c r="Y287" s="104"/>
      <c r="Z287" s="104"/>
    </row>
    <row r="288" spans="1:26" ht="14.25" customHeight="1">
      <c r="A288" s="104"/>
      <c r="B288" s="119"/>
      <c r="C288" s="104"/>
      <c r="D288" s="104"/>
      <c r="E288" s="104"/>
      <c r="F288" s="103"/>
      <c r="G288" s="103"/>
      <c r="H288" s="120"/>
      <c r="I288" s="104"/>
      <c r="J288" s="104"/>
      <c r="K288" s="104"/>
      <c r="L288" s="104"/>
      <c r="M288" s="104"/>
      <c r="N288" s="104"/>
      <c r="O288" s="104"/>
      <c r="P288" s="104"/>
      <c r="Q288" s="104"/>
      <c r="R288" s="104"/>
      <c r="S288" s="104"/>
      <c r="T288" s="104"/>
      <c r="U288" s="104"/>
      <c r="V288" s="104"/>
      <c r="W288" s="104"/>
      <c r="X288" s="104"/>
      <c r="Y288" s="104"/>
      <c r="Z288" s="104"/>
    </row>
    <row r="289" spans="1:26" ht="14.25" customHeight="1">
      <c r="A289" s="104"/>
      <c r="B289" s="119"/>
      <c r="C289" s="104"/>
      <c r="D289" s="104"/>
      <c r="E289" s="104"/>
      <c r="F289" s="103"/>
      <c r="G289" s="103"/>
      <c r="H289" s="120"/>
      <c r="I289" s="104"/>
      <c r="J289" s="104"/>
      <c r="K289" s="104"/>
      <c r="L289" s="104"/>
      <c r="M289" s="104"/>
      <c r="N289" s="104"/>
      <c r="O289" s="104"/>
      <c r="P289" s="104"/>
      <c r="Q289" s="104"/>
      <c r="R289" s="104"/>
      <c r="S289" s="104"/>
      <c r="T289" s="104"/>
      <c r="U289" s="104"/>
      <c r="V289" s="104"/>
      <c r="W289" s="104"/>
      <c r="X289" s="104"/>
      <c r="Y289" s="104"/>
      <c r="Z289" s="104"/>
    </row>
    <row r="290" spans="1:26" ht="14.25" customHeight="1">
      <c r="A290" s="104"/>
      <c r="B290" s="119"/>
      <c r="C290" s="104"/>
      <c r="D290" s="104"/>
      <c r="E290" s="104"/>
      <c r="F290" s="103"/>
      <c r="G290" s="103"/>
      <c r="H290" s="120"/>
      <c r="I290" s="104"/>
      <c r="J290" s="104"/>
      <c r="K290" s="104"/>
      <c r="L290" s="104"/>
      <c r="M290" s="104"/>
      <c r="N290" s="104"/>
      <c r="O290" s="104"/>
      <c r="P290" s="104"/>
      <c r="Q290" s="104"/>
      <c r="R290" s="104"/>
      <c r="S290" s="104"/>
      <c r="T290" s="104"/>
      <c r="U290" s="104"/>
      <c r="V290" s="104"/>
      <c r="W290" s="104"/>
      <c r="X290" s="104"/>
      <c r="Y290" s="104"/>
      <c r="Z290" s="104"/>
    </row>
    <row r="291" spans="1:26" ht="14.25" customHeight="1">
      <c r="A291" s="104"/>
      <c r="B291" s="119"/>
      <c r="C291" s="104"/>
      <c r="D291" s="104"/>
      <c r="E291" s="104"/>
      <c r="F291" s="103"/>
      <c r="G291" s="103"/>
      <c r="H291" s="120"/>
      <c r="I291" s="104"/>
      <c r="J291" s="104"/>
      <c r="K291" s="104"/>
      <c r="L291" s="104"/>
      <c r="M291" s="104"/>
      <c r="N291" s="104"/>
      <c r="O291" s="104"/>
      <c r="P291" s="104"/>
      <c r="Q291" s="104"/>
      <c r="R291" s="104"/>
      <c r="S291" s="104"/>
      <c r="T291" s="104"/>
      <c r="U291" s="104"/>
      <c r="V291" s="104"/>
      <c r="W291" s="104"/>
      <c r="X291" s="104"/>
      <c r="Y291" s="104"/>
      <c r="Z291" s="104"/>
    </row>
    <row r="292" spans="1:26" ht="14.25" customHeight="1">
      <c r="A292" s="104"/>
      <c r="B292" s="119"/>
      <c r="C292" s="104"/>
      <c r="D292" s="104"/>
      <c r="E292" s="104"/>
      <c r="F292" s="103"/>
      <c r="G292" s="103"/>
      <c r="H292" s="120"/>
      <c r="I292" s="104"/>
      <c r="J292" s="104"/>
      <c r="K292" s="104"/>
      <c r="L292" s="104"/>
      <c r="M292" s="104"/>
      <c r="N292" s="104"/>
      <c r="O292" s="104"/>
      <c r="P292" s="104"/>
      <c r="Q292" s="104"/>
      <c r="R292" s="104"/>
      <c r="S292" s="104"/>
      <c r="T292" s="104"/>
      <c r="U292" s="104"/>
      <c r="V292" s="104"/>
      <c r="W292" s="104"/>
      <c r="X292" s="104"/>
      <c r="Y292" s="104"/>
      <c r="Z292" s="104"/>
    </row>
    <row r="293" spans="1:26" ht="14.25" customHeight="1">
      <c r="A293" s="104"/>
      <c r="B293" s="119"/>
      <c r="C293" s="104"/>
      <c r="D293" s="104"/>
      <c r="E293" s="104"/>
      <c r="F293" s="103"/>
      <c r="G293" s="103"/>
      <c r="H293" s="120"/>
      <c r="I293" s="104"/>
      <c r="J293" s="104"/>
      <c r="K293" s="104"/>
      <c r="L293" s="104"/>
      <c r="M293" s="104"/>
      <c r="N293" s="104"/>
      <c r="O293" s="104"/>
      <c r="P293" s="104"/>
      <c r="Q293" s="104"/>
      <c r="R293" s="104"/>
      <c r="S293" s="104"/>
      <c r="T293" s="104"/>
      <c r="U293" s="104"/>
      <c r="V293" s="104"/>
      <c r="W293" s="104"/>
      <c r="X293" s="104"/>
      <c r="Y293" s="104"/>
      <c r="Z293" s="104"/>
    </row>
    <row r="294" spans="1:26" ht="14.25" customHeight="1">
      <c r="A294" s="104"/>
      <c r="B294" s="119"/>
      <c r="C294" s="104"/>
      <c r="D294" s="104"/>
      <c r="E294" s="104"/>
      <c r="F294" s="103"/>
      <c r="G294" s="103"/>
      <c r="H294" s="120"/>
      <c r="I294" s="104"/>
      <c r="J294" s="104"/>
      <c r="K294" s="104"/>
      <c r="L294" s="104"/>
      <c r="M294" s="104"/>
      <c r="N294" s="104"/>
      <c r="O294" s="104"/>
      <c r="P294" s="104"/>
      <c r="Q294" s="104"/>
      <c r="R294" s="104"/>
      <c r="S294" s="104"/>
      <c r="T294" s="104"/>
      <c r="U294" s="104"/>
      <c r="V294" s="104"/>
      <c r="W294" s="104"/>
      <c r="X294" s="104"/>
      <c r="Y294" s="104"/>
      <c r="Z294" s="104"/>
    </row>
    <row r="295" spans="1:26" ht="14.25" customHeight="1">
      <c r="A295" s="104"/>
      <c r="B295" s="119"/>
      <c r="C295" s="104"/>
      <c r="D295" s="104"/>
      <c r="E295" s="104"/>
      <c r="F295" s="103"/>
      <c r="G295" s="103"/>
      <c r="H295" s="120"/>
      <c r="I295" s="104"/>
      <c r="J295" s="104"/>
      <c r="K295" s="104"/>
      <c r="L295" s="104"/>
      <c r="M295" s="104"/>
      <c r="N295" s="104"/>
      <c r="O295" s="104"/>
      <c r="P295" s="104"/>
      <c r="Q295" s="104"/>
      <c r="R295" s="104"/>
      <c r="S295" s="104"/>
      <c r="T295" s="104"/>
      <c r="U295" s="104"/>
      <c r="V295" s="104"/>
      <c r="W295" s="104"/>
      <c r="X295" s="104"/>
      <c r="Y295" s="104"/>
      <c r="Z295" s="104"/>
    </row>
    <row r="296" spans="1:26" ht="14.25" customHeight="1">
      <c r="A296" s="104"/>
      <c r="B296" s="119"/>
      <c r="C296" s="104"/>
      <c r="D296" s="104"/>
      <c r="E296" s="104"/>
      <c r="F296" s="103"/>
      <c r="G296" s="103"/>
      <c r="H296" s="120"/>
      <c r="I296" s="104"/>
      <c r="J296" s="104"/>
      <c r="K296" s="104"/>
      <c r="L296" s="104"/>
      <c r="M296" s="104"/>
      <c r="N296" s="104"/>
      <c r="O296" s="104"/>
      <c r="P296" s="104"/>
      <c r="Q296" s="104"/>
      <c r="R296" s="104"/>
      <c r="S296" s="104"/>
      <c r="T296" s="104"/>
      <c r="U296" s="104"/>
      <c r="V296" s="104"/>
      <c r="W296" s="104"/>
      <c r="X296" s="104"/>
      <c r="Y296" s="104"/>
      <c r="Z296" s="104"/>
    </row>
    <row r="297" spans="1:26" ht="14.25" customHeight="1">
      <c r="A297" s="104"/>
      <c r="B297" s="119"/>
      <c r="C297" s="104"/>
      <c r="D297" s="104"/>
      <c r="E297" s="104"/>
      <c r="F297" s="103"/>
      <c r="G297" s="103"/>
      <c r="H297" s="120"/>
      <c r="I297" s="104"/>
      <c r="J297" s="104"/>
      <c r="K297" s="104"/>
      <c r="L297" s="104"/>
      <c r="M297" s="104"/>
      <c r="N297" s="104"/>
      <c r="O297" s="104"/>
      <c r="P297" s="104"/>
      <c r="Q297" s="104"/>
      <c r="R297" s="104"/>
      <c r="S297" s="104"/>
      <c r="T297" s="104"/>
      <c r="U297" s="104"/>
      <c r="V297" s="104"/>
      <c r="W297" s="104"/>
      <c r="X297" s="104"/>
      <c r="Y297" s="104"/>
      <c r="Z297" s="104"/>
    </row>
    <row r="298" spans="1:26" ht="14.25" customHeight="1">
      <c r="A298" s="104"/>
      <c r="B298" s="119"/>
      <c r="C298" s="104"/>
      <c r="D298" s="104"/>
      <c r="E298" s="104"/>
      <c r="F298" s="103"/>
      <c r="G298" s="103"/>
      <c r="H298" s="120"/>
      <c r="I298" s="104"/>
      <c r="J298" s="104"/>
      <c r="K298" s="104"/>
      <c r="L298" s="104"/>
      <c r="M298" s="104"/>
      <c r="N298" s="104"/>
      <c r="O298" s="104"/>
      <c r="P298" s="104"/>
      <c r="Q298" s="104"/>
      <c r="R298" s="104"/>
      <c r="S298" s="104"/>
      <c r="T298" s="104"/>
      <c r="U298" s="104"/>
      <c r="V298" s="104"/>
      <c r="W298" s="104"/>
      <c r="X298" s="104"/>
      <c r="Y298" s="104"/>
      <c r="Z298" s="104"/>
    </row>
    <row r="299" spans="1:26" ht="14.25" customHeight="1">
      <c r="A299" s="104"/>
      <c r="B299" s="119"/>
      <c r="C299" s="104"/>
      <c r="D299" s="104"/>
      <c r="E299" s="104"/>
      <c r="F299" s="103"/>
      <c r="G299" s="103"/>
      <c r="H299" s="120"/>
      <c r="I299" s="104"/>
      <c r="J299" s="104"/>
      <c r="K299" s="104"/>
      <c r="L299" s="104"/>
      <c r="M299" s="104"/>
      <c r="N299" s="104"/>
      <c r="O299" s="104"/>
      <c r="P299" s="104"/>
      <c r="Q299" s="104"/>
      <c r="R299" s="104"/>
      <c r="S299" s="104"/>
      <c r="T299" s="104"/>
      <c r="U299" s="104"/>
      <c r="V299" s="104"/>
      <c r="W299" s="104"/>
      <c r="X299" s="104"/>
      <c r="Y299" s="104"/>
      <c r="Z299" s="104"/>
    </row>
    <row r="300" spans="1:26" ht="14.25" customHeight="1">
      <c r="A300" s="104"/>
      <c r="B300" s="119"/>
      <c r="C300" s="104"/>
      <c r="D300" s="104"/>
      <c r="E300" s="104"/>
      <c r="F300" s="103"/>
      <c r="G300" s="103"/>
      <c r="H300" s="120"/>
      <c r="I300" s="104"/>
      <c r="J300" s="104"/>
      <c r="K300" s="104"/>
      <c r="L300" s="104"/>
      <c r="M300" s="104"/>
      <c r="N300" s="104"/>
      <c r="O300" s="104"/>
      <c r="P300" s="104"/>
      <c r="Q300" s="104"/>
      <c r="R300" s="104"/>
      <c r="S300" s="104"/>
      <c r="T300" s="104"/>
      <c r="U300" s="104"/>
      <c r="V300" s="104"/>
      <c r="W300" s="104"/>
      <c r="X300" s="104"/>
      <c r="Y300" s="104"/>
      <c r="Z300" s="104"/>
    </row>
    <row r="301" spans="1:26" ht="14.25" customHeight="1">
      <c r="A301" s="104"/>
      <c r="B301" s="119"/>
      <c r="C301" s="104"/>
      <c r="D301" s="104"/>
      <c r="E301" s="104"/>
      <c r="F301" s="103"/>
      <c r="G301" s="103"/>
      <c r="H301" s="120"/>
      <c r="I301" s="104"/>
      <c r="J301" s="104"/>
      <c r="K301" s="104"/>
      <c r="L301" s="104"/>
      <c r="M301" s="104"/>
      <c r="N301" s="104"/>
      <c r="O301" s="104"/>
      <c r="P301" s="104"/>
      <c r="Q301" s="104"/>
      <c r="R301" s="104"/>
      <c r="S301" s="104"/>
      <c r="T301" s="104"/>
      <c r="U301" s="104"/>
      <c r="V301" s="104"/>
      <c r="W301" s="104"/>
      <c r="X301" s="104"/>
      <c r="Y301" s="104"/>
      <c r="Z301" s="104"/>
    </row>
    <row r="302" spans="1:26" ht="14.25" customHeight="1">
      <c r="A302" s="104"/>
      <c r="B302" s="119"/>
      <c r="C302" s="104"/>
      <c r="D302" s="104"/>
      <c r="E302" s="104"/>
      <c r="F302" s="103"/>
      <c r="G302" s="103"/>
      <c r="H302" s="120"/>
      <c r="I302" s="104"/>
      <c r="J302" s="104"/>
      <c r="K302" s="104"/>
      <c r="L302" s="104"/>
      <c r="M302" s="104"/>
      <c r="N302" s="104"/>
      <c r="O302" s="104"/>
      <c r="P302" s="104"/>
      <c r="Q302" s="104"/>
      <c r="R302" s="104"/>
      <c r="S302" s="104"/>
      <c r="T302" s="104"/>
      <c r="U302" s="104"/>
      <c r="V302" s="104"/>
      <c r="W302" s="104"/>
      <c r="X302" s="104"/>
      <c r="Y302" s="104"/>
      <c r="Z302" s="104"/>
    </row>
    <row r="303" spans="1:26" ht="14.25" customHeight="1">
      <c r="A303" s="104"/>
      <c r="B303" s="119"/>
      <c r="C303" s="104"/>
      <c r="D303" s="104"/>
      <c r="E303" s="104"/>
      <c r="F303" s="103"/>
      <c r="G303" s="103"/>
      <c r="H303" s="120"/>
      <c r="I303" s="104"/>
      <c r="J303" s="104"/>
      <c r="K303" s="104"/>
      <c r="L303" s="104"/>
      <c r="M303" s="104"/>
      <c r="N303" s="104"/>
      <c r="O303" s="104"/>
      <c r="P303" s="104"/>
      <c r="Q303" s="104"/>
      <c r="R303" s="104"/>
      <c r="S303" s="104"/>
      <c r="T303" s="104"/>
      <c r="U303" s="104"/>
      <c r="V303" s="104"/>
      <c r="W303" s="104"/>
      <c r="X303" s="104"/>
      <c r="Y303" s="104"/>
      <c r="Z303" s="104"/>
    </row>
    <row r="304" spans="1:26" ht="14.25" customHeight="1">
      <c r="A304" s="104"/>
      <c r="B304" s="119"/>
      <c r="C304" s="104"/>
      <c r="D304" s="104"/>
      <c r="E304" s="104"/>
      <c r="F304" s="103"/>
      <c r="G304" s="103"/>
      <c r="H304" s="120"/>
      <c r="I304" s="104"/>
      <c r="J304" s="104"/>
      <c r="K304" s="104"/>
      <c r="L304" s="104"/>
      <c r="M304" s="104"/>
      <c r="N304" s="104"/>
      <c r="O304" s="104"/>
      <c r="P304" s="104"/>
      <c r="Q304" s="104"/>
      <c r="R304" s="104"/>
      <c r="S304" s="104"/>
      <c r="T304" s="104"/>
      <c r="U304" s="104"/>
      <c r="V304" s="104"/>
      <c r="W304" s="104"/>
      <c r="X304" s="104"/>
      <c r="Y304" s="104"/>
      <c r="Z304" s="104"/>
    </row>
    <row r="305" spans="1:26" ht="14.25" customHeight="1">
      <c r="A305" s="104"/>
      <c r="B305" s="119"/>
      <c r="C305" s="104"/>
      <c r="D305" s="104"/>
      <c r="E305" s="104"/>
      <c r="F305" s="103"/>
      <c r="G305" s="103"/>
      <c r="H305" s="120"/>
      <c r="I305" s="104"/>
      <c r="J305" s="104"/>
      <c r="K305" s="104"/>
      <c r="L305" s="104"/>
      <c r="M305" s="104"/>
      <c r="N305" s="104"/>
      <c r="O305" s="104"/>
      <c r="P305" s="104"/>
      <c r="Q305" s="104"/>
      <c r="R305" s="104"/>
      <c r="S305" s="104"/>
      <c r="T305" s="104"/>
      <c r="U305" s="104"/>
      <c r="V305" s="104"/>
      <c r="W305" s="104"/>
      <c r="X305" s="104"/>
      <c r="Y305" s="104"/>
      <c r="Z305" s="104"/>
    </row>
    <row r="306" spans="1:26" ht="14.25" customHeight="1">
      <c r="A306" s="104"/>
      <c r="B306" s="119"/>
      <c r="C306" s="104"/>
      <c r="D306" s="104"/>
      <c r="E306" s="104"/>
      <c r="F306" s="103"/>
      <c r="G306" s="103"/>
      <c r="H306" s="120"/>
      <c r="I306" s="104"/>
      <c r="J306" s="104"/>
      <c r="K306" s="104"/>
      <c r="L306" s="104"/>
      <c r="M306" s="104"/>
      <c r="N306" s="104"/>
      <c r="O306" s="104"/>
      <c r="P306" s="104"/>
      <c r="Q306" s="104"/>
      <c r="R306" s="104"/>
      <c r="S306" s="104"/>
      <c r="T306" s="104"/>
      <c r="U306" s="104"/>
      <c r="V306" s="104"/>
      <c r="W306" s="104"/>
      <c r="X306" s="104"/>
      <c r="Y306" s="104"/>
      <c r="Z306" s="104"/>
    </row>
    <row r="307" spans="1:26" ht="14.25" customHeight="1">
      <c r="A307" s="104"/>
      <c r="B307" s="119"/>
      <c r="C307" s="104"/>
      <c r="D307" s="104"/>
      <c r="E307" s="104"/>
      <c r="F307" s="103"/>
      <c r="G307" s="103"/>
      <c r="H307" s="120"/>
      <c r="I307" s="104"/>
      <c r="J307" s="104"/>
      <c r="K307" s="104"/>
      <c r="L307" s="104"/>
      <c r="M307" s="104"/>
      <c r="N307" s="104"/>
      <c r="O307" s="104"/>
      <c r="P307" s="104"/>
      <c r="Q307" s="104"/>
      <c r="R307" s="104"/>
      <c r="S307" s="104"/>
      <c r="T307" s="104"/>
      <c r="U307" s="104"/>
      <c r="V307" s="104"/>
      <c r="W307" s="104"/>
      <c r="X307" s="104"/>
      <c r="Y307" s="104"/>
      <c r="Z307" s="104"/>
    </row>
    <row r="308" spans="1:26" ht="14.25" customHeight="1">
      <c r="A308" s="104"/>
      <c r="B308" s="119"/>
      <c r="C308" s="104"/>
      <c r="D308" s="104"/>
      <c r="E308" s="104"/>
      <c r="F308" s="103"/>
      <c r="G308" s="103"/>
      <c r="H308" s="120"/>
      <c r="I308" s="104"/>
      <c r="J308" s="104"/>
      <c r="K308" s="104"/>
      <c r="L308" s="104"/>
      <c r="M308" s="104"/>
      <c r="N308" s="104"/>
      <c r="O308" s="104"/>
      <c r="P308" s="104"/>
      <c r="Q308" s="104"/>
      <c r="R308" s="104"/>
      <c r="S308" s="104"/>
      <c r="T308" s="104"/>
      <c r="U308" s="104"/>
      <c r="V308" s="104"/>
      <c r="W308" s="104"/>
      <c r="X308" s="104"/>
      <c r="Y308" s="104"/>
      <c r="Z308" s="104"/>
    </row>
    <row r="309" spans="1:26" ht="14.25" customHeight="1">
      <c r="A309" s="104"/>
      <c r="B309" s="119"/>
      <c r="C309" s="104"/>
      <c r="D309" s="104"/>
      <c r="E309" s="104"/>
      <c r="F309" s="103"/>
      <c r="G309" s="103"/>
      <c r="H309" s="120"/>
      <c r="I309" s="104"/>
      <c r="J309" s="104"/>
      <c r="K309" s="104"/>
      <c r="L309" s="104"/>
      <c r="M309" s="104"/>
      <c r="N309" s="104"/>
      <c r="O309" s="104"/>
      <c r="P309" s="104"/>
      <c r="Q309" s="104"/>
      <c r="R309" s="104"/>
      <c r="S309" s="104"/>
      <c r="T309" s="104"/>
      <c r="U309" s="104"/>
      <c r="V309" s="104"/>
      <c r="W309" s="104"/>
      <c r="X309" s="104"/>
      <c r="Y309" s="104"/>
      <c r="Z309" s="104"/>
    </row>
    <row r="310" spans="1:26" ht="14.25" customHeight="1">
      <c r="A310" s="104"/>
      <c r="B310" s="119"/>
      <c r="C310" s="104"/>
      <c r="D310" s="104"/>
      <c r="E310" s="104"/>
      <c r="F310" s="103"/>
      <c r="G310" s="103"/>
      <c r="H310" s="120"/>
      <c r="I310" s="104"/>
      <c r="J310" s="104"/>
      <c r="K310" s="104"/>
      <c r="L310" s="104"/>
      <c r="M310" s="104"/>
      <c r="N310" s="104"/>
      <c r="O310" s="104"/>
      <c r="P310" s="104"/>
      <c r="Q310" s="104"/>
      <c r="R310" s="104"/>
      <c r="S310" s="104"/>
      <c r="T310" s="104"/>
      <c r="U310" s="104"/>
      <c r="V310" s="104"/>
      <c r="W310" s="104"/>
      <c r="X310" s="104"/>
      <c r="Y310" s="104"/>
      <c r="Z310" s="104"/>
    </row>
    <row r="311" spans="1:26" ht="14.25" customHeight="1">
      <c r="A311" s="104"/>
      <c r="B311" s="119"/>
      <c r="C311" s="104"/>
      <c r="D311" s="104"/>
      <c r="E311" s="104"/>
      <c r="F311" s="103"/>
      <c r="G311" s="103"/>
      <c r="H311" s="120"/>
      <c r="I311" s="104"/>
      <c r="J311" s="104"/>
      <c r="K311" s="104"/>
      <c r="L311" s="104"/>
      <c r="M311" s="104"/>
      <c r="N311" s="104"/>
      <c r="O311" s="104"/>
      <c r="P311" s="104"/>
      <c r="Q311" s="104"/>
      <c r="R311" s="104"/>
      <c r="S311" s="104"/>
      <c r="T311" s="104"/>
      <c r="U311" s="104"/>
      <c r="V311" s="104"/>
      <c r="W311" s="104"/>
      <c r="X311" s="104"/>
      <c r="Y311" s="104"/>
      <c r="Z311" s="104"/>
    </row>
    <row r="312" spans="1:26" ht="14.25" customHeight="1">
      <c r="A312" s="104"/>
      <c r="B312" s="119"/>
      <c r="C312" s="104"/>
      <c r="D312" s="104"/>
      <c r="E312" s="104"/>
      <c r="F312" s="103"/>
      <c r="G312" s="103"/>
      <c r="H312" s="120"/>
      <c r="I312" s="104"/>
      <c r="J312" s="104"/>
      <c r="K312" s="104"/>
      <c r="L312" s="104"/>
      <c r="M312" s="104"/>
      <c r="N312" s="104"/>
      <c r="O312" s="104"/>
      <c r="P312" s="104"/>
      <c r="Q312" s="104"/>
      <c r="R312" s="104"/>
      <c r="S312" s="104"/>
      <c r="T312" s="104"/>
      <c r="U312" s="104"/>
      <c r="V312" s="104"/>
      <c r="W312" s="104"/>
      <c r="X312" s="104"/>
      <c r="Y312" s="104"/>
      <c r="Z312" s="104"/>
    </row>
    <row r="313" spans="1:26" ht="14.25" customHeight="1">
      <c r="A313" s="104"/>
      <c r="B313" s="119"/>
      <c r="C313" s="104"/>
      <c r="D313" s="104"/>
      <c r="E313" s="104"/>
      <c r="F313" s="103"/>
      <c r="G313" s="103"/>
      <c r="H313" s="120"/>
      <c r="I313" s="104"/>
      <c r="J313" s="104"/>
      <c r="K313" s="104"/>
      <c r="L313" s="104"/>
      <c r="M313" s="104"/>
      <c r="N313" s="104"/>
      <c r="O313" s="104"/>
      <c r="P313" s="104"/>
      <c r="Q313" s="104"/>
      <c r="R313" s="104"/>
      <c r="S313" s="104"/>
      <c r="T313" s="104"/>
      <c r="U313" s="104"/>
      <c r="V313" s="104"/>
      <c r="W313" s="104"/>
      <c r="X313" s="104"/>
      <c r="Y313" s="104"/>
      <c r="Z313" s="104"/>
    </row>
    <row r="314" spans="1:26" ht="14.25" customHeight="1">
      <c r="A314" s="104"/>
      <c r="B314" s="119"/>
      <c r="C314" s="104"/>
      <c r="D314" s="104"/>
      <c r="E314" s="104"/>
      <c r="F314" s="103"/>
      <c r="G314" s="103"/>
      <c r="H314" s="120"/>
      <c r="I314" s="104"/>
      <c r="J314" s="104"/>
      <c r="K314" s="104"/>
      <c r="L314" s="104"/>
      <c r="M314" s="104"/>
      <c r="N314" s="104"/>
      <c r="O314" s="104"/>
      <c r="P314" s="104"/>
      <c r="Q314" s="104"/>
      <c r="R314" s="104"/>
      <c r="S314" s="104"/>
      <c r="T314" s="104"/>
      <c r="U314" s="104"/>
      <c r="V314" s="104"/>
      <c r="W314" s="104"/>
      <c r="X314" s="104"/>
      <c r="Y314" s="104"/>
      <c r="Z314" s="104"/>
    </row>
    <row r="315" spans="1:26" ht="14.25" customHeight="1">
      <c r="A315" s="104"/>
      <c r="B315" s="119"/>
      <c r="C315" s="104"/>
      <c r="D315" s="104"/>
      <c r="E315" s="104"/>
      <c r="F315" s="103"/>
      <c r="G315" s="103"/>
      <c r="H315" s="120"/>
      <c r="I315" s="104"/>
      <c r="J315" s="104"/>
      <c r="K315" s="104"/>
      <c r="L315" s="104"/>
      <c r="M315" s="104"/>
      <c r="N315" s="104"/>
      <c r="O315" s="104"/>
      <c r="P315" s="104"/>
      <c r="Q315" s="104"/>
      <c r="R315" s="104"/>
      <c r="S315" s="104"/>
      <c r="T315" s="104"/>
      <c r="U315" s="104"/>
      <c r="V315" s="104"/>
      <c r="W315" s="104"/>
      <c r="X315" s="104"/>
      <c r="Y315" s="104"/>
      <c r="Z315" s="104"/>
    </row>
    <row r="316" spans="1:26" ht="14.25" customHeight="1">
      <c r="A316" s="104"/>
      <c r="B316" s="119"/>
      <c r="C316" s="104"/>
      <c r="D316" s="104"/>
      <c r="E316" s="104"/>
      <c r="F316" s="103"/>
      <c r="G316" s="103"/>
      <c r="H316" s="120"/>
      <c r="I316" s="104"/>
      <c r="J316" s="104"/>
      <c r="K316" s="104"/>
      <c r="L316" s="104"/>
      <c r="M316" s="104"/>
      <c r="N316" s="104"/>
      <c r="O316" s="104"/>
      <c r="P316" s="104"/>
      <c r="Q316" s="104"/>
      <c r="R316" s="104"/>
      <c r="S316" s="104"/>
      <c r="T316" s="104"/>
      <c r="U316" s="104"/>
      <c r="V316" s="104"/>
      <c r="W316" s="104"/>
      <c r="X316" s="104"/>
      <c r="Y316" s="104"/>
      <c r="Z316" s="104"/>
    </row>
    <row r="317" spans="1:26" ht="14.25" customHeight="1">
      <c r="A317" s="104"/>
      <c r="B317" s="119"/>
      <c r="C317" s="104"/>
      <c r="D317" s="104"/>
      <c r="E317" s="104"/>
      <c r="F317" s="103"/>
      <c r="G317" s="103"/>
      <c r="H317" s="120"/>
      <c r="I317" s="104"/>
      <c r="J317" s="104"/>
      <c r="K317" s="104"/>
      <c r="L317" s="104"/>
      <c r="M317" s="104"/>
      <c r="N317" s="104"/>
      <c r="O317" s="104"/>
      <c r="P317" s="104"/>
      <c r="Q317" s="104"/>
      <c r="R317" s="104"/>
      <c r="S317" s="104"/>
      <c r="T317" s="104"/>
      <c r="U317" s="104"/>
      <c r="V317" s="104"/>
      <c r="W317" s="104"/>
      <c r="X317" s="104"/>
      <c r="Y317" s="104"/>
      <c r="Z317" s="104"/>
    </row>
    <row r="318" spans="1:26" ht="14.25" customHeight="1">
      <c r="A318" s="104"/>
      <c r="B318" s="119"/>
      <c r="C318" s="104"/>
      <c r="D318" s="104"/>
      <c r="E318" s="104"/>
      <c r="F318" s="103"/>
      <c r="G318" s="103"/>
      <c r="H318" s="120"/>
      <c r="I318" s="104"/>
      <c r="J318" s="104"/>
      <c r="K318" s="104"/>
      <c r="L318" s="104"/>
      <c r="M318" s="104"/>
      <c r="N318" s="104"/>
      <c r="O318" s="104"/>
      <c r="P318" s="104"/>
      <c r="Q318" s="104"/>
      <c r="R318" s="104"/>
      <c r="S318" s="104"/>
      <c r="T318" s="104"/>
      <c r="U318" s="104"/>
      <c r="V318" s="104"/>
      <c r="W318" s="104"/>
      <c r="X318" s="104"/>
      <c r="Y318" s="104"/>
      <c r="Z318" s="104"/>
    </row>
    <row r="319" spans="1:26" ht="14.25" customHeight="1">
      <c r="A319" s="104"/>
      <c r="B319" s="119"/>
      <c r="C319" s="104"/>
      <c r="D319" s="104"/>
      <c r="E319" s="104"/>
      <c r="F319" s="103"/>
      <c r="G319" s="103"/>
      <c r="H319" s="120"/>
      <c r="I319" s="104"/>
      <c r="J319" s="104"/>
      <c r="K319" s="104"/>
      <c r="L319" s="104"/>
      <c r="M319" s="104"/>
      <c r="N319" s="104"/>
      <c r="O319" s="104"/>
      <c r="P319" s="104"/>
      <c r="Q319" s="104"/>
      <c r="R319" s="104"/>
      <c r="S319" s="104"/>
      <c r="T319" s="104"/>
      <c r="U319" s="104"/>
      <c r="V319" s="104"/>
      <c r="W319" s="104"/>
      <c r="X319" s="104"/>
      <c r="Y319" s="104"/>
      <c r="Z319" s="104"/>
    </row>
    <row r="320" spans="1:26" ht="14.25" customHeight="1">
      <c r="A320" s="104"/>
      <c r="B320" s="119"/>
      <c r="C320" s="104"/>
      <c r="D320" s="104"/>
      <c r="E320" s="104"/>
      <c r="F320" s="103"/>
      <c r="G320" s="103"/>
      <c r="H320" s="120"/>
      <c r="I320" s="104"/>
      <c r="J320" s="104"/>
      <c r="K320" s="104"/>
      <c r="L320" s="104"/>
      <c r="M320" s="104"/>
      <c r="N320" s="104"/>
      <c r="O320" s="104"/>
      <c r="P320" s="104"/>
      <c r="Q320" s="104"/>
      <c r="R320" s="104"/>
      <c r="S320" s="104"/>
      <c r="T320" s="104"/>
      <c r="U320" s="104"/>
      <c r="V320" s="104"/>
      <c r="W320" s="104"/>
      <c r="X320" s="104"/>
      <c r="Y320" s="104"/>
      <c r="Z320" s="104"/>
    </row>
    <row r="321" spans="1:26" ht="14.25" customHeight="1">
      <c r="A321" s="104"/>
      <c r="B321" s="119"/>
      <c r="C321" s="104"/>
      <c r="D321" s="104"/>
      <c r="E321" s="104"/>
      <c r="F321" s="103"/>
      <c r="G321" s="103"/>
      <c r="H321" s="120"/>
      <c r="I321" s="104"/>
      <c r="J321" s="104"/>
      <c r="K321" s="104"/>
      <c r="L321" s="104"/>
      <c r="M321" s="104"/>
      <c r="N321" s="104"/>
      <c r="O321" s="104"/>
      <c r="P321" s="104"/>
      <c r="Q321" s="104"/>
      <c r="R321" s="104"/>
      <c r="S321" s="104"/>
      <c r="T321" s="104"/>
      <c r="U321" s="104"/>
      <c r="V321" s="104"/>
      <c r="W321" s="104"/>
      <c r="X321" s="104"/>
      <c r="Y321" s="104"/>
      <c r="Z321" s="104"/>
    </row>
    <row r="322" spans="1:26" ht="14.25" customHeight="1">
      <c r="A322" s="104"/>
      <c r="B322" s="119"/>
      <c r="C322" s="104"/>
      <c r="D322" s="104"/>
      <c r="E322" s="104"/>
      <c r="F322" s="103"/>
      <c r="G322" s="103"/>
      <c r="H322" s="120"/>
      <c r="I322" s="104"/>
      <c r="J322" s="104"/>
      <c r="K322" s="104"/>
      <c r="L322" s="104"/>
      <c r="M322" s="104"/>
      <c r="N322" s="104"/>
      <c r="O322" s="104"/>
      <c r="P322" s="104"/>
      <c r="Q322" s="104"/>
      <c r="R322" s="104"/>
      <c r="S322" s="104"/>
      <c r="T322" s="104"/>
      <c r="U322" s="104"/>
      <c r="V322" s="104"/>
      <c r="W322" s="104"/>
      <c r="X322" s="104"/>
      <c r="Y322" s="104"/>
      <c r="Z322" s="104"/>
    </row>
    <row r="323" spans="1:26" ht="14.25" customHeight="1">
      <c r="A323" s="104"/>
      <c r="B323" s="119"/>
      <c r="C323" s="104"/>
      <c r="D323" s="104"/>
      <c r="E323" s="104"/>
      <c r="F323" s="103"/>
      <c r="G323" s="103"/>
      <c r="H323" s="120"/>
      <c r="I323" s="104"/>
      <c r="J323" s="104"/>
      <c r="K323" s="104"/>
      <c r="L323" s="104"/>
      <c r="M323" s="104"/>
      <c r="N323" s="104"/>
      <c r="O323" s="104"/>
      <c r="P323" s="104"/>
      <c r="Q323" s="104"/>
      <c r="R323" s="104"/>
      <c r="S323" s="104"/>
      <c r="T323" s="104"/>
      <c r="U323" s="104"/>
      <c r="V323" s="104"/>
      <c r="W323" s="104"/>
      <c r="X323" s="104"/>
      <c r="Y323" s="104"/>
      <c r="Z323" s="104"/>
    </row>
    <row r="324" spans="1:26" ht="14.25" customHeight="1">
      <c r="A324" s="104"/>
      <c r="B324" s="119"/>
      <c r="C324" s="104"/>
      <c r="D324" s="104"/>
      <c r="E324" s="104"/>
      <c r="F324" s="103"/>
      <c r="G324" s="103"/>
      <c r="H324" s="120"/>
      <c r="I324" s="104"/>
      <c r="J324" s="104"/>
      <c r="K324" s="104"/>
      <c r="L324" s="104"/>
      <c r="M324" s="104"/>
      <c r="N324" s="104"/>
      <c r="O324" s="104"/>
      <c r="P324" s="104"/>
      <c r="Q324" s="104"/>
      <c r="R324" s="104"/>
      <c r="S324" s="104"/>
      <c r="T324" s="104"/>
      <c r="U324" s="104"/>
      <c r="V324" s="104"/>
      <c r="W324" s="104"/>
      <c r="X324" s="104"/>
      <c r="Y324" s="104"/>
      <c r="Z324" s="104"/>
    </row>
    <row r="325" spans="1:26" ht="14.25" customHeight="1">
      <c r="A325" s="104"/>
      <c r="B325" s="119"/>
      <c r="C325" s="104"/>
      <c r="D325" s="104"/>
      <c r="E325" s="104"/>
      <c r="F325" s="103"/>
      <c r="G325" s="103"/>
      <c r="H325" s="120"/>
      <c r="I325" s="104"/>
      <c r="J325" s="104"/>
      <c r="K325" s="104"/>
      <c r="L325" s="104"/>
      <c r="M325" s="104"/>
      <c r="N325" s="104"/>
      <c r="O325" s="104"/>
      <c r="P325" s="104"/>
      <c r="Q325" s="104"/>
      <c r="R325" s="104"/>
      <c r="S325" s="104"/>
      <c r="T325" s="104"/>
      <c r="U325" s="104"/>
      <c r="V325" s="104"/>
      <c r="W325" s="104"/>
      <c r="X325" s="104"/>
      <c r="Y325" s="104"/>
      <c r="Z325" s="104"/>
    </row>
    <row r="326" spans="1:26" ht="14.25" customHeight="1">
      <c r="A326" s="104"/>
      <c r="B326" s="119"/>
      <c r="C326" s="104"/>
      <c r="D326" s="104"/>
      <c r="E326" s="104"/>
      <c r="F326" s="103"/>
      <c r="G326" s="103"/>
      <c r="H326" s="120"/>
      <c r="I326" s="104"/>
      <c r="J326" s="104"/>
      <c r="K326" s="104"/>
      <c r="L326" s="104"/>
      <c r="M326" s="104"/>
      <c r="N326" s="104"/>
      <c r="O326" s="104"/>
      <c r="P326" s="104"/>
      <c r="Q326" s="104"/>
      <c r="R326" s="104"/>
      <c r="S326" s="104"/>
      <c r="T326" s="104"/>
      <c r="U326" s="104"/>
      <c r="V326" s="104"/>
      <c r="W326" s="104"/>
      <c r="X326" s="104"/>
      <c r="Y326" s="104"/>
      <c r="Z326" s="104"/>
    </row>
    <row r="327" spans="1:26" ht="14.25" customHeight="1">
      <c r="A327" s="104"/>
      <c r="B327" s="119"/>
      <c r="C327" s="104"/>
      <c r="D327" s="104"/>
      <c r="E327" s="104"/>
      <c r="F327" s="103"/>
      <c r="G327" s="103"/>
      <c r="H327" s="120"/>
      <c r="I327" s="104"/>
      <c r="J327" s="104"/>
      <c r="K327" s="104"/>
      <c r="L327" s="104"/>
      <c r="M327" s="104"/>
      <c r="N327" s="104"/>
      <c r="O327" s="104"/>
      <c r="P327" s="104"/>
      <c r="Q327" s="104"/>
      <c r="R327" s="104"/>
      <c r="S327" s="104"/>
      <c r="T327" s="104"/>
      <c r="U327" s="104"/>
      <c r="V327" s="104"/>
      <c r="W327" s="104"/>
      <c r="X327" s="104"/>
      <c r="Y327" s="104"/>
      <c r="Z327" s="104"/>
    </row>
    <row r="328" spans="1:26" ht="14.25" customHeight="1">
      <c r="A328" s="104"/>
      <c r="B328" s="119"/>
      <c r="C328" s="104"/>
      <c r="D328" s="104"/>
      <c r="E328" s="104"/>
      <c r="F328" s="103"/>
      <c r="G328" s="103"/>
      <c r="H328" s="120"/>
      <c r="I328" s="104"/>
      <c r="J328" s="104"/>
      <c r="K328" s="104"/>
      <c r="L328" s="104"/>
      <c r="M328" s="104"/>
      <c r="N328" s="104"/>
      <c r="O328" s="104"/>
      <c r="P328" s="104"/>
      <c r="Q328" s="104"/>
      <c r="R328" s="104"/>
      <c r="S328" s="104"/>
      <c r="T328" s="104"/>
      <c r="U328" s="104"/>
      <c r="V328" s="104"/>
      <c r="W328" s="104"/>
      <c r="X328" s="104"/>
      <c r="Y328" s="104"/>
      <c r="Z328" s="104"/>
    </row>
    <row r="329" spans="1:26" ht="14.25" customHeight="1">
      <c r="A329" s="104"/>
      <c r="B329" s="119"/>
      <c r="C329" s="104"/>
      <c r="D329" s="104"/>
      <c r="E329" s="104"/>
      <c r="F329" s="103"/>
      <c r="G329" s="103"/>
      <c r="H329" s="120"/>
      <c r="I329" s="104"/>
      <c r="J329" s="104"/>
      <c r="K329" s="104"/>
      <c r="L329" s="104"/>
      <c r="M329" s="104"/>
      <c r="N329" s="104"/>
      <c r="O329" s="104"/>
      <c r="P329" s="104"/>
      <c r="Q329" s="104"/>
      <c r="R329" s="104"/>
      <c r="S329" s="104"/>
      <c r="T329" s="104"/>
      <c r="U329" s="104"/>
      <c r="V329" s="104"/>
      <c r="W329" s="104"/>
      <c r="X329" s="104"/>
      <c r="Y329" s="104"/>
      <c r="Z329" s="104"/>
    </row>
    <row r="330" spans="1:26" ht="14.25" customHeight="1">
      <c r="A330" s="104"/>
      <c r="B330" s="119"/>
      <c r="C330" s="104"/>
      <c r="D330" s="104"/>
      <c r="E330" s="104"/>
      <c r="F330" s="103"/>
      <c r="G330" s="103"/>
      <c r="H330" s="120"/>
      <c r="I330" s="104"/>
      <c r="J330" s="104"/>
      <c r="K330" s="104"/>
      <c r="L330" s="104"/>
      <c r="M330" s="104"/>
      <c r="N330" s="104"/>
      <c r="O330" s="104"/>
      <c r="P330" s="104"/>
      <c r="Q330" s="104"/>
      <c r="R330" s="104"/>
      <c r="S330" s="104"/>
      <c r="T330" s="104"/>
      <c r="U330" s="104"/>
      <c r="V330" s="104"/>
      <c r="W330" s="104"/>
      <c r="X330" s="104"/>
      <c r="Y330" s="104"/>
      <c r="Z330" s="104"/>
    </row>
    <row r="331" spans="1:26" ht="14.25" customHeight="1">
      <c r="A331" s="104"/>
      <c r="B331" s="119"/>
      <c r="C331" s="104"/>
      <c r="D331" s="104"/>
      <c r="E331" s="104"/>
      <c r="F331" s="103"/>
      <c r="G331" s="103"/>
      <c r="H331" s="120"/>
      <c r="I331" s="104"/>
      <c r="J331" s="104"/>
      <c r="K331" s="104"/>
      <c r="L331" s="104"/>
      <c r="M331" s="104"/>
      <c r="N331" s="104"/>
      <c r="O331" s="104"/>
      <c r="P331" s="104"/>
      <c r="Q331" s="104"/>
      <c r="R331" s="104"/>
      <c r="S331" s="104"/>
      <c r="T331" s="104"/>
      <c r="U331" s="104"/>
      <c r="V331" s="104"/>
      <c r="W331" s="104"/>
      <c r="X331" s="104"/>
      <c r="Y331" s="104"/>
      <c r="Z331" s="104"/>
    </row>
    <row r="332" spans="1:26" ht="14.25" customHeight="1">
      <c r="A332" s="104"/>
      <c r="B332" s="119"/>
      <c r="C332" s="104"/>
      <c r="D332" s="104"/>
      <c r="E332" s="104"/>
      <c r="F332" s="103"/>
      <c r="G332" s="103"/>
      <c r="H332" s="120"/>
      <c r="I332" s="104"/>
      <c r="J332" s="104"/>
      <c r="K332" s="104"/>
      <c r="L332" s="104"/>
      <c r="M332" s="104"/>
      <c r="N332" s="104"/>
      <c r="O332" s="104"/>
      <c r="P332" s="104"/>
      <c r="Q332" s="104"/>
      <c r="R332" s="104"/>
      <c r="S332" s="104"/>
      <c r="T332" s="104"/>
      <c r="U332" s="104"/>
      <c r="V332" s="104"/>
      <c r="W332" s="104"/>
      <c r="X332" s="104"/>
      <c r="Y332" s="104"/>
      <c r="Z332" s="104"/>
    </row>
    <row r="333" spans="1:26" ht="14.25" customHeight="1">
      <c r="A333" s="104"/>
      <c r="B333" s="119"/>
      <c r="C333" s="104"/>
      <c r="D333" s="104"/>
      <c r="E333" s="104"/>
      <c r="F333" s="103"/>
      <c r="G333" s="103"/>
      <c r="H333" s="120"/>
      <c r="I333" s="104"/>
      <c r="J333" s="104"/>
      <c r="K333" s="104"/>
      <c r="L333" s="104"/>
      <c r="M333" s="104"/>
      <c r="N333" s="104"/>
      <c r="O333" s="104"/>
      <c r="P333" s="104"/>
      <c r="Q333" s="104"/>
      <c r="R333" s="104"/>
      <c r="S333" s="104"/>
      <c r="T333" s="104"/>
      <c r="U333" s="104"/>
      <c r="V333" s="104"/>
      <c r="W333" s="104"/>
      <c r="X333" s="104"/>
      <c r="Y333" s="104"/>
      <c r="Z333" s="104"/>
    </row>
    <row r="334" spans="1:26" ht="14.25" customHeight="1">
      <c r="A334" s="104"/>
      <c r="B334" s="119"/>
      <c r="C334" s="104"/>
      <c r="D334" s="104"/>
      <c r="E334" s="104"/>
      <c r="F334" s="103"/>
      <c r="G334" s="103"/>
      <c r="H334" s="120"/>
      <c r="I334" s="104"/>
      <c r="J334" s="104"/>
      <c r="K334" s="104"/>
      <c r="L334" s="104"/>
      <c r="M334" s="104"/>
      <c r="N334" s="104"/>
      <c r="O334" s="104"/>
      <c r="P334" s="104"/>
      <c r="Q334" s="104"/>
      <c r="R334" s="104"/>
      <c r="S334" s="104"/>
      <c r="T334" s="104"/>
      <c r="U334" s="104"/>
      <c r="V334" s="104"/>
      <c r="W334" s="104"/>
      <c r="X334" s="104"/>
      <c r="Y334" s="104"/>
      <c r="Z334" s="104"/>
    </row>
    <row r="335" spans="1:26" ht="14.25" customHeight="1">
      <c r="A335" s="104"/>
      <c r="B335" s="119"/>
      <c r="C335" s="104"/>
      <c r="D335" s="104"/>
      <c r="E335" s="104"/>
      <c r="F335" s="103"/>
      <c r="G335" s="103"/>
      <c r="H335" s="120"/>
      <c r="I335" s="104"/>
      <c r="J335" s="104"/>
      <c r="K335" s="104"/>
      <c r="L335" s="104"/>
      <c r="M335" s="104"/>
      <c r="N335" s="104"/>
      <c r="O335" s="104"/>
      <c r="P335" s="104"/>
      <c r="Q335" s="104"/>
      <c r="R335" s="104"/>
      <c r="S335" s="104"/>
      <c r="T335" s="104"/>
      <c r="U335" s="104"/>
      <c r="V335" s="104"/>
      <c r="W335" s="104"/>
      <c r="X335" s="104"/>
      <c r="Y335" s="104"/>
      <c r="Z335" s="104"/>
    </row>
    <row r="336" spans="1:26" ht="14.25" customHeight="1">
      <c r="A336" s="104"/>
      <c r="B336" s="119"/>
      <c r="C336" s="104"/>
      <c r="D336" s="104"/>
      <c r="E336" s="104"/>
      <c r="F336" s="103"/>
      <c r="G336" s="103"/>
      <c r="H336" s="120"/>
      <c r="I336" s="104"/>
      <c r="J336" s="104"/>
      <c r="K336" s="104"/>
      <c r="L336" s="104"/>
      <c r="M336" s="104"/>
      <c r="N336" s="104"/>
      <c r="O336" s="104"/>
      <c r="P336" s="104"/>
      <c r="Q336" s="104"/>
      <c r="R336" s="104"/>
      <c r="S336" s="104"/>
      <c r="T336" s="104"/>
      <c r="U336" s="104"/>
      <c r="V336" s="104"/>
      <c r="W336" s="104"/>
      <c r="X336" s="104"/>
      <c r="Y336" s="104"/>
      <c r="Z336" s="104"/>
    </row>
    <row r="337" spans="1:26" ht="14.25" customHeight="1">
      <c r="A337" s="104"/>
      <c r="B337" s="119"/>
      <c r="C337" s="104"/>
      <c r="D337" s="104"/>
      <c r="E337" s="104"/>
      <c r="F337" s="103"/>
      <c r="G337" s="103"/>
      <c r="H337" s="120"/>
      <c r="I337" s="104"/>
      <c r="J337" s="104"/>
      <c r="K337" s="104"/>
      <c r="L337" s="104"/>
      <c r="M337" s="104"/>
      <c r="N337" s="104"/>
      <c r="O337" s="104"/>
      <c r="P337" s="104"/>
      <c r="Q337" s="104"/>
      <c r="R337" s="104"/>
      <c r="S337" s="104"/>
      <c r="T337" s="104"/>
      <c r="U337" s="104"/>
      <c r="V337" s="104"/>
      <c r="W337" s="104"/>
      <c r="X337" s="104"/>
      <c r="Y337" s="104"/>
      <c r="Z337" s="104"/>
    </row>
    <row r="338" spans="1:26" ht="14.25" customHeight="1">
      <c r="A338" s="104"/>
      <c r="B338" s="119"/>
      <c r="C338" s="104"/>
      <c r="D338" s="104"/>
      <c r="E338" s="104"/>
      <c r="F338" s="103"/>
      <c r="G338" s="103"/>
      <c r="H338" s="120"/>
      <c r="I338" s="104"/>
      <c r="J338" s="104"/>
      <c r="K338" s="104"/>
      <c r="L338" s="104"/>
      <c r="M338" s="104"/>
      <c r="N338" s="104"/>
      <c r="O338" s="104"/>
      <c r="P338" s="104"/>
      <c r="Q338" s="104"/>
      <c r="R338" s="104"/>
      <c r="S338" s="104"/>
      <c r="T338" s="104"/>
      <c r="U338" s="104"/>
      <c r="V338" s="104"/>
      <c r="W338" s="104"/>
      <c r="X338" s="104"/>
      <c r="Y338" s="104"/>
      <c r="Z338" s="104"/>
    </row>
    <row r="339" spans="1:26" ht="14.25" customHeight="1">
      <c r="A339" s="104"/>
      <c r="B339" s="119"/>
      <c r="C339" s="104"/>
      <c r="D339" s="104"/>
      <c r="E339" s="104"/>
      <c r="F339" s="103"/>
      <c r="G339" s="103"/>
      <c r="H339" s="120"/>
      <c r="I339" s="104"/>
      <c r="J339" s="104"/>
      <c r="K339" s="104"/>
      <c r="L339" s="104"/>
      <c r="M339" s="104"/>
      <c r="N339" s="104"/>
      <c r="O339" s="104"/>
      <c r="P339" s="104"/>
      <c r="Q339" s="104"/>
      <c r="R339" s="104"/>
      <c r="S339" s="104"/>
      <c r="T339" s="104"/>
      <c r="U339" s="104"/>
      <c r="V339" s="104"/>
      <c r="W339" s="104"/>
      <c r="X339" s="104"/>
      <c r="Y339" s="104"/>
      <c r="Z339" s="104"/>
    </row>
    <row r="340" spans="1:26" ht="14.25" customHeight="1">
      <c r="A340" s="104"/>
      <c r="B340" s="119"/>
      <c r="C340" s="104"/>
      <c r="D340" s="104"/>
      <c r="E340" s="104"/>
      <c r="F340" s="103"/>
      <c r="G340" s="103"/>
      <c r="H340" s="120"/>
      <c r="I340" s="104"/>
      <c r="J340" s="104"/>
      <c r="K340" s="104"/>
      <c r="L340" s="104"/>
      <c r="M340" s="104"/>
      <c r="N340" s="104"/>
      <c r="O340" s="104"/>
      <c r="P340" s="104"/>
      <c r="Q340" s="104"/>
      <c r="R340" s="104"/>
      <c r="S340" s="104"/>
      <c r="T340" s="104"/>
      <c r="U340" s="104"/>
      <c r="V340" s="104"/>
      <c r="W340" s="104"/>
      <c r="X340" s="104"/>
      <c r="Y340" s="104"/>
      <c r="Z340" s="104"/>
    </row>
    <row r="341" spans="1:26" ht="14.25" customHeight="1">
      <c r="A341" s="104"/>
      <c r="B341" s="119"/>
      <c r="C341" s="104"/>
      <c r="D341" s="104"/>
      <c r="E341" s="104"/>
      <c r="F341" s="103"/>
      <c r="G341" s="103"/>
      <c r="H341" s="120"/>
      <c r="I341" s="104"/>
      <c r="J341" s="104"/>
      <c r="K341" s="104"/>
      <c r="L341" s="104"/>
      <c r="M341" s="104"/>
      <c r="N341" s="104"/>
      <c r="O341" s="104"/>
      <c r="P341" s="104"/>
      <c r="Q341" s="104"/>
      <c r="R341" s="104"/>
      <c r="S341" s="104"/>
      <c r="T341" s="104"/>
      <c r="U341" s="104"/>
      <c r="V341" s="104"/>
      <c r="W341" s="104"/>
      <c r="X341" s="104"/>
      <c r="Y341" s="104"/>
      <c r="Z341" s="104"/>
    </row>
    <row r="342" spans="1:26" ht="14.25" customHeight="1">
      <c r="A342" s="104"/>
      <c r="B342" s="119"/>
      <c r="C342" s="104"/>
      <c r="D342" s="104"/>
      <c r="E342" s="104"/>
      <c r="F342" s="103"/>
      <c r="G342" s="103"/>
      <c r="H342" s="120"/>
      <c r="I342" s="104"/>
      <c r="J342" s="104"/>
      <c r="K342" s="104"/>
      <c r="L342" s="104"/>
      <c r="M342" s="104"/>
      <c r="N342" s="104"/>
      <c r="O342" s="104"/>
      <c r="P342" s="104"/>
      <c r="Q342" s="104"/>
      <c r="R342" s="104"/>
      <c r="S342" s="104"/>
      <c r="T342" s="104"/>
      <c r="U342" s="104"/>
      <c r="V342" s="104"/>
      <c r="W342" s="104"/>
      <c r="X342" s="104"/>
      <c r="Y342" s="104"/>
      <c r="Z342" s="104"/>
    </row>
    <row r="343" spans="1:26" ht="14.25" customHeight="1">
      <c r="A343" s="104"/>
      <c r="B343" s="119"/>
      <c r="C343" s="104"/>
      <c r="D343" s="104"/>
      <c r="E343" s="104"/>
      <c r="F343" s="103"/>
      <c r="G343" s="103"/>
      <c r="H343" s="120"/>
      <c r="I343" s="104"/>
      <c r="J343" s="104"/>
      <c r="K343" s="104"/>
      <c r="L343" s="104"/>
      <c r="M343" s="104"/>
      <c r="N343" s="104"/>
      <c r="O343" s="104"/>
      <c r="P343" s="104"/>
      <c r="Q343" s="104"/>
      <c r="R343" s="104"/>
      <c r="S343" s="104"/>
      <c r="T343" s="104"/>
      <c r="U343" s="104"/>
      <c r="V343" s="104"/>
      <c r="W343" s="104"/>
      <c r="X343" s="104"/>
      <c r="Y343" s="104"/>
      <c r="Z343" s="104"/>
    </row>
    <row r="344" spans="1:26" ht="14.25" customHeight="1">
      <c r="A344" s="104"/>
      <c r="B344" s="119"/>
      <c r="C344" s="104"/>
      <c r="D344" s="104"/>
      <c r="E344" s="104"/>
      <c r="F344" s="103"/>
      <c r="G344" s="103"/>
      <c r="H344" s="120"/>
      <c r="I344" s="104"/>
      <c r="J344" s="104"/>
      <c r="K344" s="104"/>
      <c r="L344" s="104"/>
      <c r="M344" s="104"/>
      <c r="N344" s="104"/>
      <c r="O344" s="104"/>
      <c r="P344" s="104"/>
      <c r="Q344" s="104"/>
      <c r="R344" s="104"/>
      <c r="S344" s="104"/>
      <c r="T344" s="104"/>
      <c r="U344" s="104"/>
      <c r="V344" s="104"/>
      <c r="W344" s="104"/>
      <c r="X344" s="104"/>
      <c r="Y344" s="104"/>
      <c r="Z344" s="104"/>
    </row>
    <row r="345" spans="1:26" ht="14.25" customHeight="1">
      <c r="A345" s="104"/>
      <c r="B345" s="119"/>
      <c r="C345" s="104"/>
      <c r="D345" s="104"/>
      <c r="E345" s="104"/>
      <c r="F345" s="103"/>
      <c r="G345" s="103"/>
      <c r="H345" s="120"/>
      <c r="I345" s="104"/>
      <c r="J345" s="104"/>
      <c r="K345" s="104"/>
      <c r="L345" s="104"/>
      <c r="M345" s="104"/>
      <c r="N345" s="104"/>
      <c r="O345" s="104"/>
      <c r="P345" s="104"/>
      <c r="Q345" s="104"/>
      <c r="R345" s="104"/>
      <c r="S345" s="104"/>
      <c r="T345" s="104"/>
      <c r="U345" s="104"/>
      <c r="V345" s="104"/>
      <c r="W345" s="104"/>
      <c r="X345" s="104"/>
      <c r="Y345" s="104"/>
      <c r="Z345" s="104"/>
    </row>
    <row r="346" spans="1:26" ht="14.25" customHeight="1">
      <c r="A346" s="104"/>
      <c r="B346" s="119"/>
      <c r="C346" s="104"/>
      <c r="D346" s="104"/>
      <c r="E346" s="104"/>
      <c r="F346" s="103"/>
      <c r="G346" s="103"/>
      <c r="H346" s="120"/>
      <c r="I346" s="104"/>
      <c r="J346" s="104"/>
      <c r="K346" s="104"/>
      <c r="L346" s="104"/>
      <c r="M346" s="104"/>
      <c r="N346" s="104"/>
      <c r="O346" s="104"/>
      <c r="P346" s="104"/>
      <c r="Q346" s="104"/>
      <c r="R346" s="104"/>
      <c r="S346" s="104"/>
      <c r="T346" s="104"/>
      <c r="U346" s="104"/>
      <c r="V346" s="104"/>
      <c r="W346" s="104"/>
      <c r="X346" s="104"/>
      <c r="Y346" s="104"/>
      <c r="Z346" s="104"/>
    </row>
    <row r="347" spans="1:26" ht="14.25" customHeight="1">
      <c r="A347" s="104"/>
      <c r="B347" s="119"/>
      <c r="C347" s="104"/>
      <c r="D347" s="104"/>
      <c r="E347" s="104"/>
      <c r="F347" s="103"/>
      <c r="G347" s="103"/>
      <c r="H347" s="120"/>
      <c r="I347" s="104"/>
      <c r="J347" s="104"/>
      <c r="K347" s="104"/>
      <c r="L347" s="104"/>
      <c r="M347" s="104"/>
      <c r="N347" s="104"/>
      <c r="O347" s="104"/>
      <c r="P347" s="104"/>
      <c r="Q347" s="104"/>
      <c r="R347" s="104"/>
      <c r="S347" s="104"/>
      <c r="T347" s="104"/>
      <c r="U347" s="104"/>
      <c r="V347" s="104"/>
      <c r="W347" s="104"/>
      <c r="X347" s="104"/>
      <c r="Y347" s="104"/>
      <c r="Z347" s="104"/>
    </row>
    <row r="348" spans="1:26" ht="14.25" customHeight="1">
      <c r="A348" s="104"/>
      <c r="B348" s="119"/>
      <c r="C348" s="104"/>
      <c r="D348" s="104"/>
      <c r="E348" s="104"/>
      <c r="F348" s="103"/>
      <c r="G348" s="103"/>
      <c r="H348" s="120"/>
      <c r="I348" s="104"/>
      <c r="J348" s="104"/>
      <c r="K348" s="104"/>
      <c r="L348" s="104"/>
      <c r="M348" s="104"/>
      <c r="N348" s="104"/>
      <c r="O348" s="104"/>
      <c r="P348" s="104"/>
      <c r="Q348" s="104"/>
      <c r="R348" s="104"/>
      <c r="S348" s="104"/>
      <c r="T348" s="104"/>
      <c r="U348" s="104"/>
      <c r="V348" s="104"/>
      <c r="W348" s="104"/>
      <c r="X348" s="104"/>
      <c r="Y348" s="104"/>
      <c r="Z348" s="104"/>
    </row>
    <row r="349" spans="1:26" ht="14.25" customHeight="1">
      <c r="A349" s="104"/>
      <c r="B349" s="119"/>
      <c r="C349" s="104"/>
      <c r="D349" s="104"/>
      <c r="E349" s="104"/>
      <c r="F349" s="103"/>
      <c r="G349" s="103"/>
      <c r="H349" s="120"/>
      <c r="I349" s="104"/>
      <c r="J349" s="104"/>
      <c r="K349" s="104"/>
      <c r="L349" s="104"/>
      <c r="M349" s="104"/>
      <c r="N349" s="104"/>
      <c r="O349" s="104"/>
      <c r="P349" s="104"/>
      <c r="Q349" s="104"/>
      <c r="R349" s="104"/>
      <c r="S349" s="104"/>
      <c r="T349" s="104"/>
      <c r="U349" s="104"/>
      <c r="V349" s="104"/>
      <c r="W349" s="104"/>
      <c r="X349" s="104"/>
      <c r="Y349" s="104"/>
      <c r="Z349" s="104"/>
    </row>
    <row r="350" spans="1:26" ht="14.25" customHeight="1">
      <c r="A350" s="104"/>
      <c r="B350" s="119"/>
      <c r="C350" s="104"/>
      <c r="D350" s="104"/>
      <c r="E350" s="104"/>
      <c r="F350" s="103"/>
      <c r="G350" s="103"/>
      <c r="H350" s="120"/>
      <c r="I350" s="104"/>
      <c r="J350" s="104"/>
      <c r="K350" s="104"/>
      <c r="L350" s="104"/>
      <c r="M350" s="104"/>
      <c r="N350" s="104"/>
      <c r="O350" s="104"/>
      <c r="P350" s="104"/>
      <c r="Q350" s="104"/>
      <c r="R350" s="104"/>
      <c r="S350" s="104"/>
      <c r="T350" s="104"/>
      <c r="U350" s="104"/>
      <c r="V350" s="104"/>
      <c r="W350" s="104"/>
      <c r="X350" s="104"/>
      <c r="Y350" s="104"/>
      <c r="Z350" s="104"/>
    </row>
    <row r="351" spans="1:26" ht="14.25" customHeight="1">
      <c r="A351" s="104"/>
      <c r="B351" s="119"/>
      <c r="C351" s="104"/>
      <c r="D351" s="104"/>
      <c r="E351" s="104"/>
      <c r="F351" s="103"/>
      <c r="G351" s="103"/>
      <c r="H351" s="120"/>
      <c r="I351" s="104"/>
      <c r="J351" s="104"/>
      <c r="K351" s="104"/>
      <c r="L351" s="104"/>
      <c r="M351" s="104"/>
      <c r="N351" s="104"/>
      <c r="O351" s="104"/>
      <c r="P351" s="104"/>
      <c r="Q351" s="104"/>
      <c r="R351" s="104"/>
      <c r="S351" s="104"/>
      <c r="T351" s="104"/>
      <c r="U351" s="104"/>
      <c r="V351" s="104"/>
      <c r="W351" s="104"/>
      <c r="X351" s="104"/>
      <c r="Y351" s="104"/>
      <c r="Z351" s="104"/>
    </row>
    <row r="352" spans="1:26" ht="14.25" customHeight="1">
      <c r="A352" s="104"/>
      <c r="B352" s="119"/>
      <c r="C352" s="104"/>
      <c r="D352" s="104"/>
      <c r="E352" s="104"/>
      <c r="F352" s="103"/>
      <c r="G352" s="103"/>
      <c r="H352" s="120"/>
      <c r="I352" s="104"/>
      <c r="J352" s="104"/>
      <c r="K352" s="104"/>
      <c r="L352" s="104"/>
      <c r="M352" s="104"/>
      <c r="N352" s="104"/>
      <c r="O352" s="104"/>
      <c r="P352" s="104"/>
      <c r="Q352" s="104"/>
      <c r="R352" s="104"/>
      <c r="S352" s="104"/>
      <c r="T352" s="104"/>
      <c r="U352" s="104"/>
      <c r="V352" s="104"/>
      <c r="W352" s="104"/>
      <c r="X352" s="104"/>
      <c r="Y352" s="104"/>
      <c r="Z352" s="104"/>
    </row>
    <row r="353" spans="1:26" ht="14.25" customHeight="1">
      <c r="A353" s="104"/>
      <c r="B353" s="119"/>
      <c r="C353" s="104"/>
      <c r="D353" s="104"/>
      <c r="E353" s="104"/>
      <c r="F353" s="103"/>
      <c r="G353" s="103"/>
      <c r="H353" s="120"/>
      <c r="I353" s="104"/>
      <c r="J353" s="104"/>
      <c r="K353" s="104"/>
      <c r="L353" s="104"/>
      <c r="M353" s="104"/>
      <c r="N353" s="104"/>
      <c r="O353" s="104"/>
      <c r="P353" s="104"/>
      <c r="Q353" s="104"/>
      <c r="R353" s="104"/>
      <c r="S353" s="104"/>
      <c r="T353" s="104"/>
      <c r="U353" s="104"/>
      <c r="V353" s="104"/>
      <c r="W353" s="104"/>
      <c r="X353" s="104"/>
      <c r="Y353" s="104"/>
      <c r="Z353" s="104"/>
    </row>
    <row r="354" spans="1:26" ht="14.25" customHeight="1">
      <c r="A354" s="104"/>
      <c r="B354" s="119"/>
      <c r="C354" s="104"/>
      <c r="D354" s="104"/>
      <c r="E354" s="104"/>
      <c r="F354" s="103"/>
      <c r="G354" s="103"/>
      <c r="H354" s="120"/>
      <c r="I354" s="104"/>
      <c r="J354" s="104"/>
      <c r="K354" s="104"/>
      <c r="L354" s="104"/>
      <c r="M354" s="104"/>
      <c r="N354" s="104"/>
      <c r="O354" s="104"/>
      <c r="P354" s="104"/>
      <c r="Q354" s="104"/>
      <c r="R354" s="104"/>
      <c r="S354" s="104"/>
      <c r="T354" s="104"/>
      <c r="U354" s="104"/>
      <c r="V354" s="104"/>
      <c r="W354" s="104"/>
      <c r="X354" s="104"/>
      <c r="Y354" s="104"/>
      <c r="Z354" s="104"/>
    </row>
    <row r="355" spans="1:26" ht="14.25" customHeight="1">
      <c r="A355" s="104"/>
      <c r="B355" s="119"/>
      <c r="C355" s="104"/>
      <c r="D355" s="104"/>
      <c r="E355" s="104"/>
      <c r="F355" s="103"/>
      <c r="G355" s="103"/>
      <c r="H355" s="120"/>
      <c r="I355" s="104"/>
      <c r="J355" s="104"/>
      <c r="K355" s="104"/>
      <c r="L355" s="104"/>
      <c r="M355" s="104"/>
      <c r="N355" s="104"/>
      <c r="O355" s="104"/>
      <c r="P355" s="104"/>
      <c r="Q355" s="104"/>
      <c r="R355" s="104"/>
      <c r="S355" s="104"/>
      <c r="T355" s="104"/>
      <c r="U355" s="104"/>
      <c r="V355" s="104"/>
      <c r="W355" s="104"/>
      <c r="X355" s="104"/>
      <c r="Y355" s="104"/>
      <c r="Z355" s="104"/>
    </row>
    <row r="356" spans="1:26" ht="14.25" customHeight="1">
      <c r="A356" s="104"/>
      <c r="B356" s="119"/>
      <c r="C356" s="104"/>
      <c r="D356" s="104"/>
      <c r="E356" s="104"/>
      <c r="F356" s="103"/>
      <c r="G356" s="103"/>
      <c r="H356" s="120"/>
      <c r="I356" s="104"/>
      <c r="J356" s="104"/>
      <c r="K356" s="104"/>
      <c r="L356" s="104"/>
      <c r="M356" s="104"/>
      <c r="N356" s="104"/>
      <c r="O356" s="104"/>
      <c r="P356" s="104"/>
      <c r="Q356" s="104"/>
      <c r="R356" s="104"/>
      <c r="S356" s="104"/>
      <c r="T356" s="104"/>
      <c r="U356" s="104"/>
      <c r="V356" s="104"/>
      <c r="W356" s="104"/>
      <c r="X356" s="104"/>
      <c r="Y356" s="104"/>
      <c r="Z356" s="104"/>
    </row>
    <row r="357" spans="1:26" ht="14.25" customHeight="1">
      <c r="A357" s="104"/>
      <c r="B357" s="119"/>
      <c r="C357" s="104"/>
      <c r="D357" s="104"/>
      <c r="E357" s="104"/>
      <c r="F357" s="103"/>
      <c r="G357" s="103"/>
      <c r="H357" s="120"/>
      <c r="I357" s="104"/>
      <c r="J357" s="104"/>
      <c r="K357" s="104"/>
      <c r="L357" s="104"/>
      <c r="M357" s="104"/>
      <c r="N357" s="104"/>
      <c r="O357" s="104"/>
      <c r="P357" s="104"/>
      <c r="Q357" s="104"/>
      <c r="R357" s="104"/>
      <c r="S357" s="104"/>
      <c r="T357" s="104"/>
      <c r="U357" s="104"/>
      <c r="V357" s="104"/>
      <c r="W357" s="104"/>
      <c r="X357" s="104"/>
      <c r="Y357" s="104"/>
      <c r="Z357" s="104"/>
    </row>
    <row r="358" spans="1:26" ht="14.25" customHeight="1">
      <c r="A358" s="104"/>
      <c r="B358" s="119"/>
      <c r="C358" s="104"/>
      <c r="D358" s="104"/>
      <c r="E358" s="104"/>
      <c r="F358" s="103"/>
      <c r="G358" s="103"/>
      <c r="H358" s="120"/>
      <c r="I358" s="104"/>
      <c r="J358" s="104"/>
      <c r="K358" s="104"/>
      <c r="L358" s="104"/>
      <c r="M358" s="104"/>
      <c r="N358" s="104"/>
      <c r="O358" s="104"/>
      <c r="P358" s="104"/>
      <c r="Q358" s="104"/>
      <c r="R358" s="104"/>
      <c r="S358" s="104"/>
      <c r="T358" s="104"/>
      <c r="U358" s="104"/>
      <c r="V358" s="104"/>
      <c r="W358" s="104"/>
      <c r="X358" s="104"/>
      <c r="Y358" s="104"/>
      <c r="Z358" s="104"/>
    </row>
    <row r="359" spans="1:26" ht="14.25" customHeight="1">
      <c r="A359" s="104"/>
      <c r="B359" s="119"/>
      <c r="C359" s="104"/>
      <c r="D359" s="104"/>
      <c r="E359" s="104"/>
      <c r="F359" s="103"/>
      <c r="G359" s="103"/>
      <c r="H359" s="120"/>
      <c r="I359" s="104"/>
      <c r="J359" s="104"/>
      <c r="K359" s="104"/>
      <c r="L359" s="104"/>
      <c r="M359" s="104"/>
      <c r="N359" s="104"/>
      <c r="O359" s="104"/>
      <c r="P359" s="104"/>
      <c r="Q359" s="104"/>
      <c r="R359" s="104"/>
      <c r="S359" s="104"/>
      <c r="T359" s="104"/>
      <c r="U359" s="104"/>
      <c r="V359" s="104"/>
      <c r="W359" s="104"/>
      <c r="X359" s="104"/>
      <c r="Y359" s="104"/>
      <c r="Z359" s="104"/>
    </row>
    <row r="360" spans="1:26" ht="14.25" customHeight="1">
      <c r="A360" s="104"/>
      <c r="B360" s="119"/>
      <c r="C360" s="104"/>
      <c r="D360" s="104"/>
      <c r="E360" s="104"/>
      <c r="F360" s="103"/>
      <c r="G360" s="103"/>
      <c r="H360" s="120"/>
      <c r="I360" s="104"/>
      <c r="J360" s="104"/>
      <c r="K360" s="104"/>
      <c r="L360" s="104"/>
      <c r="M360" s="104"/>
      <c r="N360" s="104"/>
      <c r="O360" s="104"/>
      <c r="P360" s="104"/>
      <c r="Q360" s="104"/>
      <c r="R360" s="104"/>
      <c r="S360" s="104"/>
      <c r="T360" s="104"/>
      <c r="U360" s="104"/>
      <c r="V360" s="104"/>
      <c r="W360" s="104"/>
      <c r="X360" s="104"/>
      <c r="Y360" s="104"/>
      <c r="Z360" s="104"/>
    </row>
    <row r="361" spans="1:26" ht="14.25" customHeight="1">
      <c r="A361" s="104"/>
      <c r="B361" s="119"/>
      <c r="C361" s="104"/>
      <c r="D361" s="104"/>
      <c r="E361" s="104"/>
      <c r="F361" s="103"/>
      <c r="G361" s="103"/>
      <c r="H361" s="120"/>
      <c r="I361" s="104"/>
      <c r="J361" s="104"/>
      <c r="K361" s="104"/>
      <c r="L361" s="104"/>
      <c r="M361" s="104"/>
      <c r="N361" s="104"/>
      <c r="O361" s="104"/>
      <c r="P361" s="104"/>
      <c r="Q361" s="104"/>
      <c r="R361" s="104"/>
      <c r="S361" s="104"/>
      <c r="T361" s="104"/>
      <c r="U361" s="104"/>
      <c r="V361" s="104"/>
      <c r="W361" s="104"/>
      <c r="X361" s="104"/>
      <c r="Y361" s="104"/>
      <c r="Z361" s="104"/>
    </row>
    <row r="362" spans="1:26" ht="14.25" customHeight="1">
      <c r="A362" s="104"/>
      <c r="B362" s="119"/>
      <c r="C362" s="104"/>
      <c r="D362" s="104"/>
      <c r="E362" s="104"/>
      <c r="F362" s="103"/>
      <c r="G362" s="103"/>
      <c r="H362" s="120"/>
      <c r="I362" s="104"/>
      <c r="J362" s="104"/>
      <c r="K362" s="104"/>
      <c r="L362" s="104"/>
      <c r="M362" s="104"/>
      <c r="N362" s="104"/>
      <c r="O362" s="104"/>
      <c r="P362" s="104"/>
      <c r="Q362" s="104"/>
      <c r="R362" s="104"/>
      <c r="S362" s="104"/>
      <c r="T362" s="104"/>
      <c r="U362" s="104"/>
      <c r="V362" s="104"/>
      <c r="W362" s="104"/>
      <c r="X362" s="104"/>
      <c r="Y362" s="104"/>
      <c r="Z362" s="104"/>
    </row>
    <row r="363" spans="1:26" ht="14.25" customHeight="1">
      <c r="A363" s="104"/>
      <c r="B363" s="119"/>
      <c r="C363" s="104"/>
      <c r="D363" s="104"/>
      <c r="E363" s="104"/>
      <c r="F363" s="103"/>
      <c r="G363" s="103"/>
      <c r="H363" s="120"/>
      <c r="I363" s="104"/>
      <c r="J363" s="104"/>
      <c r="K363" s="104"/>
      <c r="L363" s="104"/>
      <c r="M363" s="104"/>
      <c r="N363" s="104"/>
      <c r="O363" s="104"/>
      <c r="P363" s="104"/>
      <c r="Q363" s="104"/>
      <c r="R363" s="104"/>
      <c r="S363" s="104"/>
      <c r="T363" s="104"/>
      <c r="U363" s="104"/>
      <c r="V363" s="104"/>
      <c r="W363" s="104"/>
      <c r="X363" s="104"/>
      <c r="Y363" s="104"/>
      <c r="Z363" s="104"/>
    </row>
    <row r="364" spans="1:26" ht="14.25" customHeight="1">
      <c r="A364" s="104"/>
      <c r="B364" s="119"/>
      <c r="C364" s="104"/>
      <c r="D364" s="104"/>
      <c r="E364" s="104"/>
      <c r="F364" s="103"/>
      <c r="G364" s="103"/>
      <c r="H364" s="120"/>
      <c r="I364" s="104"/>
      <c r="J364" s="104"/>
      <c r="K364" s="104"/>
      <c r="L364" s="104"/>
      <c r="M364" s="104"/>
      <c r="N364" s="104"/>
      <c r="O364" s="104"/>
      <c r="P364" s="104"/>
      <c r="Q364" s="104"/>
      <c r="R364" s="104"/>
      <c r="S364" s="104"/>
      <c r="T364" s="104"/>
      <c r="U364" s="104"/>
      <c r="V364" s="104"/>
      <c r="W364" s="104"/>
      <c r="X364" s="104"/>
      <c r="Y364" s="104"/>
      <c r="Z364" s="104"/>
    </row>
    <row r="365" spans="1:26" ht="14.25" customHeight="1">
      <c r="A365" s="104"/>
      <c r="B365" s="119"/>
      <c r="C365" s="104"/>
      <c r="D365" s="104"/>
      <c r="E365" s="104"/>
      <c r="F365" s="103"/>
      <c r="G365" s="103"/>
      <c r="H365" s="120"/>
      <c r="I365" s="104"/>
      <c r="J365" s="104"/>
      <c r="K365" s="104"/>
      <c r="L365" s="104"/>
      <c r="M365" s="104"/>
      <c r="N365" s="104"/>
      <c r="O365" s="104"/>
      <c r="P365" s="104"/>
      <c r="Q365" s="104"/>
      <c r="R365" s="104"/>
      <c r="S365" s="104"/>
      <c r="T365" s="104"/>
      <c r="U365" s="104"/>
      <c r="V365" s="104"/>
      <c r="W365" s="104"/>
      <c r="X365" s="104"/>
      <c r="Y365" s="104"/>
      <c r="Z365" s="104"/>
    </row>
    <row r="366" spans="1:26" ht="14.25" customHeight="1">
      <c r="A366" s="104"/>
      <c r="B366" s="119"/>
      <c r="C366" s="104"/>
      <c r="D366" s="104"/>
      <c r="E366" s="104"/>
      <c r="F366" s="103"/>
      <c r="G366" s="103"/>
      <c r="H366" s="120"/>
      <c r="I366" s="104"/>
      <c r="J366" s="104"/>
      <c r="K366" s="104"/>
      <c r="L366" s="104"/>
      <c r="M366" s="104"/>
      <c r="N366" s="104"/>
      <c r="O366" s="104"/>
      <c r="P366" s="104"/>
      <c r="Q366" s="104"/>
      <c r="R366" s="104"/>
      <c r="S366" s="104"/>
      <c r="T366" s="104"/>
      <c r="U366" s="104"/>
      <c r="V366" s="104"/>
      <c r="W366" s="104"/>
      <c r="X366" s="104"/>
      <c r="Y366" s="104"/>
      <c r="Z366" s="104"/>
    </row>
    <row r="367" spans="1:26" ht="14.25" customHeight="1">
      <c r="A367" s="104"/>
      <c r="B367" s="119"/>
      <c r="C367" s="104"/>
      <c r="D367" s="104"/>
      <c r="E367" s="104"/>
      <c r="F367" s="103"/>
      <c r="G367" s="103"/>
      <c r="H367" s="120"/>
      <c r="I367" s="104"/>
      <c r="J367" s="104"/>
      <c r="K367" s="104"/>
      <c r="L367" s="104"/>
      <c r="M367" s="104"/>
      <c r="N367" s="104"/>
      <c r="O367" s="104"/>
      <c r="P367" s="104"/>
      <c r="Q367" s="104"/>
      <c r="R367" s="104"/>
      <c r="S367" s="104"/>
      <c r="T367" s="104"/>
      <c r="U367" s="104"/>
      <c r="V367" s="104"/>
      <c r="W367" s="104"/>
      <c r="X367" s="104"/>
      <c r="Y367" s="104"/>
      <c r="Z367" s="104"/>
    </row>
    <row r="368" spans="1:26" ht="14.25" customHeight="1">
      <c r="A368" s="104"/>
      <c r="B368" s="119"/>
      <c r="C368" s="104"/>
      <c r="D368" s="104"/>
      <c r="E368" s="104"/>
      <c r="F368" s="103"/>
      <c r="G368" s="103"/>
      <c r="H368" s="120"/>
      <c r="I368" s="104"/>
      <c r="J368" s="104"/>
      <c r="K368" s="104"/>
      <c r="L368" s="104"/>
      <c r="M368" s="104"/>
      <c r="N368" s="104"/>
      <c r="O368" s="104"/>
      <c r="P368" s="104"/>
      <c r="Q368" s="104"/>
      <c r="R368" s="104"/>
      <c r="S368" s="104"/>
      <c r="T368" s="104"/>
      <c r="U368" s="104"/>
      <c r="V368" s="104"/>
      <c r="W368" s="104"/>
      <c r="X368" s="104"/>
      <c r="Y368" s="104"/>
      <c r="Z368" s="104"/>
    </row>
    <row r="369" spans="1:26" ht="14.25" customHeight="1">
      <c r="A369" s="104"/>
      <c r="B369" s="119"/>
      <c r="C369" s="104"/>
      <c r="D369" s="104"/>
      <c r="E369" s="104"/>
      <c r="F369" s="103"/>
      <c r="G369" s="103"/>
      <c r="H369" s="120"/>
      <c r="I369" s="104"/>
      <c r="J369" s="104"/>
      <c r="K369" s="104"/>
      <c r="L369" s="104"/>
      <c r="M369" s="104"/>
      <c r="N369" s="104"/>
      <c r="O369" s="104"/>
      <c r="P369" s="104"/>
      <c r="Q369" s="104"/>
      <c r="R369" s="104"/>
      <c r="S369" s="104"/>
      <c r="T369" s="104"/>
      <c r="U369" s="104"/>
      <c r="V369" s="104"/>
      <c r="W369" s="104"/>
      <c r="X369" s="104"/>
      <c r="Y369" s="104"/>
      <c r="Z369" s="104"/>
    </row>
    <row r="370" spans="1:26" ht="14.25" customHeight="1">
      <c r="A370" s="104"/>
      <c r="B370" s="119"/>
      <c r="C370" s="104"/>
      <c r="D370" s="104"/>
      <c r="E370" s="104"/>
      <c r="F370" s="103"/>
      <c r="G370" s="103"/>
      <c r="H370" s="120"/>
      <c r="I370" s="104"/>
      <c r="J370" s="104"/>
      <c r="K370" s="104"/>
      <c r="L370" s="104"/>
      <c r="M370" s="104"/>
      <c r="N370" s="104"/>
      <c r="O370" s="104"/>
      <c r="P370" s="104"/>
      <c r="Q370" s="104"/>
      <c r="R370" s="104"/>
      <c r="S370" s="104"/>
      <c r="T370" s="104"/>
      <c r="U370" s="104"/>
      <c r="V370" s="104"/>
      <c r="W370" s="104"/>
      <c r="X370" s="104"/>
      <c r="Y370" s="104"/>
      <c r="Z370" s="104"/>
    </row>
    <row r="371" spans="1:26" ht="14.25" customHeight="1">
      <c r="A371" s="104"/>
      <c r="B371" s="119"/>
      <c r="C371" s="104"/>
      <c r="D371" s="104"/>
      <c r="E371" s="104"/>
      <c r="F371" s="103"/>
      <c r="G371" s="103"/>
      <c r="H371" s="120"/>
      <c r="I371" s="104"/>
      <c r="J371" s="104"/>
      <c r="K371" s="104"/>
      <c r="L371" s="104"/>
      <c r="M371" s="104"/>
      <c r="N371" s="104"/>
      <c r="O371" s="104"/>
      <c r="P371" s="104"/>
      <c r="Q371" s="104"/>
      <c r="R371" s="104"/>
      <c r="S371" s="104"/>
      <c r="T371" s="104"/>
      <c r="U371" s="104"/>
      <c r="V371" s="104"/>
      <c r="W371" s="104"/>
      <c r="X371" s="104"/>
      <c r="Y371" s="104"/>
      <c r="Z371" s="104"/>
    </row>
    <row r="372" spans="1:26" ht="14.25" customHeight="1">
      <c r="A372" s="104"/>
      <c r="B372" s="119"/>
      <c r="C372" s="104"/>
      <c r="D372" s="104"/>
      <c r="E372" s="104"/>
      <c r="F372" s="103"/>
      <c r="G372" s="103"/>
      <c r="H372" s="120"/>
      <c r="I372" s="104"/>
      <c r="J372" s="104"/>
      <c r="K372" s="104"/>
      <c r="L372" s="104"/>
      <c r="M372" s="104"/>
      <c r="N372" s="104"/>
      <c r="O372" s="104"/>
      <c r="P372" s="104"/>
      <c r="Q372" s="104"/>
      <c r="R372" s="104"/>
      <c r="S372" s="104"/>
      <c r="T372" s="104"/>
      <c r="U372" s="104"/>
      <c r="V372" s="104"/>
      <c r="W372" s="104"/>
      <c r="X372" s="104"/>
      <c r="Y372" s="104"/>
      <c r="Z372" s="104"/>
    </row>
    <row r="373" spans="1:26" ht="14.25" customHeight="1">
      <c r="A373" s="104"/>
      <c r="B373" s="119"/>
      <c r="C373" s="104"/>
      <c r="D373" s="104"/>
      <c r="E373" s="104"/>
      <c r="F373" s="103"/>
      <c r="G373" s="103"/>
      <c r="H373" s="120"/>
      <c r="I373" s="104"/>
      <c r="J373" s="104"/>
      <c r="K373" s="104"/>
      <c r="L373" s="104"/>
      <c r="M373" s="104"/>
      <c r="N373" s="104"/>
      <c r="O373" s="104"/>
      <c r="P373" s="104"/>
      <c r="Q373" s="104"/>
      <c r="R373" s="104"/>
      <c r="S373" s="104"/>
      <c r="T373" s="104"/>
      <c r="U373" s="104"/>
      <c r="V373" s="104"/>
      <c r="W373" s="104"/>
      <c r="X373" s="104"/>
      <c r="Y373" s="104"/>
      <c r="Z373" s="104"/>
    </row>
    <row r="374" spans="1:26" ht="14.25" customHeight="1">
      <c r="A374" s="104"/>
      <c r="B374" s="119"/>
      <c r="C374" s="104"/>
      <c r="D374" s="104"/>
      <c r="E374" s="104"/>
      <c r="F374" s="103"/>
      <c r="G374" s="103"/>
      <c r="H374" s="120"/>
      <c r="I374" s="104"/>
      <c r="J374" s="104"/>
      <c r="K374" s="104"/>
      <c r="L374" s="104"/>
      <c r="M374" s="104"/>
      <c r="N374" s="104"/>
      <c r="O374" s="104"/>
      <c r="P374" s="104"/>
      <c r="Q374" s="104"/>
      <c r="R374" s="104"/>
      <c r="S374" s="104"/>
      <c r="T374" s="104"/>
      <c r="U374" s="104"/>
      <c r="V374" s="104"/>
      <c r="W374" s="104"/>
      <c r="X374" s="104"/>
      <c r="Y374" s="104"/>
      <c r="Z374" s="104"/>
    </row>
    <row r="375" spans="1:26" ht="14.25" customHeight="1">
      <c r="A375" s="104"/>
      <c r="B375" s="119"/>
      <c r="C375" s="104"/>
      <c r="D375" s="104"/>
      <c r="E375" s="104"/>
      <c r="F375" s="103"/>
      <c r="G375" s="103"/>
      <c r="H375" s="120"/>
      <c r="I375" s="104"/>
      <c r="J375" s="104"/>
      <c r="K375" s="104"/>
      <c r="L375" s="104"/>
      <c r="M375" s="104"/>
      <c r="N375" s="104"/>
      <c r="O375" s="104"/>
      <c r="P375" s="104"/>
      <c r="Q375" s="104"/>
      <c r="R375" s="104"/>
      <c r="S375" s="104"/>
      <c r="T375" s="104"/>
      <c r="U375" s="104"/>
      <c r="V375" s="104"/>
      <c r="W375" s="104"/>
      <c r="X375" s="104"/>
      <c r="Y375" s="104"/>
      <c r="Z375" s="104"/>
    </row>
    <row r="376" spans="1:26" ht="14.25" customHeight="1">
      <c r="A376" s="104"/>
      <c r="B376" s="119"/>
      <c r="C376" s="104"/>
      <c r="D376" s="104"/>
      <c r="E376" s="104"/>
      <c r="F376" s="103"/>
      <c r="G376" s="103"/>
      <c r="H376" s="120"/>
      <c r="I376" s="104"/>
      <c r="J376" s="104"/>
      <c r="K376" s="104"/>
      <c r="L376" s="104"/>
      <c r="M376" s="104"/>
      <c r="N376" s="104"/>
      <c r="O376" s="104"/>
      <c r="P376" s="104"/>
      <c r="Q376" s="104"/>
      <c r="R376" s="104"/>
      <c r="S376" s="104"/>
      <c r="T376" s="104"/>
      <c r="U376" s="104"/>
      <c r="V376" s="104"/>
      <c r="W376" s="104"/>
      <c r="X376" s="104"/>
      <c r="Y376" s="104"/>
      <c r="Z376" s="104"/>
    </row>
    <row r="377" spans="1:26" ht="14.25" customHeight="1">
      <c r="A377" s="104"/>
      <c r="B377" s="119"/>
      <c r="C377" s="104"/>
      <c r="D377" s="104"/>
      <c r="E377" s="104"/>
      <c r="F377" s="103"/>
      <c r="G377" s="103"/>
      <c r="H377" s="120"/>
      <c r="I377" s="104"/>
      <c r="J377" s="104"/>
      <c r="K377" s="104"/>
      <c r="L377" s="104"/>
      <c r="M377" s="104"/>
      <c r="N377" s="104"/>
      <c r="O377" s="104"/>
      <c r="P377" s="104"/>
      <c r="Q377" s="104"/>
      <c r="R377" s="104"/>
      <c r="S377" s="104"/>
      <c r="T377" s="104"/>
      <c r="U377" s="104"/>
      <c r="V377" s="104"/>
      <c r="W377" s="104"/>
      <c r="X377" s="104"/>
      <c r="Y377" s="104"/>
      <c r="Z377" s="104"/>
    </row>
    <row r="378" spans="1:26" ht="14.25" customHeight="1">
      <c r="A378" s="104"/>
      <c r="B378" s="119"/>
      <c r="C378" s="104"/>
      <c r="D378" s="104"/>
      <c r="E378" s="104"/>
      <c r="F378" s="103"/>
      <c r="G378" s="103"/>
      <c r="H378" s="120"/>
      <c r="I378" s="104"/>
      <c r="J378" s="104"/>
      <c r="K378" s="104"/>
      <c r="L378" s="104"/>
      <c r="M378" s="104"/>
      <c r="N378" s="104"/>
      <c r="O378" s="104"/>
      <c r="P378" s="104"/>
      <c r="Q378" s="104"/>
      <c r="R378" s="104"/>
      <c r="S378" s="104"/>
      <c r="T378" s="104"/>
      <c r="U378" s="104"/>
      <c r="V378" s="104"/>
      <c r="W378" s="104"/>
      <c r="X378" s="104"/>
      <c r="Y378" s="104"/>
      <c r="Z378" s="104"/>
    </row>
    <row r="379" spans="1:26" ht="14.25" customHeight="1">
      <c r="A379" s="104"/>
      <c r="B379" s="119"/>
      <c r="C379" s="104"/>
      <c r="D379" s="104"/>
      <c r="E379" s="104"/>
      <c r="F379" s="103"/>
      <c r="G379" s="103"/>
      <c r="H379" s="120"/>
      <c r="I379" s="104"/>
      <c r="J379" s="104"/>
      <c r="K379" s="104"/>
      <c r="L379" s="104"/>
      <c r="M379" s="104"/>
      <c r="N379" s="104"/>
      <c r="O379" s="104"/>
      <c r="P379" s="104"/>
      <c r="Q379" s="104"/>
      <c r="R379" s="104"/>
      <c r="S379" s="104"/>
      <c r="T379" s="104"/>
      <c r="U379" s="104"/>
      <c r="V379" s="104"/>
      <c r="W379" s="104"/>
      <c r="X379" s="104"/>
      <c r="Y379" s="104"/>
      <c r="Z379" s="104"/>
    </row>
    <row r="380" spans="1:26" ht="14.25" customHeight="1">
      <c r="A380" s="104"/>
      <c r="B380" s="119"/>
      <c r="C380" s="104"/>
      <c r="D380" s="104"/>
      <c r="E380" s="104"/>
      <c r="F380" s="103"/>
      <c r="G380" s="103"/>
      <c r="H380" s="120"/>
      <c r="I380" s="104"/>
      <c r="J380" s="104"/>
      <c r="K380" s="104"/>
      <c r="L380" s="104"/>
      <c r="M380" s="104"/>
      <c r="N380" s="104"/>
      <c r="O380" s="104"/>
      <c r="P380" s="104"/>
      <c r="Q380" s="104"/>
      <c r="R380" s="104"/>
      <c r="S380" s="104"/>
      <c r="T380" s="104"/>
      <c r="U380" s="104"/>
      <c r="V380" s="104"/>
      <c r="W380" s="104"/>
      <c r="X380" s="104"/>
      <c r="Y380" s="104"/>
      <c r="Z380" s="104"/>
    </row>
    <row r="381" spans="1:26" ht="14.25" customHeight="1">
      <c r="A381" s="104"/>
      <c r="B381" s="119"/>
      <c r="C381" s="104"/>
      <c r="D381" s="104"/>
      <c r="E381" s="104"/>
      <c r="F381" s="103"/>
      <c r="G381" s="103"/>
      <c r="H381" s="120"/>
      <c r="I381" s="104"/>
      <c r="J381" s="104"/>
      <c r="K381" s="104"/>
      <c r="L381" s="104"/>
      <c r="M381" s="104"/>
      <c r="N381" s="104"/>
      <c r="O381" s="104"/>
      <c r="P381" s="104"/>
      <c r="Q381" s="104"/>
      <c r="R381" s="104"/>
      <c r="S381" s="104"/>
      <c r="T381" s="104"/>
      <c r="U381" s="104"/>
      <c r="V381" s="104"/>
      <c r="W381" s="104"/>
      <c r="X381" s="104"/>
      <c r="Y381" s="104"/>
      <c r="Z381" s="104"/>
    </row>
    <row r="382" spans="1:26" ht="14.25" customHeight="1">
      <c r="A382" s="104"/>
      <c r="B382" s="119"/>
      <c r="C382" s="104"/>
      <c r="D382" s="104"/>
      <c r="E382" s="104"/>
      <c r="F382" s="103"/>
      <c r="G382" s="103"/>
      <c r="H382" s="120"/>
      <c r="I382" s="104"/>
      <c r="J382" s="104"/>
      <c r="K382" s="104"/>
      <c r="L382" s="104"/>
      <c r="M382" s="104"/>
      <c r="N382" s="104"/>
      <c r="O382" s="104"/>
      <c r="P382" s="104"/>
      <c r="Q382" s="104"/>
      <c r="R382" s="104"/>
      <c r="S382" s="104"/>
      <c r="T382" s="104"/>
      <c r="U382" s="104"/>
      <c r="V382" s="104"/>
      <c r="W382" s="104"/>
      <c r="X382" s="104"/>
      <c r="Y382" s="104"/>
      <c r="Z382" s="104"/>
    </row>
    <row r="383" spans="1:26" ht="14.25" customHeight="1">
      <c r="A383" s="104"/>
      <c r="B383" s="119"/>
      <c r="C383" s="104"/>
      <c r="D383" s="104"/>
      <c r="E383" s="104"/>
      <c r="F383" s="103"/>
      <c r="G383" s="103"/>
      <c r="H383" s="120"/>
      <c r="I383" s="104"/>
      <c r="J383" s="104"/>
      <c r="K383" s="104"/>
      <c r="L383" s="104"/>
      <c r="M383" s="104"/>
      <c r="N383" s="104"/>
      <c r="O383" s="104"/>
      <c r="P383" s="104"/>
      <c r="Q383" s="104"/>
      <c r="R383" s="104"/>
      <c r="S383" s="104"/>
      <c r="T383" s="104"/>
      <c r="U383" s="104"/>
      <c r="V383" s="104"/>
      <c r="W383" s="104"/>
      <c r="X383" s="104"/>
      <c r="Y383" s="104"/>
      <c r="Z383" s="104"/>
    </row>
    <row r="384" spans="1:26" ht="14.25" customHeight="1">
      <c r="A384" s="104"/>
      <c r="B384" s="119"/>
      <c r="C384" s="104"/>
      <c r="D384" s="104"/>
      <c r="E384" s="104"/>
      <c r="F384" s="103"/>
      <c r="G384" s="103"/>
      <c r="H384" s="120"/>
      <c r="I384" s="104"/>
      <c r="J384" s="104"/>
      <c r="K384" s="104"/>
      <c r="L384" s="104"/>
      <c r="M384" s="104"/>
      <c r="N384" s="104"/>
      <c r="O384" s="104"/>
      <c r="P384" s="104"/>
      <c r="Q384" s="104"/>
      <c r="R384" s="104"/>
      <c r="S384" s="104"/>
      <c r="T384" s="104"/>
      <c r="U384" s="104"/>
      <c r="V384" s="104"/>
      <c r="W384" s="104"/>
      <c r="X384" s="104"/>
      <c r="Y384" s="104"/>
      <c r="Z384" s="104"/>
    </row>
    <row r="385" spans="1:26" ht="14.25" customHeight="1">
      <c r="A385" s="104"/>
      <c r="B385" s="119"/>
      <c r="C385" s="104"/>
      <c r="D385" s="104"/>
      <c r="E385" s="104"/>
      <c r="F385" s="103"/>
      <c r="G385" s="103"/>
      <c r="H385" s="120"/>
      <c r="I385" s="104"/>
      <c r="J385" s="104"/>
      <c r="K385" s="104"/>
      <c r="L385" s="104"/>
      <c r="M385" s="104"/>
      <c r="N385" s="104"/>
      <c r="O385" s="104"/>
      <c r="P385" s="104"/>
      <c r="Q385" s="104"/>
      <c r="R385" s="104"/>
      <c r="S385" s="104"/>
      <c r="T385" s="104"/>
      <c r="U385" s="104"/>
      <c r="V385" s="104"/>
      <c r="W385" s="104"/>
      <c r="X385" s="104"/>
      <c r="Y385" s="104"/>
      <c r="Z385" s="104"/>
    </row>
    <row r="386" spans="1:26" ht="14.25" customHeight="1">
      <c r="A386" s="104"/>
      <c r="B386" s="119"/>
      <c r="C386" s="104"/>
      <c r="D386" s="104"/>
      <c r="E386" s="104"/>
      <c r="F386" s="103"/>
      <c r="G386" s="103"/>
      <c r="H386" s="120"/>
      <c r="I386" s="104"/>
      <c r="J386" s="104"/>
      <c r="K386" s="104"/>
      <c r="L386" s="104"/>
      <c r="M386" s="104"/>
      <c r="N386" s="104"/>
      <c r="O386" s="104"/>
      <c r="P386" s="104"/>
      <c r="Q386" s="104"/>
      <c r="R386" s="104"/>
      <c r="S386" s="104"/>
      <c r="T386" s="104"/>
      <c r="U386" s="104"/>
      <c r="V386" s="104"/>
      <c r="W386" s="104"/>
      <c r="X386" s="104"/>
      <c r="Y386" s="104"/>
      <c r="Z386" s="104"/>
    </row>
    <row r="387" spans="1:26" ht="14.25" customHeight="1">
      <c r="A387" s="104"/>
      <c r="B387" s="119"/>
      <c r="C387" s="104"/>
      <c r="D387" s="104"/>
      <c r="E387" s="104"/>
      <c r="F387" s="103"/>
      <c r="G387" s="103"/>
      <c r="H387" s="120"/>
      <c r="I387" s="104"/>
      <c r="J387" s="104"/>
      <c r="K387" s="104"/>
      <c r="L387" s="104"/>
      <c r="M387" s="104"/>
      <c r="N387" s="104"/>
      <c r="O387" s="104"/>
      <c r="P387" s="104"/>
      <c r="Q387" s="104"/>
      <c r="R387" s="104"/>
      <c r="S387" s="104"/>
      <c r="T387" s="104"/>
      <c r="U387" s="104"/>
      <c r="V387" s="104"/>
      <c r="W387" s="104"/>
      <c r="X387" s="104"/>
      <c r="Y387" s="104"/>
      <c r="Z387" s="104"/>
    </row>
    <row r="388" spans="1:26" ht="14.25" customHeight="1">
      <c r="A388" s="104"/>
      <c r="B388" s="119"/>
      <c r="C388" s="104"/>
      <c r="D388" s="104"/>
      <c r="E388" s="104"/>
      <c r="F388" s="103"/>
      <c r="G388" s="103"/>
      <c r="H388" s="120"/>
      <c r="I388" s="104"/>
      <c r="J388" s="104"/>
      <c r="K388" s="104"/>
      <c r="L388" s="104"/>
      <c r="M388" s="104"/>
      <c r="N388" s="104"/>
      <c r="O388" s="104"/>
      <c r="P388" s="104"/>
      <c r="Q388" s="104"/>
      <c r="R388" s="104"/>
      <c r="S388" s="104"/>
      <c r="T388" s="104"/>
      <c r="U388" s="104"/>
      <c r="V388" s="104"/>
      <c r="W388" s="104"/>
      <c r="X388" s="104"/>
      <c r="Y388" s="104"/>
      <c r="Z388" s="104"/>
    </row>
    <row r="389" spans="1:26" ht="14.25" customHeight="1">
      <c r="A389" s="104"/>
      <c r="B389" s="119"/>
      <c r="C389" s="104"/>
      <c r="D389" s="104"/>
      <c r="E389" s="104"/>
      <c r="F389" s="103"/>
      <c r="G389" s="103"/>
      <c r="H389" s="120"/>
      <c r="I389" s="104"/>
      <c r="J389" s="104"/>
      <c r="K389" s="104"/>
      <c r="L389" s="104"/>
      <c r="M389" s="104"/>
      <c r="N389" s="104"/>
      <c r="O389" s="104"/>
      <c r="P389" s="104"/>
      <c r="Q389" s="104"/>
      <c r="R389" s="104"/>
      <c r="S389" s="104"/>
      <c r="T389" s="104"/>
      <c r="U389" s="104"/>
      <c r="V389" s="104"/>
      <c r="W389" s="104"/>
      <c r="X389" s="104"/>
      <c r="Y389" s="104"/>
      <c r="Z389" s="104"/>
    </row>
    <row r="390" spans="1:26" ht="14.25" customHeight="1">
      <c r="A390" s="104"/>
      <c r="B390" s="119"/>
      <c r="C390" s="104"/>
      <c r="D390" s="104"/>
      <c r="E390" s="104"/>
      <c r="F390" s="103"/>
      <c r="G390" s="103"/>
      <c r="H390" s="120"/>
      <c r="I390" s="104"/>
      <c r="J390" s="104"/>
      <c r="K390" s="104"/>
      <c r="L390" s="104"/>
      <c r="M390" s="104"/>
      <c r="N390" s="104"/>
      <c r="O390" s="104"/>
      <c r="P390" s="104"/>
      <c r="Q390" s="104"/>
      <c r="R390" s="104"/>
      <c r="S390" s="104"/>
      <c r="T390" s="104"/>
      <c r="U390" s="104"/>
      <c r="V390" s="104"/>
      <c r="W390" s="104"/>
      <c r="X390" s="104"/>
      <c r="Y390" s="104"/>
      <c r="Z390" s="104"/>
    </row>
    <row r="391" spans="1:26" ht="14.25" customHeight="1">
      <c r="A391" s="104"/>
      <c r="B391" s="119"/>
      <c r="C391" s="104"/>
      <c r="D391" s="104"/>
      <c r="E391" s="104"/>
      <c r="F391" s="103"/>
      <c r="G391" s="103"/>
      <c r="H391" s="120"/>
      <c r="I391" s="104"/>
      <c r="J391" s="104"/>
      <c r="K391" s="104"/>
      <c r="L391" s="104"/>
      <c r="M391" s="104"/>
      <c r="N391" s="104"/>
      <c r="O391" s="104"/>
      <c r="P391" s="104"/>
      <c r="Q391" s="104"/>
      <c r="R391" s="104"/>
      <c r="S391" s="104"/>
      <c r="T391" s="104"/>
      <c r="U391" s="104"/>
      <c r="V391" s="104"/>
      <c r="W391" s="104"/>
      <c r="X391" s="104"/>
      <c r="Y391" s="104"/>
      <c r="Z391" s="104"/>
    </row>
    <row r="392" spans="1:26" ht="14.25" customHeight="1">
      <c r="A392" s="104"/>
      <c r="B392" s="119"/>
      <c r="C392" s="104"/>
      <c r="D392" s="104"/>
      <c r="E392" s="104"/>
      <c r="F392" s="103"/>
      <c r="G392" s="103"/>
      <c r="H392" s="120"/>
      <c r="I392" s="104"/>
      <c r="J392" s="104"/>
      <c r="K392" s="104"/>
      <c r="L392" s="104"/>
      <c r="M392" s="104"/>
      <c r="N392" s="104"/>
      <c r="O392" s="104"/>
      <c r="P392" s="104"/>
      <c r="Q392" s="104"/>
      <c r="R392" s="104"/>
      <c r="S392" s="104"/>
      <c r="T392" s="104"/>
      <c r="U392" s="104"/>
      <c r="V392" s="104"/>
      <c r="W392" s="104"/>
      <c r="X392" s="104"/>
      <c r="Y392" s="104"/>
      <c r="Z392" s="104"/>
    </row>
    <row r="393" spans="1:26" ht="14.25" customHeight="1">
      <c r="A393" s="104"/>
      <c r="B393" s="119"/>
      <c r="C393" s="104"/>
      <c r="D393" s="104"/>
      <c r="E393" s="104"/>
      <c r="F393" s="103"/>
      <c r="G393" s="103"/>
      <c r="H393" s="120"/>
      <c r="I393" s="104"/>
      <c r="J393" s="104"/>
      <c r="K393" s="104"/>
      <c r="L393" s="104"/>
      <c r="M393" s="104"/>
      <c r="N393" s="104"/>
      <c r="O393" s="104"/>
      <c r="P393" s="104"/>
      <c r="Q393" s="104"/>
      <c r="R393" s="104"/>
      <c r="S393" s="104"/>
      <c r="T393" s="104"/>
      <c r="U393" s="104"/>
      <c r="V393" s="104"/>
      <c r="W393" s="104"/>
      <c r="X393" s="104"/>
      <c r="Y393" s="104"/>
      <c r="Z393" s="104"/>
    </row>
    <row r="394" spans="1:26" ht="14.25" customHeight="1">
      <c r="A394" s="104"/>
      <c r="B394" s="119"/>
      <c r="C394" s="104"/>
      <c r="D394" s="104"/>
      <c r="E394" s="104"/>
      <c r="F394" s="103"/>
      <c r="G394" s="103"/>
      <c r="H394" s="120"/>
      <c r="I394" s="104"/>
      <c r="J394" s="104"/>
      <c r="K394" s="104"/>
      <c r="L394" s="104"/>
      <c r="M394" s="104"/>
      <c r="N394" s="104"/>
      <c r="O394" s="104"/>
      <c r="P394" s="104"/>
      <c r="Q394" s="104"/>
      <c r="R394" s="104"/>
      <c r="S394" s="104"/>
      <c r="T394" s="104"/>
      <c r="U394" s="104"/>
      <c r="V394" s="104"/>
      <c r="W394" s="104"/>
      <c r="X394" s="104"/>
      <c r="Y394" s="104"/>
      <c r="Z394" s="104"/>
    </row>
    <row r="395" spans="1:26" ht="14.25" customHeight="1">
      <c r="A395" s="104"/>
      <c r="B395" s="119"/>
      <c r="C395" s="104"/>
      <c r="D395" s="104"/>
      <c r="E395" s="104"/>
      <c r="F395" s="103"/>
      <c r="G395" s="103"/>
      <c r="H395" s="120"/>
      <c r="I395" s="104"/>
      <c r="J395" s="104"/>
      <c r="K395" s="104"/>
      <c r="L395" s="104"/>
      <c r="M395" s="104"/>
      <c r="N395" s="104"/>
      <c r="O395" s="104"/>
      <c r="P395" s="104"/>
      <c r="Q395" s="104"/>
      <c r="R395" s="104"/>
      <c r="S395" s="104"/>
      <c r="T395" s="104"/>
      <c r="U395" s="104"/>
      <c r="V395" s="104"/>
      <c r="W395" s="104"/>
      <c r="X395" s="104"/>
      <c r="Y395" s="104"/>
      <c r="Z395" s="104"/>
    </row>
    <row r="396" spans="1:26" ht="14.25" customHeight="1">
      <c r="A396" s="104"/>
      <c r="B396" s="119"/>
      <c r="C396" s="104"/>
      <c r="D396" s="104"/>
      <c r="E396" s="104"/>
      <c r="F396" s="103"/>
      <c r="G396" s="103"/>
      <c r="H396" s="120"/>
      <c r="I396" s="104"/>
      <c r="J396" s="104"/>
      <c r="K396" s="104"/>
      <c r="L396" s="104"/>
      <c r="M396" s="104"/>
      <c r="N396" s="104"/>
      <c r="O396" s="104"/>
      <c r="P396" s="104"/>
      <c r="Q396" s="104"/>
      <c r="R396" s="104"/>
      <c r="S396" s="104"/>
      <c r="T396" s="104"/>
      <c r="U396" s="104"/>
      <c r="V396" s="104"/>
      <c r="W396" s="104"/>
      <c r="X396" s="104"/>
      <c r="Y396" s="104"/>
      <c r="Z396" s="104"/>
    </row>
    <row r="397" spans="1:26" ht="14.25" customHeight="1">
      <c r="A397" s="104"/>
      <c r="B397" s="119"/>
      <c r="C397" s="104"/>
      <c r="D397" s="104"/>
      <c r="E397" s="104"/>
      <c r="F397" s="103"/>
      <c r="G397" s="103"/>
      <c r="H397" s="120"/>
      <c r="I397" s="104"/>
      <c r="J397" s="104"/>
      <c r="K397" s="104"/>
      <c r="L397" s="104"/>
      <c r="M397" s="104"/>
      <c r="N397" s="104"/>
      <c r="O397" s="104"/>
      <c r="P397" s="104"/>
      <c r="Q397" s="104"/>
      <c r="R397" s="104"/>
      <c r="S397" s="104"/>
      <c r="T397" s="104"/>
      <c r="U397" s="104"/>
      <c r="V397" s="104"/>
      <c r="W397" s="104"/>
      <c r="X397" s="104"/>
      <c r="Y397" s="104"/>
      <c r="Z397" s="104"/>
    </row>
    <row r="398" spans="1:26" ht="14.25" customHeight="1">
      <c r="A398" s="104"/>
      <c r="B398" s="119"/>
      <c r="C398" s="104"/>
      <c r="D398" s="104"/>
      <c r="E398" s="104"/>
      <c r="F398" s="103"/>
      <c r="G398" s="103"/>
      <c r="H398" s="120"/>
      <c r="I398" s="104"/>
      <c r="J398" s="104"/>
      <c r="K398" s="104"/>
      <c r="L398" s="104"/>
      <c r="M398" s="104"/>
      <c r="N398" s="104"/>
      <c r="O398" s="104"/>
      <c r="P398" s="104"/>
      <c r="Q398" s="104"/>
      <c r="R398" s="104"/>
      <c r="S398" s="104"/>
      <c r="T398" s="104"/>
      <c r="U398" s="104"/>
      <c r="V398" s="104"/>
      <c r="W398" s="104"/>
      <c r="X398" s="104"/>
      <c r="Y398" s="104"/>
      <c r="Z398" s="104"/>
    </row>
    <row r="399" spans="1:26" ht="14.25" customHeight="1">
      <c r="A399" s="104"/>
      <c r="B399" s="119"/>
      <c r="C399" s="104"/>
      <c r="D399" s="104"/>
      <c r="E399" s="104"/>
      <c r="F399" s="103"/>
      <c r="G399" s="103"/>
      <c r="H399" s="120"/>
      <c r="I399" s="104"/>
      <c r="J399" s="104"/>
      <c r="K399" s="104"/>
      <c r="L399" s="104"/>
      <c r="M399" s="104"/>
      <c r="N399" s="104"/>
      <c r="O399" s="104"/>
      <c r="P399" s="104"/>
      <c r="Q399" s="104"/>
      <c r="R399" s="104"/>
      <c r="S399" s="104"/>
      <c r="T399" s="104"/>
      <c r="U399" s="104"/>
      <c r="V399" s="104"/>
      <c r="W399" s="104"/>
      <c r="X399" s="104"/>
      <c r="Y399" s="104"/>
      <c r="Z399" s="104"/>
    </row>
    <row r="400" spans="1:26" ht="14.25" customHeight="1">
      <c r="A400" s="104"/>
      <c r="B400" s="119"/>
      <c r="C400" s="104"/>
      <c r="D400" s="104"/>
      <c r="E400" s="104"/>
      <c r="F400" s="103"/>
      <c r="G400" s="103"/>
      <c r="H400" s="120"/>
      <c r="I400" s="104"/>
      <c r="J400" s="104"/>
      <c r="K400" s="104"/>
      <c r="L400" s="104"/>
      <c r="M400" s="104"/>
      <c r="N400" s="104"/>
      <c r="O400" s="104"/>
      <c r="P400" s="104"/>
      <c r="Q400" s="104"/>
      <c r="R400" s="104"/>
      <c r="S400" s="104"/>
      <c r="T400" s="104"/>
      <c r="U400" s="104"/>
      <c r="V400" s="104"/>
      <c r="W400" s="104"/>
      <c r="X400" s="104"/>
      <c r="Y400" s="104"/>
      <c r="Z400" s="104"/>
    </row>
    <row r="401" spans="1:26" ht="14.25" customHeight="1">
      <c r="A401" s="104"/>
      <c r="B401" s="119"/>
      <c r="C401" s="104"/>
      <c r="D401" s="104"/>
      <c r="E401" s="104"/>
      <c r="F401" s="103"/>
      <c r="G401" s="103"/>
      <c r="H401" s="120"/>
      <c r="I401" s="104"/>
      <c r="J401" s="104"/>
      <c r="K401" s="104"/>
      <c r="L401" s="104"/>
      <c r="M401" s="104"/>
      <c r="N401" s="104"/>
      <c r="O401" s="104"/>
      <c r="P401" s="104"/>
      <c r="Q401" s="104"/>
      <c r="R401" s="104"/>
      <c r="S401" s="104"/>
      <c r="T401" s="104"/>
      <c r="U401" s="104"/>
      <c r="V401" s="104"/>
      <c r="W401" s="104"/>
      <c r="X401" s="104"/>
      <c r="Y401" s="104"/>
      <c r="Z401" s="104"/>
    </row>
    <row r="402" spans="1:26" ht="14.25" customHeight="1">
      <c r="A402" s="104"/>
      <c r="B402" s="119"/>
      <c r="C402" s="104"/>
      <c r="D402" s="104"/>
      <c r="E402" s="104"/>
      <c r="F402" s="103"/>
      <c r="G402" s="103"/>
      <c r="H402" s="120"/>
      <c r="I402" s="104"/>
      <c r="J402" s="104"/>
      <c r="K402" s="104"/>
      <c r="L402" s="104"/>
      <c r="M402" s="104"/>
      <c r="N402" s="104"/>
      <c r="O402" s="104"/>
      <c r="P402" s="104"/>
      <c r="Q402" s="104"/>
      <c r="R402" s="104"/>
      <c r="S402" s="104"/>
      <c r="T402" s="104"/>
      <c r="U402" s="104"/>
      <c r="V402" s="104"/>
      <c r="W402" s="104"/>
      <c r="X402" s="104"/>
      <c r="Y402" s="104"/>
      <c r="Z402" s="104"/>
    </row>
    <row r="403" spans="1:26" ht="14.25" customHeight="1">
      <c r="A403" s="104"/>
      <c r="B403" s="119"/>
      <c r="C403" s="104"/>
      <c r="D403" s="104"/>
      <c r="E403" s="104"/>
      <c r="F403" s="103"/>
      <c r="G403" s="103"/>
      <c r="H403" s="120"/>
      <c r="I403" s="104"/>
      <c r="J403" s="104"/>
      <c r="K403" s="104"/>
      <c r="L403" s="104"/>
      <c r="M403" s="104"/>
      <c r="N403" s="104"/>
      <c r="O403" s="104"/>
      <c r="P403" s="104"/>
      <c r="Q403" s="104"/>
      <c r="R403" s="104"/>
      <c r="S403" s="104"/>
      <c r="T403" s="104"/>
      <c r="U403" s="104"/>
      <c r="V403" s="104"/>
      <c r="W403" s="104"/>
      <c r="X403" s="104"/>
      <c r="Y403" s="104"/>
      <c r="Z403" s="104"/>
    </row>
    <row r="404" spans="1:26" ht="14.25" customHeight="1">
      <c r="A404" s="104"/>
      <c r="B404" s="119"/>
      <c r="C404" s="104"/>
      <c r="D404" s="104"/>
      <c r="E404" s="104"/>
      <c r="F404" s="103"/>
      <c r="G404" s="103"/>
      <c r="H404" s="120"/>
      <c r="I404" s="104"/>
      <c r="J404" s="104"/>
      <c r="K404" s="104"/>
      <c r="L404" s="104"/>
      <c r="M404" s="104"/>
      <c r="N404" s="104"/>
      <c r="O404" s="104"/>
      <c r="P404" s="104"/>
      <c r="Q404" s="104"/>
      <c r="R404" s="104"/>
      <c r="S404" s="104"/>
      <c r="T404" s="104"/>
      <c r="U404" s="104"/>
      <c r="V404" s="104"/>
      <c r="W404" s="104"/>
      <c r="X404" s="104"/>
      <c r="Y404" s="104"/>
      <c r="Z404" s="104"/>
    </row>
    <row r="405" spans="1:26" ht="14.25" customHeight="1">
      <c r="A405" s="104"/>
      <c r="B405" s="119"/>
      <c r="C405" s="104"/>
      <c r="D405" s="104"/>
      <c r="E405" s="104"/>
      <c r="F405" s="103"/>
      <c r="G405" s="103"/>
      <c r="H405" s="120"/>
      <c r="I405" s="104"/>
      <c r="J405" s="104"/>
      <c r="K405" s="104"/>
      <c r="L405" s="104"/>
      <c r="M405" s="104"/>
      <c r="N405" s="104"/>
      <c r="O405" s="104"/>
      <c r="P405" s="104"/>
      <c r="Q405" s="104"/>
      <c r="R405" s="104"/>
      <c r="S405" s="104"/>
      <c r="T405" s="104"/>
      <c r="U405" s="104"/>
      <c r="V405" s="104"/>
      <c r="W405" s="104"/>
      <c r="X405" s="104"/>
      <c r="Y405" s="104"/>
      <c r="Z405" s="104"/>
    </row>
    <row r="406" spans="1:26" ht="14.25" customHeight="1">
      <c r="A406" s="104"/>
      <c r="B406" s="119"/>
      <c r="C406" s="104"/>
      <c r="D406" s="104"/>
      <c r="E406" s="104"/>
      <c r="F406" s="103"/>
      <c r="G406" s="103"/>
      <c r="H406" s="120"/>
      <c r="I406" s="104"/>
      <c r="J406" s="104"/>
      <c r="K406" s="104"/>
      <c r="L406" s="104"/>
      <c r="M406" s="104"/>
      <c r="N406" s="104"/>
      <c r="O406" s="104"/>
      <c r="P406" s="104"/>
      <c r="Q406" s="104"/>
      <c r="R406" s="104"/>
      <c r="S406" s="104"/>
      <c r="T406" s="104"/>
      <c r="U406" s="104"/>
      <c r="V406" s="104"/>
      <c r="W406" s="104"/>
      <c r="X406" s="104"/>
      <c r="Y406" s="104"/>
      <c r="Z406" s="104"/>
    </row>
    <row r="407" spans="1:26" ht="14.25" customHeight="1">
      <c r="A407" s="104"/>
      <c r="B407" s="119"/>
      <c r="C407" s="104"/>
      <c r="D407" s="104"/>
      <c r="E407" s="104"/>
      <c r="F407" s="103"/>
      <c r="G407" s="103"/>
      <c r="H407" s="120"/>
      <c r="I407" s="104"/>
      <c r="J407" s="104"/>
      <c r="K407" s="104"/>
      <c r="L407" s="104"/>
      <c r="M407" s="104"/>
      <c r="N407" s="104"/>
      <c r="O407" s="104"/>
      <c r="P407" s="104"/>
      <c r="Q407" s="104"/>
      <c r="R407" s="104"/>
      <c r="S407" s="104"/>
      <c r="T407" s="104"/>
      <c r="U407" s="104"/>
      <c r="V407" s="104"/>
      <c r="W407" s="104"/>
      <c r="X407" s="104"/>
      <c r="Y407" s="104"/>
      <c r="Z407" s="104"/>
    </row>
    <row r="408" spans="1:26" ht="14.25" customHeight="1">
      <c r="A408" s="104"/>
      <c r="B408" s="119"/>
      <c r="C408" s="104"/>
      <c r="D408" s="104"/>
      <c r="E408" s="104"/>
      <c r="F408" s="103"/>
      <c r="G408" s="103"/>
      <c r="H408" s="120"/>
      <c r="I408" s="104"/>
      <c r="J408" s="104"/>
      <c r="K408" s="104"/>
      <c r="L408" s="104"/>
      <c r="M408" s="104"/>
      <c r="N408" s="104"/>
      <c r="O408" s="104"/>
      <c r="P408" s="104"/>
      <c r="Q408" s="104"/>
      <c r="R408" s="104"/>
      <c r="S408" s="104"/>
      <c r="T408" s="104"/>
      <c r="U408" s="104"/>
      <c r="V408" s="104"/>
      <c r="W408" s="104"/>
      <c r="X408" s="104"/>
      <c r="Y408" s="104"/>
      <c r="Z408" s="104"/>
    </row>
    <row r="409" spans="1:26" ht="14.25" customHeight="1">
      <c r="A409" s="104"/>
      <c r="B409" s="119"/>
      <c r="C409" s="104"/>
      <c r="D409" s="104"/>
      <c r="E409" s="104"/>
      <c r="F409" s="103"/>
      <c r="G409" s="103"/>
      <c r="H409" s="120"/>
      <c r="I409" s="104"/>
      <c r="J409" s="104"/>
      <c r="K409" s="104"/>
      <c r="L409" s="104"/>
      <c r="M409" s="104"/>
      <c r="N409" s="104"/>
      <c r="O409" s="104"/>
      <c r="P409" s="104"/>
      <c r="Q409" s="104"/>
      <c r="R409" s="104"/>
      <c r="S409" s="104"/>
      <c r="T409" s="104"/>
      <c r="U409" s="104"/>
      <c r="V409" s="104"/>
      <c r="W409" s="104"/>
      <c r="X409" s="104"/>
      <c r="Y409" s="104"/>
      <c r="Z409" s="104"/>
    </row>
    <row r="410" spans="1:26" ht="14.25" customHeight="1">
      <c r="A410" s="104"/>
      <c r="B410" s="119"/>
      <c r="C410" s="104"/>
      <c r="D410" s="104"/>
      <c r="E410" s="104"/>
      <c r="F410" s="103"/>
      <c r="G410" s="103"/>
      <c r="H410" s="120"/>
      <c r="I410" s="104"/>
      <c r="J410" s="104"/>
      <c r="K410" s="104"/>
      <c r="L410" s="104"/>
      <c r="M410" s="104"/>
      <c r="N410" s="104"/>
      <c r="O410" s="104"/>
      <c r="P410" s="104"/>
      <c r="Q410" s="104"/>
      <c r="R410" s="104"/>
      <c r="S410" s="104"/>
      <c r="T410" s="104"/>
      <c r="U410" s="104"/>
      <c r="V410" s="104"/>
      <c r="W410" s="104"/>
      <c r="X410" s="104"/>
      <c r="Y410" s="104"/>
      <c r="Z410" s="104"/>
    </row>
    <row r="411" spans="1:26" ht="14.25" customHeight="1">
      <c r="A411" s="104"/>
      <c r="B411" s="119"/>
      <c r="C411" s="104"/>
      <c r="D411" s="104"/>
      <c r="E411" s="104"/>
      <c r="F411" s="103"/>
      <c r="G411" s="103"/>
      <c r="H411" s="120"/>
      <c r="I411" s="104"/>
      <c r="J411" s="104"/>
      <c r="K411" s="104"/>
      <c r="L411" s="104"/>
      <c r="M411" s="104"/>
      <c r="N411" s="104"/>
      <c r="O411" s="104"/>
      <c r="P411" s="104"/>
      <c r="Q411" s="104"/>
      <c r="R411" s="104"/>
      <c r="S411" s="104"/>
      <c r="T411" s="104"/>
      <c r="U411" s="104"/>
      <c r="V411" s="104"/>
      <c r="W411" s="104"/>
      <c r="X411" s="104"/>
      <c r="Y411" s="104"/>
      <c r="Z411" s="104"/>
    </row>
    <row r="412" spans="1:26" ht="14.25" customHeight="1">
      <c r="A412" s="104"/>
      <c r="B412" s="119"/>
      <c r="C412" s="104"/>
      <c r="D412" s="104"/>
      <c r="E412" s="104"/>
      <c r="F412" s="103"/>
      <c r="G412" s="103"/>
      <c r="H412" s="120"/>
      <c r="I412" s="104"/>
      <c r="J412" s="104"/>
      <c r="K412" s="104"/>
      <c r="L412" s="104"/>
      <c r="M412" s="104"/>
      <c r="N412" s="104"/>
      <c r="O412" s="104"/>
      <c r="P412" s="104"/>
      <c r="Q412" s="104"/>
      <c r="R412" s="104"/>
      <c r="S412" s="104"/>
      <c r="T412" s="104"/>
      <c r="U412" s="104"/>
      <c r="V412" s="104"/>
      <c r="W412" s="104"/>
      <c r="X412" s="104"/>
      <c r="Y412" s="104"/>
      <c r="Z412" s="104"/>
    </row>
    <row r="413" spans="1:26" ht="14.25" customHeight="1">
      <c r="A413" s="104"/>
      <c r="B413" s="119"/>
      <c r="C413" s="104"/>
      <c r="D413" s="104"/>
      <c r="E413" s="104"/>
      <c r="F413" s="103"/>
      <c r="G413" s="103"/>
      <c r="H413" s="120"/>
      <c r="I413" s="104"/>
      <c r="J413" s="104"/>
      <c r="K413" s="104"/>
      <c r="L413" s="104"/>
      <c r="M413" s="104"/>
      <c r="N413" s="104"/>
      <c r="O413" s="104"/>
      <c r="P413" s="104"/>
      <c r="Q413" s="104"/>
      <c r="R413" s="104"/>
      <c r="S413" s="104"/>
      <c r="T413" s="104"/>
      <c r="U413" s="104"/>
      <c r="V413" s="104"/>
      <c r="W413" s="104"/>
      <c r="X413" s="104"/>
      <c r="Y413" s="104"/>
      <c r="Z413" s="104"/>
    </row>
    <row r="414" spans="1:26" ht="14.25" customHeight="1">
      <c r="A414" s="104"/>
      <c r="B414" s="119"/>
      <c r="C414" s="104"/>
      <c r="D414" s="104"/>
      <c r="E414" s="104"/>
      <c r="F414" s="103"/>
      <c r="G414" s="103"/>
      <c r="H414" s="120"/>
      <c r="I414" s="104"/>
      <c r="J414" s="104"/>
      <c r="K414" s="104"/>
      <c r="L414" s="104"/>
      <c r="M414" s="104"/>
      <c r="N414" s="104"/>
      <c r="O414" s="104"/>
      <c r="P414" s="104"/>
      <c r="Q414" s="104"/>
      <c r="R414" s="104"/>
      <c r="S414" s="104"/>
      <c r="T414" s="104"/>
      <c r="U414" s="104"/>
      <c r="V414" s="104"/>
      <c r="W414" s="104"/>
      <c r="X414" s="104"/>
      <c r="Y414" s="104"/>
      <c r="Z414" s="104"/>
    </row>
    <row r="415" spans="1:26" ht="14.25" customHeight="1">
      <c r="A415" s="104"/>
      <c r="B415" s="119"/>
      <c r="C415" s="104"/>
      <c r="D415" s="104"/>
      <c r="E415" s="104"/>
      <c r="F415" s="103"/>
      <c r="G415" s="103"/>
      <c r="H415" s="120"/>
      <c r="I415" s="104"/>
      <c r="J415" s="104"/>
      <c r="K415" s="104"/>
      <c r="L415" s="104"/>
      <c r="M415" s="104"/>
      <c r="N415" s="104"/>
      <c r="O415" s="104"/>
      <c r="P415" s="104"/>
      <c r="Q415" s="104"/>
      <c r="R415" s="104"/>
      <c r="S415" s="104"/>
      <c r="T415" s="104"/>
      <c r="U415" s="104"/>
      <c r="V415" s="104"/>
      <c r="W415" s="104"/>
      <c r="X415" s="104"/>
      <c r="Y415" s="104"/>
      <c r="Z415" s="104"/>
    </row>
    <row r="416" spans="1:26" ht="14.25" customHeight="1">
      <c r="A416" s="104"/>
      <c r="B416" s="119"/>
      <c r="C416" s="104"/>
      <c r="D416" s="104"/>
      <c r="E416" s="104"/>
      <c r="F416" s="103"/>
      <c r="G416" s="103"/>
      <c r="H416" s="120"/>
      <c r="I416" s="104"/>
      <c r="J416" s="104"/>
      <c r="K416" s="104"/>
      <c r="L416" s="104"/>
      <c r="M416" s="104"/>
      <c r="N416" s="104"/>
      <c r="O416" s="104"/>
      <c r="P416" s="104"/>
      <c r="Q416" s="104"/>
      <c r="R416" s="104"/>
      <c r="S416" s="104"/>
      <c r="T416" s="104"/>
      <c r="U416" s="104"/>
      <c r="V416" s="104"/>
      <c r="W416" s="104"/>
      <c r="X416" s="104"/>
      <c r="Y416" s="104"/>
      <c r="Z416" s="104"/>
    </row>
    <row r="417" spans="1:26" ht="14.25" customHeight="1">
      <c r="A417" s="104"/>
      <c r="B417" s="119"/>
      <c r="C417" s="104"/>
      <c r="D417" s="104"/>
      <c r="E417" s="104"/>
      <c r="F417" s="103"/>
      <c r="G417" s="103"/>
      <c r="H417" s="120"/>
      <c r="I417" s="104"/>
      <c r="J417" s="104"/>
      <c r="K417" s="104"/>
      <c r="L417" s="104"/>
      <c r="M417" s="104"/>
      <c r="N417" s="104"/>
      <c r="O417" s="104"/>
      <c r="P417" s="104"/>
      <c r="Q417" s="104"/>
      <c r="R417" s="104"/>
      <c r="S417" s="104"/>
      <c r="T417" s="104"/>
      <c r="U417" s="104"/>
      <c r="V417" s="104"/>
      <c r="W417" s="104"/>
      <c r="X417" s="104"/>
      <c r="Y417" s="104"/>
      <c r="Z417" s="104"/>
    </row>
    <row r="418" spans="1:26" ht="14.25" customHeight="1">
      <c r="A418" s="104"/>
      <c r="B418" s="119"/>
      <c r="C418" s="104"/>
      <c r="D418" s="104"/>
      <c r="E418" s="104"/>
      <c r="F418" s="103"/>
      <c r="G418" s="103"/>
      <c r="H418" s="120"/>
      <c r="I418" s="104"/>
      <c r="J418" s="104"/>
      <c r="K418" s="104"/>
      <c r="L418" s="104"/>
      <c r="M418" s="104"/>
      <c r="N418" s="104"/>
      <c r="O418" s="104"/>
      <c r="P418" s="104"/>
      <c r="Q418" s="104"/>
      <c r="R418" s="104"/>
      <c r="S418" s="104"/>
      <c r="T418" s="104"/>
      <c r="U418" s="104"/>
      <c r="V418" s="104"/>
      <c r="W418" s="104"/>
      <c r="X418" s="104"/>
      <c r="Y418" s="104"/>
      <c r="Z418" s="104"/>
    </row>
    <row r="419" spans="1:26" ht="14.25" customHeight="1">
      <c r="A419" s="104"/>
      <c r="B419" s="119"/>
      <c r="C419" s="104"/>
      <c r="D419" s="104"/>
      <c r="E419" s="104"/>
      <c r="F419" s="103"/>
      <c r="G419" s="103"/>
      <c r="H419" s="120"/>
      <c r="I419" s="104"/>
      <c r="J419" s="104"/>
      <c r="K419" s="104"/>
      <c r="L419" s="104"/>
      <c r="M419" s="104"/>
      <c r="N419" s="104"/>
      <c r="O419" s="104"/>
      <c r="P419" s="104"/>
      <c r="Q419" s="104"/>
      <c r="R419" s="104"/>
      <c r="S419" s="104"/>
      <c r="T419" s="104"/>
      <c r="U419" s="104"/>
      <c r="V419" s="104"/>
      <c r="W419" s="104"/>
      <c r="X419" s="104"/>
      <c r="Y419" s="104"/>
      <c r="Z419" s="104"/>
    </row>
    <row r="420" spans="1:26" ht="14.25" customHeight="1">
      <c r="A420" s="104"/>
      <c r="B420" s="119"/>
      <c r="C420" s="104"/>
      <c r="D420" s="104"/>
      <c r="E420" s="104"/>
      <c r="F420" s="103"/>
      <c r="G420" s="103"/>
      <c r="H420" s="120"/>
      <c r="I420" s="104"/>
      <c r="J420" s="104"/>
      <c r="K420" s="104"/>
      <c r="L420" s="104"/>
      <c r="M420" s="104"/>
      <c r="N420" s="104"/>
      <c r="O420" s="104"/>
      <c r="P420" s="104"/>
      <c r="Q420" s="104"/>
      <c r="R420" s="104"/>
      <c r="S420" s="104"/>
      <c r="T420" s="104"/>
      <c r="U420" s="104"/>
      <c r="V420" s="104"/>
      <c r="W420" s="104"/>
      <c r="X420" s="104"/>
      <c r="Y420" s="104"/>
      <c r="Z420" s="104"/>
    </row>
    <row r="421" spans="1:26" ht="14.25" customHeight="1">
      <c r="A421" s="104"/>
      <c r="B421" s="119"/>
      <c r="C421" s="104"/>
      <c r="D421" s="104"/>
      <c r="E421" s="104"/>
      <c r="F421" s="103"/>
      <c r="G421" s="103"/>
      <c r="H421" s="120"/>
      <c r="I421" s="104"/>
      <c r="J421" s="104"/>
      <c r="K421" s="104"/>
      <c r="L421" s="104"/>
      <c r="M421" s="104"/>
      <c r="N421" s="104"/>
      <c r="O421" s="104"/>
      <c r="P421" s="104"/>
      <c r="Q421" s="104"/>
      <c r="R421" s="104"/>
      <c r="S421" s="104"/>
      <c r="T421" s="104"/>
      <c r="U421" s="104"/>
      <c r="V421" s="104"/>
      <c r="W421" s="104"/>
      <c r="X421" s="104"/>
      <c r="Y421" s="104"/>
      <c r="Z421" s="104"/>
    </row>
    <row r="422" spans="1:26" ht="14.25" customHeight="1">
      <c r="A422" s="104"/>
      <c r="B422" s="119"/>
      <c r="C422" s="104"/>
      <c r="D422" s="104"/>
      <c r="E422" s="104"/>
      <c r="F422" s="103"/>
      <c r="G422" s="103"/>
      <c r="H422" s="120"/>
      <c r="I422" s="104"/>
      <c r="J422" s="104"/>
      <c r="K422" s="104"/>
      <c r="L422" s="104"/>
      <c r="M422" s="104"/>
      <c r="N422" s="104"/>
      <c r="O422" s="104"/>
      <c r="P422" s="104"/>
      <c r="Q422" s="104"/>
      <c r="R422" s="104"/>
      <c r="S422" s="104"/>
      <c r="T422" s="104"/>
      <c r="U422" s="104"/>
      <c r="V422" s="104"/>
      <c r="W422" s="104"/>
      <c r="X422" s="104"/>
      <c r="Y422" s="104"/>
      <c r="Z422" s="104"/>
    </row>
    <row r="423" spans="1:26" ht="14.25" customHeight="1">
      <c r="A423" s="104"/>
      <c r="B423" s="119"/>
      <c r="C423" s="104"/>
      <c r="D423" s="104"/>
      <c r="E423" s="104"/>
      <c r="F423" s="103"/>
      <c r="G423" s="103"/>
      <c r="H423" s="120"/>
      <c r="I423" s="104"/>
      <c r="J423" s="104"/>
      <c r="K423" s="104"/>
      <c r="L423" s="104"/>
      <c r="M423" s="104"/>
      <c r="N423" s="104"/>
      <c r="O423" s="104"/>
      <c r="P423" s="104"/>
      <c r="Q423" s="104"/>
      <c r="R423" s="104"/>
      <c r="S423" s="104"/>
      <c r="T423" s="104"/>
      <c r="U423" s="104"/>
      <c r="V423" s="104"/>
      <c r="W423" s="104"/>
      <c r="X423" s="104"/>
      <c r="Y423" s="104"/>
      <c r="Z423" s="104"/>
    </row>
    <row r="424" spans="1:26" ht="14.25" customHeight="1">
      <c r="A424" s="104"/>
      <c r="B424" s="119"/>
      <c r="C424" s="104"/>
      <c r="D424" s="104"/>
      <c r="E424" s="104"/>
      <c r="F424" s="103"/>
      <c r="G424" s="103"/>
      <c r="H424" s="120"/>
      <c r="I424" s="104"/>
      <c r="J424" s="104"/>
      <c r="K424" s="104"/>
      <c r="L424" s="104"/>
      <c r="M424" s="104"/>
      <c r="N424" s="104"/>
      <c r="O424" s="104"/>
      <c r="P424" s="104"/>
      <c r="Q424" s="104"/>
      <c r="R424" s="104"/>
      <c r="S424" s="104"/>
      <c r="T424" s="104"/>
      <c r="U424" s="104"/>
      <c r="V424" s="104"/>
      <c r="W424" s="104"/>
      <c r="X424" s="104"/>
      <c r="Y424" s="104"/>
      <c r="Z424" s="104"/>
    </row>
    <row r="425" spans="1:26" ht="14.25" customHeight="1">
      <c r="A425" s="104"/>
      <c r="B425" s="119"/>
      <c r="C425" s="104"/>
      <c r="D425" s="104"/>
      <c r="E425" s="104"/>
      <c r="F425" s="103"/>
      <c r="G425" s="103"/>
      <c r="H425" s="120"/>
      <c r="I425" s="104"/>
      <c r="J425" s="104"/>
      <c r="K425" s="104"/>
      <c r="L425" s="104"/>
      <c r="M425" s="104"/>
      <c r="N425" s="104"/>
      <c r="O425" s="104"/>
      <c r="P425" s="104"/>
      <c r="Q425" s="104"/>
      <c r="R425" s="104"/>
      <c r="S425" s="104"/>
      <c r="T425" s="104"/>
      <c r="U425" s="104"/>
      <c r="V425" s="104"/>
      <c r="W425" s="104"/>
      <c r="X425" s="104"/>
      <c r="Y425" s="104"/>
      <c r="Z425" s="104"/>
    </row>
    <row r="426" spans="1:26" ht="14.25" customHeight="1">
      <c r="A426" s="104"/>
      <c r="B426" s="119"/>
      <c r="C426" s="104"/>
      <c r="D426" s="104"/>
      <c r="E426" s="104"/>
      <c r="F426" s="103"/>
      <c r="G426" s="103"/>
      <c r="H426" s="120"/>
      <c r="I426" s="104"/>
      <c r="J426" s="104"/>
      <c r="K426" s="104"/>
      <c r="L426" s="104"/>
      <c r="M426" s="104"/>
      <c r="N426" s="104"/>
      <c r="O426" s="104"/>
      <c r="P426" s="104"/>
      <c r="Q426" s="104"/>
      <c r="R426" s="104"/>
      <c r="S426" s="104"/>
      <c r="T426" s="104"/>
      <c r="U426" s="104"/>
      <c r="V426" s="104"/>
      <c r="W426" s="104"/>
      <c r="X426" s="104"/>
      <c r="Y426" s="104"/>
      <c r="Z426" s="104"/>
    </row>
    <row r="427" spans="1:26" ht="14.25" customHeight="1">
      <c r="A427" s="104"/>
      <c r="B427" s="119"/>
      <c r="C427" s="104"/>
      <c r="D427" s="104"/>
      <c r="E427" s="104"/>
      <c r="F427" s="103"/>
      <c r="G427" s="103"/>
      <c r="H427" s="120"/>
      <c r="I427" s="104"/>
      <c r="J427" s="104"/>
      <c r="K427" s="104"/>
      <c r="L427" s="104"/>
      <c r="M427" s="104"/>
      <c r="N427" s="104"/>
      <c r="O427" s="104"/>
      <c r="P427" s="104"/>
      <c r="Q427" s="104"/>
      <c r="R427" s="104"/>
      <c r="S427" s="104"/>
      <c r="T427" s="104"/>
      <c r="U427" s="104"/>
      <c r="V427" s="104"/>
      <c r="W427" s="104"/>
      <c r="X427" s="104"/>
      <c r="Y427" s="104"/>
      <c r="Z427" s="104"/>
    </row>
    <row r="428" spans="1:26" ht="14.25" customHeight="1">
      <c r="A428" s="104"/>
      <c r="B428" s="119"/>
      <c r="C428" s="104"/>
      <c r="D428" s="104"/>
      <c r="E428" s="104"/>
      <c r="F428" s="103"/>
      <c r="G428" s="103"/>
      <c r="H428" s="120"/>
      <c r="I428" s="104"/>
      <c r="J428" s="104"/>
      <c r="K428" s="104"/>
      <c r="L428" s="104"/>
      <c r="M428" s="104"/>
      <c r="N428" s="104"/>
      <c r="O428" s="104"/>
      <c r="P428" s="104"/>
      <c r="Q428" s="104"/>
      <c r="R428" s="104"/>
      <c r="S428" s="104"/>
      <c r="T428" s="104"/>
      <c r="U428" s="104"/>
      <c r="V428" s="104"/>
      <c r="W428" s="104"/>
      <c r="X428" s="104"/>
      <c r="Y428" s="104"/>
      <c r="Z428" s="104"/>
    </row>
    <row r="429" spans="1:26" ht="14.25" customHeight="1">
      <c r="A429" s="104"/>
      <c r="B429" s="119"/>
      <c r="C429" s="104"/>
      <c r="D429" s="104"/>
      <c r="E429" s="104"/>
      <c r="F429" s="103"/>
      <c r="G429" s="103"/>
      <c r="H429" s="120"/>
      <c r="I429" s="104"/>
      <c r="J429" s="104"/>
      <c r="K429" s="104"/>
      <c r="L429" s="104"/>
      <c r="M429" s="104"/>
      <c r="N429" s="104"/>
      <c r="O429" s="104"/>
      <c r="P429" s="104"/>
      <c r="Q429" s="104"/>
      <c r="R429" s="104"/>
      <c r="S429" s="104"/>
      <c r="T429" s="104"/>
      <c r="U429" s="104"/>
      <c r="V429" s="104"/>
      <c r="W429" s="104"/>
      <c r="X429" s="104"/>
      <c r="Y429" s="104"/>
      <c r="Z429" s="104"/>
    </row>
    <row r="430" spans="1:26" ht="14.25" customHeight="1">
      <c r="A430" s="104"/>
      <c r="B430" s="119"/>
      <c r="C430" s="104"/>
      <c r="D430" s="104"/>
      <c r="E430" s="104"/>
      <c r="F430" s="103"/>
      <c r="G430" s="103"/>
      <c r="H430" s="120"/>
      <c r="I430" s="104"/>
      <c r="J430" s="104"/>
      <c r="K430" s="104"/>
      <c r="L430" s="104"/>
      <c r="M430" s="104"/>
      <c r="N430" s="104"/>
      <c r="O430" s="104"/>
      <c r="P430" s="104"/>
      <c r="Q430" s="104"/>
      <c r="R430" s="104"/>
      <c r="S430" s="104"/>
      <c r="T430" s="104"/>
      <c r="U430" s="104"/>
      <c r="V430" s="104"/>
      <c r="W430" s="104"/>
      <c r="X430" s="104"/>
      <c r="Y430" s="104"/>
      <c r="Z430" s="104"/>
    </row>
    <row r="431" spans="1:26" ht="14.25" customHeight="1">
      <c r="A431" s="104"/>
      <c r="B431" s="119"/>
      <c r="C431" s="104"/>
      <c r="D431" s="104"/>
      <c r="E431" s="104"/>
      <c r="F431" s="103"/>
      <c r="G431" s="103"/>
      <c r="H431" s="120"/>
      <c r="I431" s="104"/>
      <c r="J431" s="104"/>
      <c r="K431" s="104"/>
      <c r="L431" s="104"/>
      <c r="M431" s="104"/>
      <c r="N431" s="104"/>
      <c r="O431" s="104"/>
      <c r="P431" s="104"/>
      <c r="Q431" s="104"/>
      <c r="R431" s="104"/>
      <c r="S431" s="104"/>
      <c r="T431" s="104"/>
      <c r="U431" s="104"/>
      <c r="V431" s="104"/>
      <c r="W431" s="104"/>
      <c r="X431" s="104"/>
      <c r="Y431" s="104"/>
      <c r="Z431" s="104"/>
    </row>
    <row r="432" spans="1:26" ht="14.25" customHeight="1">
      <c r="A432" s="104"/>
      <c r="B432" s="119"/>
      <c r="C432" s="104"/>
      <c r="D432" s="104"/>
      <c r="E432" s="104"/>
      <c r="F432" s="103"/>
      <c r="G432" s="103"/>
      <c r="H432" s="120"/>
      <c r="I432" s="104"/>
      <c r="J432" s="104"/>
      <c r="K432" s="104"/>
      <c r="L432" s="104"/>
      <c r="M432" s="104"/>
      <c r="N432" s="104"/>
      <c r="O432" s="104"/>
      <c r="P432" s="104"/>
      <c r="Q432" s="104"/>
      <c r="R432" s="104"/>
      <c r="S432" s="104"/>
      <c r="T432" s="104"/>
      <c r="U432" s="104"/>
      <c r="V432" s="104"/>
      <c r="W432" s="104"/>
      <c r="X432" s="104"/>
      <c r="Y432" s="104"/>
      <c r="Z432" s="104"/>
    </row>
    <row r="433" spans="1:26" ht="14.25" customHeight="1">
      <c r="A433" s="104"/>
      <c r="B433" s="119"/>
      <c r="C433" s="104"/>
      <c r="D433" s="104"/>
      <c r="E433" s="104"/>
      <c r="F433" s="103"/>
      <c r="G433" s="103"/>
      <c r="H433" s="120"/>
      <c r="I433" s="104"/>
      <c r="J433" s="104"/>
      <c r="K433" s="104"/>
      <c r="L433" s="104"/>
      <c r="M433" s="104"/>
      <c r="N433" s="104"/>
      <c r="O433" s="104"/>
      <c r="P433" s="104"/>
      <c r="Q433" s="104"/>
      <c r="R433" s="104"/>
      <c r="S433" s="104"/>
      <c r="T433" s="104"/>
      <c r="U433" s="104"/>
      <c r="V433" s="104"/>
      <c r="W433" s="104"/>
      <c r="X433" s="104"/>
      <c r="Y433" s="104"/>
      <c r="Z433" s="104"/>
    </row>
    <row r="434" spans="1:26" ht="14.25" customHeight="1">
      <c r="A434" s="104"/>
      <c r="B434" s="119"/>
      <c r="C434" s="104"/>
      <c r="D434" s="104"/>
      <c r="E434" s="104"/>
      <c r="F434" s="103"/>
      <c r="G434" s="103"/>
      <c r="H434" s="120"/>
      <c r="I434" s="104"/>
      <c r="J434" s="104"/>
      <c r="K434" s="104"/>
      <c r="L434" s="104"/>
      <c r="M434" s="104"/>
      <c r="N434" s="104"/>
      <c r="O434" s="104"/>
      <c r="P434" s="104"/>
      <c r="Q434" s="104"/>
      <c r="R434" s="104"/>
      <c r="S434" s="104"/>
      <c r="T434" s="104"/>
      <c r="U434" s="104"/>
      <c r="V434" s="104"/>
      <c r="W434" s="104"/>
      <c r="X434" s="104"/>
      <c r="Y434" s="104"/>
      <c r="Z434" s="104"/>
    </row>
    <row r="435" spans="1:26" ht="14.25" customHeight="1">
      <c r="A435" s="104"/>
      <c r="B435" s="119"/>
      <c r="C435" s="104"/>
      <c r="D435" s="104"/>
      <c r="E435" s="104"/>
      <c r="F435" s="103"/>
      <c r="G435" s="103"/>
      <c r="H435" s="120"/>
      <c r="I435" s="104"/>
      <c r="J435" s="104"/>
      <c r="K435" s="104"/>
      <c r="L435" s="104"/>
      <c r="M435" s="104"/>
      <c r="N435" s="104"/>
      <c r="O435" s="104"/>
      <c r="P435" s="104"/>
      <c r="Q435" s="104"/>
      <c r="R435" s="104"/>
      <c r="S435" s="104"/>
      <c r="T435" s="104"/>
      <c r="U435" s="104"/>
      <c r="V435" s="104"/>
      <c r="W435" s="104"/>
      <c r="X435" s="104"/>
      <c r="Y435" s="104"/>
      <c r="Z435" s="104"/>
    </row>
    <row r="436" spans="1:26" ht="14.25" customHeight="1">
      <c r="A436" s="104"/>
      <c r="B436" s="119"/>
      <c r="C436" s="104"/>
      <c r="D436" s="104"/>
      <c r="E436" s="104"/>
      <c r="F436" s="103"/>
      <c r="G436" s="103"/>
      <c r="H436" s="120"/>
      <c r="I436" s="104"/>
      <c r="J436" s="104"/>
      <c r="K436" s="104"/>
      <c r="L436" s="104"/>
      <c r="M436" s="104"/>
      <c r="N436" s="104"/>
      <c r="O436" s="104"/>
      <c r="P436" s="104"/>
      <c r="Q436" s="104"/>
      <c r="R436" s="104"/>
      <c r="S436" s="104"/>
      <c r="T436" s="104"/>
      <c r="U436" s="104"/>
      <c r="V436" s="104"/>
      <c r="W436" s="104"/>
      <c r="X436" s="104"/>
      <c r="Y436" s="104"/>
      <c r="Z436" s="104"/>
    </row>
    <row r="437" spans="1:26" ht="14.25" customHeight="1">
      <c r="A437" s="104"/>
      <c r="B437" s="119"/>
      <c r="C437" s="104"/>
      <c r="D437" s="104"/>
      <c r="E437" s="104"/>
      <c r="F437" s="103"/>
      <c r="G437" s="103"/>
      <c r="H437" s="120"/>
      <c r="I437" s="104"/>
      <c r="J437" s="104"/>
      <c r="K437" s="104"/>
      <c r="L437" s="104"/>
      <c r="M437" s="104"/>
      <c r="N437" s="104"/>
      <c r="O437" s="104"/>
      <c r="P437" s="104"/>
      <c r="Q437" s="104"/>
      <c r="R437" s="104"/>
      <c r="S437" s="104"/>
      <c r="T437" s="104"/>
      <c r="U437" s="104"/>
      <c r="V437" s="104"/>
      <c r="W437" s="104"/>
      <c r="X437" s="104"/>
      <c r="Y437" s="104"/>
      <c r="Z437" s="104"/>
    </row>
    <row r="438" spans="1:26" ht="14.25" customHeight="1">
      <c r="A438" s="104"/>
      <c r="B438" s="119"/>
      <c r="C438" s="104"/>
      <c r="D438" s="104"/>
      <c r="E438" s="104"/>
      <c r="F438" s="103"/>
      <c r="G438" s="103"/>
      <c r="H438" s="120"/>
      <c r="I438" s="104"/>
      <c r="J438" s="104"/>
      <c r="K438" s="104"/>
      <c r="L438" s="104"/>
      <c r="M438" s="104"/>
      <c r="N438" s="104"/>
      <c r="O438" s="104"/>
      <c r="P438" s="104"/>
      <c r="Q438" s="104"/>
      <c r="R438" s="104"/>
      <c r="S438" s="104"/>
      <c r="T438" s="104"/>
      <c r="U438" s="104"/>
      <c r="V438" s="104"/>
      <c r="W438" s="104"/>
      <c r="X438" s="104"/>
      <c r="Y438" s="104"/>
      <c r="Z438" s="104"/>
    </row>
    <row r="439" spans="1:26" ht="14.25" customHeight="1">
      <c r="A439" s="104"/>
      <c r="B439" s="119"/>
      <c r="C439" s="104"/>
      <c r="D439" s="104"/>
      <c r="E439" s="104"/>
      <c r="F439" s="103"/>
      <c r="G439" s="103"/>
      <c r="H439" s="120"/>
      <c r="I439" s="104"/>
      <c r="J439" s="104"/>
      <c r="K439" s="104"/>
      <c r="L439" s="104"/>
      <c r="M439" s="104"/>
      <c r="N439" s="104"/>
      <c r="O439" s="104"/>
      <c r="P439" s="104"/>
      <c r="Q439" s="104"/>
      <c r="R439" s="104"/>
      <c r="S439" s="104"/>
      <c r="T439" s="104"/>
      <c r="U439" s="104"/>
      <c r="V439" s="104"/>
      <c r="W439" s="104"/>
      <c r="X439" s="104"/>
      <c r="Y439" s="104"/>
      <c r="Z439" s="104"/>
    </row>
    <row r="440" spans="1:26" ht="14.25" customHeight="1">
      <c r="A440" s="104"/>
      <c r="B440" s="119"/>
      <c r="C440" s="104"/>
      <c r="D440" s="104"/>
      <c r="E440" s="104"/>
      <c r="F440" s="103"/>
      <c r="G440" s="103"/>
      <c r="H440" s="120"/>
      <c r="I440" s="104"/>
      <c r="J440" s="104"/>
      <c r="K440" s="104"/>
      <c r="L440" s="104"/>
      <c r="M440" s="104"/>
      <c r="N440" s="104"/>
      <c r="O440" s="104"/>
      <c r="P440" s="104"/>
      <c r="Q440" s="104"/>
      <c r="R440" s="104"/>
      <c r="S440" s="104"/>
      <c r="T440" s="104"/>
      <c r="U440" s="104"/>
      <c r="V440" s="104"/>
      <c r="W440" s="104"/>
      <c r="X440" s="104"/>
      <c r="Y440" s="104"/>
      <c r="Z440" s="104"/>
    </row>
    <row r="441" spans="1:26" ht="14.25" customHeight="1">
      <c r="A441" s="104"/>
      <c r="B441" s="119"/>
      <c r="C441" s="104"/>
      <c r="D441" s="104"/>
      <c r="E441" s="104"/>
      <c r="F441" s="103"/>
      <c r="G441" s="103"/>
      <c r="H441" s="120"/>
      <c r="I441" s="104"/>
      <c r="J441" s="104"/>
      <c r="K441" s="104"/>
      <c r="L441" s="104"/>
      <c r="M441" s="104"/>
      <c r="N441" s="104"/>
      <c r="O441" s="104"/>
      <c r="P441" s="104"/>
      <c r="Q441" s="104"/>
      <c r="R441" s="104"/>
      <c r="S441" s="104"/>
      <c r="T441" s="104"/>
      <c r="U441" s="104"/>
      <c r="V441" s="104"/>
      <c r="W441" s="104"/>
      <c r="X441" s="104"/>
      <c r="Y441" s="104"/>
      <c r="Z441" s="104"/>
    </row>
    <row r="442" spans="1:26" ht="14.25" customHeight="1">
      <c r="A442" s="104"/>
      <c r="B442" s="119"/>
      <c r="C442" s="104"/>
      <c r="D442" s="104"/>
      <c r="E442" s="104"/>
      <c r="F442" s="103"/>
      <c r="G442" s="103"/>
      <c r="H442" s="120"/>
      <c r="I442" s="104"/>
      <c r="J442" s="104"/>
      <c r="K442" s="104"/>
      <c r="L442" s="104"/>
      <c r="M442" s="104"/>
      <c r="N442" s="104"/>
      <c r="O442" s="104"/>
      <c r="P442" s="104"/>
      <c r="Q442" s="104"/>
      <c r="R442" s="104"/>
      <c r="S442" s="104"/>
      <c r="T442" s="104"/>
      <c r="U442" s="104"/>
      <c r="V442" s="104"/>
      <c r="W442" s="104"/>
      <c r="X442" s="104"/>
      <c r="Y442" s="104"/>
      <c r="Z442" s="104"/>
    </row>
    <row r="443" spans="1:26" ht="14.25" customHeight="1">
      <c r="A443" s="104"/>
      <c r="B443" s="119"/>
      <c r="C443" s="104"/>
      <c r="D443" s="104"/>
      <c r="E443" s="104"/>
      <c r="F443" s="103"/>
      <c r="G443" s="103"/>
      <c r="H443" s="120"/>
      <c r="I443" s="104"/>
      <c r="J443" s="104"/>
      <c r="K443" s="104"/>
      <c r="L443" s="104"/>
      <c r="M443" s="104"/>
      <c r="N443" s="104"/>
      <c r="O443" s="104"/>
      <c r="P443" s="104"/>
      <c r="Q443" s="104"/>
      <c r="R443" s="104"/>
      <c r="S443" s="104"/>
      <c r="T443" s="104"/>
      <c r="U443" s="104"/>
      <c r="V443" s="104"/>
      <c r="W443" s="104"/>
      <c r="X443" s="104"/>
      <c r="Y443" s="104"/>
      <c r="Z443" s="104"/>
    </row>
    <row r="444" spans="1:26" ht="14.25" customHeight="1">
      <c r="A444" s="104"/>
      <c r="B444" s="119"/>
      <c r="C444" s="104"/>
      <c r="D444" s="104"/>
      <c r="E444" s="104"/>
      <c r="F444" s="103"/>
      <c r="G444" s="103"/>
      <c r="H444" s="120"/>
      <c r="I444" s="104"/>
      <c r="J444" s="104"/>
      <c r="K444" s="104"/>
      <c r="L444" s="104"/>
      <c r="M444" s="104"/>
      <c r="N444" s="104"/>
      <c r="O444" s="104"/>
      <c r="P444" s="104"/>
      <c r="Q444" s="104"/>
      <c r="R444" s="104"/>
      <c r="S444" s="104"/>
      <c r="T444" s="104"/>
      <c r="U444" s="104"/>
      <c r="V444" s="104"/>
      <c r="W444" s="104"/>
      <c r="X444" s="104"/>
      <c r="Y444" s="104"/>
      <c r="Z444" s="104"/>
    </row>
    <row r="445" spans="1:26" ht="14.25" customHeight="1">
      <c r="A445" s="104"/>
      <c r="B445" s="119"/>
      <c r="C445" s="104"/>
      <c r="D445" s="104"/>
      <c r="E445" s="104"/>
      <c r="F445" s="103"/>
      <c r="G445" s="103"/>
      <c r="H445" s="120"/>
      <c r="I445" s="104"/>
      <c r="J445" s="104"/>
      <c r="K445" s="104"/>
      <c r="L445" s="104"/>
      <c r="M445" s="104"/>
      <c r="N445" s="104"/>
      <c r="O445" s="104"/>
      <c r="P445" s="104"/>
      <c r="Q445" s="104"/>
      <c r="R445" s="104"/>
      <c r="S445" s="104"/>
      <c r="T445" s="104"/>
      <c r="U445" s="104"/>
      <c r="V445" s="104"/>
      <c r="W445" s="104"/>
      <c r="X445" s="104"/>
      <c r="Y445" s="104"/>
      <c r="Z445" s="104"/>
    </row>
    <row r="446" spans="1:26" ht="14.25" customHeight="1">
      <c r="A446" s="104"/>
      <c r="B446" s="119"/>
      <c r="C446" s="104"/>
      <c r="D446" s="104"/>
      <c r="E446" s="104"/>
      <c r="F446" s="103"/>
      <c r="G446" s="103"/>
      <c r="H446" s="120"/>
      <c r="I446" s="104"/>
      <c r="J446" s="104"/>
      <c r="K446" s="104"/>
      <c r="L446" s="104"/>
      <c r="M446" s="104"/>
      <c r="N446" s="104"/>
      <c r="O446" s="104"/>
      <c r="P446" s="104"/>
      <c r="Q446" s="104"/>
      <c r="R446" s="104"/>
      <c r="S446" s="104"/>
      <c r="T446" s="104"/>
      <c r="U446" s="104"/>
      <c r="V446" s="104"/>
      <c r="W446" s="104"/>
      <c r="X446" s="104"/>
      <c r="Y446" s="104"/>
      <c r="Z446" s="104"/>
    </row>
    <row r="447" spans="1:26" ht="14.25" customHeight="1">
      <c r="A447" s="104"/>
      <c r="B447" s="119"/>
      <c r="C447" s="104"/>
      <c r="D447" s="104"/>
      <c r="E447" s="104"/>
      <c r="F447" s="103"/>
      <c r="G447" s="103"/>
      <c r="H447" s="120"/>
      <c r="I447" s="104"/>
      <c r="J447" s="104"/>
      <c r="K447" s="104"/>
      <c r="L447" s="104"/>
      <c r="M447" s="104"/>
      <c r="N447" s="104"/>
      <c r="O447" s="104"/>
      <c r="P447" s="104"/>
      <c r="Q447" s="104"/>
      <c r="R447" s="104"/>
      <c r="S447" s="104"/>
      <c r="T447" s="104"/>
      <c r="U447" s="104"/>
      <c r="V447" s="104"/>
      <c r="W447" s="104"/>
      <c r="X447" s="104"/>
      <c r="Y447" s="104"/>
      <c r="Z447" s="104"/>
    </row>
    <row r="448" spans="1:26" ht="14.25" customHeight="1">
      <c r="A448" s="104"/>
      <c r="B448" s="119"/>
      <c r="C448" s="104"/>
      <c r="D448" s="104"/>
      <c r="E448" s="104"/>
      <c r="F448" s="103"/>
      <c r="G448" s="103"/>
      <c r="H448" s="120"/>
      <c r="I448" s="104"/>
      <c r="J448" s="104"/>
      <c r="K448" s="104"/>
      <c r="L448" s="104"/>
      <c r="M448" s="104"/>
      <c r="N448" s="104"/>
      <c r="O448" s="104"/>
      <c r="P448" s="104"/>
      <c r="Q448" s="104"/>
      <c r="R448" s="104"/>
      <c r="S448" s="104"/>
      <c r="T448" s="104"/>
      <c r="U448" s="104"/>
      <c r="V448" s="104"/>
      <c r="W448" s="104"/>
      <c r="X448" s="104"/>
      <c r="Y448" s="104"/>
      <c r="Z448" s="104"/>
    </row>
    <row r="449" spans="1:26" ht="14.25" customHeight="1">
      <c r="A449" s="104"/>
      <c r="B449" s="119"/>
      <c r="C449" s="104"/>
      <c r="D449" s="104"/>
      <c r="E449" s="104"/>
      <c r="F449" s="103"/>
      <c r="G449" s="103"/>
      <c r="H449" s="120"/>
      <c r="I449" s="104"/>
      <c r="J449" s="104"/>
      <c r="K449" s="104"/>
      <c r="L449" s="104"/>
      <c r="M449" s="104"/>
      <c r="N449" s="104"/>
      <c r="O449" s="104"/>
      <c r="P449" s="104"/>
      <c r="Q449" s="104"/>
      <c r="R449" s="104"/>
      <c r="S449" s="104"/>
      <c r="T449" s="104"/>
      <c r="U449" s="104"/>
      <c r="V449" s="104"/>
      <c r="W449" s="104"/>
      <c r="X449" s="104"/>
      <c r="Y449" s="104"/>
      <c r="Z449" s="104"/>
    </row>
    <row r="450" spans="1:26" ht="14.25" customHeight="1">
      <c r="A450" s="104"/>
      <c r="B450" s="119"/>
      <c r="C450" s="104"/>
      <c r="D450" s="104"/>
      <c r="E450" s="104"/>
      <c r="F450" s="103"/>
      <c r="G450" s="103"/>
      <c r="H450" s="120"/>
      <c r="I450" s="104"/>
      <c r="J450" s="104"/>
      <c r="K450" s="104"/>
      <c r="L450" s="104"/>
      <c r="M450" s="104"/>
      <c r="N450" s="104"/>
      <c r="O450" s="104"/>
      <c r="P450" s="104"/>
      <c r="Q450" s="104"/>
      <c r="R450" s="104"/>
      <c r="S450" s="104"/>
      <c r="T450" s="104"/>
      <c r="U450" s="104"/>
      <c r="V450" s="104"/>
      <c r="W450" s="104"/>
      <c r="X450" s="104"/>
      <c r="Y450" s="104"/>
      <c r="Z450" s="104"/>
    </row>
    <row r="451" spans="1:26" ht="14.25" customHeight="1">
      <c r="A451" s="104"/>
      <c r="B451" s="119"/>
      <c r="C451" s="104"/>
      <c r="D451" s="104"/>
      <c r="E451" s="104"/>
      <c r="F451" s="103"/>
      <c r="G451" s="103"/>
      <c r="H451" s="120"/>
      <c r="I451" s="104"/>
      <c r="J451" s="104"/>
      <c r="K451" s="104"/>
      <c r="L451" s="104"/>
      <c r="M451" s="104"/>
      <c r="N451" s="104"/>
      <c r="O451" s="104"/>
      <c r="P451" s="104"/>
      <c r="Q451" s="104"/>
      <c r="R451" s="104"/>
      <c r="S451" s="104"/>
      <c r="T451" s="104"/>
      <c r="U451" s="104"/>
      <c r="V451" s="104"/>
      <c r="W451" s="104"/>
      <c r="X451" s="104"/>
      <c r="Y451" s="104"/>
      <c r="Z451" s="104"/>
    </row>
    <row r="452" spans="1:26" ht="14.25" customHeight="1">
      <c r="A452" s="104"/>
      <c r="B452" s="119"/>
      <c r="C452" s="104"/>
      <c r="D452" s="104"/>
      <c r="E452" s="104"/>
      <c r="F452" s="103"/>
      <c r="G452" s="103"/>
      <c r="H452" s="120"/>
      <c r="I452" s="104"/>
      <c r="J452" s="104"/>
      <c r="K452" s="104"/>
      <c r="L452" s="104"/>
      <c r="M452" s="104"/>
      <c r="N452" s="104"/>
      <c r="O452" s="104"/>
      <c r="P452" s="104"/>
      <c r="Q452" s="104"/>
      <c r="R452" s="104"/>
      <c r="S452" s="104"/>
      <c r="T452" s="104"/>
      <c r="U452" s="104"/>
      <c r="V452" s="104"/>
      <c r="W452" s="104"/>
      <c r="X452" s="104"/>
      <c r="Y452" s="104"/>
      <c r="Z452" s="104"/>
    </row>
    <row r="453" spans="1:26" ht="14.25" customHeight="1">
      <c r="A453" s="104"/>
      <c r="B453" s="119"/>
      <c r="C453" s="104"/>
      <c r="D453" s="104"/>
      <c r="E453" s="104"/>
      <c r="F453" s="103"/>
      <c r="G453" s="103"/>
      <c r="H453" s="120"/>
      <c r="I453" s="104"/>
      <c r="J453" s="104"/>
      <c r="K453" s="104"/>
      <c r="L453" s="104"/>
      <c r="M453" s="104"/>
      <c r="N453" s="104"/>
      <c r="O453" s="104"/>
      <c r="P453" s="104"/>
      <c r="Q453" s="104"/>
      <c r="R453" s="104"/>
      <c r="S453" s="104"/>
      <c r="T453" s="104"/>
      <c r="U453" s="104"/>
      <c r="V453" s="104"/>
      <c r="W453" s="104"/>
      <c r="X453" s="104"/>
      <c r="Y453" s="104"/>
      <c r="Z453" s="104"/>
    </row>
    <row r="454" spans="1:26" ht="14.25" customHeight="1">
      <c r="A454" s="104"/>
      <c r="B454" s="119"/>
      <c r="C454" s="104"/>
      <c r="D454" s="104"/>
      <c r="E454" s="104"/>
      <c r="F454" s="103"/>
      <c r="G454" s="103"/>
      <c r="H454" s="120"/>
      <c r="I454" s="104"/>
      <c r="J454" s="104"/>
      <c r="K454" s="104"/>
      <c r="L454" s="104"/>
      <c r="M454" s="104"/>
      <c r="N454" s="104"/>
      <c r="O454" s="104"/>
      <c r="P454" s="104"/>
      <c r="Q454" s="104"/>
      <c r="R454" s="104"/>
      <c r="S454" s="104"/>
      <c r="T454" s="104"/>
      <c r="U454" s="104"/>
      <c r="V454" s="104"/>
      <c r="W454" s="104"/>
      <c r="X454" s="104"/>
      <c r="Y454" s="104"/>
      <c r="Z454" s="104"/>
    </row>
    <row r="455" spans="1:26" ht="14.25" customHeight="1">
      <c r="A455" s="104"/>
      <c r="B455" s="119"/>
      <c r="C455" s="104"/>
      <c r="D455" s="104"/>
      <c r="E455" s="104"/>
      <c r="F455" s="103"/>
      <c r="G455" s="103"/>
      <c r="H455" s="120"/>
      <c r="I455" s="104"/>
      <c r="J455" s="104"/>
      <c r="K455" s="104"/>
      <c r="L455" s="104"/>
      <c r="M455" s="104"/>
      <c r="N455" s="104"/>
      <c r="O455" s="104"/>
      <c r="P455" s="104"/>
      <c r="Q455" s="104"/>
      <c r="R455" s="104"/>
      <c r="S455" s="104"/>
      <c r="T455" s="104"/>
      <c r="U455" s="104"/>
      <c r="V455" s="104"/>
      <c r="W455" s="104"/>
      <c r="X455" s="104"/>
      <c r="Y455" s="104"/>
      <c r="Z455" s="104"/>
    </row>
    <row r="456" spans="1:26" ht="14.25" customHeight="1">
      <c r="A456" s="104"/>
      <c r="B456" s="119"/>
      <c r="C456" s="104"/>
      <c r="D456" s="104"/>
      <c r="E456" s="104"/>
      <c r="F456" s="103"/>
      <c r="G456" s="103"/>
      <c r="H456" s="120"/>
      <c r="I456" s="104"/>
      <c r="J456" s="104"/>
      <c r="K456" s="104"/>
      <c r="L456" s="104"/>
      <c r="M456" s="104"/>
      <c r="N456" s="104"/>
      <c r="O456" s="104"/>
      <c r="P456" s="104"/>
      <c r="Q456" s="104"/>
      <c r="R456" s="104"/>
      <c r="S456" s="104"/>
      <c r="T456" s="104"/>
      <c r="U456" s="104"/>
      <c r="V456" s="104"/>
      <c r="W456" s="104"/>
      <c r="X456" s="104"/>
      <c r="Y456" s="104"/>
      <c r="Z456" s="104"/>
    </row>
    <row r="457" spans="1:26" ht="14.25" customHeight="1">
      <c r="A457" s="104"/>
      <c r="B457" s="119"/>
      <c r="C457" s="104"/>
      <c r="D457" s="104"/>
      <c r="E457" s="104"/>
      <c r="F457" s="103"/>
      <c r="G457" s="103"/>
      <c r="H457" s="120"/>
      <c r="I457" s="104"/>
      <c r="J457" s="104"/>
      <c r="K457" s="104"/>
      <c r="L457" s="104"/>
      <c r="M457" s="104"/>
      <c r="N457" s="104"/>
      <c r="O457" s="104"/>
      <c r="P457" s="104"/>
      <c r="Q457" s="104"/>
      <c r="R457" s="104"/>
      <c r="S457" s="104"/>
      <c r="T457" s="104"/>
      <c r="U457" s="104"/>
      <c r="V457" s="104"/>
      <c r="W457" s="104"/>
      <c r="X457" s="104"/>
      <c r="Y457" s="104"/>
      <c r="Z457" s="104"/>
    </row>
    <row r="458" spans="1:26" ht="14.25" customHeight="1">
      <c r="A458" s="104"/>
      <c r="B458" s="119"/>
      <c r="C458" s="104"/>
      <c r="D458" s="104"/>
      <c r="E458" s="104"/>
      <c r="F458" s="103"/>
      <c r="G458" s="103"/>
      <c r="H458" s="120"/>
      <c r="I458" s="104"/>
      <c r="J458" s="104"/>
      <c r="K458" s="104"/>
      <c r="L458" s="104"/>
      <c r="M458" s="104"/>
      <c r="N458" s="104"/>
      <c r="O458" s="104"/>
      <c r="P458" s="104"/>
      <c r="Q458" s="104"/>
      <c r="R458" s="104"/>
      <c r="S458" s="104"/>
      <c r="T458" s="104"/>
      <c r="U458" s="104"/>
      <c r="V458" s="104"/>
      <c r="W458" s="104"/>
      <c r="X458" s="104"/>
      <c r="Y458" s="104"/>
      <c r="Z458" s="104"/>
    </row>
    <row r="459" spans="1:26" ht="14.25" customHeight="1">
      <c r="A459" s="104"/>
      <c r="B459" s="119"/>
      <c r="C459" s="104"/>
      <c r="D459" s="104"/>
      <c r="E459" s="104"/>
      <c r="F459" s="103"/>
      <c r="G459" s="103"/>
      <c r="H459" s="120"/>
      <c r="I459" s="104"/>
      <c r="J459" s="104"/>
      <c r="K459" s="104"/>
      <c r="L459" s="104"/>
      <c r="M459" s="104"/>
      <c r="N459" s="104"/>
      <c r="O459" s="104"/>
      <c r="P459" s="104"/>
      <c r="Q459" s="104"/>
      <c r="R459" s="104"/>
      <c r="S459" s="104"/>
      <c r="T459" s="104"/>
      <c r="U459" s="104"/>
      <c r="V459" s="104"/>
      <c r="W459" s="104"/>
      <c r="X459" s="104"/>
      <c r="Y459" s="104"/>
      <c r="Z459" s="104"/>
    </row>
    <row r="460" spans="1:26" ht="14.25" customHeight="1">
      <c r="A460" s="104"/>
      <c r="B460" s="119"/>
      <c r="C460" s="104"/>
      <c r="D460" s="104"/>
      <c r="E460" s="104"/>
      <c r="F460" s="103"/>
      <c r="G460" s="103"/>
      <c r="H460" s="120"/>
      <c r="I460" s="104"/>
      <c r="J460" s="104"/>
      <c r="K460" s="104"/>
      <c r="L460" s="104"/>
      <c r="M460" s="104"/>
      <c r="N460" s="104"/>
      <c r="O460" s="104"/>
      <c r="P460" s="104"/>
      <c r="Q460" s="104"/>
      <c r="R460" s="104"/>
      <c r="S460" s="104"/>
      <c r="T460" s="104"/>
      <c r="U460" s="104"/>
      <c r="V460" s="104"/>
      <c r="W460" s="104"/>
      <c r="X460" s="104"/>
      <c r="Y460" s="104"/>
      <c r="Z460" s="104"/>
    </row>
    <row r="461" spans="1:26" ht="14.25" customHeight="1">
      <c r="A461" s="104"/>
      <c r="B461" s="119"/>
      <c r="C461" s="104"/>
      <c r="D461" s="104"/>
      <c r="E461" s="104"/>
      <c r="F461" s="103"/>
      <c r="G461" s="103"/>
      <c r="H461" s="120"/>
      <c r="I461" s="104"/>
      <c r="J461" s="104"/>
      <c r="K461" s="104"/>
      <c r="L461" s="104"/>
      <c r="M461" s="104"/>
      <c r="N461" s="104"/>
      <c r="O461" s="104"/>
      <c r="P461" s="104"/>
      <c r="Q461" s="104"/>
      <c r="R461" s="104"/>
      <c r="S461" s="104"/>
      <c r="T461" s="104"/>
      <c r="U461" s="104"/>
      <c r="V461" s="104"/>
      <c r="W461" s="104"/>
      <c r="X461" s="104"/>
      <c r="Y461" s="104"/>
      <c r="Z461" s="104"/>
    </row>
    <row r="462" spans="1:26" ht="14.25" customHeight="1">
      <c r="A462" s="104"/>
      <c r="B462" s="119"/>
      <c r="C462" s="104"/>
      <c r="D462" s="104"/>
      <c r="E462" s="104"/>
      <c r="F462" s="103"/>
      <c r="G462" s="103"/>
      <c r="H462" s="120"/>
      <c r="I462" s="104"/>
      <c r="J462" s="104"/>
      <c r="K462" s="104"/>
      <c r="L462" s="104"/>
      <c r="M462" s="104"/>
      <c r="N462" s="104"/>
      <c r="O462" s="104"/>
      <c r="P462" s="104"/>
      <c r="Q462" s="104"/>
      <c r="R462" s="104"/>
      <c r="S462" s="104"/>
      <c r="T462" s="104"/>
      <c r="U462" s="104"/>
      <c r="V462" s="104"/>
      <c r="W462" s="104"/>
      <c r="X462" s="104"/>
      <c r="Y462" s="104"/>
      <c r="Z462" s="104"/>
    </row>
    <row r="463" spans="1:26" ht="14.25" customHeight="1">
      <c r="A463" s="104"/>
      <c r="B463" s="119"/>
      <c r="C463" s="104"/>
      <c r="D463" s="104"/>
      <c r="E463" s="104"/>
      <c r="F463" s="103"/>
      <c r="G463" s="103"/>
      <c r="H463" s="120"/>
      <c r="I463" s="104"/>
      <c r="J463" s="104"/>
      <c r="K463" s="104"/>
      <c r="L463" s="104"/>
      <c r="M463" s="104"/>
      <c r="N463" s="104"/>
      <c r="O463" s="104"/>
      <c r="P463" s="104"/>
      <c r="Q463" s="104"/>
      <c r="R463" s="104"/>
      <c r="S463" s="104"/>
      <c r="T463" s="104"/>
      <c r="U463" s="104"/>
      <c r="V463" s="104"/>
      <c r="W463" s="104"/>
      <c r="X463" s="104"/>
      <c r="Y463" s="104"/>
      <c r="Z463" s="104"/>
    </row>
    <row r="464" spans="1:26" ht="14.25" customHeight="1">
      <c r="A464" s="104"/>
      <c r="B464" s="119"/>
      <c r="C464" s="104"/>
      <c r="D464" s="104"/>
      <c r="E464" s="104"/>
      <c r="F464" s="103"/>
      <c r="G464" s="103"/>
      <c r="H464" s="120"/>
      <c r="I464" s="104"/>
      <c r="J464" s="104"/>
      <c r="K464" s="104"/>
      <c r="L464" s="104"/>
      <c r="M464" s="104"/>
      <c r="N464" s="104"/>
      <c r="O464" s="104"/>
      <c r="P464" s="104"/>
      <c r="Q464" s="104"/>
      <c r="R464" s="104"/>
      <c r="S464" s="104"/>
      <c r="T464" s="104"/>
      <c r="U464" s="104"/>
      <c r="V464" s="104"/>
      <c r="W464" s="104"/>
      <c r="X464" s="104"/>
      <c r="Y464" s="104"/>
      <c r="Z464" s="104"/>
    </row>
    <row r="465" spans="1:26" ht="14.25" customHeight="1">
      <c r="A465" s="104"/>
      <c r="B465" s="119"/>
      <c r="C465" s="104"/>
      <c r="D465" s="104"/>
      <c r="E465" s="104"/>
      <c r="F465" s="103"/>
      <c r="G465" s="103"/>
      <c r="H465" s="120"/>
      <c r="I465" s="104"/>
      <c r="J465" s="104"/>
      <c r="K465" s="104"/>
      <c r="L465" s="104"/>
      <c r="M465" s="104"/>
      <c r="N465" s="104"/>
      <c r="O465" s="104"/>
      <c r="P465" s="104"/>
      <c r="Q465" s="104"/>
      <c r="R465" s="104"/>
      <c r="S465" s="104"/>
      <c r="T465" s="104"/>
      <c r="U465" s="104"/>
      <c r="V465" s="104"/>
      <c r="W465" s="104"/>
      <c r="X465" s="104"/>
      <c r="Y465" s="104"/>
      <c r="Z465" s="104"/>
    </row>
    <row r="466" spans="1:26" ht="14.25" customHeight="1">
      <c r="A466" s="104"/>
      <c r="B466" s="119"/>
      <c r="C466" s="104"/>
      <c r="D466" s="104"/>
      <c r="E466" s="104"/>
      <c r="F466" s="103"/>
      <c r="G466" s="103"/>
      <c r="H466" s="120"/>
      <c r="I466" s="104"/>
      <c r="J466" s="104"/>
      <c r="K466" s="104"/>
      <c r="L466" s="104"/>
      <c r="M466" s="104"/>
      <c r="N466" s="104"/>
      <c r="O466" s="104"/>
      <c r="P466" s="104"/>
      <c r="Q466" s="104"/>
      <c r="R466" s="104"/>
      <c r="S466" s="104"/>
      <c r="T466" s="104"/>
      <c r="U466" s="104"/>
      <c r="V466" s="104"/>
      <c r="W466" s="104"/>
      <c r="X466" s="104"/>
      <c r="Y466" s="104"/>
      <c r="Z466" s="104"/>
    </row>
    <row r="467" spans="1:26" ht="14.25" customHeight="1">
      <c r="A467" s="104"/>
      <c r="B467" s="119"/>
      <c r="C467" s="104"/>
      <c r="D467" s="104"/>
      <c r="E467" s="104"/>
      <c r="F467" s="103"/>
      <c r="G467" s="103"/>
      <c r="H467" s="120"/>
      <c r="I467" s="104"/>
      <c r="J467" s="104"/>
      <c r="K467" s="104"/>
      <c r="L467" s="104"/>
      <c r="M467" s="104"/>
      <c r="N467" s="104"/>
      <c r="O467" s="104"/>
      <c r="P467" s="104"/>
      <c r="Q467" s="104"/>
      <c r="R467" s="104"/>
      <c r="S467" s="104"/>
      <c r="T467" s="104"/>
      <c r="U467" s="104"/>
      <c r="V467" s="104"/>
      <c r="W467" s="104"/>
      <c r="X467" s="104"/>
      <c r="Y467" s="104"/>
      <c r="Z467" s="104"/>
    </row>
    <row r="468" spans="1:26" ht="14.25" customHeight="1">
      <c r="A468" s="104"/>
      <c r="B468" s="119"/>
      <c r="C468" s="104"/>
      <c r="D468" s="104"/>
      <c r="E468" s="104"/>
      <c r="F468" s="103"/>
      <c r="G468" s="103"/>
      <c r="H468" s="120"/>
      <c r="I468" s="104"/>
      <c r="J468" s="104"/>
      <c r="K468" s="104"/>
      <c r="L468" s="104"/>
      <c r="M468" s="104"/>
      <c r="N468" s="104"/>
      <c r="O468" s="104"/>
      <c r="P468" s="104"/>
      <c r="Q468" s="104"/>
      <c r="R468" s="104"/>
      <c r="S468" s="104"/>
      <c r="T468" s="104"/>
      <c r="U468" s="104"/>
      <c r="V468" s="104"/>
      <c r="W468" s="104"/>
      <c r="X468" s="104"/>
      <c r="Y468" s="104"/>
      <c r="Z468" s="104"/>
    </row>
    <row r="469" spans="1:26" ht="14.25" customHeight="1">
      <c r="A469" s="104"/>
      <c r="B469" s="119"/>
      <c r="C469" s="104"/>
      <c r="D469" s="104"/>
      <c r="E469" s="104"/>
      <c r="F469" s="103"/>
      <c r="G469" s="103"/>
      <c r="H469" s="120"/>
      <c r="I469" s="104"/>
      <c r="J469" s="104"/>
      <c r="K469" s="104"/>
      <c r="L469" s="104"/>
      <c r="M469" s="104"/>
      <c r="N469" s="104"/>
      <c r="O469" s="104"/>
      <c r="P469" s="104"/>
      <c r="Q469" s="104"/>
      <c r="R469" s="104"/>
      <c r="S469" s="104"/>
      <c r="T469" s="104"/>
      <c r="U469" s="104"/>
      <c r="V469" s="104"/>
      <c r="W469" s="104"/>
      <c r="X469" s="104"/>
      <c r="Y469" s="104"/>
      <c r="Z469" s="104"/>
    </row>
    <row r="470" spans="1:26" ht="14.25" customHeight="1">
      <c r="A470" s="104"/>
      <c r="B470" s="119"/>
      <c r="C470" s="104"/>
      <c r="D470" s="104"/>
      <c r="E470" s="104"/>
      <c r="F470" s="103"/>
      <c r="G470" s="103"/>
      <c r="H470" s="120"/>
      <c r="I470" s="104"/>
      <c r="J470" s="104"/>
      <c r="K470" s="104"/>
      <c r="L470" s="104"/>
      <c r="M470" s="104"/>
      <c r="N470" s="104"/>
      <c r="O470" s="104"/>
      <c r="P470" s="104"/>
      <c r="Q470" s="104"/>
      <c r="R470" s="104"/>
      <c r="S470" s="104"/>
      <c r="T470" s="104"/>
      <c r="U470" s="104"/>
      <c r="V470" s="104"/>
      <c r="W470" s="104"/>
      <c r="X470" s="104"/>
      <c r="Y470" s="104"/>
      <c r="Z470" s="104"/>
    </row>
    <row r="471" spans="1:26" ht="14.25" customHeight="1">
      <c r="A471" s="104"/>
      <c r="B471" s="119"/>
      <c r="C471" s="104"/>
      <c r="D471" s="104"/>
      <c r="E471" s="104"/>
      <c r="F471" s="103"/>
      <c r="G471" s="103"/>
      <c r="H471" s="120"/>
      <c r="I471" s="104"/>
      <c r="J471" s="104"/>
      <c r="K471" s="104"/>
      <c r="L471" s="104"/>
      <c r="M471" s="104"/>
      <c r="N471" s="104"/>
      <c r="O471" s="104"/>
      <c r="P471" s="104"/>
      <c r="Q471" s="104"/>
      <c r="R471" s="104"/>
      <c r="S471" s="104"/>
      <c r="T471" s="104"/>
      <c r="U471" s="104"/>
      <c r="V471" s="104"/>
      <c r="W471" s="104"/>
      <c r="X471" s="104"/>
      <c r="Y471" s="104"/>
      <c r="Z471" s="104"/>
    </row>
    <row r="472" spans="1:26" ht="14.25" customHeight="1">
      <c r="A472" s="104"/>
      <c r="B472" s="119"/>
      <c r="C472" s="104"/>
      <c r="D472" s="104"/>
      <c r="E472" s="104"/>
      <c r="F472" s="103"/>
      <c r="G472" s="103"/>
      <c r="H472" s="120"/>
      <c r="I472" s="104"/>
      <c r="J472" s="104"/>
      <c r="K472" s="104"/>
      <c r="L472" s="104"/>
      <c r="M472" s="104"/>
      <c r="N472" s="104"/>
      <c r="O472" s="104"/>
      <c r="P472" s="104"/>
      <c r="Q472" s="104"/>
      <c r="R472" s="104"/>
      <c r="S472" s="104"/>
      <c r="T472" s="104"/>
      <c r="U472" s="104"/>
      <c r="V472" s="104"/>
      <c r="W472" s="104"/>
      <c r="X472" s="104"/>
      <c r="Y472" s="104"/>
      <c r="Z472" s="104"/>
    </row>
    <row r="473" spans="1:26" ht="14.25" customHeight="1">
      <c r="A473" s="104"/>
      <c r="B473" s="119"/>
      <c r="C473" s="104"/>
      <c r="D473" s="104"/>
      <c r="E473" s="104"/>
      <c r="F473" s="103"/>
      <c r="G473" s="103"/>
      <c r="H473" s="120"/>
      <c r="I473" s="104"/>
      <c r="J473" s="104"/>
      <c r="K473" s="104"/>
      <c r="L473" s="104"/>
      <c r="M473" s="104"/>
      <c r="N473" s="104"/>
      <c r="O473" s="104"/>
      <c r="P473" s="104"/>
      <c r="Q473" s="104"/>
      <c r="R473" s="104"/>
      <c r="S473" s="104"/>
      <c r="T473" s="104"/>
      <c r="U473" s="104"/>
      <c r="V473" s="104"/>
      <c r="W473" s="104"/>
      <c r="X473" s="104"/>
      <c r="Y473" s="104"/>
      <c r="Z473" s="104"/>
    </row>
    <row r="474" spans="1:26" ht="14.25" customHeight="1">
      <c r="A474" s="104"/>
      <c r="B474" s="119"/>
      <c r="C474" s="104"/>
      <c r="D474" s="104"/>
      <c r="E474" s="104"/>
      <c r="F474" s="103"/>
      <c r="G474" s="103"/>
      <c r="H474" s="120"/>
      <c r="I474" s="104"/>
      <c r="J474" s="104"/>
      <c r="K474" s="104"/>
      <c r="L474" s="104"/>
      <c r="M474" s="104"/>
      <c r="N474" s="104"/>
      <c r="O474" s="104"/>
      <c r="P474" s="104"/>
      <c r="Q474" s="104"/>
      <c r="R474" s="104"/>
      <c r="S474" s="104"/>
      <c r="T474" s="104"/>
      <c r="U474" s="104"/>
      <c r="V474" s="104"/>
      <c r="W474" s="104"/>
      <c r="X474" s="104"/>
      <c r="Y474" s="104"/>
      <c r="Z474" s="104"/>
    </row>
    <row r="475" spans="1:26" ht="14.25" customHeight="1">
      <c r="A475" s="104"/>
      <c r="B475" s="119"/>
      <c r="C475" s="104"/>
      <c r="D475" s="104"/>
      <c r="E475" s="104"/>
      <c r="F475" s="103"/>
      <c r="G475" s="103"/>
      <c r="H475" s="120"/>
      <c r="I475" s="104"/>
      <c r="J475" s="104"/>
      <c r="K475" s="104"/>
      <c r="L475" s="104"/>
      <c r="M475" s="104"/>
      <c r="N475" s="104"/>
      <c r="O475" s="104"/>
      <c r="P475" s="104"/>
      <c r="Q475" s="104"/>
      <c r="R475" s="104"/>
      <c r="S475" s="104"/>
      <c r="T475" s="104"/>
      <c r="U475" s="104"/>
      <c r="V475" s="104"/>
      <c r="W475" s="104"/>
      <c r="X475" s="104"/>
      <c r="Y475" s="104"/>
      <c r="Z475" s="104"/>
    </row>
    <row r="476" spans="1:26" ht="14.25" customHeight="1">
      <c r="A476" s="104"/>
      <c r="B476" s="119"/>
      <c r="C476" s="104"/>
      <c r="D476" s="104"/>
      <c r="E476" s="104"/>
      <c r="F476" s="103"/>
      <c r="G476" s="103"/>
      <c r="H476" s="120"/>
      <c r="I476" s="104"/>
      <c r="J476" s="104"/>
      <c r="K476" s="104"/>
      <c r="L476" s="104"/>
      <c r="M476" s="104"/>
      <c r="N476" s="104"/>
      <c r="O476" s="104"/>
      <c r="P476" s="104"/>
      <c r="Q476" s="104"/>
      <c r="R476" s="104"/>
      <c r="S476" s="104"/>
      <c r="T476" s="104"/>
      <c r="U476" s="104"/>
      <c r="V476" s="104"/>
      <c r="W476" s="104"/>
      <c r="X476" s="104"/>
      <c r="Y476" s="104"/>
      <c r="Z476" s="104"/>
    </row>
    <row r="477" spans="1:26" ht="14.25" customHeight="1">
      <c r="A477" s="104"/>
      <c r="B477" s="119"/>
      <c r="C477" s="104"/>
      <c r="D477" s="104"/>
      <c r="E477" s="104"/>
      <c r="F477" s="103"/>
      <c r="G477" s="103"/>
      <c r="H477" s="120"/>
      <c r="I477" s="104"/>
      <c r="J477" s="104"/>
      <c r="K477" s="104"/>
      <c r="L477" s="104"/>
      <c r="M477" s="104"/>
      <c r="N477" s="104"/>
      <c r="O477" s="104"/>
      <c r="P477" s="104"/>
      <c r="Q477" s="104"/>
      <c r="R477" s="104"/>
      <c r="S477" s="104"/>
      <c r="T477" s="104"/>
      <c r="U477" s="104"/>
      <c r="V477" s="104"/>
      <c r="W477" s="104"/>
      <c r="X477" s="104"/>
      <c r="Y477" s="104"/>
      <c r="Z477" s="104"/>
    </row>
    <row r="478" spans="1:26" ht="14.25" customHeight="1">
      <c r="A478" s="104"/>
      <c r="B478" s="119"/>
      <c r="C478" s="104"/>
      <c r="D478" s="104"/>
      <c r="E478" s="104"/>
      <c r="F478" s="103"/>
      <c r="G478" s="103"/>
      <c r="H478" s="120"/>
      <c r="I478" s="104"/>
      <c r="J478" s="104"/>
      <c r="K478" s="104"/>
      <c r="L478" s="104"/>
      <c r="M478" s="104"/>
      <c r="N478" s="104"/>
      <c r="O478" s="104"/>
      <c r="P478" s="104"/>
      <c r="Q478" s="104"/>
      <c r="R478" s="104"/>
      <c r="S478" s="104"/>
      <c r="T478" s="104"/>
      <c r="U478" s="104"/>
      <c r="V478" s="104"/>
      <c r="W478" s="104"/>
      <c r="X478" s="104"/>
      <c r="Y478" s="104"/>
      <c r="Z478" s="104"/>
    </row>
    <row r="479" spans="1:26" ht="14.25" customHeight="1">
      <c r="A479" s="104"/>
      <c r="B479" s="119"/>
      <c r="C479" s="104"/>
      <c r="D479" s="104"/>
      <c r="E479" s="104"/>
      <c r="F479" s="103"/>
      <c r="G479" s="103"/>
      <c r="H479" s="120"/>
      <c r="I479" s="104"/>
      <c r="J479" s="104"/>
      <c r="K479" s="104"/>
      <c r="L479" s="104"/>
      <c r="M479" s="104"/>
      <c r="N479" s="104"/>
      <c r="O479" s="104"/>
      <c r="P479" s="104"/>
      <c r="Q479" s="104"/>
      <c r="R479" s="104"/>
      <c r="S479" s="104"/>
      <c r="T479" s="104"/>
      <c r="U479" s="104"/>
      <c r="V479" s="104"/>
      <c r="W479" s="104"/>
      <c r="X479" s="104"/>
      <c r="Y479" s="104"/>
      <c r="Z479" s="104"/>
    </row>
    <row r="480" spans="1:26" ht="14.25" customHeight="1">
      <c r="A480" s="104"/>
      <c r="B480" s="119"/>
      <c r="C480" s="104"/>
      <c r="D480" s="104"/>
      <c r="E480" s="104"/>
      <c r="F480" s="103"/>
      <c r="G480" s="103"/>
      <c r="H480" s="120"/>
      <c r="I480" s="104"/>
      <c r="J480" s="104"/>
      <c r="K480" s="104"/>
      <c r="L480" s="104"/>
      <c r="M480" s="104"/>
      <c r="N480" s="104"/>
      <c r="O480" s="104"/>
      <c r="P480" s="104"/>
      <c r="Q480" s="104"/>
      <c r="R480" s="104"/>
      <c r="S480" s="104"/>
      <c r="T480" s="104"/>
      <c r="U480" s="104"/>
      <c r="V480" s="104"/>
      <c r="W480" s="104"/>
      <c r="X480" s="104"/>
      <c r="Y480" s="104"/>
      <c r="Z480" s="104"/>
    </row>
    <row r="481" spans="1:26" ht="14.25" customHeight="1">
      <c r="A481" s="104"/>
      <c r="B481" s="119"/>
      <c r="C481" s="104"/>
      <c r="D481" s="104"/>
      <c r="E481" s="104"/>
      <c r="F481" s="103"/>
      <c r="G481" s="103"/>
      <c r="H481" s="120"/>
      <c r="I481" s="104"/>
      <c r="J481" s="104"/>
      <c r="K481" s="104"/>
      <c r="L481" s="104"/>
      <c r="M481" s="104"/>
      <c r="N481" s="104"/>
      <c r="O481" s="104"/>
      <c r="P481" s="104"/>
      <c r="Q481" s="104"/>
      <c r="R481" s="104"/>
      <c r="S481" s="104"/>
      <c r="T481" s="104"/>
      <c r="U481" s="104"/>
      <c r="V481" s="104"/>
      <c r="W481" s="104"/>
      <c r="X481" s="104"/>
      <c r="Y481" s="104"/>
      <c r="Z481" s="104"/>
    </row>
    <row r="482" spans="1:26" ht="14.25" customHeight="1">
      <c r="A482" s="104"/>
      <c r="B482" s="119"/>
      <c r="C482" s="104"/>
      <c r="D482" s="104"/>
      <c r="E482" s="104"/>
      <c r="F482" s="103"/>
      <c r="G482" s="103"/>
      <c r="H482" s="120"/>
      <c r="I482" s="104"/>
      <c r="J482" s="104"/>
      <c r="K482" s="104"/>
      <c r="L482" s="104"/>
      <c r="M482" s="104"/>
      <c r="N482" s="104"/>
      <c r="O482" s="104"/>
      <c r="P482" s="104"/>
      <c r="Q482" s="104"/>
      <c r="R482" s="104"/>
      <c r="S482" s="104"/>
      <c r="T482" s="104"/>
      <c r="U482" s="104"/>
      <c r="V482" s="104"/>
      <c r="W482" s="104"/>
      <c r="X482" s="104"/>
      <c r="Y482" s="104"/>
      <c r="Z482" s="104"/>
    </row>
    <row r="483" spans="1:26" ht="14.25" customHeight="1">
      <c r="A483" s="104"/>
      <c r="B483" s="119"/>
      <c r="C483" s="104"/>
      <c r="D483" s="104"/>
      <c r="E483" s="104"/>
      <c r="F483" s="103"/>
      <c r="G483" s="103"/>
      <c r="H483" s="120"/>
      <c r="I483" s="104"/>
      <c r="J483" s="104"/>
      <c r="K483" s="104"/>
      <c r="L483" s="104"/>
      <c r="M483" s="104"/>
      <c r="N483" s="104"/>
      <c r="O483" s="104"/>
      <c r="P483" s="104"/>
      <c r="Q483" s="104"/>
      <c r="R483" s="104"/>
      <c r="S483" s="104"/>
      <c r="T483" s="104"/>
      <c r="U483" s="104"/>
      <c r="V483" s="104"/>
      <c r="W483" s="104"/>
      <c r="X483" s="104"/>
      <c r="Y483" s="104"/>
      <c r="Z483" s="104"/>
    </row>
    <row r="484" spans="1:26" ht="14.25" customHeight="1">
      <c r="A484" s="104"/>
      <c r="B484" s="119"/>
      <c r="C484" s="104"/>
      <c r="D484" s="104"/>
      <c r="E484" s="104"/>
      <c r="F484" s="103"/>
      <c r="G484" s="103"/>
      <c r="H484" s="120"/>
      <c r="I484" s="104"/>
      <c r="J484" s="104"/>
      <c r="K484" s="104"/>
      <c r="L484" s="104"/>
      <c r="M484" s="104"/>
      <c r="N484" s="104"/>
      <c r="O484" s="104"/>
      <c r="P484" s="104"/>
      <c r="Q484" s="104"/>
      <c r="R484" s="104"/>
      <c r="S484" s="104"/>
      <c r="T484" s="104"/>
      <c r="U484" s="104"/>
      <c r="V484" s="104"/>
      <c r="W484" s="104"/>
      <c r="X484" s="104"/>
      <c r="Y484" s="104"/>
      <c r="Z484" s="104"/>
    </row>
    <row r="485" spans="1:26" ht="14.25" customHeight="1">
      <c r="A485" s="104"/>
      <c r="B485" s="119"/>
      <c r="C485" s="104"/>
      <c r="D485" s="104"/>
      <c r="E485" s="104"/>
      <c r="F485" s="103"/>
      <c r="G485" s="103"/>
      <c r="H485" s="120"/>
      <c r="I485" s="104"/>
      <c r="J485" s="104"/>
      <c r="K485" s="104"/>
      <c r="L485" s="104"/>
      <c r="M485" s="104"/>
      <c r="N485" s="104"/>
      <c r="O485" s="104"/>
      <c r="P485" s="104"/>
      <c r="Q485" s="104"/>
      <c r="R485" s="104"/>
      <c r="S485" s="104"/>
      <c r="T485" s="104"/>
      <c r="U485" s="104"/>
      <c r="V485" s="104"/>
      <c r="W485" s="104"/>
      <c r="X485" s="104"/>
      <c r="Y485" s="104"/>
      <c r="Z485" s="104"/>
    </row>
    <row r="486" spans="1:26" ht="14.25" customHeight="1">
      <c r="A486" s="104"/>
      <c r="B486" s="119"/>
      <c r="C486" s="104"/>
      <c r="D486" s="104"/>
      <c r="E486" s="104"/>
      <c r="F486" s="103"/>
      <c r="G486" s="103"/>
      <c r="H486" s="120"/>
      <c r="I486" s="104"/>
      <c r="J486" s="104"/>
      <c r="K486" s="104"/>
      <c r="L486" s="104"/>
      <c r="M486" s="104"/>
      <c r="N486" s="104"/>
      <c r="O486" s="104"/>
      <c r="P486" s="104"/>
      <c r="Q486" s="104"/>
      <c r="R486" s="104"/>
      <c r="S486" s="104"/>
      <c r="T486" s="104"/>
      <c r="U486" s="104"/>
      <c r="V486" s="104"/>
      <c r="W486" s="104"/>
      <c r="X486" s="104"/>
      <c r="Y486" s="104"/>
      <c r="Z486" s="104"/>
    </row>
    <row r="487" spans="1:26" ht="14.25" customHeight="1">
      <c r="A487" s="104"/>
      <c r="B487" s="119"/>
      <c r="C487" s="104"/>
      <c r="D487" s="104"/>
      <c r="E487" s="104"/>
      <c r="F487" s="103"/>
      <c r="G487" s="103"/>
      <c r="H487" s="120"/>
      <c r="I487" s="104"/>
      <c r="J487" s="104"/>
      <c r="K487" s="104"/>
      <c r="L487" s="104"/>
      <c r="M487" s="104"/>
      <c r="N487" s="104"/>
      <c r="O487" s="104"/>
      <c r="P487" s="104"/>
      <c r="Q487" s="104"/>
      <c r="R487" s="104"/>
      <c r="S487" s="104"/>
      <c r="T487" s="104"/>
      <c r="U487" s="104"/>
      <c r="V487" s="104"/>
      <c r="W487" s="104"/>
      <c r="X487" s="104"/>
      <c r="Y487" s="104"/>
      <c r="Z487" s="104"/>
    </row>
    <row r="488" spans="1:26" ht="14.25" customHeight="1">
      <c r="A488" s="104"/>
      <c r="B488" s="119"/>
      <c r="C488" s="104"/>
      <c r="D488" s="104"/>
      <c r="E488" s="104"/>
      <c r="F488" s="103"/>
      <c r="G488" s="103"/>
      <c r="H488" s="120"/>
      <c r="I488" s="104"/>
      <c r="J488" s="104"/>
      <c r="K488" s="104"/>
      <c r="L488" s="104"/>
      <c r="M488" s="104"/>
      <c r="N488" s="104"/>
      <c r="O488" s="104"/>
      <c r="P488" s="104"/>
      <c r="Q488" s="104"/>
      <c r="R488" s="104"/>
      <c r="S488" s="104"/>
      <c r="T488" s="104"/>
      <c r="U488" s="104"/>
      <c r="V488" s="104"/>
      <c r="W488" s="104"/>
      <c r="X488" s="104"/>
      <c r="Y488" s="104"/>
      <c r="Z488" s="104"/>
    </row>
    <row r="489" spans="1:26" ht="14.25" customHeight="1">
      <c r="A489" s="104"/>
      <c r="B489" s="119"/>
      <c r="C489" s="104"/>
      <c r="D489" s="104"/>
      <c r="E489" s="104"/>
      <c r="F489" s="103"/>
      <c r="G489" s="103"/>
      <c r="H489" s="120"/>
      <c r="I489" s="104"/>
      <c r="J489" s="104"/>
      <c r="K489" s="104"/>
      <c r="L489" s="104"/>
      <c r="M489" s="104"/>
      <c r="N489" s="104"/>
      <c r="O489" s="104"/>
      <c r="P489" s="104"/>
      <c r="Q489" s="104"/>
      <c r="R489" s="104"/>
      <c r="S489" s="104"/>
      <c r="T489" s="104"/>
      <c r="U489" s="104"/>
      <c r="V489" s="104"/>
      <c r="W489" s="104"/>
      <c r="X489" s="104"/>
      <c r="Y489" s="104"/>
      <c r="Z489" s="104"/>
    </row>
    <row r="490" spans="1:26" ht="14.25" customHeight="1">
      <c r="A490" s="104"/>
      <c r="B490" s="119"/>
      <c r="C490" s="104"/>
      <c r="D490" s="104"/>
      <c r="E490" s="104"/>
      <c r="F490" s="103"/>
      <c r="G490" s="103"/>
      <c r="H490" s="120"/>
      <c r="I490" s="104"/>
      <c r="J490" s="104"/>
      <c r="K490" s="104"/>
      <c r="L490" s="104"/>
      <c r="M490" s="104"/>
      <c r="N490" s="104"/>
      <c r="O490" s="104"/>
      <c r="P490" s="104"/>
      <c r="Q490" s="104"/>
      <c r="R490" s="104"/>
      <c r="S490" s="104"/>
      <c r="T490" s="104"/>
      <c r="U490" s="104"/>
      <c r="V490" s="104"/>
      <c r="W490" s="104"/>
      <c r="X490" s="104"/>
      <c r="Y490" s="104"/>
      <c r="Z490" s="104"/>
    </row>
    <row r="491" spans="1:26" ht="14.25" customHeight="1">
      <c r="A491" s="104"/>
      <c r="B491" s="119"/>
      <c r="C491" s="104"/>
      <c r="D491" s="104"/>
      <c r="E491" s="104"/>
      <c r="F491" s="103"/>
      <c r="G491" s="103"/>
      <c r="H491" s="120"/>
      <c r="I491" s="104"/>
      <c r="J491" s="104"/>
      <c r="K491" s="104"/>
      <c r="L491" s="104"/>
      <c r="M491" s="104"/>
      <c r="N491" s="104"/>
      <c r="O491" s="104"/>
      <c r="P491" s="104"/>
      <c r="Q491" s="104"/>
      <c r="R491" s="104"/>
      <c r="S491" s="104"/>
      <c r="T491" s="104"/>
      <c r="U491" s="104"/>
      <c r="V491" s="104"/>
      <c r="W491" s="104"/>
      <c r="X491" s="104"/>
      <c r="Y491" s="104"/>
      <c r="Z491" s="104"/>
    </row>
    <row r="492" spans="1:26" ht="14.25" customHeight="1">
      <c r="A492" s="104"/>
      <c r="B492" s="119"/>
      <c r="C492" s="104"/>
      <c r="D492" s="104"/>
      <c r="E492" s="104"/>
      <c r="F492" s="103"/>
      <c r="G492" s="103"/>
      <c r="H492" s="120"/>
      <c r="I492" s="104"/>
      <c r="J492" s="104"/>
      <c r="K492" s="104"/>
      <c r="L492" s="104"/>
      <c r="M492" s="104"/>
      <c r="N492" s="104"/>
      <c r="O492" s="104"/>
      <c r="P492" s="104"/>
      <c r="Q492" s="104"/>
      <c r="R492" s="104"/>
      <c r="S492" s="104"/>
      <c r="T492" s="104"/>
      <c r="U492" s="104"/>
      <c r="V492" s="104"/>
      <c r="W492" s="104"/>
      <c r="X492" s="104"/>
      <c r="Y492" s="104"/>
      <c r="Z492" s="104"/>
    </row>
    <row r="493" spans="1:26" ht="14.25" customHeight="1">
      <c r="A493" s="104"/>
      <c r="B493" s="119"/>
      <c r="C493" s="104"/>
      <c r="D493" s="104"/>
      <c r="E493" s="104"/>
      <c r="F493" s="103"/>
      <c r="G493" s="103"/>
      <c r="H493" s="120"/>
      <c r="I493" s="104"/>
      <c r="J493" s="104"/>
      <c r="K493" s="104"/>
      <c r="L493" s="104"/>
      <c r="M493" s="104"/>
      <c r="N493" s="104"/>
      <c r="O493" s="104"/>
      <c r="P493" s="104"/>
      <c r="Q493" s="104"/>
      <c r="R493" s="104"/>
      <c r="S493" s="104"/>
      <c r="T493" s="104"/>
      <c r="U493" s="104"/>
      <c r="V493" s="104"/>
      <c r="W493" s="104"/>
      <c r="X493" s="104"/>
      <c r="Y493" s="104"/>
      <c r="Z493" s="104"/>
    </row>
    <row r="494" spans="1:26" ht="14.25" customHeight="1">
      <c r="A494" s="104"/>
      <c r="B494" s="119"/>
      <c r="C494" s="104"/>
      <c r="D494" s="104"/>
      <c r="E494" s="104"/>
      <c r="F494" s="103"/>
      <c r="G494" s="103"/>
      <c r="H494" s="120"/>
      <c r="I494" s="104"/>
      <c r="J494" s="104"/>
      <c r="K494" s="104"/>
      <c r="L494" s="104"/>
      <c r="M494" s="104"/>
      <c r="N494" s="104"/>
      <c r="O494" s="104"/>
      <c r="P494" s="104"/>
      <c r="Q494" s="104"/>
      <c r="R494" s="104"/>
      <c r="S494" s="104"/>
      <c r="T494" s="104"/>
      <c r="U494" s="104"/>
      <c r="V494" s="104"/>
      <c r="W494" s="104"/>
      <c r="X494" s="104"/>
      <c r="Y494" s="104"/>
      <c r="Z494" s="104"/>
    </row>
    <row r="495" spans="1:26" ht="14.25" customHeight="1">
      <c r="A495" s="104"/>
      <c r="B495" s="119"/>
      <c r="C495" s="104"/>
      <c r="D495" s="104"/>
      <c r="E495" s="104"/>
      <c r="F495" s="103"/>
      <c r="G495" s="103"/>
      <c r="H495" s="120"/>
      <c r="I495" s="104"/>
      <c r="J495" s="104"/>
      <c r="K495" s="104"/>
      <c r="L495" s="104"/>
      <c r="M495" s="104"/>
      <c r="N495" s="104"/>
      <c r="O495" s="104"/>
      <c r="P495" s="104"/>
      <c r="Q495" s="104"/>
      <c r="R495" s="104"/>
      <c r="S495" s="104"/>
      <c r="T495" s="104"/>
      <c r="U495" s="104"/>
      <c r="V495" s="104"/>
      <c r="W495" s="104"/>
      <c r="X495" s="104"/>
      <c r="Y495" s="104"/>
      <c r="Z495" s="104"/>
    </row>
    <row r="496" spans="1:26" ht="14.25" customHeight="1">
      <c r="A496" s="104"/>
      <c r="B496" s="119"/>
      <c r="C496" s="104"/>
      <c r="D496" s="104"/>
      <c r="E496" s="104"/>
      <c r="F496" s="103"/>
      <c r="G496" s="103"/>
      <c r="H496" s="120"/>
      <c r="I496" s="104"/>
      <c r="J496" s="104"/>
      <c r="K496" s="104"/>
      <c r="L496" s="104"/>
      <c r="M496" s="104"/>
      <c r="N496" s="104"/>
      <c r="O496" s="104"/>
      <c r="P496" s="104"/>
      <c r="Q496" s="104"/>
      <c r="R496" s="104"/>
      <c r="S496" s="104"/>
      <c r="T496" s="104"/>
      <c r="U496" s="104"/>
      <c r="V496" s="104"/>
      <c r="W496" s="104"/>
      <c r="X496" s="104"/>
      <c r="Y496" s="104"/>
      <c r="Z496" s="104"/>
    </row>
    <row r="497" spans="1:26" ht="14.25" customHeight="1">
      <c r="A497" s="104"/>
      <c r="B497" s="119"/>
      <c r="C497" s="104"/>
      <c r="D497" s="104"/>
      <c r="E497" s="104"/>
      <c r="F497" s="103"/>
      <c r="G497" s="103"/>
      <c r="H497" s="120"/>
      <c r="I497" s="104"/>
      <c r="J497" s="104"/>
      <c r="K497" s="104"/>
      <c r="L497" s="104"/>
      <c r="M497" s="104"/>
      <c r="N497" s="104"/>
      <c r="O497" s="104"/>
      <c r="P497" s="104"/>
      <c r="Q497" s="104"/>
      <c r="R497" s="104"/>
      <c r="S497" s="104"/>
      <c r="T497" s="104"/>
      <c r="U497" s="104"/>
      <c r="V497" s="104"/>
      <c r="W497" s="104"/>
      <c r="X497" s="104"/>
      <c r="Y497" s="104"/>
      <c r="Z497" s="104"/>
    </row>
    <row r="498" spans="1:26" ht="14.25" customHeight="1">
      <c r="A498" s="104"/>
      <c r="B498" s="119"/>
      <c r="C498" s="104"/>
      <c r="D498" s="104"/>
      <c r="E498" s="104"/>
      <c r="F498" s="103"/>
      <c r="G498" s="103"/>
      <c r="H498" s="120"/>
      <c r="I498" s="104"/>
      <c r="J498" s="104"/>
      <c r="K498" s="104"/>
      <c r="L498" s="104"/>
      <c r="M498" s="104"/>
      <c r="N498" s="104"/>
      <c r="O498" s="104"/>
      <c r="P498" s="104"/>
      <c r="Q498" s="104"/>
      <c r="R498" s="104"/>
      <c r="S498" s="104"/>
      <c r="T498" s="104"/>
      <c r="U498" s="104"/>
      <c r="V498" s="104"/>
      <c r="W498" s="104"/>
      <c r="X498" s="104"/>
      <c r="Y498" s="104"/>
      <c r="Z498" s="104"/>
    </row>
    <row r="499" spans="1:26" ht="14.25" customHeight="1">
      <c r="A499" s="104"/>
      <c r="B499" s="119"/>
      <c r="C499" s="104"/>
      <c r="D499" s="104"/>
      <c r="E499" s="104"/>
      <c r="F499" s="103"/>
      <c r="G499" s="103"/>
      <c r="H499" s="120"/>
      <c r="I499" s="104"/>
      <c r="J499" s="104"/>
      <c r="K499" s="104"/>
      <c r="L499" s="104"/>
      <c r="M499" s="104"/>
      <c r="N499" s="104"/>
      <c r="O499" s="104"/>
      <c r="P499" s="104"/>
      <c r="Q499" s="104"/>
      <c r="R499" s="104"/>
      <c r="S499" s="104"/>
      <c r="T499" s="104"/>
      <c r="U499" s="104"/>
      <c r="V499" s="104"/>
      <c r="W499" s="104"/>
      <c r="X499" s="104"/>
      <c r="Y499" s="104"/>
      <c r="Z499" s="104"/>
    </row>
    <row r="500" spans="1:26" ht="14.25" customHeight="1">
      <c r="A500" s="104"/>
      <c r="B500" s="119"/>
      <c r="C500" s="104"/>
      <c r="D500" s="104"/>
      <c r="E500" s="104"/>
      <c r="F500" s="103"/>
      <c r="G500" s="103"/>
      <c r="H500" s="120"/>
      <c r="I500" s="104"/>
      <c r="J500" s="104"/>
      <c r="K500" s="104"/>
      <c r="L500" s="104"/>
      <c r="M500" s="104"/>
      <c r="N500" s="104"/>
      <c r="O500" s="104"/>
      <c r="P500" s="104"/>
      <c r="Q500" s="104"/>
      <c r="R500" s="104"/>
      <c r="S500" s="104"/>
      <c r="T500" s="104"/>
      <c r="U500" s="104"/>
      <c r="V500" s="104"/>
      <c r="W500" s="104"/>
      <c r="X500" s="104"/>
      <c r="Y500" s="104"/>
      <c r="Z500" s="104"/>
    </row>
    <row r="501" spans="1:26" ht="14.25" customHeight="1">
      <c r="A501" s="104"/>
      <c r="B501" s="119"/>
      <c r="C501" s="104"/>
      <c r="D501" s="104"/>
      <c r="E501" s="104"/>
      <c r="F501" s="103"/>
      <c r="G501" s="103"/>
      <c r="H501" s="120"/>
      <c r="I501" s="104"/>
      <c r="J501" s="104"/>
      <c r="K501" s="104"/>
      <c r="L501" s="104"/>
      <c r="M501" s="104"/>
      <c r="N501" s="104"/>
      <c r="O501" s="104"/>
      <c r="P501" s="104"/>
      <c r="Q501" s="104"/>
      <c r="R501" s="104"/>
      <c r="S501" s="104"/>
      <c r="T501" s="104"/>
      <c r="U501" s="104"/>
      <c r="V501" s="104"/>
      <c r="W501" s="104"/>
      <c r="X501" s="104"/>
      <c r="Y501" s="104"/>
      <c r="Z501" s="104"/>
    </row>
    <row r="502" spans="1:26" ht="14.25" customHeight="1">
      <c r="A502" s="104"/>
      <c r="B502" s="119"/>
      <c r="C502" s="104"/>
      <c r="D502" s="104"/>
      <c r="E502" s="104"/>
      <c r="F502" s="103"/>
      <c r="G502" s="103"/>
      <c r="H502" s="120"/>
      <c r="I502" s="104"/>
      <c r="J502" s="104"/>
      <c r="K502" s="104"/>
      <c r="L502" s="104"/>
      <c r="M502" s="104"/>
      <c r="N502" s="104"/>
      <c r="O502" s="104"/>
      <c r="P502" s="104"/>
      <c r="Q502" s="104"/>
      <c r="R502" s="104"/>
      <c r="S502" s="104"/>
      <c r="T502" s="104"/>
      <c r="U502" s="104"/>
      <c r="V502" s="104"/>
      <c r="W502" s="104"/>
      <c r="X502" s="104"/>
      <c r="Y502" s="104"/>
      <c r="Z502" s="104"/>
    </row>
    <row r="503" spans="1:26" ht="14.25" customHeight="1">
      <c r="A503" s="104"/>
      <c r="B503" s="119"/>
      <c r="C503" s="104"/>
      <c r="D503" s="104"/>
      <c r="E503" s="104"/>
      <c r="F503" s="103"/>
      <c r="G503" s="103"/>
      <c r="H503" s="120"/>
      <c r="I503" s="104"/>
      <c r="J503" s="104"/>
      <c r="K503" s="104"/>
      <c r="L503" s="104"/>
      <c r="M503" s="104"/>
      <c r="N503" s="104"/>
      <c r="O503" s="104"/>
      <c r="P503" s="104"/>
      <c r="Q503" s="104"/>
      <c r="R503" s="104"/>
      <c r="S503" s="104"/>
      <c r="T503" s="104"/>
      <c r="U503" s="104"/>
      <c r="V503" s="104"/>
      <c r="W503" s="104"/>
      <c r="X503" s="104"/>
      <c r="Y503" s="104"/>
      <c r="Z503" s="104"/>
    </row>
    <row r="504" spans="1:26" ht="14.25" customHeight="1">
      <c r="A504" s="104"/>
      <c r="B504" s="119"/>
      <c r="C504" s="104"/>
      <c r="D504" s="104"/>
      <c r="E504" s="104"/>
      <c r="F504" s="103"/>
      <c r="G504" s="103"/>
      <c r="H504" s="120"/>
      <c r="I504" s="104"/>
      <c r="J504" s="104"/>
      <c r="K504" s="104"/>
      <c r="L504" s="104"/>
      <c r="M504" s="104"/>
      <c r="N504" s="104"/>
      <c r="O504" s="104"/>
      <c r="P504" s="104"/>
      <c r="Q504" s="104"/>
      <c r="R504" s="104"/>
      <c r="S504" s="104"/>
      <c r="T504" s="104"/>
      <c r="U504" s="104"/>
      <c r="V504" s="104"/>
      <c r="W504" s="104"/>
      <c r="X504" s="104"/>
      <c r="Y504" s="104"/>
      <c r="Z504" s="104"/>
    </row>
    <row r="505" spans="1:26" ht="14.25" customHeight="1">
      <c r="A505" s="104"/>
      <c r="B505" s="119"/>
      <c r="C505" s="104"/>
      <c r="D505" s="104"/>
      <c r="E505" s="104"/>
      <c r="F505" s="103"/>
      <c r="G505" s="103"/>
      <c r="H505" s="120"/>
      <c r="I505" s="104"/>
      <c r="J505" s="104"/>
      <c r="K505" s="104"/>
      <c r="L505" s="104"/>
      <c r="M505" s="104"/>
      <c r="N505" s="104"/>
      <c r="O505" s="104"/>
      <c r="P505" s="104"/>
      <c r="Q505" s="104"/>
      <c r="R505" s="104"/>
      <c r="S505" s="104"/>
      <c r="T505" s="104"/>
      <c r="U505" s="104"/>
      <c r="V505" s="104"/>
      <c r="W505" s="104"/>
      <c r="X505" s="104"/>
      <c r="Y505" s="104"/>
      <c r="Z505" s="104"/>
    </row>
    <row r="506" spans="1:26" ht="14.25" customHeight="1">
      <c r="A506" s="104"/>
      <c r="B506" s="119"/>
      <c r="C506" s="104"/>
      <c r="D506" s="104"/>
      <c r="E506" s="104"/>
      <c r="F506" s="103"/>
      <c r="G506" s="103"/>
      <c r="H506" s="120"/>
      <c r="I506" s="104"/>
      <c r="J506" s="104"/>
      <c r="K506" s="104"/>
      <c r="L506" s="104"/>
      <c r="M506" s="104"/>
      <c r="N506" s="104"/>
      <c r="O506" s="104"/>
      <c r="P506" s="104"/>
      <c r="Q506" s="104"/>
      <c r="R506" s="104"/>
      <c r="S506" s="104"/>
      <c r="T506" s="104"/>
      <c r="U506" s="104"/>
      <c r="V506" s="104"/>
      <c r="W506" s="104"/>
      <c r="X506" s="104"/>
      <c r="Y506" s="104"/>
      <c r="Z506" s="104"/>
    </row>
    <row r="507" spans="1:26" ht="14.25" customHeight="1">
      <c r="A507" s="104"/>
      <c r="B507" s="119"/>
      <c r="C507" s="104"/>
      <c r="D507" s="104"/>
      <c r="E507" s="104"/>
      <c r="F507" s="103"/>
      <c r="G507" s="103"/>
      <c r="H507" s="120"/>
      <c r="I507" s="104"/>
      <c r="J507" s="104"/>
      <c r="K507" s="104"/>
      <c r="L507" s="104"/>
      <c r="M507" s="104"/>
      <c r="N507" s="104"/>
      <c r="O507" s="104"/>
      <c r="P507" s="104"/>
      <c r="Q507" s="104"/>
      <c r="R507" s="104"/>
      <c r="S507" s="104"/>
      <c r="T507" s="104"/>
      <c r="U507" s="104"/>
      <c r="V507" s="104"/>
      <c r="W507" s="104"/>
      <c r="X507" s="104"/>
      <c r="Y507" s="104"/>
      <c r="Z507" s="104"/>
    </row>
    <row r="508" spans="1:26" ht="14.25" customHeight="1">
      <c r="A508" s="104"/>
      <c r="B508" s="119"/>
      <c r="C508" s="104"/>
      <c r="D508" s="104"/>
      <c r="E508" s="104"/>
      <c r="F508" s="103"/>
      <c r="G508" s="103"/>
      <c r="H508" s="120"/>
      <c r="I508" s="104"/>
      <c r="J508" s="104"/>
      <c r="K508" s="104"/>
      <c r="L508" s="104"/>
      <c r="M508" s="104"/>
      <c r="N508" s="104"/>
      <c r="O508" s="104"/>
      <c r="P508" s="104"/>
      <c r="Q508" s="104"/>
      <c r="R508" s="104"/>
      <c r="S508" s="104"/>
      <c r="T508" s="104"/>
      <c r="U508" s="104"/>
      <c r="V508" s="104"/>
      <c r="W508" s="104"/>
      <c r="X508" s="104"/>
      <c r="Y508" s="104"/>
      <c r="Z508" s="104"/>
    </row>
    <row r="509" spans="1:26" ht="14.25" customHeight="1">
      <c r="A509" s="104"/>
      <c r="B509" s="119"/>
      <c r="C509" s="104"/>
      <c r="D509" s="104"/>
      <c r="E509" s="104"/>
      <c r="F509" s="103"/>
      <c r="G509" s="103"/>
      <c r="H509" s="120"/>
      <c r="I509" s="104"/>
      <c r="J509" s="104"/>
      <c r="K509" s="104"/>
      <c r="L509" s="104"/>
      <c r="M509" s="104"/>
      <c r="N509" s="104"/>
      <c r="O509" s="104"/>
      <c r="P509" s="104"/>
      <c r="Q509" s="104"/>
      <c r="R509" s="104"/>
      <c r="S509" s="104"/>
      <c r="T509" s="104"/>
      <c r="U509" s="104"/>
      <c r="V509" s="104"/>
      <c r="W509" s="104"/>
      <c r="X509" s="104"/>
      <c r="Y509" s="104"/>
      <c r="Z509" s="104"/>
    </row>
    <row r="510" spans="1:26" ht="14.25" customHeight="1">
      <c r="A510" s="104"/>
      <c r="B510" s="119"/>
      <c r="C510" s="104"/>
      <c r="D510" s="104"/>
      <c r="E510" s="104"/>
      <c r="F510" s="103"/>
      <c r="G510" s="103"/>
      <c r="H510" s="120"/>
      <c r="I510" s="104"/>
      <c r="J510" s="104"/>
      <c r="K510" s="104"/>
      <c r="L510" s="104"/>
      <c r="M510" s="104"/>
      <c r="N510" s="104"/>
      <c r="O510" s="104"/>
      <c r="P510" s="104"/>
      <c r="Q510" s="104"/>
      <c r="R510" s="104"/>
      <c r="S510" s="104"/>
      <c r="T510" s="104"/>
      <c r="U510" s="104"/>
      <c r="V510" s="104"/>
      <c r="W510" s="104"/>
      <c r="X510" s="104"/>
      <c r="Y510" s="104"/>
      <c r="Z510" s="104"/>
    </row>
    <row r="511" spans="1:26" ht="14.25" customHeight="1">
      <c r="A511" s="104"/>
      <c r="B511" s="119"/>
      <c r="C511" s="104"/>
      <c r="D511" s="104"/>
      <c r="E511" s="104"/>
      <c r="F511" s="103"/>
      <c r="G511" s="103"/>
      <c r="H511" s="120"/>
      <c r="I511" s="104"/>
      <c r="J511" s="104"/>
      <c r="K511" s="104"/>
      <c r="L511" s="104"/>
      <c r="M511" s="104"/>
      <c r="N511" s="104"/>
      <c r="O511" s="104"/>
      <c r="P511" s="104"/>
      <c r="Q511" s="104"/>
      <c r="R511" s="104"/>
      <c r="S511" s="104"/>
      <c r="T511" s="104"/>
      <c r="U511" s="104"/>
      <c r="V511" s="104"/>
      <c r="W511" s="104"/>
      <c r="X511" s="104"/>
      <c r="Y511" s="104"/>
      <c r="Z511" s="104"/>
    </row>
    <row r="512" spans="1:26" ht="14.25" customHeight="1">
      <c r="A512" s="104"/>
      <c r="B512" s="119"/>
      <c r="C512" s="104"/>
      <c r="D512" s="104"/>
      <c r="E512" s="104"/>
      <c r="F512" s="103"/>
      <c r="G512" s="103"/>
      <c r="H512" s="120"/>
      <c r="I512" s="104"/>
      <c r="J512" s="104"/>
      <c r="K512" s="104"/>
      <c r="L512" s="104"/>
      <c r="M512" s="104"/>
      <c r="N512" s="104"/>
      <c r="O512" s="104"/>
      <c r="P512" s="104"/>
      <c r="Q512" s="104"/>
      <c r="R512" s="104"/>
      <c r="S512" s="104"/>
      <c r="T512" s="104"/>
      <c r="U512" s="104"/>
      <c r="V512" s="104"/>
      <c r="W512" s="104"/>
      <c r="X512" s="104"/>
      <c r="Y512" s="104"/>
      <c r="Z512" s="104"/>
    </row>
    <row r="513" spans="1:26" ht="14.25" customHeight="1">
      <c r="A513" s="104"/>
      <c r="B513" s="119"/>
      <c r="C513" s="104"/>
      <c r="D513" s="104"/>
      <c r="E513" s="104"/>
      <c r="F513" s="103"/>
      <c r="G513" s="103"/>
      <c r="H513" s="120"/>
      <c r="I513" s="104"/>
      <c r="J513" s="104"/>
      <c r="K513" s="104"/>
      <c r="L513" s="104"/>
      <c r="M513" s="104"/>
      <c r="N513" s="104"/>
      <c r="O513" s="104"/>
      <c r="P513" s="104"/>
      <c r="Q513" s="104"/>
      <c r="R513" s="104"/>
      <c r="S513" s="104"/>
      <c r="T513" s="104"/>
      <c r="U513" s="104"/>
      <c r="V513" s="104"/>
      <c r="W513" s="104"/>
      <c r="X513" s="104"/>
      <c r="Y513" s="104"/>
      <c r="Z513" s="104"/>
    </row>
    <row r="514" spans="1:26" ht="14.25" customHeight="1">
      <c r="A514" s="104"/>
      <c r="B514" s="119"/>
      <c r="C514" s="104"/>
      <c r="D514" s="104"/>
      <c r="E514" s="104"/>
      <c r="F514" s="103"/>
      <c r="G514" s="103"/>
      <c r="H514" s="120"/>
      <c r="I514" s="104"/>
      <c r="J514" s="104"/>
      <c r="K514" s="104"/>
      <c r="L514" s="104"/>
      <c r="M514" s="104"/>
      <c r="N514" s="104"/>
      <c r="O514" s="104"/>
      <c r="P514" s="104"/>
      <c r="Q514" s="104"/>
      <c r="R514" s="104"/>
      <c r="S514" s="104"/>
      <c r="T514" s="104"/>
      <c r="U514" s="104"/>
      <c r="V514" s="104"/>
      <c r="W514" s="104"/>
      <c r="X514" s="104"/>
      <c r="Y514" s="104"/>
      <c r="Z514" s="104"/>
    </row>
    <row r="515" spans="1:26" ht="14.25" customHeight="1">
      <c r="A515" s="104"/>
      <c r="B515" s="119"/>
      <c r="C515" s="104"/>
      <c r="D515" s="104"/>
      <c r="E515" s="104"/>
      <c r="F515" s="103"/>
      <c r="G515" s="103"/>
      <c r="H515" s="120"/>
      <c r="I515" s="104"/>
      <c r="J515" s="104"/>
      <c r="K515" s="104"/>
      <c r="L515" s="104"/>
      <c r="M515" s="104"/>
      <c r="N515" s="104"/>
      <c r="O515" s="104"/>
      <c r="P515" s="104"/>
      <c r="Q515" s="104"/>
      <c r="R515" s="104"/>
      <c r="S515" s="104"/>
      <c r="T515" s="104"/>
      <c r="U515" s="104"/>
      <c r="V515" s="104"/>
      <c r="W515" s="104"/>
      <c r="X515" s="104"/>
      <c r="Y515" s="104"/>
      <c r="Z515" s="104"/>
    </row>
    <row r="516" spans="1:26" ht="14.25" customHeight="1">
      <c r="A516" s="104"/>
      <c r="B516" s="119"/>
      <c r="C516" s="104"/>
      <c r="D516" s="104"/>
      <c r="E516" s="104"/>
      <c r="F516" s="103"/>
      <c r="G516" s="103"/>
      <c r="H516" s="120"/>
      <c r="I516" s="104"/>
      <c r="J516" s="104"/>
      <c r="K516" s="104"/>
      <c r="L516" s="104"/>
      <c r="M516" s="104"/>
      <c r="N516" s="104"/>
      <c r="O516" s="104"/>
      <c r="P516" s="104"/>
      <c r="Q516" s="104"/>
      <c r="R516" s="104"/>
      <c r="S516" s="104"/>
      <c r="T516" s="104"/>
      <c r="U516" s="104"/>
      <c r="V516" s="104"/>
      <c r="W516" s="104"/>
      <c r="X516" s="104"/>
      <c r="Y516" s="104"/>
      <c r="Z516" s="104"/>
    </row>
    <row r="517" spans="1:26" ht="14.25" customHeight="1">
      <c r="A517" s="104"/>
      <c r="B517" s="119"/>
      <c r="C517" s="104"/>
      <c r="D517" s="104"/>
      <c r="E517" s="104"/>
      <c r="F517" s="103"/>
      <c r="G517" s="103"/>
      <c r="H517" s="120"/>
      <c r="I517" s="104"/>
      <c r="J517" s="104"/>
      <c r="K517" s="104"/>
      <c r="L517" s="104"/>
      <c r="M517" s="104"/>
      <c r="N517" s="104"/>
      <c r="O517" s="104"/>
      <c r="P517" s="104"/>
      <c r="Q517" s="104"/>
      <c r="R517" s="104"/>
      <c r="S517" s="104"/>
      <c r="T517" s="104"/>
      <c r="U517" s="104"/>
      <c r="V517" s="104"/>
      <c r="W517" s="104"/>
      <c r="X517" s="104"/>
      <c r="Y517" s="104"/>
      <c r="Z517" s="104"/>
    </row>
    <row r="518" spans="1:26" ht="14.25" customHeight="1">
      <c r="A518" s="104"/>
      <c r="B518" s="119"/>
      <c r="C518" s="104"/>
      <c r="D518" s="104"/>
      <c r="E518" s="104"/>
      <c r="F518" s="103"/>
      <c r="G518" s="103"/>
      <c r="H518" s="120"/>
      <c r="I518" s="104"/>
      <c r="J518" s="104"/>
      <c r="K518" s="104"/>
      <c r="L518" s="104"/>
      <c r="M518" s="104"/>
      <c r="N518" s="104"/>
      <c r="O518" s="104"/>
      <c r="P518" s="104"/>
      <c r="Q518" s="104"/>
      <c r="R518" s="104"/>
      <c r="S518" s="104"/>
      <c r="T518" s="104"/>
      <c r="U518" s="104"/>
      <c r="V518" s="104"/>
      <c r="W518" s="104"/>
      <c r="X518" s="104"/>
      <c r="Y518" s="104"/>
      <c r="Z518" s="104"/>
    </row>
    <row r="519" spans="1:26" ht="14.25" customHeight="1">
      <c r="A519" s="104"/>
      <c r="B519" s="119"/>
      <c r="C519" s="104"/>
      <c r="D519" s="104"/>
      <c r="E519" s="104"/>
      <c r="F519" s="103"/>
      <c r="G519" s="103"/>
      <c r="H519" s="120"/>
      <c r="I519" s="104"/>
      <c r="J519" s="104"/>
      <c r="K519" s="104"/>
      <c r="L519" s="104"/>
      <c r="M519" s="104"/>
      <c r="N519" s="104"/>
      <c r="O519" s="104"/>
      <c r="P519" s="104"/>
      <c r="Q519" s="104"/>
      <c r="R519" s="104"/>
      <c r="S519" s="104"/>
      <c r="T519" s="104"/>
      <c r="U519" s="104"/>
      <c r="V519" s="104"/>
      <c r="W519" s="104"/>
      <c r="X519" s="104"/>
      <c r="Y519" s="104"/>
      <c r="Z519" s="104"/>
    </row>
    <row r="520" spans="1:26" ht="14.25" customHeight="1">
      <c r="A520" s="104"/>
      <c r="B520" s="119"/>
      <c r="C520" s="104"/>
      <c r="D520" s="104"/>
      <c r="E520" s="104"/>
      <c r="F520" s="103"/>
      <c r="G520" s="103"/>
      <c r="H520" s="120"/>
      <c r="I520" s="104"/>
      <c r="J520" s="104"/>
      <c r="K520" s="104"/>
      <c r="L520" s="104"/>
      <c r="M520" s="104"/>
      <c r="N520" s="104"/>
      <c r="O520" s="104"/>
      <c r="P520" s="104"/>
      <c r="Q520" s="104"/>
      <c r="R520" s="104"/>
      <c r="S520" s="104"/>
      <c r="T520" s="104"/>
      <c r="U520" s="104"/>
      <c r="V520" s="104"/>
      <c r="W520" s="104"/>
      <c r="X520" s="104"/>
      <c r="Y520" s="104"/>
      <c r="Z520" s="104"/>
    </row>
    <row r="521" spans="1:26" ht="14.25" customHeight="1">
      <c r="A521" s="104"/>
      <c r="B521" s="119"/>
      <c r="C521" s="104"/>
      <c r="D521" s="104"/>
      <c r="E521" s="104"/>
      <c r="F521" s="103"/>
      <c r="G521" s="103"/>
      <c r="H521" s="120"/>
      <c r="I521" s="104"/>
      <c r="J521" s="104"/>
      <c r="K521" s="104"/>
      <c r="L521" s="104"/>
      <c r="M521" s="104"/>
      <c r="N521" s="104"/>
      <c r="O521" s="104"/>
      <c r="P521" s="104"/>
      <c r="Q521" s="104"/>
      <c r="R521" s="104"/>
      <c r="S521" s="104"/>
      <c r="T521" s="104"/>
      <c r="U521" s="104"/>
      <c r="V521" s="104"/>
      <c r="W521" s="104"/>
      <c r="X521" s="104"/>
      <c r="Y521" s="104"/>
      <c r="Z521" s="104"/>
    </row>
    <row r="522" spans="1:26" ht="14.25" customHeight="1">
      <c r="A522" s="104"/>
      <c r="B522" s="119"/>
      <c r="C522" s="104"/>
      <c r="D522" s="104"/>
      <c r="E522" s="104"/>
      <c r="F522" s="103"/>
      <c r="G522" s="103"/>
      <c r="H522" s="120"/>
      <c r="I522" s="104"/>
      <c r="J522" s="104"/>
      <c r="K522" s="104"/>
      <c r="L522" s="104"/>
      <c r="M522" s="104"/>
      <c r="N522" s="104"/>
      <c r="O522" s="104"/>
      <c r="P522" s="104"/>
      <c r="Q522" s="104"/>
      <c r="R522" s="104"/>
      <c r="S522" s="104"/>
      <c r="T522" s="104"/>
      <c r="U522" s="104"/>
      <c r="V522" s="104"/>
      <c r="W522" s="104"/>
      <c r="X522" s="104"/>
      <c r="Y522" s="104"/>
      <c r="Z522" s="104"/>
    </row>
    <row r="523" spans="1:26" ht="14.25" customHeight="1">
      <c r="A523" s="104"/>
      <c r="B523" s="119"/>
      <c r="C523" s="104"/>
      <c r="D523" s="104"/>
      <c r="E523" s="104"/>
      <c r="F523" s="103"/>
      <c r="G523" s="103"/>
      <c r="H523" s="120"/>
      <c r="I523" s="104"/>
      <c r="J523" s="104"/>
      <c r="K523" s="104"/>
      <c r="L523" s="104"/>
      <c r="M523" s="104"/>
      <c r="N523" s="104"/>
      <c r="O523" s="104"/>
      <c r="P523" s="104"/>
      <c r="Q523" s="104"/>
      <c r="R523" s="104"/>
      <c r="S523" s="104"/>
      <c r="T523" s="104"/>
      <c r="U523" s="104"/>
      <c r="V523" s="104"/>
      <c r="W523" s="104"/>
      <c r="X523" s="104"/>
      <c r="Y523" s="104"/>
      <c r="Z523" s="104"/>
    </row>
    <row r="524" spans="1:26" ht="14.25" customHeight="1">
      <c r="A524" s="104"/>
      <c r="B524" s="119"/>
      <c r="C524" s="104"/>
      <c r="D524" s="104"/>
      <c r="E524" s="104"/>
      <c r="F524" s="103"/>
      <c r="G524" s="103"/>
      <c r="H524" s="120"/>
      <c r="I524" s="104"/>
      <c r="J524" s="104"/>
      <c r="K524" s="104"/>
      <c r="L524" s="104"/>
      <c r="M524" s="104"/>
      <c r="N524" s="104"/>
      <c r="O524" s="104"/>
      <c r="P524" s="104"/>
      <c r="Q524" s="104"/>
      <c r="R524" s="104"/>
      <c r="S524" s="104"/>
      <c r="T524" s="104"/>
      <c r="U524" s="104"/>
      <c r="V524" s="104"/>
      <c r="W524" s="104"/>
      <c r="X524" s="104"/>
      <c r="Y524" s="104"/>
      <c r="Z524" s="104"/>
    </row>
    <row r="525" spans="1:26" ht="14.25" customHeight="1">
      <c r="A525" s="104"/>
      <c r="B525" s="119"/>
      <c r="C525" s="104"/>
      <c r="D525" s="104"/>
      <c r="E525" s="104"/>
      <c r="F525" s="103"/>
      <c r="G525" s="103"/>
      <c r="H525" s="120"/>
      <c r="I525" s="104"/>
      <c r="J525" s="104"/>
      <c r="K525" s="104"/>
      <c r="L525" s="104"/>
      <c r="M525" s="104"/>
      <c r="N525" s="104"/>
      <c r="O525" s="104"/>
      <c r="P525" s="104"/>
      <c r="Q525" s="104"/>
      <c r="R525" s="104"/>
      <c r="S525" s="104"/>
      <c r="T525" s="104"/>
      <c r="U525" s="104"/>
      <c r="V525" s="104"/>
      <c r="W525" s="104"/>
      <c r="X525" s="104"/>
      <c r="Y525" s="104"/>
      <c r="Z525" s="104"/>
    </row>
    <row r="526" spans="1:26" ht="14.25" customHeight="1">
      <c r="A526" s="104"/>
      <c r="B526" s="119"/>
      <c r="C526" s="104"/>
      <c r="D526" s="104"/>
      <c r="E526" s="104"/>
      <c r="F526" s="103"/>
      <c r="G526" s="103"/>
      <c r="H526" s="120"/>
      <c r="I526" s="104"/>
      <c r="J526" s="104"/>
      <c r="K526" s="104"/>
      <c r="L526" s="104"/>
      <c r="M526" s="104"/>
      <c r="N526" s="104"/>
      <c r="O526" s="104"/>
      <c r="P526" s="104"/>
      <c r="Q526" s="104"/>
      <c r="R526" s="104"/>
      <c r="S526" s="104"/>
      <c r="T526" s="104"/>
      <c r="U526" s="104"/>
      <c r="V526" s="104"/>
      <c r="W526" s="104"/>
      <c r="X526" s="104"/>
      <c r="Y526" s="104"/>
      <c r="Z526" s="104"/>
    </row>
    <row r="527" spans="1:26" ht="14.25" customHeight="1">
      <c r="A527" s="104"/>
      <c r="B527" s="119"/>
      <c r="C527" s="104"/>
      <c r="D527" s="104"/>
      <c r="E527" s="104"/>
      <c r="F527" s="103"/>
      <c r="G527" s="103"/>
      <c r="H527" s="120"/>
      <c r="I527" s="104"/>
      <c r="J527" s="104"/>
      <c r="K527" s="104"/>
      <c r="L527" s="104"/>
      <c r="M527" s="104"/>
      <c r="N527" s="104"/>
      <c r="O527" s="104"/>
      <c r="P527" s="104"/>
      <c r="Q527" s="104"/>
      <c r="R527" s="104"/>
      <c r="S527" s="104"/>
      <c r="T527" s="104"/>
      <c r="U527" s="104"/>
      <c r="V527" s="104"/>
      <c r="W527" s="104"/>
      <c r="X527" s="104"/>
      <c r="Y527" s="104"/>
      <c r="Z527" s="104"/>
    </row>
    <row r="528" spans="1:26" ht="14.25" customHeight="1">
      <c r="A528" s="104"/>
      <c r="B528" s="119"/>
      <c r="C528" s="104"/>
      <c r="D528" s="104"/>
      <c r="E528" s="104"/>
      <c r="F528" s="103"/>
      <c r="G528" s="103"/>
      <c r="H528" s="120"/>
      <c r="I528" s="104"/>
      <c r="J528" s="104"/>
      <c r="K528" s="104"/>
      <c r="L528" s="104"/>
      <c r="M528" s="104"/>
      <c r="N528" s="104"/>
      <c r="O528" s="104"/>
      <c r="P528" s="104"/>
      <c r="Q528" s="104"/>
      <c r="R528" s="104"/>
      <c r="S528" s="104"/>
      <c r="T528" s="104"/>
      <c r="U528" s="104"/>
      <c r="V528" s="104"/>
      <c r="W528" s="104"/>
      <c r="X528" s="104"/>
      <c r="Y528" s="104"/>
      <c r="Z528" s="104"/>
    </row>
    <row r="529" spans="1:26" ht="14.25" customHeight="1">
      <c r="A529" s="104"/>
      <c r="B529" s="119"/>
      <c r="C529" s="104"/>
      <c r="D529" s="104"/>
      <c r="E529" s="104"/>
      <c r="F529" s="103"/>
      <c r="G529" s="103"/>
      <c r="H529" s="120"/>
      <c r="I529" s="104"/>
      <c r="J529" s="104"/>
      <c r="K529" s="104"/>
      <c r="L529" s="104"/>
      <c r="M529" s="104"/>
      <c r="N529" s="104"/>
      <c r="O529" s="104"/>
      <c r="P529" s="104"/>
      <c r="Q529" s="104"/>
      <c r="R529" s="104"/>
      <c r="S529" s="104"/>
      <c r="T529" s="104"/>
      <c r="U529" s="104"/>
      <c r="V529" s="104"/>
      <c r="W529" s="104"/>
      <c r="X529" s="104"/>
      <c r="Y529" s="104"/>
      <c r="Z529" s="104"/>
    </row>
    <row r="530" spans="1:26" ht="14.25" customHeight="1">
      <c r="A530" s="104"/>
      <c r="B530" s="119"/>
      <c r="C530" s="104"/>
      <c r="D530" s="104"/>
      <c r="E530" s="104"/>
      <c r="F530" s="103"/>
      <c r="G530" s="103"/>
      <c r="H530" s="120"/>
      <c r="I530" s="104"/>
      <c r="J530" s="104"/>
      <c r="K530" s="104"/>
      <c r="L530" s="104"/>
      <c r="M530" s="104"/>
      <c r="N530" s="104"/>
      <c r="O530" s="104"/>
      <c r="P530" s="104"/>
      <c r="Q530" s="104"/>
      <c r="R530" s="104"/>
      <c r="S530" s="104"/>
      <c r="T530" s="104"/>
      <c r="U530" s="104"/>
      <c r="V530" s="104"/>
      <c r="W530" s="104"/>
      <c r="X530" s="104"/>
      <c r="Y530" s="104"/>
      <c r="Z530" s="104"/>
    </row>
    <row r="531" spans="1:26" ht="14.25" customHeight="1">
      <c r="A531" s="104"/>
      <c r="B531" s="119"/>
      <c r="C531" s="104"/>
      <c r="D531" s="104"/>
      <c r="E531" s="104"/>
      <c r="F531" s="103"/>
      <c r="G531" s="103"/>
      <c r="H531" s="120"/>
      <c r="I531" s="104"/>
      <c r="J531" s="104"/>
      <c r="K531" s="104"/>
      <c r="L531" s="104"/>
      <c r="M531" s="104"/>
      <c r="N531" s="104"/>
      <c r="O531" s="104"/>
      <c r="P531" s="104"/>
      <c r="Q531" s="104"/>
      <c r="R531" s="104"/>
      <c r="S531" s="104"/>
      <c r="T531" s="104"/>
      <c r="U531" s="104"/>
      <c r="V531" s="104"/>
      <c r="W531" s="104"/>
      <c r="X531" s="104"/>
      <c r="Y531" s="104"/>
      <c r="Z531" s="104"/>
    </row>
    <row r="532" spans="1:26" ht="14.25" customHeight="1">
      <c r="A532" s="104"/>
      <c r="B532" s="119"/>
      <c r="C532" s="104"/>
      <c r="D532" s="104"/>
      <c r="E532" s="104"/>
      <c r="F532" s="103"/>
      <c r="G532" s="103"/>
      <c r="H532" s="120"/>
      <c r="I532" s="104"/>
      <c r="J532" s="104"/>
      <c r="K532" s="104"/>
      <c r="L532" s="104"/>
      <c r="M532" s="104"/>
      <c r="N532" s="104"/>
      <c r="O532" s="104"/>
      <c r="P532" s="104"/>
      <c r="Q532" s="104"/>
      <c r="R532" s="104"/>
      <c r="S532" s="104"/>
      <c r="T532" s="104"/>
      <c r="U532" s="104"/>
      <c r="V532" s="104"/>
      <c r="W532" s="104"/>
      <c r="X532" s="104"/>
      <c r="Y532" s="104"/>
      <c r="Z532" s="104"/>
    </row>
    <row r="533" spans="1:26" ht="14.25" customHeight="1">
      <c r="A533" s="104"/>
      <c r="B533" s="119"/>
      <c r="C533" s="104"/>
      <c r="D533" s="104"/>
      <c r="E533" s="104"/>
      <c r="F533" s="103"/>
      <c r="G533" s="103"/>
      <c r="H533" s="120"/>
      <c r="I533" s="104"/>
      <c r="J533" s="104"/>
      <c r="K533" s="104"/>
      <c r="L533" s="104"/>
      <c r="M533" s="104"/>
      <c r="N533" s="104"/>
      <c r="O533" s="104"/>
      <c r="P533" s="104"/>
      <c r="Q533" s="104"/>
      <c r="R533" s="104"/>
      <c r="S533" s="104"/>
      <c r="T533" s="104"/>
      <c r="U533" s="104"/>
      <c r="V533" s="104"/>
      <c r="W533" s="104"/>
      <c r="X533" s="104"/>
      <c r="Y533" s="104"/>
      <c r="Z533" s="104"/>
    </row>
    <row r="534" spans="1:26" ht="14.25" customHeight="1">
      <c r="A534" s="104"/>
      <c r="B534" s="119"/>
      <c r="C534" s="104"/>
      <c r="D534" s="104"/>
      <c r="E534" s="104"/>
      <c r="F534" s="103"/>
      <c r="G534" s="103"/>
      <c r="H534" s="120"/>
      <c r="I534" s="104"/>
      <c r="J534" s="104"/>
      <c r="K534" s="104"/>
      <c r="L534" s="104"/>
      <c r="M534" s="104"/>
      <c r="N534" s="104"/>
      <c r="O534" s="104"/>
      <c r="P534" s="104"/>
      <c r="Q534" s="104"/>
      <c r="R534" s="104"/>
      <c r="S534" s="104"/>
      <c r="T534" s="104"/>
      <c r="U534" s="104"/>
      <c r="V534" s="104"/>
      <c r="W534" s="104"/>
      <c r="X534" s="104"/>
      <c r="Y534" s="104"/>
      <c r="Z534" s="104"/>
    </row>
    <row r="535" spans="1:26" ht="14.25" customHeight="1">
      <c r="A535" s="104"/>
      <c r="B535" s="119"/>
      <c r="C535" s="104"/>
      <c r="D535" s="104"/>
      <c r="E535" s="104"/>
      <c r="F535" s="103"/>
      <c r="G535" s="103"/>
      <c r="H535" s="120"/>
      <c r="I535" s="104"/>
      <c r="J535" s="104"/>
      <c r="K535" s="104"/>
      <c r="L535" s="104"/>
      <c r="M535" s="104"/>
      <c r="N535" s="104"/>
      <c r="O535" s="104"/>
      <c r="P535" s="104"/>
      <c r="Q535" s="104"/>
      <c r="R535" s="104"/>
      <c r="S535" s="104"/>
      <c r="T535" s="104"/>
      <c r="U535" s="104"/>
      <c r="V535" s="104"/>
      <c r="W535" s="104"/>
      <c r="X535" s="104"/>
      <c r="Y535" s="104"/>
      <c r="Z535" s="104"/>
    </row>
    <row r="536" spans="1:26" ht="14.25" customHeight="1">
      <c r="A536" s="104"/>
      <c r="B536" s="119"/>
      <c r="C536" s="104"/>
      <c r="D536" s="104"/>
      <c r="E536" s="104"/>
      <c r="F536" s="103"/>
      <c r="G536" s="103"/>
      <c r="H536" s="120"/>
      <c r="I536" s="104"/>
      <c r="J536" s="104"/>
      <c r="K536" s="104"/>
      <c r="L536" s="104"/>
      <c r="M536" s="104"/>
      <c r="N536" s="104"/>
      <c r="O536" s="104"/>
      <c r="P536" s="104"/>
      <c r="Q536" s="104"/>
      <c r="R536" s="104"/>
      <c r="S536" s="104"/>
      <c r="T536" s="104"/>
      <c r="U536" s="104"/>
      <c r="V536" s="104"/>
      <c r="W536" s="104"/>
      <c r="X536" s="104"/>
      <c r="Y536" s="104"/>
      <c r="Z536" s="104"/>
    </row>
    <row r="537" spans="1:26" ht="14.25" customHeight="1">
      <c r="A537" s="104"/>
      <c r="B537" s="119"/>
      <c r="C537" s="104"/>
      <c r="D537" s="104"/>
      <c r="E537" s="104"/>
      <c r="F537" s="103"/>
      <c r="G537" s="103"/>
      <c r="H537" s="120"/>
      <c r="I537" s="104"/>
      <c r="J537" s="104"/>
      <c r="K537" s="104"/>
      <c r="L537" s="104"/>
      <c r="M537" s="104"/>
      <c r="N537" s="104"/>
      <c r="O537" s="104"/>
      <c r="P537" s="104"/>
      <c r="Q537" s="104"/>
      <c r="R537" s="104"/>
      <c r="S537" s="104"/>
      <c r="T537" s="104"/>
      <c r="U537" s="104"/>
      <c r="V537" s="104"/>
      <c r="W537" s="104"/>
      <c r="X537" s="104"/>
      <c r="Y537" s="104"/>
      <c r="Z537" s="104"/>
    </row>
    <row r="538" spans="1:26" ht="14.25" customHeight="1">
      <c r="A538" s="104"/>
      <c r="B538" s="119"/>
      <c r="C538" s="104"/>
      <c r="D538" s="104"/>
      <c r="E538" s="104"/>
      <c r="F538" s="103"/>
      <c r="G538" s="103"/>
      <c r="H538" s="120"/>
      <c r="I538" s="104"/>
      <c r="J538" s="104"/>
      <c r="K538" s="104"/>
      <c r="L538" s="104"/>
      <c r="M538" s="104"/>
      <c r="N538" s="104"/>
      <c r="O538" s="104"/>
      <c r="P538" s="104"/>
      <c r="Q538" s="104"/>
      <c r="R538" s="104"/>
      <c r="S538" s="104"/>
      <c r="T538" s="104"/>
      <c r="U538" s="104"/>
      <c r="V538" s="104"/>
      <c r="W538" s="104"/>
      <c r="X538" s="104"/>
      <c r="Y538" s="104"/>
      <c r="Z538" s="104"/>
    </row>
    <row r="539" spans="1:26" ht="14.25" customHeight="1">
      <c r="A539" s="104"/>
      <c r="B539" s="119"/>
      <c r="C539" s="104"/>
      <c r="D539" s="104"/>
      <c r="E539" s="104"/>
      <c r="F539" s="103"/>
      <c r="G539" s="103"/>
      <c r="H539" s="120"/>
      <c r="I539" s="104"/>
      <c r="J539" s="104"/>
      <c r="K539" s="104"/>
      <c r="L539" s="104"/>
      <c r="M539" s="104"/>
      <c r="N539" s="104"/>
      <c r="O539" s="104"/>
      <c r="P539" s="104"/>
      <c r="Q539" s="104"/>
      <c r="R539" s="104"/>
      <c r="S539" s="104"/>
      <c r="T539" s="104"/>
      <c r="U539" s="104"/>
      <c r="V539" s="104"/>
      <c r="W539" s="104"/>
      <c r="X539" s="104"/>
      <c r="Y539" s="104"/>
      <c r="Z539" s="104"/>
    </row>
    <row r="540" spans="1:26" ht="14.25" customHeight="1">
      <c r="A540" s="104"/>
      <c r="B540" s="119"/>
      <c r="C540" s="104"/>
      <c r="D540" s="104"/>
      <c r="E540" s="104"/>
      <c r="F540" s="103"/>
      <c r="G540" s="103"/>
      <c r="H540" s="120"/>
      <c r="I540" s="104"/>
      <c r="J540" s="104"/>
      <c r="K540" s="104"/>
      <c r="L540" s="104"/>
      <c r="M540" s="104"/>
      <c r="N540" s="104"/>
      <c r="O540" s="104"/>
      <c r="P540" s="104"/>
      <c r="Q540" s="104"/>
      <c r="R540" s="104"/>
      <c r="S540" s="104"/>
      <c r="T540" s="104"/>
      <c r="U540" s="104"/>
      <c r="V540" s="104"/>
      <c r="W540" s="104"/>
      <c r="X540" s="104"/>
      <c r="Y540" s="104"/>
      <c r="Z540" s="104"/>
    </row>
    <row r="541" spans="1:26" ht="14.25" customHeight="1">
      <c r="A541" s="104"/>
      <c r="B541" s="119"/>
      <c r="C541" s="104"/>
      <c r="D541" s="104"/>
      <c r="E541" s="104"/>
      <c r="F541" s="103"/>
      <c r="G541" s="103"/>
      <c r="H541" s="120"/>
      <c r="I541" s="104"/>
      <c r="J541" s="104"/>
      <c r="K541" s="104"/>
      <c r="L541" s="104"/>
      <c r="M541" s="104"/>
      <c r="N541" s="104"/>
      <c r="O541" s="104"/>
      <c r="P541" s="104"/>
      <c r="Q541" s="104"/>
      <c r="R541" s="104"/>
      <c r="S541" s="104"/>
      <c r="T541" s="104"/>
      <c r="U541" s="104"/>
      <c r="V541" s="104"/>
      <c r="W541" s="104"/>
      <c r="X541" s="104"/>
      <c r="Y541" s="104"/>
      <c r="Z541" s="104"/>
    </row>
    <row r="542" spans="1:26" ht="14.25" customHeight="1">
      <c r="A542" s="104"/>
      <c r="B542" s="119"/>
      <c r="C542" s="104"/>
      <c r="D542" s="104"/>
      <c r="E542" s="104"/>
      <c r="F542" s="103"/>
      <c r="G542" s="103"/>
      <c r="H542" s="120"/>
      <c r="I542" s="104"/>
      <c r="J542" s="104"/>
      <c r="K542" s="104"/>
      <c r="L542" s="104"/>
      <c r="M542" s="104"/>
      <c r="N542" s="104"/>
      <c r="O542" s="104"/>
      <c r="P542" s="104"/>
      <c r="Q542" s="104"/>
      <c r="R542" s="104"/>
      <c r="S542" s="104"/>
      <c r="T542" s="104"/>
      <c r="U542" s="104"/>
      <c r="V542" s="104"/>
      <c r="W542" s="104"/>
      <c r="X542" s="104"/>
      <c r="Y542" s="104"/>
      <c r="Z542" s="104"/>
    </row>
    <row r="543" spans="1:26" ht="14.25" customHeight="1">
      <c r="A543" s="104"/>
      <c r="B543" s="119"/>
      <c r="C543" s="104"/>
      <c r="D543" s="104"/>
      <c r="E543" s="104"/>
      <c r="F543" s="103"/>
      <c r="G543" s="103"/>
      <c r="H543" s="120"/>
      <c r="I543" s="104"/>
      <c r="J543" s="104"/>
      <c r="K543" s="104"/>
      <c r="L543" s="104"/>
      <c r="M543" s="104"/>
      <c r="N543" s="104"/>
      <c r="O543" s="104"/>
      <c r="P543" s="104"/>
      <c r="Q543" s="104"/>
      <c r="R543" s="104"/>
      <c r="S543" s="104"/>
      <c r="T543" s="104"/>
      <c r="U543" s="104"/>
      <c r="V543" s="104"/>
      <c r="W543" s="104"/>
      <c r="X543" s="104"/>
      <c r="Y543" s="104"/>
      <c r="Z543" s="104"/>
    </row>
    <row r="544" spans="1:26" ht="14.25" customHeight="1">
      <c r="A544" s="104"/>
      <c r="B544" s="119"/>
      <c r="C544" s="104"/>
      <c r="D544" s="104"/>
      <c r="E544" s="104"/>
      <c r="F544" s="103"/>
      <c r="G544" s="103"/>
      <c r="H544" s="120"/>
      <c r="I544" s="104"/>
      <c r="J544" s="104"/>
      <c r="K544" s="104"/>
      <c r="L544" s="104"/>
      <c r="M544" s="104"/>
      <c r="N544" s="104"/>
      <c r="O544" s="104"/>
      <c r="P544" s="104"/>
      <c r="Q544" s="104"/>
      <c r="R544" s="104"/>
      <c r="S544" s="104"/>
      <c r="T544" s="104"/>
      <c r="U544" s="104"/>
      <c r="V544" s="104"/>
      <c r="W544" s="104"/>
      <c r="X544" s="104"/>
      <c r="Y544" s="104"/>
      <c r="Z544" s="104"/>
    </row>
    <row r="545" spans="1:26" ht="14.25" customHeight="1">
      <c r="A545" s="104"/>
      <c r="B545" s="119"/>
      <c r="C545" s="104"/>
      <c r="D545" s="104"/>
      <c r="E545" s="104"/>
      <c r="F545" s="103"/>
      <c r="G545" s="103"/>
      <c r="H545" s="120"/>
      <c r="I545" s="104"/>
      <c r="J545" s="104"/>
      <c r="K545" s="104"/>
      <c r="L545" s="104"/>
      <c r="M545" s="104"/>
      <c r="N545" s="104"/>
      <c r="O545" s="104"/>
      <c r="P545" s="104"/>
      <c r="Q545" s="104"/>
      <c r="R545" s="104"/>
      <c r="S545" s="104"/>
      <c r="T545" s="104"/>
      <c r="U545" s="104"/>
      <c r="V545" s="104"/>
      <c r="W545" s="104"/>
      <c r="X545" s="104"/>
      <c r="Y545" s="104"/>
      <c r="Z545" s="104"/>
    </row>
    <row r="546" spans="1:26" ht="14.25" customHeight="1">
      <c r="A546" s="104"/>
      <c r="B546" s="119"/>
      <c r="C546" s="104"/>
      <c r="D546" s="104"/>
      <c r="E546" s="104"/>
      <c r="F546" s="103"/>
      <c r="G546" s="103"/>
      <c r="H546" s="120"/>
      <c r="I546" s="104"/>
      <c r="J546" s="104"/>
      <c r="K546" s="104"/>
      <c r="L546" s="104"/>
      <c r="M546" s="104"/>
      <c r="N546" s="104"/>
      <c r="O546" s="104"/>
      <c r="P546" s="104"/>
      <c r="Q546" s="104"/>
      <c r="R546" s="104"/>
      <c r="S546" s="104"/>
      <c r="T546" s="104"/>
      <c r="U546" s="104"/>
      <c r="V546" s="104"/>
      <c r="W546" s="104"/>
      <c r="X546" s="104"/>
      <c r="Y546" s="104"/>
      <c r="Z546" s="104"/>
    </row>
    <row r="547" spans="1:26" ht="14.25" customHeight="1">
      <c r="A547" s="104"/>
      <c r="B547" s="119"/>
      <c r="C547" s="104"/>
      <c r="D547" s="104"/>
      <c r="E547" s="104"/>
      <c r="F547" s="103"/>
      <c r="G547" s="103"/>
      <c r="H547" s="120"/>
      <c r="I547" s="104"/>
      <c r="J547" s="104"/>
      <c r="K547" s="104"/>
      <c r="L547" s="104"/>
      <c r="M547" s="104"/>
      <c r="N547" s="104"/>
      <c r="O547" s="104"/>
      <c r="P547" s="104"/>
      <c r="Q547" s="104"/>
      <c r="R547" s="104"/>
      <c r="S547" s="104"/>
      <c r="T547" s="104"/>
      <c r="U547" s="104"/>
      <c r="V547" s="104"/>
      <c r="W547" s="104"/>
      <c r="X547" s="104"/>
      <c r="Y547" s="104"/>
      <c r="Z547" s="104"/>
    </row>
    <row r="548" spans="1:26" ht="14.25" customHeight="1">
      <c r="A548" s="104"/>
      <c r="B548" s="119"/>
      <c r="C548" s="104"/>
      <c r="D548" s="104"/>
      <c r="E548" s="104"/>
      <c r="F548" s="103"/>
      <c r="G548" s="103"/>
      <c r="H548" s="120"/>
      <c r="I548" s="104"/>
      <c r="J548" s="104"/>
      <c r="K548" s="104"/>
      <c r="L548" s="104"/>
      <c r="M548" s="104"/>
      <c r="N548" s="104"/>
      <c r="O548" s="104"/>
      <c r="P548" s="104"/>
      <c r="Q548" s="104"/>
      <c r="R548" s="104"/>
      <c r="S548" s="104"/>
      <c r="T548" s="104"/>
      <c r="U548" s="104"/>
      <c r="V548" s="104"/>
      <c r="W548" s="104"/>
      <c r="X548" s="104"/>
      <c r="Y548" s="104"/>
      <c r="Z548" s="104"/>
    </row>
    <row r="549" spans="1:26" ht="14.25" customHeight="1">
      <c r="A549" s="104"/>
      <c r="B549" s="119"/>
      <c r="C549" s="104"/>
      <c r="D549" s="104"/>
      <c r="E549" s="104"/>
      <c r="F549" s="103"/>
      <c r="G549" s="103"/>
      <c r="H549" s="120"/>
      <c r="I549" s="104"/>
      <c r="J549" s="104"/>
      <c r="K549" s="104"/>
      <c r="L549" s="104"/>
      <c r="M549" s="104"/>
      <c r="N549" s="104"/>
      <c r="O549" s="104"/>
      <c r="P549" s="104"/>
      <c r="Q549" s="104"/>
      <c r="R549" s="104"/>
      <c r="S549" s="104"/>
      <c r="T549" s="104"/>
      <c r="U549" s="104"/>
      <c r="V549" s="104"/>
      <c r="W549" s="104"/>
      <c r="X549" s="104"/>
      <c r="Y549" s="104"/>
      <c r="Z549" s="104"/>
    </row>
    <row r="550" spans="1:26" ht="14.25" customHeight="1">
      <c r="A550" s="104"/>
      <c r="B550" s="119"/>
      <c r="C550" s="104"/>
      <c r="D550" s="104"/>
      <c r="E550" s="104"/>
      <c r="F550" s="103"/>
      <c r="G550" s="103"/>
      <c r="H550" s="120"/>
      <c r="I550" s="104"/>
      <c r="J550" s="104"/>
      <c r="K550" s="104"/>
      <c r="L550" s="104"/>
      <c r="M550" s="104"/>
      <c r="N550" s="104"/>
      <c r="O550" s="104"/>
      <c r="P550" s="104"/>
      <c r="Q550" s="104"/>
      <c r="R550" s="104"/>
      <c r="S550" s="104"/>
      <c r="T550" s="104"/>
      <c r="U550" s="104"/>
      <c r="V550" s="104"/>
      <c r="W550" s="104"/>
      <c r="X550" s="104"/>
      <c r="Y550" s="104"/>
      <c r="Z550" s="104"/>
    </row>
    <row r="551" spans="1:26" ht="14.25" customHeight="1">
      <c r="A551" s="104"/>
      <c r="B551" s="119"/>
      <c r="C551" s="104"/>
      <c r="D551" s="104"/>
      <c r="E551" s="104"/>
      <c r="F551" s="103"/>
      <c r="G551" s="103"/>
      <c r="H551" s="120"/>
      <c r="I551" s="104"/>
      <c r="J551" s="104"/>
      <c r="K551" s="104"/>
      <c r="L551" s="104"/>
      <c r="M551" s="104"/>
      <c r="N551" s="104"/>
      <c r="O551" s="104"/>
      <c r="P551" s="104"/>
      <c r="Q551" s="104"/>
      <c r="R551" s="104"/>
      <c r="S551" s="104"/>
      <c r="T551" s="104"/>
      <c r="U551" s="104"/>
      <c r="V551" s="104"/>
      <c r="W551" s="104"/>
      <c r="X551" s="104"/>
      <c r="Y551" s="104"/>
      <c r="Z551" s="104"/>
    </row>
    <row r="552" spans="1:26" ht="14.25" customHeight="1">
      <c r="A552" s="104"/>
      <c r="B552" s="119"/>
      <c r="C552" s="104"/>
      <c r="D552" s="104"/>
      <c r="E552" s="104"/>
      <c r="F552" s="103"/>
      <c r="G552" s="103"/>
      <c r="H552" s="120"/>
      <c r="I552" s="104"/>
      <c r="J552" s="104"/>
      <c r="K552" s="104"/>
      <c r="L552" s="104"/>
      <c r="M552" s="104"/>
      <c r="N552" s="104"/>
      <c r="O552" s="104"/>
      <c r="P552" s="104"/>
      <c r="Q552" s="104"/>
      <c r="R552" s="104"/>
      <c r="S552" s="104"/>
      <c r="T552" s="104"/>
      <c r="U552" s="104"/>
      <c r="V552" s="104"/>
      <c r="W552" s="104"/>
      <c r="X552" s="104"/>
      <c r="Y552" s="104"/>
      <c r="Z552" s="104"/>
    </row>
    <row r="553" spans="1:26" ht="14.25" customHeight="1">
      <c r="A553" s="104"/>
      <c r="B553" s="119"/>
      <c r="C553" s="104"/>
      <c r="D553" s="104"/>
      <c r="E553" s="104"/>
      <c r="F553" s="103"/>
      <c r="G553" s="103"/>
      <c r="H553" s="120"/>
      <c r="I553" s="104"/>
      <c r="J553" s="104"/>
      <c r="K553" s="104"/>
      <c r="L553" s="104"/>
      <c r="M553" s="104"/>
      <c r="N553" s="104"/>
      <c r="O553" s="104"/>
      <c r="P553" s="104"/>
      <c r="Q553" s="104"/>
      <c r="R553" s="104"/>
      <c r="S553" s="104"/>
      <c r="T553" s="104"/>
      <c r="U553" s="104"/>
      <c r="V553" s="104"/>
      <c r="W553" s="104"/>
      <c r="X553" s="104"/>
      <c r="Y553" s="104"/>
      <c r="Z553" s="104"/>
    </row>
    <row r="554" spans="1:26" ht="14.25" customHeight="1">
      <c r="A554" s="104"/>
      <c r="B554" s="119"/>
      <c r="C554" s="104"/>
      <c r="D554" s="104"/>
      <c r="E554" s="104"/>
      <c r="F554" s="103"/>
      <c r="G554" s="103"/>
      <c r="H554" s="120"/>
      <c r="I554" s="104"/>
      <c r="J554" s="104"/>
      <c r="K554" s="104"/>
      <c r="L554" s="104"/>
      <c r="M554" s="104"/>
      <c r="N554" s="104"/>
      <c r="O554" s="104"/>
      <c r="P554" s="104"/>
      <c r="Q554" s="104"/>
      <c r="R554" s="104"/>
      <c r="S554" s="104"/>
      <c r="T554" s="104"/>
      <c r="U554" s="104"/>
      <c r="V554" s="104"/>
      <c r="W554" s="104"/>
      <c r="X554" s="104"/>
      <c r="Y554" s="104"/>
      <c r="Z554" s="104"/>
    </row>
    <row r="555" spans="1:26" ht="14.25" customHeight="1">
      <c r="A555" s="104"/>
      <c r="B555" s="119"/>
      <c r="C555" s="104"/>
      <c r="D555" s="104"/>
      <c r="E555" s="104"/>
      <c r="F555" s="103"/>
      <c r="G555" s="103"/>
      <c r="H555" s="120"/>
      <c r="I555" s="104"/>
      <c r="J555" s="104"/>
      <c r="K555" s="104"/>
      <c r="L555" s="104"/>
      <c r="M555" s="104"/>
      <c r="N555" s="104"/>
      <c r="O555" s="104"/>
      <c r="P555" s="104"/>
      <c r="Q555" s="104"/>
      <c r="R555" s="104"/>
      <c r="S555" s="104"/>
      <c r="T555" s="104"/>
      <c r="U555" s="104"/>
      <c r="V555" s="104"/>
      <c r="W555" s="104"/>
      <c r="X555" s="104"/>
      <c r="Y555" s="104"/>
      <c r="Z555" s="104"/>
    </row>
    <row r="556" spans="1:26" ht="14.25" customHeight="1">
      <c r="A556" s="104"/>
      <c r="B556" s="119"/>
      <c r="C556" s="104"/>
      <c r="D556" s="104"/>
      <c r="E556" s="104"/>
      <c r="F556" s="103"/>
      <c r="G556" s="103"/>
      <c r="H556" s="120"/>
      <c r="I556" s="104"/>
      <c r="J556" s="104"/>
      <c r="K556" s="104"/>
      <c r="L556" s="104"/>
      <c r="M556" s="104"/>
      <c r="N556" s="104"/>
      <c r="O556" s="104"/>
      <c r="P556" s="104"/>
      <c r="Q556" s="104"/>
      <c r="R556" s="104"/>
      <c r="S556" s="104"/>
      <c r="T556" s="104"/>
      <c r="U556" s="104"/>
      <c r="V556" s="104"/>
      <c r="W556" s="104"/>
      <c r="X556" s="104"/>
      <c r="Y556" s="104"/>
      <c r="Z556" s="104"/>
    </row>
    <row r="557" spans="1:26" ht="14.25" customHeight="1">
      <c r="A557" s="104"/>
      <c r="B557" s="119"/>
      <c r="C557" s="104"/>
      <c r="D557" s="104"/>
      <c r="E557" s="104"/>
      <c r="F557" s="103"/>
      <c r="G557" s="103"/>
      <c r="H557" s="120"/>
      <c r="I557" s="104"/>
      <c r="J557" s="104"/>
      <c r="K557" s="104"/>
      <c r="L557" s="104"/>
      <c r="M557" s="104"/>
      <c r="N557" s="104"/>
      <c r="O557" s="104"/>
      <c r="P557" s="104"/>
      <c r="Q557" s="104"/>
      <c r="R557" s="104"/>
      <c r="S557" s="104"/>
      <c r="T557" s="104"/>
      <c r="U557" s="104"/>
      <c r="V557" s="104"/>
      <c r="W557" s="104"/>
      <c r="X557" s="104"/>
      <c r="Y557" s="104"/>
      <c r="Z557" s="104"/>
    </row>
    <row r="558" spans="1:26" ht="14.25" customHeight="1">
      <c r="A558" s="104"/>
      <c r="B558" s="119"/>
      <c r="C558" s="104"/>
      <c r="D558" s="104"/>
      <c r="E558" s="104"/>
      <c r="F558" s="103"/>
      <c r="G558" s="103"/>
      <c r="H558" s="120"/>
      <c r="I558" s="104"/>
      <c r="J558" s="104"/>
      <c r="K558" s="104"/>
      <c r="L558" s="104"/>
      <c r="M558" s="104"/>
      <c r="N558" s="104"/>
      <c r="O558" s="104"/>
      <c r="P558" s="104"/>
      <c r="Q558" s="104"/>
      <c r="R558" s="104"/>
      <c r="S558" s="104"/>
      <c r="T558" s="104"/>
      <c r="U558" s="104"/>
      <c r="V558" s="104"/>
      <c r="W558" s="104"/>
      <c r="X558" s="104"/>
      <c r="Y558" s="104"/>
      <c r="Z558" s="104"/>
    </row>
    <row r="559" spans="1:26" ht="14.25" customHeight="1">
      <c r="A559" s="104"/>
      <c r="B559" s="119"/>
      <c r="C559" s="104"/>
      <c r="D559" s="104"/>
      <c r="E559" s="104"/>
      <c r="F559" s="103"/>
      <c r="G559" s="103"/>
      <c r="H559" s="120"/>
      <c r="I559" s="104"/>
      <c r="J559" s="104"/>
      <c r="K559" s="104"/>
      <c r="L559" s="104"/>
      <c r="M559" s="104"/>
      <c r="N559" s="104"/>
      <c r="O559" s="104"/>
      <c r="P559" s="104"/>
      <c r="Q559" s="104"/>
      <c r="R559" s="104"/>
      <c r="S559" s="104"/>
      <c r="T559" s="104"/>
      <c r="U559" s="104"/>
      <c r="V559" s="104"/>
      <c r="W559" s="104"/>
      <c r="X559" s="104"/>
      <c r="Y559" s="104"/>
      <c r="Z559" s="104"/>
    </row>
    <row r="560" spans="1:26" ht="14.25" customHeight="1">
      <c r="A560" s="104"/>
      <c r="B560" s="119"/>
      <c r="C560" s="104"/>
      <c r="D560" s="104"/>
      <c r="E560" s="104"/>
      <c r="F560" s="103"/>
      <c r="G560" s="103"/>
      <c r="H560" s="120"/>
      <c r="I560" s="104"/>
      <c r="J560" s="104"/>
      <c r="K560" s="104"/>
      <c r="L560" s="104"/>
      <c r="M560" s="104"/>
      <c r="N560" s="104"/>
      <c r="O560" s="104"/>
      <c r="P560" s="104"/>
      <c r="Q560" s="104"/>
      <c r="R560" s="104"/>
      <c r="S560" s="104"/>
      <c r="T560" s="104"/>
      <c r="U560" s="104"/>
      <c r="V560" s="104"/>
      <c r="W560" s="104"/>
      <c r="X560" s="104"/>
      <c r="Y560" s="104"/>
      <c r="Z560" s="104"/>
    </row>
    <row r="561" spans="1:26" ht="14.25" customHeight="1">
      <c r="A561" s="104"/>
      <c r="B561" s="119"/>
      <c r="C561" s="104"/>
      <c r="D561" s="104"/>
      <c r="E561" s="104"/>
      <c r="F561" s="103"/>
      <c r="G561" s="103"/>
      <c r="H561" s="120"/>
      <c r="I561" s="104"/>
      <c r="J561" s="104"/>
      <c r="K561" s="104"/>
      <c r="L561" s="104"/>
      <c r="M561" s="104"/>
      <c r="N561" s="104"/>
      <c r="O561" s="104"/>
      <c r="P561" s="104"/>
      <c r="Q561" s="104"/>
      <c r="R561" s="104"/>
      <c r="S561" s="104"/>
      <c r="T561" s="104"/>
      <c r="U561" s="104"/>
      <c r="V561" s="104"/>
      <c r="W561" s="104"/>
      <c r="X561" s="104"/>
      <c r="Y561" s="104"/>
      <c r="Z561" s="104"/>
    </row>
    <row r="562" spans="1:26" ht="14.25" customHeight="1">
      <c r="A562" s="104"/>
      <c r="B562" s="119"/>
      <c r="C562" s="104"/>
      <c r="D562" s="104"/>
      <c r="E562" s="104"/>
      <c r="F562" s="103"/>
      <c r="G562" s="103"/>
      <c r="H562" s="120"/>
      <c r="I562" s="104"/>
      <c r="J562" s="104"/>
      <c r="K562" s="104"/>
      <c r="L562" s="104"/>
      <c r="M562" s="104"/>
      <c r="N562" s="104"/>
      <c r="O562" s="104"/>
      <c r="P562" s="104"/>
      <c r="Q562" s="104"/>
      <c r="R562" s="104"/>
      <c r="S562" s="104"/>
      <c r="T562" s="104"/>
      <c r="U562" s="104"/>
      <c r="V562" s="104"/>
      <c r="W562" s="104"/>
      <c r="X562" s="104"/>
      <c r="Y562" s="104"/>
      <c r="Z562" s="104"/>
    </row>
    <row r="563" spans="1:26" ht="14.25" customHeight="1">
      <c r="A563" s="104"/>
      <c r="B563" s="119"/>
      <c r="C563" s="104"/>
      <c r="D563" s="104"/>
      <c r="E563" s="104"/>
      <c r="F563" s="103"/>
      <c r="G563" s="103"/>
      <c r="H563" s="120"/>
      <c r="I563" s="104"/>
      <c r="J563" s="104"/>
      <c r="K563" s="104"/>
      <c r="L563" s="104"/>
      <c r="M563" s="104"/>
      <c r="N563" s="104"/>
      <c r="O563" s="104"/>
      <c r="P563" s="104"/>
      <c r="Q563" s="104"/>
      <c r="R563" s="104"/>
      <c r="S563" s="104"/>
      <c r="T563" s="104"/>
      <c r="U563" s="104"/>
      <c r="V563" s="104"/>
      <c r="W563" s="104"/>
      <c r="X563" s="104"/>
      <c r="Y563" s="104"/>
      <c r="Z563" s="104"/>
    </row>
    <row r="564" spans="1:26" ht="14.25" customHeight="1">
      <c r="A564" s="104"/>
      <c r="B564" s="119"/>
      <c r="C564" s="104"/>
      <c r="D564" s="104"/>
      <c r="E564" s="104"/>
      <c r="F564" s="103"/>
      <c r="G564" s="103"/>
      <c r="H564" s="120"/>
      <c r="I564" s="104"/>
      <c r="J564" s="104"/>
      <c r="K564" s="104"/>
      <c r="L564" s="104"/>
      <c r="M564" s="104"/>
      <c r="N564" s="104"/>
      <c r="O564" s="104"/>
      <c r="P564" s="104"/>
      <c r="Q564" s="104"/>
      <c r="R564" s="104"/>
      <c r="S564" s="104"/>
      <c r="T564" s="104"/>
      <c r="U564" s="104"/>
      <c r="V564" s="104"/>
      <c r="W564" s="104"/>
      <c r="X564" s="104"/>
      <c r="Y564" s="104"/>
      <c r="Z564" s="104"/>
    </row>
    <row r="565" spans="1:26" ht="14.25" customHeight="1">
      <c r="A565" s="104"/>
      <c r="B565" s="119"/>
      <c r="C565" s="104"/>
      <c r="D565" s="104"/>
      <c r="E565" s="104"/>
      <c r="F565" s="103"/>
      <c r="G565" s="103"/>
      <c r="H565" s="120"/>
      <c r="I565" s="104"/>
      <c r="J565" s="104"/>
      <c r="K565" s="104"/>
      <c r="L565" s="104"/>
      <c r="M565" s="104"/>
      <c r="N565" s="104"/>
      <c r="O565" s="104"/>
      <c r="P565" s="104"/>
      <c r="Q565" s="104"/>
      <c r="R565" s="104"/>
      <c r="S565" s="104"/>
      <c r="T565" s="104"/>
      <c r="U565" s="104"/>
      <c r="V565" s="104"/>
      <c r="W565" s="104"/>
      <c r="X565" s="104"/>
      <c r="Y565" s="104"/>
      <c r="Z565" s="104"/>
    </row>
    <row r="566" spans="1:26" ht="14.25" customHeight="1">
      <c r="A566" s="104"/>
      <c r="B566" s="119"/>
      <c r="C566" s="104"/>
      <c r="D566" s="104"/>
      <c r="E566" s="104"/>
      <c r="F566" s="103"/>
      <c r="G566" s="103"/>
      <c r="H566" s="120"/>
      <c r="I566" s="104"/>
      <c r="J566" s="104"/>
      <c r="K566" s="104"/>
      <c r="L566" s="104"/>
      <c r="M566" s="104"/>
      <c r="N566" s="104"/>
      <c r="O566" s="104"/>
      <c r="P566" s="104"/>
      <c r="Q566" s="104"/>
      <c r="R566" s="104"/>
      <c r="S566" s="104"/>
      <c r="T566" s="104"/>
      <c r="U566" s="104"/>
      <c r="V566" s="104"/>
      <c r="W566" s="104"/>
      <c r="X566" s="104"/>
      <c r="Y566" s="104"/>
      <c r="Z566" s="104"/>
    </row>
    <row r="567" spans="1:26" ht="14.25" customHeight="1">
      <c r="A567" s="104"/>
      <c r="B567" s="119"/>
      <c r="C567" s="104"/>
      <c r="D567" s="104"/>
      <c r="E567" s="104"/>
      <c r="F567" s="103"/>
      <c r="G567" s="103"/>
      <c r="H567" s="120"/>
      <c r="I567" s="104"/>
      <c r="J567" s="104"/>
      <c r="K567" s="104"/>
      <c r="L567" s="104"/>
      <c r="M567" s="104"/>
      <c r="N567" s="104"/>
      <c r="O567" s="104"/>
      <c r="P567" s="104"/>
      <c r="Q567" s="104"/>
      <c r="R567" s="104"/>
      <c r="S567" s="104"/>
      <c r="T567" s="104"/>
      <c r="U567" s="104"/>
      <c r="V567" s="104"/>
      <c r="W567" s="104"/>
      <c r="X567" s="104"/>
      <c r="Y567" s="104"/>
      <c r="Z567" s="104"/>
    </row>
    <row r="568" spans="1:26" ht="14.25" customHeight="1">
      <c r="A568" s="104"/>
      <c r="B568" s="119"/>
      <c r="C568" s="104"/>
      <c r="D568" s="104"/>
      <c r="E568" s="104"/>
      <c r="F568" s="103"/>
      <c r="G568" s="103"/>
      <c r="H568" s="120"/>
      <c r="I568" s="104"/>
      <c r="J568" s="104"/>
      <c r="K568" s="104"/>
      <c r="L568" s="104"/>
      <c r="M568" s="104"/>
      <c r="N568" s="104"/>
      <c r="O568" s="104"/>
      <c r="P568" s="104"/>
      <c r="Q568" s="104"/>
      <c r="R568" s="104"/>
      <c r="S568" s="104"/>
      <c r="T568" s="104"/>
      <c r="U568" s="104"/>
      <c r="V568" s="104"/>
      <c r="W568" s="104"/>
      <c r="X568" s="104"/>
      <c r="Y568" s="104"/>
      <c r="Z568" s="104"/>
    </row>
    <row r="569" spans="1:26" ht="14.25" customHeight="1">
      <c r="A569" s="104"/>
      <c r="B569" s="119"/>
      <c r="C569" s="104"/>
      <c r="D569" s="104"/>
      <c r="E569" s="104"/>
      <c r="F569" s="103"/>
      <c r="G569" s="103"/>
      <c r="H569" s="120"/>
      <c r="I569" s="104"/>
      <c r="J569" s="104"/>
      <c r="K569" s="104"/>
      <c r="L569" s="104"/>
      <c r="M569" s="104"/>
      <c r="N569" s="104"/>
      <c r="O569" s="104"/>
      <c r="P569" s="104"/>
      <c r="Q569" s="104"/>
      <c r="R569" s="104"/>
      <c r="S569" s="104"/>
      <c r="T569" s="104"/>
      <c r="U569" s="104"/>
      <c r="V569" s="104"/>
      <c r="W569" s="104"/>
      <c r="X569" s="104"/>
      <c r="Y569" s="104"/>
      <c r="Z569" s="104"/>
    </row>
    <row r="570" spans="1:26" ht="14.25" customHeight="1">
      <c r="A570" s="104"/>
      <c r="B570" s="119"/>
      <c r="C570" s="104"/>
      <c r="D570" s="104"/>
      <c r="E570" s="104"/>
      <c r="F570" s="103"/>
      <c r="G570" s="103"/>
      <c r="H570" s="120"/>
      <c r="I570" s="104"/>
      <c r="J570" s="104"/>
      <c r="K570" s="104"/>
      <c r="L570" s="104"/>
      <c r="M570" s="104"/>
      <c r="N570" s="104"/>
      <c r="O570" s="104"/>
      <c r="P570" s="104"/>
      <c r="Q570" s="104"/>
      <c r="R570" s="104"/>
      <c r="S570" s="104"/>
      <c r="T570" s="104"/>
      <c r="U570" s="104"/>
      <c r="V570" s="104"/>
      <c r="W570" s="104"/>
      <c r="X570" s="104"/>
      <c r="Y570" s="104"/>
      <c r="Z570" s="104"/>
    </row>
    <row r="571" spans="1:26" ht="14.25" customHeight="1">
      <c r="A571" s="104"/>
      <c r="B571" s="119"/>
      <c r="C571" s="104"/>
      <c r="D571" s="104"/>
      <c r="E571" s="104"/>
      <c r="F571" s="103"/>
      <c r="G571" s="103"/>
      <c r="H571" s="120"/>
      <c r="I571" s="104"/>
      <c r="J571" s="104"/>
      <c r="K571" s="104"/>
      <c r="L571" s="104"/>
      <c r="M571" s="104"/>
      <c r="N571" s="104"/>
      <c r="O571" s="104"/>
      <c r="P571" s="104"/>
      <c r="Q571" s="104"/>
      <c r="R571" s="104"/>
      <c r="S571" s="104"/>
      <c r="T571" s="104"/>
      <c r="U571" s="104"/>
      <c r="V571" s="104"/>
      <c r="W571" s="104"/>
      <c r="X571" s="104"/>
      <c r="Y571" s="104"/>
      <c r="Z571" s="104"/>
    </row>
    <row r="572" spans="1:26" ht="14.25" customHeight="1">
      <c r="A572" s="104"/>
      <c r="B572" s="119"/>
      <c r="C572" s="104"/>
      <c r="D572" s="104"/>
      <c r="E572" s="104"/>
      <c r="F572" s="103"/>
      <c r="G572" s="103"/>
      <c r="H572" s="120"/>
      <c r="I572" s="104"/>
      <c r="J572" s="104"/>
      <c r="K572" s="104"/>
      <c r="L572" s="104"/>
      <c r="M572" s="104"/>
      <c r="N572" s="104"/>
      <c r="O572" s="104"/>
      <c r="P572" s="104"/>
      <c r="Q572" s="104"/>
      <c r="R572" s="104"/>
      <c r="S572" s="104"/>
      <c r="T572" s="104"/>
      <c r="U572" s="104"/>
      <c r="V572" s="104"/>
      <c r="W572" s="104"/>
      <c r="X572" s="104"/>
      <c r="Y572" s="104"/>
      <c r="Z572" s="104"/>
    </row>
    <row r="573" spans="1:26" ht="14.25" customHeight="1">
      <c r="A573" s="104"/>
      <c r="B573" s="119"/>
      <c r="C573" s="104"/>
      <c r="D573" s="104"/>
      <c r="E573" s="104"/>
      <c r="F573" s="103"/>
      <c r="G573" s="103"/>
      <c r="H573" s="120"/>
      <c r="I573" s="104"/>
      <c r="J573" s="104"/>
      <c r="K573" s="104"/>
      <c r="L573" s="104"/>
      <c r="M573" s="104"/>
      <c r="N573" s="104"/>
      <c r="O573" s="104"/>
      <c r="P573" s="104"/>
      <c r="Q573" s="104"/>
      <c r="R573" s="104"/>
      <c r="S573" s="104"/>
      <c r="T573" s="104"/>
      <c r="U573" s="104"/>
      <c r="V573" s="104"/>
      <c r="W573" s="104"/>
      <c r="X573" s="104"/>
      <c r="Y573" s="104"/>
      <c r="Z573" s="104"/>
    </row>
    <row r="574" spans="1:26" ht="14.25" customHeight="1">
      <c r="A574" s="104"/>
      <c r="B574" s="119"/>
      <c r="C574" s="104"/>
      <c r="D574" s="104"/>
      <c r="E574" s="104"/>
      <c r="F574" s="103"/>
      <c r="G574" s="103"/>
      <c r="H574" s="120"/>
      <c r="I574" s="104"/>
      <c r="J574" s="104"/>
      <c r="K574" s="104"/>
      <c r="L574" s="104"/>
      <c r="M574" s="104"/>
      <c r="N574" s="104"/>
      <c r="O574" s="104"/>
      <c r="P574" s="104"/>
      <c r="Q574" s="104"/>
      <c r="R574" s="104"/>
      <c r="S574" s="104"/>
      <c r="T574" s="104"/>
      <c r="U574" s="104"/>
      <c r="V574" s="104"/>
      <c r="W574" s="104"/>
      <c r="X574" s="104"/>
      <c r="Y574" s="104"/>
      <c r="Z574" s="104"/>
    </row>
    <row r="575" spans="1:26" ht="14.25" customHeight="1">
      <c r="A575" s="104"/>
      <c r="B575" s="119"/>
      <c r="C575" s="104"/>
      <c r="D575" s="104"/>
      <c r="E575" s="104"/>
      <c r="F575" s="103"/>
      <c r="G575" s="103"/>
      <c r="H575" s="120"/>
      <c r="I575" s="104"/>
      <c r="J575" s="104"/>
      <c r="K575" s="104"/>
      <c r="L575" s="104"/>
      <c r="M575" s="104"/>
      <c r="N575" s="104"/>
      <c r="O575" s="104"/>
      <c r="P575" s="104"/>
      <c r="Q575" s="104"/>
      <c r="R575" s="104"/>
      <c r="S575" s="104"/>
      <c r="T575" s="104"/>
      <c r="U575" s="104"/>
      <c r="V575" s="104"/>
      <c r="W575" s="104"/>
      <c r="X575" s="104"/>
      <c r="Y575" s="104"/>
      <c r="Z575" s="104"/>
    </row>
    <row r="576" spans="1:26" ht="14.25" customHeight="1">
      <c r="A576" s="104"/>
      <c r="B576" s="119"/>
      <c r="C576" s="104"/>
      <c r="D576" s="104"/>
      <c r="E576" s="104"/>
      <c r="F576" s="103"/>
      <c r="G576" s="103"/>
      <c r="H576" s="120"/>
      <c r="I576" s="104"/>
      <c r="J576" s="104"/>
      <c r="K576" s="104"/>
      <c r="L576" s="104"/>
      <c r="M576" s="104"/>
      <c r="N576" s="104"/>
      <c r="O576" s="104"/>
      <c r="P576" s="104"/>
      <c r="Q576" s="104"/>
      <c r="R576" s="104"/>
      <c r="S576" s="104"/>
      <c r="T576" s="104"/>
      <c r="U576" s="104"/>
      <c r="V576" s="104"/>
      <c r="W576" s="104"/>
      <c r="X576" s="104"/>
      <c r="Y576" s="104"/>
      <c r="Z576" s="104"/>
    </row>
    <row r="577" spans="1:26" ht="14.25" customHeight="1">
      <c r="A577" s="104"/>
      <c r="B577" s="119"/>
      <c r="C577" s="104"/>
      <c r="D577" s="104"/>
      <c r="E577" s="104"/>
      <c r="F577" s="103"/>
      <c r="G577" s="103"/>
      <c r="H577" s="120"/>
      <c r="I577" s="104"/>
      <c r="J577" s="104"/>
      <c r="K577" s="104"/>
      <c r="L577" s="104"/>
      <c r="M577" s="104"/>
      <c r="N577" s="104"/>
      <c r="O577" s="104"/>
      <c r="P577" s="104"/>
      <c r="Q577" s="104"/>
      <c r="R577" s="104"/>
      <c r="S577" s="104"/>
      <c r="T577" s="104"/>
      <c r="U577" s="104"/>
      <c r="V577" s="104"/>
      <c r="W577" s="104"/>
      <c r="X577" s="104"/>
      <c r="Y577" s="104"/>
      <c r="Z577" s="104"/>
    </row>
    <row r="578" spans="1:26" ht="14.25" customHeight="1">
      <c r="A578" s="104"/>
      <c r="B578" s="119"/>
      <c r="C578" s="104"/>
      <c r="D578" s="104"/>
      <c r="E578" s="104"/>
      <c r="F578" s="103"/>
      <c r="G578" s="103"/>
      <c r="H578" s="120"/>
      <c r="I578" s="104"/>
      <c r="J578" s="104"/>
      <c r="K578" s="104"/>
      <c r="L578" s="104"/>
      <c r="M578" s="104"/>
      <c r="N578" s="104"/>
      <c r="O578" s="104"/>
      <c r="P578" s="104"/>
      <c r="Q578" s="104"/>
      <c r="R578" s="104"/>
      <c r="S578" s="104"/>
      <c r="T578" s="104"/>
      <c r="U578" s="104"/>
      <c r="V578" s="104"/>
      <c r="W578" s="104"/>
      <c r="X578" s="104"/>
      <c r="Y578" s="104"/>
      <c r="Z578" s="104"/>
    </row>
    <row r="579" spans="1:26" ht="14.25" customHeight="1">
      <c r="A579" s="104"/>
      <c r="B579" s="119"/>
      <c r="C579" s="104"/>
      <c r="D579" s="104"/>
      <c r="E579" s="104"/>
      <c r="F579" s="103"/>
      <c r="G579" s="103"/>
      <c r="H579" s="120"/>
      <c r="I579" s="104"/>
      <c r="J579" s="104"/>
      <c r="K579" s="104"/>
      <c r="L579" s="104"/>
      <c r="M579" s="104"/>
      <c r="N579" s="104"/>
      <c r="O579" s="104"/>
      <c r="P579" s="104"/>
      <c r="Q579" s="104"/>
      <c r="R579" s="104"/>
      <c r="S579" s="104"/>
      <c r="T579" s="104"/>
      <c r="U579" s="104"/>
      <c r="V579" s="104"/>
      <c r="W579" s="104"/>
      <c r="X579" s="104"/>
      <c r="Y579" s="104"/>
      <c r="Z579" s="104"/>
    </row>
    <row r="580" spans="1:26" ht="14.25" customHeight="1">
      <c r="A580" s="104"/>
      <c r="B580" s="119"/>
      <c r="C580" s="104"/>
      <c r="D580" s="104"/>
      <c r="E580" s="104"/>
      <c r="F580" s="103"/>
      <c r="G580" s="103"/>
      <c r="H580" s="120"/>
      <c r="I580" s="104"/>
      <c r="J580" s="104"/>
      <c r="K580" s="104"/>
      <c r="L580" s="104"/>
      <c r="M580" s="104"/>
      <c r="N580" s="104"/>
      <c r="O580" s="104"/>
      <c r="P580" s="104"/>
      <c r="Q580" s="104"/>
      <c r="R580" s="104"/>
      <c r="S580" s="104"/>
      <c r="T580" s="104"/>
      <c r="U580" s="104"/>
      <c r="V580" s="104"/>
      <c r="W580" s="104"/>
      <c r="X580" s="104"/>
      <c r="Y580" s="104"/>
      <c r="Z580" s="104"/>
    </row>
    <row r="581" spans="1:26" ht="14.25" customHeight="1">
      <c r="A581" s="104"/>
      <c r="B581" s="119"/>
      <c r="C581" s="104"/>
      <c r="D581" s="104"/>
      <c r="E581" s="104"/>
      <c r="F581" s="103"/>
      <c r="G581" s="103"/>
      <c r="H581" s="120"/>
      <c r="I581" s="104"/>
      <c r="J581" s="104"/>
      <c r="K581" s="104"/>
      <c r="L581" s="104"/>
      <c r="M581" s="104"/>
      <c r="N581" s="104"/>
      <c r="O581" s="104"/>
      <c r="P581" s="104"/>
      <c r="Q581" s="104"/>
      <c r="R581" s="104"/>
      <c r="S581" s="104"/>
      <c r="T581" s="104"/>
      <c r="U581" s="104"/>
      <c r="V581" s="104"/>
      <c r="W581" s="104"/>
      <c r="X581" s="104"/>
      <c r="Y581" s="104"/>
      <c r="Z581" s="104"/>
    </row>
    <row r="582" spans="1:26" ht="14.25" customHeight="1">
      <c r="A582" s="104"/>
      <c r="B582" s="119"/>
      <c r="C582" s="104"/>
      <c r="D582" s="104"/>
      <c r="E582" s="104"/>
      <c r="F582" s="103"/>
      <c r="G582" s="103"/>
      <c r="H582" s="120"/>
      <c r="I582" s="104"/>
      <c r="J582" s="104"/>
      <c r="K582" s="104"/>
      <c r="L582" s="104"/>
      <c r="M582" s="104"/>
      <c r="N582" s="104"/>
      <c r="O582" s="104"/>
      <c r="P582" s="104"/>
      <c r="Q582" s="104"/>
      <c r="R582" s="104"/>
      <c r="S582" s="104"/>
      <c r="T582" s="104"/>
      <c r="U582" s="104"/>
      <c r="V582" s="104"/>
      <c r="W582" s="104"/>
      <c r="X582" s="104"/>
      <c r="Y582" s="104"/>
      <c r="Z582" s="104"/>
    </row>
    <row r="583" spans="1:26" ht="14.25" customHeight="1">
      <c r="A583" s="104"/>
      <c r="B583" s="119"/>
      <c r="C583" s="104"/>
      <c r="D583" s="104"/>
      <c r="E583" s="104"/>
      <c r="F583" s="103"/>
      <c r="G583" s="103"/>
      <c r="H583" s="120"/>
      <c r="I583" s="104"/>
      <c r="J583" s="104"/>
      <c r="K583" s="104"/>
      <c r="L583" s="104"/>
      <c r="M583" s="104"/>
      <c r="N583" s="104"/>
      <c r="O583" s="104"/>
      <c r="P583" s="104"/>
      <c r="Q583" s="104"/>
      <c r="R583" s="104"/>
      <c r="S583" s="104"/>
      <c r="T583" s="104"/>
      <c r="U583" s="104"/>
      <c r="V583" s="104"/>
      <c r="W583" s="104"/>
      <c r="X583" s="104"/>
      <c r="Y583" s="104"/>
      <c r="Z583" s="104"/>
    </row>
    <row r="584" spans="1:26" ht="14.25" customHeight="1">
      <c r="A584" s="104"/>
      <c r="B584" s="119"/>
      <c r="C584" s="104"/>
      <c r="D584" s="104"/>
      <c r="E584" s="104"/>
      <c r="F584" s="103"/>
      <c r="G584" s="103"/>
      <c r="H584" s="120"/>
      <c r="I584" s="104"/>
      <c r="J584" s="104"/>
      <c r="K584" s="104"/>
      <c r="L584" s="104"/>
      <c r="M584" s="104"/>
      <c r="N584" s="104"/>
      <c r="O584" s="104"/>
      <c r="P584" s="104"/>
      <c r="Q584" s="104"/>
      <c r="R584" s="104"/>
      <c r="S584" s="104"/>
      <c r="T584" s="104"/>
      <c r="U584" s="104"/>
      <c r="V584" s="104"/>
      <c r="W584" s="104"/>
      <c r="X584" s="104"/>
      <c r="Y584" s="104"/>
      <c r="Z584" s="104"/>
    </row>
    <row r="585" spans="1:26" ht="14.25" customHeight="1">
      <c r="A585" s="104"/>
      <c r="B585" s="119"/>
      <c r="C585" s="104"/>
      <c r="D585" s="104"/>
      <c r="E585" s="104"/>
      <c r="F585" s="103"/>
      <c r="G585" s="103"/>
      <c r="H585" s="120"/>
      <c r="I585" s="104"/>
      <c r="J585" s="104"/>
      <c r="K585" s="104"/>
      <c r="L585" s="104"/>
      <c r="M585" s="104"/>
      <c r="N585" s="104"/>
      <c r="O585" s="104"/>
      <c r="P585" s="104"/>
      <c r="Q585" s="104"/>
      <c r="R585" s="104"/>
      <c r="S585" s="104"/>
      <c r="T585" s="104"/>
      <c r="U585" s="104"/>
      <c r="V585" s="104"/>
      <c r="W585" s="104"/>
      <c r="X585" s="104"/>
      <c r="Y585" s="104"/>
      <c r="Z585" s="104"/>
    </row>
    <row r="586" spans="1:26" ht="14.25" customHeight="1">
      <c r="A586" s="104"/>
      <c r="B586" s="119"/>
      <c r="C586" s="104"/>
      <c r="D586" s="104"/>
      <c r="E586" s="104"/>
      <c r="F586" s="103"/>
      <c r="G586" s="103"/>
      <c r="H586" s="120"/>
      <c r="I586" s="104"/>
      <c r="J586" s="104"/>
      <c r="K586" s="104"/>
      <c r="L586" s="104"/>
      <c r="M586" s="104"/>
      <c r="N586" s="104"/>
      <c r="O586" s="104"/>
      <c r="P586" s="104"/>
      <c r="Q586" s="104"/>
      <c r="R586" s="104"/>
      <c r="S586" s="104"/>
      <c r="T586" s="104"/>
      <c r="U586" s="104"/>
      <c r="V586" s="104"/>
      <c r="W586" s="104"/>
      <c r="X586" s="104"/>
      <c r="Y586" s="104"/>
      <c r="Z586" s="104"/>
    </row>
    <row r="587" spans="1:26" ht="14.25" customHeight="1">
      <c r="A587" s="104"/>
      <c r="B587" s="119"/>
      <c r="C587" s="104"/>
      <c r="D587" s="104"/>
      <c r="E587" s="104"/>
      <c r="F587" s="103"/>
      <c r="G587" s="103"/>
      <c r="H587" s="120"/>
      <c r="I587" s="104"/>
      <c r="J587" s="104"/>
      <c r="K587" s="104"/>
      <c r="L587" s="104"/>
      <c r="M587" s="104"/>
      <c r="N587" s="104"/>
      <c r="O587" s="104"/>
      <c r="P587" s="104"/>
      <c r="Q587" s="104"/>
      <c r="R587" s="104"/>
      <c r="S587" s="104"/>
      <c r="T587" s="104"/>
      <c r="U587" s="104"/>
      <c r="V587" s="104"/>
      <c r="W587" s="104"/>
      <c r="X587" s="104"/>
      <c r="Y587" s="104"/>
      <c r="Z587" s="104"/>
    </row>
    <row r="588" spans="1:26" ht="14.25" customHeight="1">
      <c r="A588" s="104"/>
      <c r="B588" s="119"/>
      <c r="C588" s="104"/>
      <c r="D588" s="104"/>
      <c r="E588" s="104"/>
      <c r="F588" s="103"/>
      <c r="G588" s="103"/>
      <c r="H588" s="120"/>
      <c r="I588" s="104"/>
      <c r="J588" s="104"/>
      <c r="K588" s="104"/>
      <c r="L588" s="104"/>
      <c r="M588" s="104"/>
      <c r="N588" s="104"/>
      <c r="O588" s="104"/>
      <c r="P588" s="104"/>
      <c r="Q588" s="104"/>
      <c r="R588" s="104"/>
      <c r="S588" s="104"/>
      <c r="T588" s="104"/>
      <c r="U588" s="104"/>
      <c r="V588" s="104"/>
      <c r="W588" s="104"/>
      <c r="X588" s="104"/>
      <c r="Y588" s="104"/>
      <c r="Z588" s="104"/>
    </row>
    <row r="589" spans="1:26" ht="14.25" customHeight="1">
      <c r="A589" s="104"/>
      <c r="B589" s="119"/>
      <c r="C589" s="104"/>
      <c r="D589" s="104"/>
      <c r="E589" s="104"/>
      <c r="F589" s="103"/>
      <c r="G589" s="103"/>
      <c r="H589" s="120"/>
      <c r="I589" s="104"/>
      <c r="J589" s="104"/>
      <c r="K589" s="104"/>
      <c r="L589" s="104"/>
      <c r="M589" s="104"/>
      <c r="N589" s="104"/>
      <c r="O589" s="104"/>
      <c r="P589" s="104"/>
      <c r="Q589" s="104"/>
      <c r="R589" s="104"/>
      <c r="S589" s="104"/>
      <c r="T589" s="104"/>
      <c r="U589" s="104"/>
      <c r="V589" s="104"/>
      <c r="W589" s="104"/>
      <c r="X589" s="104"/>
      <c r="Y589" s="104"/>
      <c r="Z589" s="104"/>
    </row>
    <row r="590" spans="1:26" ht="14.25" customHeight="1">
      <c r="A590" s="104"/>
      <c r="B590" s="119"/>
      <c r="C590" s="104"/>
      <c r="D590" s="104"/>
      <c r="E590" s="104"/>
      <c r="F590" s="103"/>
      <c r="G590" s="103"/>
      <c r="H590" s="120"/>
      <c r="I590" s="104"/>
      <c r="J590" s="104"/>
      <c r="K590" s="104"/>
      <c r="L590" s="104"/>
      <c r="M590" s="104"/>
      <c r="N590" s="104"/>
      <c r="O590" s="104"/>
      <c r="P590" s="104"/>
      <c r="Q590" s="104"/>
      <c r="R590" s="104"/>
      <c r="S590" s="104"/>
      <c r="T590" s="104"/>
      <c r="U590" s="104"/>
      <c r="V590" s="104"/>
      <c r="W590" s="104"/>
      <c r="X590" s="104"/>
      <c r="Y590" s="104"/>
      <c r="Z590" s="104"/>
    </row>
    <row r="591" spans="1:26" ht="14.25" customHeight="1">
      <c r="A591" s="104"/>
      <c r="B591" s="119"/>
      <c r="C591" s="104"/>
      <c r="D591" s="104"/>
      <c r="E591" s="104"/>
      <c r="F591" s="103"/>
      <c r="G591" s="103"/>
      <c r="H591" s="120"/>
      <c r="I591" s="104"/>
      <c r="J591" s="104"/>
      <c r="K591" s="104"/>
      <c r="L591" s="104"/>
      <c r="M591" s="104"/>
      <c r="N591" s="104"/>
      <c r="O591" s="104"/>
      <c r="P591" s="104"/>
      <c r="Q591" s="104"/>
      <c r="R591" s="104"/>
      <c r="S591" s="104"/>
      <c r="T591" s="104"/>
      <c r="U591" s="104"/>
      <c r="V591" s="104"/>
      <c r="W591" s="104"/>
      <c r="X591" s="104"/>
      <c r="Y591" s="104"/>
      <c r="Z591" s="104"/>
    </row>
    <row r="592" spans="1:26" ht="14.25" customHeight="1">
      <c r="A592" s="104"/>
      <c r="B592" s="119"/>
      <c r="C592" s="104"/>
      <c r="D592" s="104"/>
      <c r="E592" s="104"/>
      <c r="F592" s="103"/>
      <c r="G592" s="103"/>
      <c r="H592" s="120"/>
      <c r="I592" s="104"/>
      <c r="J592" s="104"/>
      <c r="K592" s="104"/>
      <c r="L592" s="104"/>
      <c r="M592" s="104"/>
      <c r="N592" s="104"/>
      <c r="O592" s="104"/>
      <c r="P592" s="104"/>
      <c r="Q592" s="104"/>
      <c r="R592" s="104"/>
      <c r="S592" s="104"/>
      <c r="T592" s="104"/>
      <c r="U592" s="104"/>
      <c r="V592" s="104"/>
      <c r="W592" s="104"/>
      <c r="X592" s="104"/>
      <c r="Y592" s="104"/>
      <c r="Z592" s="104"/>
    </row>
    <row r="593" spans="1:26" ht="14.25" customHeight="1">
      <c r="A593" s="104"/>
      <c r="B593" s="119"/>
      <c r="C593" s="104"/>
      <c r="D593" s="104"/>
      <c r="E593" s="104"/>
      <c r="F593" s="103"/>
      <c r="G593" s="103"/>
      <c r="H593" s="120"/>
      <c r="I593" s="104"/>
      <c r="J593" s="104"/>
      <c r="K593" s="104"/>
      <c r="L593" s="104"/>
      <c r="M593" s="104"/>
      <c r="N593" s="104"/>
      <c r="O593" s="104"/>
      <c r="P593" s="104"/>
      <c r="Q593" s="104"/>
      <c r="R593" s="104"/>
      <c r="S593" s="104"/>
      <c r="T593" s="104"/>
      <c r="U593" s="104"/>
      <c r="V593" s="104"/>
      <c r="W593" s="104"/>
      <c r="X593" s="104"/>
      <c r="Y593" s="104"/>
      <c r="Z593" s="104"/>
    </row>
    <row r="594" spans="1:26" ht="14.25" customHeight="1">
      <c r="A594" s="104"/>
      <c r="B594" s="119"/>
      <c r="C594" s="104"/>
      <c r="D594" s="104"/>
      <c r="E594" s="104"/>
      <c r="F594" s="103"/>
      <c r="G594" s="103"/>
      <c r="H594" s="120"/>
      <c r="I594" s="104"/>
      <c r="J594" s="104"/>
      <c r="K594" s="104"/>
      <c r="L594" s="104"/>
      <c r="M594" s="104"/>
      <c r="N594" s="104"/>
      <c r="O594" s="104"/>
      <c r="P594" s="104"/>
      <c r="Q594" s="104"/>
      <c r="R594" s="104"/>
      <c r="S594" s="104"/>
      <c r="T594" s="104"/>
      <c r="U594" s="104"/>
      <c r="V594" s="104"/>
      <c r="W594" s="104"/>
      <c r="X594" s="104"/>
      <c r="Y594" s="104"/>
      <c r="Z594" s="104"/>
    </row>
    <row r="595" spans="1:26" ht="14.25" customHeight="1">
      <c r="A595" s="104"/>
      <c r="B595" s="119"/>
      <c r="C595" s="104"/>
      <c r="D595" s="104"/>
      <c r="E595" s="104"/>
      <c r="F595" s="103"/>
      <c r="G595" s="103"/>
      <c r="H595" s="120"/>
      <c r="I595" s="104"/>
      <c r="J595" s="104"/>
      <c r="K595" s="104"/>
      <c r="L595" s="104"/>
      <c r="M595" s="104"/>
      <c r="N595" s="104"/>
      <c r="O595" s="104"/>
      <c r="P595" s="104"/>
      <c r="Q595" s="104"/>
      <c r="R595" s="104"/>
      <c r="S595" s="104"/>
      <c r="T595" s="104"/>
      <c r="U595" s="104"/>
      <c r="V595" s="104"/>
      <c r="W595" s="104"/>
      <c r="X595" s="104"/>
      <c r="Y595" s="104"/>
      <c r="Z595" s="104"/>
    </row>
    <row r="596" spans="1:26" ht="14.25" customHeight="1">
      <c r="A596" s="104"/>
      <c r="B596" s="119"/>
      <c r="C596" s="104"/>
      <c r="D596" s="104"/>
      <c r="E596" s="104"/>
      <c r="F596" s="103"/>
      <c r="G596" s="103"/>
      <c r="H596" s="120"/>
      <c r="I596" s="104"/>
      <c r="J596" s="104"/>
      <c r="K596" s="104"/>
      <c r="L596" s="104"/>
      <c r="M596" s="104"/>
      <c r="N596" s="104"/>
      <c r="O596" s="104"/>
      <c r="P596" s="104"/>
      <c r="Q596" s="104"/>
      <c r="R596" s="104"/>
      <c r="S596" s="104"/>
      <c r="T596" s="104"/>
      <c r="U596" s="104"/>
      <c r="V596" s="104"/>
      <c r="W596" s="104"/>
      <c r="X596" s="104"/>
      <c r="Y596" s="104"/>
      <c r="Z596" s="104"/>
    </row>
    <row r="597" spans="1:26" ht="14.25" customHeight="1">
      <c r="A597" s="104"/>
      <c r="B597" s="119"/>
      <c r="C597" s="104"/>
      <c r="D597" s="104"/>
      <c r="E597" s="104"/>
      <c r="F597" s="103"/>
      <c r="G597" s="103"/>
      <c r="H597" s="120"/>
      <c r="I597" s="104"/>
      <c r="J597" s="104"/>
      <c r="K597" s="104"/>
      <c r="L597" s="104"/>
      <c r="M597" s="104"/>
      <c r="N597" s="104"/>
      <c r="O597" s="104"/>
      <c r="P597" s="104"/>
      <c r="Q597" s="104"/>
      <c r="R597" s="104"/>
      <c r="S597" s="104"/>
      <c r="T597" s="104"/>
      <c r="U597" s="104"/>
      <c r="V597" s="104"/>
      <c r="W597" s="104"/>
      <c r="X597" s="104"/>
      <c r="Y597" s="104"/>
      <c r="Z597" s="104"/>
    </row>
    <row r="598" spans="1:26" ht="14.25" customHeight="1">
      <c r="A598" s="104"/>
      <c r="B598" s="119"/>
      <c r="C598" s="104"/>
      <c r="D598" s="104"/>
      <c r="E598" s="104"/>
      <c r="F598" s="103"/>
      <c r="G598" s="103"/>
      <c r="H598" s="120"/>
      <c r="I598" s="104"/>
      <c r="J598" s="104"/>
      <c r="K598" s="104"/>
      <c r="L598" s="104"/>
      <c r="M598" s="104"/>
      <c r="N598" s="104"/>
      <c r="O598" s="104"/>
      <c r="P598" s="104"/>
      <c r="Q598" s="104"/>
      <c r="R598" s="104"/>
      <c r="S598" s="104"/>
      <c r="T598" s="104"/>
      <c r="U598" s="104"/>
      <c r="V598" s="104"/>
      <c r="W598" s="104"/>
      <c r="X598" s="104"/>
      <c r="Y598" s="104"/>
      <c r="Z598" s="104"/>
    </row>
    <row r="599" spans="1:26" ht="14.25" customHeight="1">
      <c r="A599" s="104"/>
      <c r="B599" s="119"/>
      <c r="C599" s="104"/>
      <c r="D599" s="104"/>
      <c r="E599" s="104"/>
      <c r="F599" s="103"/>
      <c r="G599" s="103"/>
      <c r="H599" s="120"/>
      <c r="I599" s="104"/>
      <c r="J599" s="104"/>
      <c r="K599" s="104"/>
      <c r="L599" s="104"/>
      <c r="M599" s="104"/>
      <c r="N599" s="104"/>
      <c r="O599" s="104"/>
      <c r="P599" s="104"/>
      <c r="Q599" s="104"/>
      <c r="R599" s="104"/>
      <c r="S599" s="104"/>
      <c r="T599" s="104"/>
      <c r="U599" s="104"/>
      <c r="V599" s="104"/>
      <c r="W599" s="104"/>
      <c r="X599" s="104"/>
      <c r="Y599" s="104"/>
      <c r="Z599" s="104"/>
    </row>
    <row r="600" spans="1:26" ht="14.25" customHeight="1">
      <c r="A600" s="104"/>
      <c r="B600" s="119"/>
      <c r="C600" s="104"/>
      <c r="D600" s="104"/>
      <c r="E600" s="104"/>
      <c r="F600" s="103"/>
      <c r="G600" s="103"/>
      <c r="H600" s="120"/>
      <c r="I600" s="104"/>
      <c r="J600" s="104"/>
      <c r="K600" s="104"/>
      <c r="L600" s="104"/>
      <c r="M600" s="104"/>
      <c r="N600" s="104"/>
      <c r="O600" s="104"/>
      <c r="P600" s="104"/>
      <c r="Q600" s="104"/>
      <c r="R600" s="104"/>
      <c r="S600" s="104"/>
      <c r="T600" s="104"/>
      <c r="U600" s="104"/>
      <c r="V600" s="104"/>
      <c r="W600" s="104"/>
      <c r="X600" s="104"/>
      <c r="Y600" s="104"/>
      <c r="Z600" s="104"/>
    </row>
    <row r="601" spans="1:26" ht="14.25" customHeight="1">
      <c r="A601" s="104"/>
      <c r="B601" s="119"/>
      <c r="C601" s="104"/>
      <c r="D601" s="104"/>
      <c r="E601" s="104"/>
      <c r="F601" s="103"/>
      <c r="G601" s="103"/>
      <c r="H601" s="120"/>
      <c r="I601" s="104"/>
      <c r="J601" s="104"/>
      <c r="K601" s="104"/>
      <c r="L601" s="104"/>
      <c r="M601" s="104"/>
      <c r="N601" s="104"/>
      <c r="O601" s="104"/>
      <c r="P601" s="104"/>
      <c r="Q601" s="104"/>
      <c r="R601" s="104"/>
      <c r="S601" s="104"/>
      <c r="T601" s="104"/>
      <c r="U601" s="104"/>
      <c r="V601" s="104"/>
      <c r="W601" s="104"/>
      <c r="X601" s="104"/>
      <c r="Y601" s="104"/>
      <c r="Z601" s="104"/>
    </row>
    <row r="602" spans="1:26" ht="14.25" customHeight="1">
      <c r="A602" s="104"/>
      <c r="B602" s="119"/>
      <c r="C602" s="104"/>
      <c r="D602" s="104"/>
      <c r="E602" s="104"/>
      <c r="F602" s="103"/>
      <c r="G602" s="103"/>
      <c r="H602" s="120"/>
      <c r="I602" s="104"/>
      <c r="J602" s="104"/>
      <c r="K602" s="104"/>
      <c r="L602" s="104"/>
      <c r="M602" s="104"/>
      <c r="N602" s="104"/>
      <c r="O602" s="104"/>
      <c r="P602" s="104"/>
      <c r="Q602" s="104"/>
      <c r="R602" s="104"/>
      <c r="S602" s="104"/>
      <c r="T602" s="104"/>
      <c r="U602" s="104"/>
      <c r="V602" s="104"/>
      <c r="W602" s="104"/>
      <c r="X602" s="104"/>
      <c r="Y602" s="104"/>
      <c r="Z602" s="104"/>
    </row>
    <row r="603" spans="1:26" ht="14.25" customHeight="1">
      <c r="A603" s="104"/>
      <c r="B603" s="119"/>
      <c r="C603" s="104"/>
      <c r="D603" s="104"/>
      <c r="E603" s="104"/>
      <c r="F603" s="103"/>
      <c r="G603" s="103"/>
      <c r="H603" s="120"/>
      <c r="I603" s="104"/>
      <c r="J603" s="104"/>
      <c r="K603" s="104"/>
      <c r="L603" s="104"/>
      <c r="M603" s="104"/>
      <c r="N603" s="104"/>
      <c r="O603" s="104"/>
      <c r="P603" s="104"/>
      <c r="Q603" s="104"/>
      <c r="R603" s="104"/>
      <c r="S603" s="104"/>
      <c r="T603" s="104"/>
      <c r="U603" s="104"/>
      <c r="V603" s="104"/>
      <c r="W603" s="104"/>
      <c r="X603" s="104"/>
      <c r="Y603" s="104"/>
      <c r="Z603" s="104"/>
    </row>
    <row r="604" spans="1:26" ht="14.25" customHeight="1">
      <c r="A604" s="104"/>
      <c r="B604" s="119"/>
      <c r="C604" s="104"/>
      <c r="D604" s="104"/>
      <c r="E604" s="104"/>
      <c r="F604" s="103"/>
      <c r="G604" s="103"/>
      <c r="H604" s="120"/>
      <c r="I604" s="104"/>
      <c r="J604" s="104"/>
      <c r="K604" s="104"/>
      <c r="L604" s="104"/>
      <c r="M604" s="104"/>
      <c r="N604" s="104"/>
      <c r="O604" s="104"/>
      <c r="P604" s="104"/>
      <c r="Q604" s="104"/>
      <c r="R604" s="104"/>
      <c r="S604" s="104"/>
      <c r="T604" s="104"/>
      <c r="U604" s="104"/>
      <c r="V604" s="104"/>
      <c r="W604" s="104"/>
      <c r="X604" s="104"/>
      <c r="Y604" s="104"/>
      <c r="Z604" s="104"/>
    </row>
    <row r="605" spans="1:26" ht="14.25" customHeight="1">
      <c r="A605" s="104"/>
      <c r="B605" s="119"/>
      <c r="C605" s="104"/>
      <c r="D605" s="104"/>
      <c r="E605" s="104"/>
      <c r="F605" s="103"/>
      <c r="G605" s="103"/>
      <c r="H605" s="120"/>
      <c r="I605" s="104"/>
      <c r="J605" s="104"/>
      <c r="K605" s="104"/>
      <c r="L605" s="104"/>
      <c r="M605" s="104"/>
      <c r="N605" s="104"/>
      <c r="O605" s="104"/>
      <c r="P605" s="104"/>
      <c r="Q605" s="104"/>
      <c r="R605" s="104"/>
      <c r="S605" s="104"/>
      <c r="T605" s="104"/>
      <c r="U605" s="104"/>
      <c r="V605" s="104"/>
      <c r="W605" s="104"/>
      <c r="X605" s="104"/>
      <c r="Y605" s="104"/>
      <c r="Z605" s="104"/>
    </row>
    <row r="606" spans="1:26" ht="14.25" customHeight="1">
      <c r="A606" s="104"/>
      <c r="B606" s="119"/>
      <c r="C606" s="104"/>
      <c r="D606" s="104"/>
      <c r="E606" s="104"/>
      <c r="F606" s="103"/>
      <c r="G606" s="103"/>
      <c r="H606" s="120"/>
      <c r="I606" s="104"/>
      <c r="J606" s="104"/>
      <c r="K606" s="104"/>
      <c r="L606" s="104"/>
      <c r="M606" s="104"/>
      <c r="N606" s="104"/>
      <c r="O606" s="104"/>
      <c r="P606" s="104"/>
      <c r="Q606" s="104"/>
      <c r="R606" s="104"/>
      <c r="S606" s="104"/>
      <c r="T606" s="104"/>
      <c r="U606" s="104"/>
      <c r="V606" s="104"/>
      <c r="W606" s="104"/>
      <c r="X606" s="104"/>
      <c r="Y606" s="104"/>
      <c r="Z606" s="104"/>
    </row>
    <row r="607" spans="1:26" ht="14.25" customHeight="1">
      <c r="A607" s="104"/>
      <c r="B607" s="119"/>
      <c r="C607" s="104"/>
      <c r="D607" s="104"/>
      <c r="E607" s="104"/>
      <c r="F607" s="103"/>
      <c r="G607" s="103"/>
      <c r="H607" s="120"/>
      <c r="I607" s="104"/>
      <c r="J607" s="104"/>
      <c r="K607" s="104"/>
      <c r="L607" s="104"/>
      <c r="M607" s="104"/>
      <c r="N607" s="104"/>
      <c r="O607" s="104"/>
      <c r="P607" s="104"/>
      <c r="Q607" s="104"/>
      <c r="R607" s="104"/>
      <c r="S607" s="104"/>
      <c r="T607" s="104"/>
      <c r="U607" s="104"/>
      <c r="V607" s="104"/>
      <c r="W607" s="104"/>
      <c r="X607" s="104"/>
      <c r="Y607" s="104"/>
      <c r="Z607" s="104"/>
    </row>
    <row r="608" spans="1:26" ht="14.25" customHeight="1">
      <c r="A608" s="104"/>
      <c r="B608" s="119"/>
      <c r="C608" s="104"/>
      <c r="D608" s="104"/>
      <c r="E608" s="104"/>
      <c r="F608" s="103"/>
      <c r="G608" s="103"/>
      <c r="H608" s="120"/>
      <c r="I608" s="104"/>
      <c r="J608" s="104"/>
      <c r="K608" s="104"/>
      <c r="L608" s="104"/>
      <c r="M608" s="104"/>
      <c r="N608" s="104"/>
      <c r="O608" s="104"/>
      <c r="P608" s="104"/>
      <c r="Q608" s="104"/>
      <c r="R608" s="104"/>
      <c r="S608" s="104"/>
      <c r="T608" s="104"/>
      <c r="U608" s="104"/>
      <c r="V608" s="104"/>
      <c r="W608" s="104"/>
      <c r="X608" s="104"/>
      <c r="Y608" s="104"/>
      <c r="Z608" s="104"/>
    </row>
    <row r="609" spans="1:26" ht="14.25" customHeight="1">
      <c r="A609" s="104"/>
      <c r="B609" s="119"/>
      <c r="C609" s="104"/>
      <c r="D609" s="104"/>
      <c r="E609" s="104"/>
      <c r="F609" s="103"/>
      <c r="G609" s="103"/>
      <c r="H609" s="120"/>
      <c r="I609" s="104"/>
      <c r="J609" s="104"/>
      <c r="K609" s="104"/>
      <c r="L609" s="104"/>
      <c r="M609" s="104"/>
      <c r="N609" s="104"/>
      <c r="O609" s="104"/>
      <c r="P609" s="104"/>
      <c r="Q609" s="104"/>
      <c r="R609" s="104"/>
      <c r="S609" s="104"/>
      <c r="T609" s="104"/>
      <c r="U609" s="104"/>
      <c r="V609" s="104"/>
      <c r="W609" s="104"/>
      <c r="X609" s="104"/>
      <c r="Y609" s="104"/>
      <c r="Z609" s="104"/>
    </row>
    <row r="610" spans="1:26" ht="14.25" customHeight="1">
      <c r="A610" s="104"/>
      <c r="B610" s="119"/>
      <c r="C610" s="104"/>
      <c r="D610" s="104"/>
      <c r="E610" s="104"/>
      <c r="F610" s="103"/>
      <c r="G610" s="103"/>
      <c r="H610" s="120"/>
      <c r="I610" s="104"/>
      <c r="J610" s="104"/>
      <c r="K610" s="104"/>
      <c r="L610" s="104"/>
      <c r="M610" s="104"/>
      <c r="N610" s="104"/>
      <c r="O610" s="104"/>
      <c r="P610" s="104"/>
      <c r="Q610" s="104"/>
      <c r="R610" s="104"/>
      <c r="S610" s="104"/>
      <c r="T610" s="104"/>
      <c r="U610" s="104"/>
      <c r="V610" s="104"/>
      <c r="W610" s="104"/>
      <c r="X610" s="104"/>
      <c r="Y610" s="104"/>
      <c r="Z610" s="104"/>
    </row>
    <row r="611" spans="1:26" ht="14.25" customHeight="1">
      <c r="A611" s="104"/>
      <c r="B611" s="119"/>
      <c r="C611" s="104"/>
      <c r="D611" s="104"/>
      <c r="E611" s="104"/>
      <c r="F611" s="103"/>
      <c r="G611" s="103"/>
      <c r="H611" s="120"/>
      <c r="I611" s="104"/>
      <c r="J611" s="104"/>
      <c r="K611" s="104"/>
      <c r="L611" s="104"/>
      <c r="M611" s="104"/>
      <c r="N611" s="104"/>
      <c r="O611" s="104"/>
      <c r="P611" s="104"/>
      <c r="Q611" s="104"/>
      <c r="R611" s="104"/>
      <c r="S611" s="104"/>
      <c r="T611" s="104"/>
      <c r="U611" s="104"/>
      <c r="V611" s="104"/>
      <c r="W611" s="104"/>
      <c r="X611" s="104"/>
      <c r="Y611" s="104"/>
      <c r="Z611" s="104"/>
    </row>
    <row r="612" spans="1:26" ht="14.25" customHeight="1">
      <c r="A612" s="104"/>
      <c r="B612" s="119"/>
      <c r="C612" s="104"/>
      <c r="D612" s="104"/>
      <c r="E612" s="104"/>
      <c r="F612" s="103"/>
      <c r="G612" s="103"/>
      <c r="H612" s="120"/>
      <c r="I612" s="104"/>
      <c r="J612" s="104"/>
      <c r="K612" s="104"/>
      <c r="L612" s="104"/>
      <c r="M612" s="104"/>
      <c r="N612" s="104"/>
      <c r="O612" s="104"/>
      <c r="P612" s="104"/>
      <c r="Q612" s="104"/>
      <c r="R612" s="104"/>
      <c r="S612" s="104"/>
      <c r="T612" s="104"/>
      <c r="U612" s="104"/>
      <c r="V612" s="104"/>
      <c r="W612" s="104"/>
      <c r="X612" s="104"/>
      <c r="Y612" s="104"/>
      <c r="Z612" s="104"/>
    </row>
    <row r="613" spans="1:26" ht="14.25" customHeight="1">
      <c r="A613" s="104"/>
      <c r="B613" s="119"/>
      <c r="C613" s="104"/>
      <c r="D613" s="104"/>
      <c r="E613" s="104"/>
      <c r="F613" s="103"/>
      <c r="G613" s="103"/>
      <c r="H613" s="120"/>
      <c r="I613" s="104"/>
      <c r="J613" s="104"/>
      <c r="K613" s="104"/>
      <c r="L613" s="104"/>
      <c r="M613" s="104"/>
      <c r="N613" s="104"/>
      <c r="O613" s="104"/>
      <c r="P613" s="104"/>
      <c r="Q613" s="104"/>
      <c r="R613" s="104"/>
      <c r="S613" s="104"/>
      <c r="T613" s="104"/>
      <c r="U613" s="104"/>
      <c r="V613" s="104"/>
      <c r="W613" s="104"/>
      <c r="X613" s="104"/>
      <c r="Y613" s="104"/>
      <c r="Z613" s="104"/>
    </row>
    <row r="614" spans="1:26" ht="14.25" customHeight="1">
      <c r="A614" s="104"/>
      <c r="B614" s="119"/>
      <c r="C614" s="104"/>
      <c r="D614" s="104"/>
      <c r="E614" s="104"/>
      <c r="F614" s="103"/>
      <c r="G614" s="103"/>
      <c r="H614" s="120"/>
      <c r="I614" s="104"/>
      <c r="J614" s="104"/>
      <c r="K614" s="104"/>
      <c r="L614" s="104"/>
      <c r="M614" s="104"/>
      <c r="N614" s="104"/>
      <c r="O614" s="104"/>
      <c r="P614" s="104"/>
      <c r="Q614" s="104"/>
      <c r="R614" s="104"/>
      <c r="S614" s="104"/>
      <c r="T614" s="104"/>
      <c r="U614" s="104"/>
      <c r="V614" s="104"/>
      <c r="W614" s="104"/>
      <c r="X614" s="104"/>
      <c r="Y614" s="104"/>
      <c r="Z614" s="104"/>
    </row>
    <row r="615" spans="1:26" ht="14.25" customHeight="1">
      <c r="A615" s="104"/>
      <c r="B615" s="119"/>
      <c r="C615" s="104"/>
      <c r="D615" s="104"/>
      <c r="E615" s="104"/>
      <c r="F615" s="103"/>
      <c r="G615" s="103"/>
      <c r="H615" s="120"/>
      <c r="I615" s="104"/>
      <c r="J615" s="104"/>
      <c r="K615" s="104"/>
      <c r="L615" s="104"/>
      <c r="M615" s="104"/>
      <c r="N615" s="104"/>
      <c r="O615" s="104"/>
      <c r="P615" s="104"/>
      <c r="Q615" s="104"/>
      <c r="R615" s="104"/>
      <c r="S615" s="104"/>
      <c r="T615" s="104"/>
      <c r="U615" s="104"/>
      <c r="V615" s="104"/>
      <c r="W615" s="104"/>
      <c r="X615" s="104"/>
      <c r="Y615" s="104"/>
      <c r="Z615" s="104"/>
    </row>
    <row r="616" spans="1:26" ht="14.25" customHeight="1">
      <c r="A616" s="104"/>
      <c r="B616" s="119"/>
      <c r="C616" s="104"/>
      <c r="D616" s="104"/>
      <c r="E616" s="104"/>
      <c r="F616" s="103"/>
      <c r="G616" s="103"/>
      <c r="H616" s="120"/>
      <c r="I616" s="104"/>
      <c r="J616" s="104"/>
      <c r="K616" s="104"/>
      <c r="L616" s="104"/>
      <c r="M616" s="104"/>
      <c r="N616" s="104"/>
      <c r="O616" s="104"/>
      <c r="P616" s="104"/>
      <c r="Q616" s="104"/>
      <c r="R616" s="104"/>
      <c r="S616" s="104"/>
      <c r="T616" s="104"/>
      <c r="U616" s="104"/>
      <c r="V616" s="104"/>
      <c r="W616" s="104"/>
      <c r="X616" s="104"/>
      <c r="Y616" s="104"/>
      <c r="Z616" s="104"/>
    </row>
    <row r="617" spans="1:26" ht="14.25" customHeight="1">
      <c r="A617" s="104"/>
      <c r="B617" s="119"/>
      <c r="C617" s="104"/>
      <c r="D617" s="104"/>
      <c r="E617" s="104"/>
      <c r="F617" s="103"/>
      <c r="G617" s="103"/>
      <c r="H617" s="120"/>
      <c r="I617" s="104"/>
      <c r="J617" s="104"/>
      <c r="K617" s="104"/>
      <c r="L617" s="104"/>
      <c r="M617" s="104"/>
      <c r="N617" s="104"/>
      <c r="O617" s="104"/>
      <c r="P617" s="104"/>
      <c r="Q617" s="104"/>
      <c r="R617" s="104"/>
      <c r="S617" s="104"/>
      <c r="T617" s="104"/>
      <c r="U617" s="104"/>
      <c r="V617" s="104"/>
      <c r="W617" s="104"/>
      <c r="X617" s="104"/>
      <c r="Y617" s="104"/>
      <c r="Z617" s="104"/>
    </row>
    <row r="618" spans="1:26" ht="14.25" customHeight="1">
      <c r="A618" s="104"/>
      <c r="B618" s="119"/>
      <c r="C618" s="104"/>
      <c r="D618" s="104"/>
      <c r="E618" s="104"/>
      <c r="F618" s="103"/>
      <c r="G618" s="103"/>
      <c r="H618" s="120"/>
      <c r="I618" s="104"/>
      <c r="J618" s="104"/>
      <c r="K618" s="104"/>
      <c r="L618" s="104"/>
      <c r="M618" s="104"/>
      <c r="N618" s="104"/>
      <c r="O618" s="104"/>
      <c r="P618" s="104"/>
      <c r="Q618" s="104"/>
      <c r="R618" s="104"/>
      <c r="S618" s="104"/>
      <c r="T618" s="104"/>
      <c r="U618" s="104"/>
      <c r="V618" s="104"/>
      <c r="W618" s="104"/>
      <c r="X618" s="104"/>
      <c r="Y618" s="104"/>
      <c r="Z618" s="104"/>
    </row>
    <row r="619" spans="1:26" ht="14.25" customHeight="1">
      <c r="A619" s="104"/>
      <c r="B619" s="119"/>
      <c r="C619" s="104"/>
      <c r="D619" s="104"/>
      <c r="E619" s="104"/>
      <c r="F619" s="103"/>
      <c r="G619" s="103"/>
      <c r="H619" s="120"/>
      <c r="I619" s="104"/>
      <c r="J619" s="104"/>
      <c r="K619" s="104"/>
      <c r="L619" s="104"/>
      <c r="M619" s="104"/>
      <c r="N619" s="104"/>
      <c r="O619" s="104"/>
      <c r="P619" s="104"/>
      <c r="Q619" s="104"/>
      <c r="R619" s="104"/>
      <c r="S619" s="104"/>
      <c r="T619" s="104"/>
      <c r="U619" s="104"/>
      <c r="V619" s="104"/>
      <c r="W619" s="104"/>
      <c r="X619" s="104"/>
      <c r="Y619" s="104"/>
      <c r="Z619" s="104"/>
    </row>
    <row r="620" spans="1:26" ht="14.25" customHeight="1">
      <c r="A620" s="104"/>
      <c r="B620" s="119"/>
      <c r="C620" s="104"/>
      <c r="D620" s="104"/>
      <c r="E620" s="104"/>
      <c r="F620" s="103"/>
      <c r="G620" s="103"/>
      <c r="H620" s="120"/>
      <c r="I620" s="104"/>
      <c r="J620" s="104"/>
      <c r="K620" s="104"/>
      <c r="L620" s="104"/>
      <c r="M620" s="104"/>
      <c r="N620" s="104"/>
      <c r="O620" s="104"/>
      <c r="P620" s="104"/>
      <c r="Q620" s="104"/>
      <c r="R620" s="104"/>
      <c r="S620" s="104"/>
      <c r="T620" s="104"/>
      <c r="U620" s="104"/>
      <c r="V620" s="104"/>
      <c r="W620" s="104"/>
      <c r="X620" s="104"/>
      <c r="Y620" s="104"/>
      <c r="Z620" s="104"/>
    </row>
    <row r="621" spans="1:26" ht="14.25" customHeight="1">
      <c r="A621" s="104"/>
      <c r="B621" s="119"/>
      <c r="C621" s="104"/>
      <c r="D621" s="104"/>
      <c r="E621" s="104"/>
      <c r="F621" s="103"/>
      <c r="G621" s="103"/>
      <c r="H621" s="120"/>
      <c r="I621" s="104"/>
      <c r="J621" s="104"/>
      <c r="K621" s="104"/>
      <c r="L621" s="104"/>
      <c r="M621" s="104"/>
      <c r="N621" s="104"/>
      <c r="O621" s="104"/>
      <c r="P621" s="104"/>
      <c r="Q621" s="104"/>
      <c r="R621" s="104"/>
      <c r="S621" s="104"/>
      <c r="T621" s="104"/>
      <c r="U621" s="104"/>
      <c r="V621" s="104"/>
      <c r="W621" s="104"/>
      <c r="X621" s="104"/>
      <c r="Y621" s="104"/>
      <c r="Z621" s="104"/>
    </row>
    <row r="622" spans="1:26" ht="14.25" customHeight="1">
      <c r="A622" s="104"/>
      <c r="B622" s="119"/>
      <c r="C622" s="104"/>
      <c r="D622" s="104"/>
      <c r="E622" s="104"/>
      <c r="F622" s="103"/>
      <c r="G622" s="103"/>
      <c r="H622" s="120"/>
      <c r="I622" s="104"/>
      <c r="J622" s="104"/>
      <c r="K622" s="104"/>
      <c r="L622" s="104"/>
      <c r="M622" s="104"/>
      <c r="N622" s="104"/>
      <c r="O622" s="104"/>
      <c r="P622" s="104"/>
      <c r="Q622" s="104"/>
      <c r="R622" s="104"/>
      <c r="S622" s="104"/>
      <c r="T622" s="104"/>
      <c r="U622" s="104"/>
      <c r="V622" s="104"/>
      <c r="W622" s="104"/>
      <c r="X622" s="104"/>
      <c r="Y622" s="104"/>
      <c r="Z622" s="104"/>
    </row>
    <row r="623" spans="1:26" ht="14.25" customHeight="1">
      <c r="A623" s="104"/>
      <c r="B623" s="119"/>
      <c r="C623" s="104"/>
      <c r="D623" s="104"/>
      <c r="E623" s="104"/>
      <c r="F623" s="103"/>
      <c r="G623" s="103"/>
      <c r="H623" s="120"/>
      <c r="I623" s="104"/>
      <c r="J623" s="104"/>
      <c r="K623" s="104"/>
      <c r="L623" s="104"/>
      <c r="M623" s="104"/>
      <c r="N623" s="104"/>
      <c r="O623" s="104"/>
      <c r="P623" s="104"/>
      <c r="Q623" s="104"/>
      <c r="R623" s="104"/>
      <c r="S623" s="104"/>
      <c r="T623" s="104"/>
      <c r="U623" s="104"/>
      <c r="V623" s="104"/>
      <c r="W623" s="104"/>
      <c r="X623" s="104"/>
      <c r="Y623" s="104"/>
      <c r="Z623" s="104"/>
    </row>
    <row r="624" spans="1:26" ht="14.25" customHeight="1">
      <c r="A624" s="104"/>
      <c r="B624" s="119"/>
      <c r="C624" s="104"/>
      <c r="D624" s="104"/>
      <c r="E624" s="104"/>
      <c r="F624" s="103"/>
      <c r="G624" s="103"/>
      <c r="H624" s="120"/>
      <c r="I624" s="104"/>
      <c r="J624" s="104"/>
      <c r="K624" s="104"/>
      <c r="L624" s="104"/>
      <c r="M624" s="104"/>
      <c r="N624" s="104"/>
      <c r="O624" s="104"/>
      <c r="P624" s="104"/>
      <c r="Q624" s="104"/>
      <c r="R624" s="104"/>
      <c r="S624" s="104"/>
      <c r="T624" s="104"/>
      <c r="U624" s="104"/>
      <c r="V624" s="104"/>
      <c r="W624" s="104"/>
      <c r="X624" s="104"/>
      <c r="Y624" s="104"/>
      <c r="Z624" s="104"/>
    </row>
    <row r="625" spans="1:26" ht="14.25" customHeight="1">
      <c r="A625" s="104"/>
      <c r="B625" s="119"/>
      <c r="C625" s="104"/>
      <c r="D625" s="104"/>
      <c r="E625" s="104"/>
      <c r="F625" s="103"/>
      <c r="G625" s="103"/>
      <c r="H625" s="120"/>
      <c r="I625" s="104"/>
      <c r="J625" s="104"/>
      <c r="K625" s="104"/>
      <c r="L625" s="104"/>
      <c r="M625" s="104"/>
      <c r="N625" s="104"/>
      <c r="O625" s="104"/>
      <c r="P625" s="104"/>
      <c r="Q625" s="104"/>
      <c r="R625" s="104"/>
      <c r="S625" s="104"/>
      <c r="T625" s="104"/>
      <c r="U625" s="104"/>
      <c r="V625" s="104"/>
      <c r="W625" s="104"/>
      <c r="X625" s="104"/>
      <c r="Y625" s="104"/>
      <c r="Z625" s="104"/>
    </row>
    <row r="626" spans="1:26" ht="14.25" customHeight="1">
      <c r="A626" s="104"/>
      <c r="B626" s="119"/>
      <c r="C626" s="104"/>
      <c r="D626" s="104"/>
      <c r="E626" s="104"/>
      <c r="F626" s="103"/>
      <c r="G626" s="103"/>
      <c r="H626" s="120"/>
      <c r="I626" s="104"/>
      <c r="J626" s="104"/>
      <c r="K626" s="104"/>
      <c r="L626" s="104"/>
      <c r="M626" s="104"/>
      <c r="N626" s="104"/>
      <c r="O626" s="104"/>
      <c r="P626" s="104"/>
      <c r="Q626" s="104"/>
      <c r="R626" s="104"/>
      <c r="S626" s="104"/>
      <c r="T626" s="104"/>
      <c r="U626" s="104"/>
      <c r="V626" s="104"/>
      <c r="W626" s="104"/>
      <c r="X626" s="104"/>
      <c r="Y626" s="104"/>
      <c r="Z626" s="104"/>
    </row>
    <row r="627" spans="1:26" ht="14.25" customHeight="1">
      <c r="A627" s="104"/>
      <c r="B627" s="119"/>
      <c r="C627" s="104"/>
      <c r="D627" s="104"/>
      <c r="E627" s="104"/>
      <c r="F627" s="103"/>
      <c r="G627" s="103"/>
      <c r="H627" s="120"/>
      <c r="I627" s="104"/>
      <c r="J627" s="104"/>
      <c r="K627" s="104"/>
      <c r="L627" s="104"/>
      <c r="M627" s="104"/>
      <c r="N627" s="104"/>
      <c r="O627" s="104"/>
      <c r="P627" s="104"/>
      <c r="Q627" s="104"/>
      <c r="R627" s="104"/>
      <c r="S627" s="104"/>
      <c r="T627" s="104"/>
      <c r="U627" s="104"/>
      <c r="V627" s="104"/>
      <c r="W627" s="104"/>
      <c r="X627" s="104"/>
      <c r="Y627" s="104"/>
      <c r="Z627" s="104"/>
    </row>
    <row r="628" spans="1:26" ht="14.25" customHeight="1">
      <c r="A628" s="104"/>
      <c r="B628" s="119"/>
      <c r="C628" s="104"/>
      <c r="D628" s="104"/>
      <c r="E628" s="104"/>
      <c r="F628" s="103"/>
      <c r="G628" s="103"/>
      <c r="H628" s="120"/>
      <c r="I628" s="104"/>
      <c r="J628" s="104"/>
      <c r="K628" s="104"/>
      <c r="L628" s="104"/>
      <c r="M628" s="104"/>
      <c r="N628" s="104"/>
      <c r="O628" s="104"/>
      <c r="P628" s="104"/>
      <c r="Q628" s="104"/>
      <c r="R628" s="104"/>
      <c r="S628" s="104"/>
      <c r="T628" s="104"/>
      <c r="U628" s="104"/>
      <c r="V628" s="104"/>
      <c r="W628" s="104"/>
      <c r="X628" s="104"/>
      <c r="Y628" s="104"/>
      <c r="Z628" s="104"/>
    </row>
    <row r="629" spans="1:26" ht="14.25" customHeight="1">
      <c r="A629" s="104"/>
      <c r="B629" s="119"/>
      <c r="C629" s="104"/>
      <c r="D629" s="104"/>
      <c r="E629" s="104"/>
      <c r="F629" s="103"/>
      <c r="G629" s="103"/>
      <c r="H629" s="120"/>
      <c r="I629" s="104"/>
      <c r="J629" s="104"/>
      <c r="K629" s="104"/>
      <c r="L629" s="104"/>
      <c r="M629" s="104"/>
      <c r="N629" s="104"/>
      <c r="O629" s="104"/>
      <c r="P629" s="104"/>
      <c r="Q629" s="104"/>
      <c r="R629" s="104"/>
      <c r="S629" s="104"/>
      <c r="T629" s="104"/>
      <c r="U629" s="104"/>
      <c r="V629" s="104"/>
      <c r="W629" s="104"/>
      <c r="X629" s="104"/>
      <c r="Y629" s="104"/>
      <c r="Z629" s="104"/>
    </row>
    <row r="630" spans="1:26" ht="14.25" customHeight="1">
      <c r="A630" s="104"/>
      <c r="B630" s="119"/>
      <c r="C630" s="104"/>
      <c r="D630" s="104"/>
      <c r="E630" s="104"/>
      <c r="F630" s="103"/>
      <c r="G630" s="103"/>
      <c r="H630" s="120"/>
      <c r="I630" s="104"/>
      <c r="J630" s="104"/>
      <c r="K630" s="104"/>
      <c r="L630" s="104"/>
      <c r="M630" s="104"/>
      <c r="N630" s="104"/>
      <c r="O630" s="104"/>
      <c r="P630" s="104"/>
      <c r="Q630" s="104"/>
      <c r="R630" s="104"/>
      <c r="S630" s="104"/>
      <c r="T630" s="104"/>
      <c r="U630" s="104"/>
      <c r="V630" s="104"/>
      <c r="W630" s="104"/>
      <c r="X630" s="104"/>
      <c r="Y630" s="104"/>
      <c r="Z630" s="104"/>
    </row>
    <row r="631" spans="1:26" ht="14.25" customHeight="1">
      <c r="A631" s="104"/>
      <c r="B631" s="119"/>
      <c r="C631" s="104"/>
      <c r="D631" s="104"/>
      <c r="E631" s="104"/>
      <c r="F631" s="103"/>
      <c r="G631" s="103"/>
      <c r="H631" s="120"/>
      <c r="I631" s="104"/>
      <c r="J631" s="104"/>
      <c r="K631" s="104"/>
      <c r="L631" s="104"/>
      <c r="M631" s="104"/>
      <c r="N631" s="104"/>
      <c r="O631" s="104"/>
      <c r="P631" s="104"/>
      <c r="Q631" s="104"/>
      <c r="R631" s="104"/>
      <c r="S631" s="104"/>
      <c r="T631" s="104"/>
      <c r="U631" s="104"/>
      <c r="V631" s="104"/>
      <c r="W631" s="104"/>
      <c r="X631" s="104"/>
      <c r="Y631" s="104"/>
      <c r="Z631" s="104"/>
    </row>
    <row r="632" spans="1:26" ht="14.25" customHeight="1">
      <c r="A632" s="104"/>
      <c r="B632" s="119"/>
      <c r="C632" s="104"/>
      <c r="D632" s="104"/>
      <c r="E632" s="104"/>
      <c r="F632" s="103"/>
      <c r="G632" s="103"/>
      <c r="H632" s="120"/>
      <c r="I632" s="104"/>
      <c r="J632" s="104"/>
      <c r="K632" s="104"/>
      <c r="L632" s="104"/>
      <c r="M632" s="104"/>
      <c r="N632" s="104"/>
      <c r="O632" s="104"/>
      <c r="P632" s="104"/>
      <c r="Q632" s="104"/>
      <c r="R632" s="104"/>
      <c r="S632" s="104"/>
      <c r="T632" s="104"/>
      <c r="U632" s="104"/>
      <c r="V632" s="104"/>
      <c r="W632" s="104"/>
      <c r="X632" s="104"/>
      <c r="Y632" s="104"/>
      <c r="Z632" s="104"/>
    </row>
    <row r="633" spans="1:26" ht="14.25" customHeight="1">
      <c r="A633" s="104"/>
      <c r="B633" s="119"/>
      <c r="C633" s="104"/>
      <c r="D633" s="104"/>
      <c r="E633" s="104"/>
      <c r="F633" s="103"/>
      <c r="G633" s="103"/>
      <c r="H633" s="120"/>
      <c r="I633" s="104"/>
      <c r="J633" s="104"/>
      <c r="K633" s="104"/>
      <c r="L633" s="104"/>
      <c r="M633" s="104"/>
      <c r="N633" s="104"/>
      <c r="O633" s="104"/>
      <c r="P633" s="104"/>
      <c r="Q633" s="104"/>
      <c r="R633" s="104"/>
      <c r="S633" s="104"/>
      <c r="T633" s="104"/>
      <c r="U633" s="104"/>
      <c r="V633" s="104"/>
      <c r="W633" s="104"/>
      <c r="X633" s="104"/>
      <c r="Y633" s="104"/>
      <c r="Z633" s="104"/>
    </row>
    <row r="634" spans="1:26" ht="14.25" customHeight="1">
      <c r="A634" s="104"/>
      <c r="B634" s="119"/>
      <c r="C634" s="104"/>
      <c r="D634" s="104"/>
      <c r="E634" s="104"/>
      <c r="F634" s="103"/>
      <c r="G634" s="103"/>
      <c r="H634" s="120"/>
      <c r="I634" s="104"/>
      <c r="J634" s="104"/>
      <c r="K634" s="104"/>
      <c r="L634" s="104"/>
      <c r="M634" s="104"/>
      <c r="N634" s="104"/>
      <c r="O634" s="104"/>
      <c r="P634" s="104"/>
      <c r="Q634" s="104"/>
      <c r="R634" s="104"/>
      <c r="S634" s="104"/>
      <c r="T634" s="104"/>
      <c r="U634" s="104"/>
      <c r="V634" s="104"/>
      <c r="W634" s="104"/>
      <c r="X634" s="104"/>
      <c r="Y634" s="104"/>
      <c r="Z634" s="104"/>
    </row>
    <row r="635" spans="1:26" ht="14.25" customHeight="1">
      <c r="A635" s="104"/>
      <c r="B635" s="119"/>
      <c r="C635" s="104"/>
      <c r="D635" s="104"/>
      <c r="E635" s="104"/>
      <c r="F635" s="103"/>
      <c r="G635" s="103"/>
      <c r="H635" s="120"/>
      <c r="I635" s="104"/>
      <c r="J635" s="104"/>
      <c r="K635" s="104"/>
      <c r="L635" s="104"/>
      <c r="M635" s="104"/>
      <c r="N635" s="104"/>
      <c r="O635" s="104"/>
      <c r="P635" s="104"/>
      <c r="Q635" s="104"/>
      <c r="R635" s="104"/>
      <c r="S635" s="104"/>
      <c r="T635" s="104"/>
      <c r="U635" s="104"/>
      <c r="V635" s="104"/>
      <c r="W635" s="104"/>
      <c r="X635" s="104"/>
      <c r="Y635" s="104"/>
      <c r="Z635" s="104"/>
    </row>
    <row r="636" spans="1:26" ht="14.25" customHeight="1">
      <c r="A636" s="104"/>
      <c r="B636" s="119"/>
      <c r="C636" s="104"/>
      <c r="D636" s="104"/>
      <c r="E636" s="104"/>
      <c r="F636" s="103"/>
      <c r="G636" s="103"/>
      <c r="H636" s="120"/>
      <c r="I636" s="104"/>
      <c r="J636" s="104"/>
      <c r="K636" s="104"/>
      <c r="L636" s="104"/>
      <c r="M636" s="104"/>
      <c r="N636" s="104"/>
      <c r="O636" s="104"/>
      <c r="P636" s="104"/>
      <c r="Q636" s="104"/>
      <c r="R636" s="104"/>
      <c r="S636" s="104"/>
      <c r="T636" s="104"/>
      <c r="U636" s="104"/>
      <c r="V636" s="104"/>
      <c r="W636" s="104"/>
      <c r="X636" s="104"/>
      <c r="Y636" s="104"/>
      <c r="Z636" s="104"/>
    </row>
    <row r="637" spans="1:26" ht="14.25" customHeight="1">
      <c r="A637" s="104"/>
      <c r="B637" s="119"/>
      <c r="C637" s="104"/>
      <c r="D637" s="104"/>
      <c r="E637" s="104"/>
      <c r="F637" s="103"/>
      <c r="G637" s="103"/>
      <c r="H637" s="120"/>
      <c r="I637" s="104"/>
      <c r="J637" s="104"/>
      <c r="K637" s="104"/>
      <c r="L637" s="104"/>
      <c r="M637" s="104"/>
      <c r="N637" s="104"/>
      <c r="O637" s="104"/>
      <c r="P637" s="104"/>
      <c r="Q637" s="104"/>
      <c r="R637" s="104"/>
      <c r="S637" s="104"/>
      <c r="T637" s="104"/>
      <c r="U637" s="104"/>
      <c r="V637" s="104"/>
      <c r="W637" s="104"/>
      <c r="X637" s="104"/>
      <c r="Y637" s="104"/>
      <c r="Z637" s="104"/>
    </row>
    <row r="638" spans="1:26" ht="14.25" customHeight="1">
      <c r="A638" s="104"/>
      <c r="B638" s="119"/>
      <c r="C638" s="104"/>
      <c r="D638" s="104"/>
      <c r="E638" s="104"/>
      <c r="F638" s="103"/>
      <c r="G638" s="103"/>
      <c r="H638" s="120"/>
      <c r="I638" s="104"/>
      <c r="J638" s="104"/>
      <c r="K638" s="104"/>
      <c r="L638" s="104"/>
      <c r="M638" s="104"/>
      <c r="N638" s="104"/>
      <c r="O638" s="104"/>
      <c r="P638" s="104"/>
      <c r="Q638" s="104"/>
      <c r="R638" s="104"/>
      <c r="S638" s="104"/>
      <c r="T638" s="104"/>
      <c r="U638" s="104"/>
      <c r="V638" s="104"/>
      <c r="W638" s="104"/>
      <c r="X638" s="104"/>
      <c r="Y638" s="104"/>
      <c r="Z638" s="104"/>
    </row>
    <row r="639" spans="1:26" ht="14.25" customHeight="1">
      <c r="A639" s="104"/>
      <c r="B639" s="119"/>
      <c r="C639" s="104"/>
      <c r="D639" s="104"/>
      <c r="E639" s="104"/>
      <c r="F639" s="103"/>
      <c r="G639" s="103"/>
      <c r="H639" s="120"/>
      <c r="I639" s="104"/>
      <c r="J639" s="104"/>
      <c r="K639" s="104"/>
      <c r="L639" s="104"/>
      <c r="M639" s="104"/>
      <c r="N639" s="104"/>
      <c r="O639" s="104"/>
      <c r="P639" s="104"/>
      <c r="Q639" s="104"/>
      <c r="R639" s="104"/>
      <c r="S639" s="104"/>
      <c r="T639" s="104"/>
      <c r="U639" s="104"/>
      <c r="V639" s="104"/>
      <c r="W639" s="104"/>
      <c r="X639" s="104"/>
      <c r="Y639" s="104"/>
      <c r="Z639" s="104"/>
    </row>
    <row r="640" spans="1:26" ht="14.25" customHeight="1">
      <c r="A640" s="104"/>
      <c r="B640" s="119"/>
      <c r="C640" s="104"/>
      <c r="D640" s="104"/>
      <c r="E640" s="104"/>
      <c r="F640" s="103"/>
      <c r="G640" s="103"/>
      <c r="H640" s="120"/>
      <c r="I640" s="104"/>
      <c r="J640" s="104"/>
      <c r="K640" s="104"/>
      <c r="L640" s="104"/>
      <c r="M640" s="104"/>
      <c r="N640" s="104"/>
      <c r="O640" s="104"/>
      <c r="P640" s="104"/>
      <c r="Q640" s="104"/>
      <c r="R640" s="104"/>
      <c r="S640" s="104"/>
      <c r="T640" s="104"/>
      <c r="U640" s="104"/>
      <c r="V640" s="104"/>
      <c r="W640" s="104"/>
      <c r="X640" s="104"/>
      <c r="Y640" s="104"/>
      <c r="Z640" s="104"/>
    </row>
    <row r="641" spans="1:26" ht="14.25" customHeight="1">
      <c r="A641" s="104"/>
      <c r="B641" s="119"/>
      <c r="C641" s="104"/>
      <c r="D641" s="104"/>
      <c r="E641" s="104"/>
      <c r="F641" s="103"/>
      <c r="G641" s="103"/>
      <c r="H641" s="120"/>
      <c r="I641" s="104"/>
      <c r="J641" s="104"/>
      <c r="K641" s="104"/>
      <c r="L641" s="104"/>
      <c r="M641" s="104"/>
      <c r="N641" s="104"/>
      <c r="O641" s="104"/>
      <c r="P641" s="104"/>
      <c r="Q641" s="104"/>
      <c r="R641" s="104"/>
      <c r="S641" s="104"/>
      <c r="T641" s="104"/>
      <c r="U641" s="104"/>
      <c r="V641" s="104"/>
      <c r="W641" s="104"/>
      <c r="X641" s="104"/>
      <c r="Y641" s="104"/>
      <c r="Z641" s="104"/>
    </row>
    <row r="642" spans="1:26" ht="14.25" customHeight="1">
      <c r="A642" s="104"/>
      <c r="B642" s="119"/>
      <c r="C642" s="104"/>
      <c r="D642" s="104"/>
      <c r="E642" s="104"/>
      <c r="F642" s="103"/>
      <c r="G642" s="103"/>
      <c r="H642" s="120"/>
      <c r="I642" s="104"/>
      <c r="J642" s="104"/>
      <c r="K642" s="104"/>
      <c r="L642" s="104"/>
      <c r="M642" s="104"/>
      <c r="N642" s="104"/>
      <c r="O642" s="104"/>
      <c r="P642" s="104"/>
      <c r="Q642" s="104"/>
      <c r="R642" s="104"/>
      <c r="S642" s="104"/>
      <c r="T642" s="104"/>
      <c r="U642" s="104"/>
      <c r="V642" s="104"/>
      <c r="W642" s="104"/>
      <c r="X642" s="104"/>
      <c r="Y642" s="104"/>
      <c r="Z642" s="104"/>
    </row>
    <row r="643" spans="1:26" ht="14.25" customHeight="1">
      <c r="A643" s="104"/>
      <c r="B643" s="119"/>
      <c r="C643" s="104"/>
      <c r="D643" s="104"/>
      <c r="E643" s="104"/>
      <c r="F643" s="103"/>
      <c r="G643" s="103"/>
      <c r="H643" s="120"/>
      <c r="I643" s="104"/>
      <c r="J643" s="104"/>
      <c r="K643" s="104"/>
      <c r="L643" s="104"/>
      <c r="M643" s="104"/>
      <c r="N643" s="104"/>
      <c r="O643" s="104"/>
      <c r="P643" s="104"/>
      <c r="Q643" s="104"/>
      <c r="R643" s="104"/>
      <c r="S643" s="104"/>
      <c r="T643" s="104"/>
      <c r="U643" s="104"/>
      <c r="V643" s="104"/>
      <c r="W643" s="104"/>
      <c r="X643" s="104"/>
      <c r="Y643" s="104"/>
      <c r="Z643" s="104"/>
    </row>
    <row r="644" spans="1:26" ht="14.25" customHeight="1">
      <c r="A644" s="104"/>
      <c r="B644" s="119"/>
      <c r="C644" s="104"/>
      <c r="D644" s="104"/>
      <c r="E644" s="104"/>
      <c r="F644" s="103"/>
      <c r="G644" s="103"/>
      <c r="H644" s="120"/>
      <c r="I644" s="104"/>
      <c r="J644" s="104"/>
      <c r="K644" s="104"/>
      <c r="L644" s="104"/>
      <c r="M644" s="104"/>
      <c r="N644" s="104"/>
      <c r="O644" s="104"/>
      <c r="P644" s="104"/>
      <c r="Q644" s="104"/>
      <c r="R644" s="104"/>
      <c r="S644" s="104"/>
      <c r="T644" s="104"/>
      <c r="U644" s="104"/>
      <c r="V644" s="104"/>
      <c r="W644" s="104"/>
      <c r="X644" s="104"/>
      <c r="Y644" s="104"/>
      <c r="Z644" s="104"/>
    </row>
    <row r="645" spans="1:26" ht="14.25" customHeight="1">
      <c r="A645" s="104"/>
      <c r="B645" s="119"/>
      <c r="C645" s="104"/>
      <c r="D645" s="104"/>
      <c r="E645" s="104"/>
      <c r="F645" s="103"/>
      <c r="G645" s="103"/>
      <c r="H645" s="120"/>
      <c r="I645" s="104"/>
      <c r="J645" s="104"/>
      <c r="K645" s="104"/>
      <c r="L645" s="104"/>
      <c r="M645" s="104"/>
      <c r="N645" s="104"/>
      <c r="O645" s="104"/>
      <c r="P645" s="104"/>
      <c r="Q645" s="104"/>
      <c r="R645" s="104"/>
      <c r="S645" s="104"/>
      <c r="T645" s="104"/>
      <c r="U645" s="104"/>
      <c r="V645" s="104"/>
      <c r="W645" s="104"/>
      <c r="X645" s="104"/>
      <c r="Y645" s="104"/>
      <c r="Z645" s="104"/>
    </row>
    <row r="646" spans="1:26" ht="14.25" customHeight="1">
      <c r="A646" s="104"/>
      <c r="B646" s="119"/>
      <c r="C646" s="104"/>
      <c r="D646" s="104"/>
      <c r="E646" s="104"/>
      <c r="F646" s="103"/>
      <c r="G646" s="103"/>
      <c r="H646" s="120"/>
      <c r="I646" s="104"/>
      <c r="J646" s="104"/>
      <c r="K646" s="104"/>
      <c r="L646" s="104"/>
      <c r="M646" s="104"/>
      <c r="N646" s="104"/>
      <c r="O646" s="104"/>
      <c r="P646" s="104"/>
      <c r="Q646" s="104"/>
      <c r="R646" s="104"/>
      <c r="S646" s="104"/>
      <c r="T646" s="104"/>
      <c r="U646" s="104"/>
      <c r="V646" s="104"/>
      <c r="W646" s="104"/>
      <c r="X646" s="104"/>
      <c r="Y646" s="104"/>
      <c r="Z646" s="104"/>
    </row>
    <row r="647" spans="1:26" ht="14.25" customHeight="1">
      <c r="A647" s="104"/>
      <c r="B647" s="119"/>
      <c r="C647" s="104"/>
      <c r="D647" s="104"/>
      <c r="E647" s="104"/>
      <c r="F647" s="103"/>
      <c r="G647" s="103"/>
      <c r="H647" s="120"/>
      <c r="I647" s="104"/>
      <c r="J647" s="104"/>
      <c r="K647" s="104"/>
      <c r="L647" s="104"/>
      <c r="M647" s="104"/>
      <c r="N647" s="104"/>
      <c r="O647" s="104"/>
      <c r="P647" s="104"/>
      <c r="Q647" s="104"/>
      <c r="R647" s="104"/>
      <c r="S647" s="104"/>
      <c r="T647" s="104"/>
      <c r="U647" s="104"/>
      <c r="V647" s="104"/>
      <c r="W647" s="104"/>
      <c r="X647" s="104"/>
      <c r="Y647" s="104"/>
      <c r="Z647" s="104"/>
    </row>
    <row r="648" spans="1:26" ht="14.25" customHeight="1">
      <c r="A648" s="104"/>
      <c r="B648" s="119"/>
      <c r="C648" s="104"/>
      <c r="D648" s="104"/>
      <c r="E648" s="104"/>
      <c r="F648" s="103"/>
      <c r="G648" s="103"/>
      <c r="H648" s="120"/>
      <c r="I648" s="104"/>
      <c r="J648" s="104"/>
      <c r="K648" s="104"/>
      <c r="L648" s="104"/>
      <c r="M648" s="104"/>
      <c r="N648" s="104"/>
      <c r="O648" s="104"/>
      <c r="P648" s="104"/>
      <c r="Q648" s="104"/>
      <c r="R648" s="104"/>
      <c r="S648" s="104"/>
      <c r="T648" s="104"/>
      <c r="U648" s="104"/>
      <c r="V648" s="104"/>
      <c r="W648" s="104"/>
      <c r="X648" s="104"/>
      <c r="Y648" s="104"/>
      <c r="Z648" s="104"/>
    </row>
    <row r="649" spans="1:26" ht="14.25" customHeight="1">
      <c r="A649" s="104"/>
      <c r="B649" s="119"/>
      <c r="C649" s="104"/>
      <c r="D649" s="104"/>
      <c r="E649" s="104"/>
      <c r="F649" s="103"/>
      <c r="G649" s="103"/>
      <c r="H649" s="120"/>
      <c r="I649" s="104"/>
      <c r="J649" s="104"/>
      <c r="K649" s="104"/>
      <c r="L649" s="104"/>
      <c r="M649" s="104"/>
      <c r="N649" s="104"/>
      <c r="O649" s="104"/>
      <c r="P649" s="104"/>
      <c r="Q649" s="104"/>
      <c r="R649" s="104"/>
      <c r="S649" s="104"/>
      <c r="T649" s="104"/>
      <c r="U649" s="104"/>
      <c r="V649" s="104"/>
      <c r="W649" s="104"/>
      <c r="X649" s="104"/>
      <c r="Y649" s="104"/>
      <c r="Z649" s="104"/>
    </row>
    <row r="650" spans="1:26" ht="14.25" customHeight="1">
      <c r="A650" s="104"/>
      <c r="B650" s="119"/>
      <c r="C650" s="104"/>
      <c r="D650" s="104"/>
      <c r="E650" s="104"/>
      <c r="F650" s="103"/>
      <c r="G650" s="103"/>
      <c r="H650" s="120"/>
      <c r="I650" s="104"/>
      <c r="J650" s="104"/>
      <c r="K650" s="104"/>
      <c r="L650" s="104"/>
      <c r="M650" s="104"/>
      <c r="N650" s="104"/>
      <c r="O650" s="104"/>
      <c r="P650" s="104"/>
      <c r="Q650" s="104"/>
      <c r="R650" s="104"/>
      <c r="S650" s="104"/>
      <c r="T650" s="104"/>
      <c r="U650" s="104"/>
      <c r="V650" s="104"/>
      <c r="W650" s="104"/>
      <c r="X650" s="104"/>
      <c r="Y650" s="104"/>
      <c r="Z650" s="104"/>
    </row>
    <row r="651" spans="1:26" ht="14.25" customHeight="1">
      <c r="A651" s="104"/>
      <c r="B651" s="119"/>
      <c r="C651" s="104"/>
      <c r="D651" s="104"/>
      <c r="E651" s="104"/>
      <c r="F651" s="103"/>
      <c r="G651" s="103"/>
      <c r="H651" s="120"/>
      <c r="I651" s="104"/>
      <c r="J651" s="104"/>
      <c r="K651" s="104"/>
      <c r="L651" s="104"/>
      <c r="M651" s="104"/>
      <c r="N651" s="104"/>
      <c r="O651" s="104"/>
      <c r="P651" s="104"/>
      <c r="Q651" s="104"/>
      <c r="R651" s="104"/>
      <c r="S651" s="104"/>
      <c r="T651" s="104"/>
      <c r="U651" s="104"/>
      <c r="V651" s="104"/>
      <c r="W651" s="104"/>
      <c r="X651" s="104"/>
      <c r="Y651" s="104"/>
      <c r="Z651" s="104"/>
    </row>
    <row r="652" spans="1:26" ht="14.25" customHeight="1">
      <c r="A652" s="104"/>
      <c r="B652" s="119"/>
      <c r="C652" s="104"/>
      <c r="D652" s="104"/>
      <c r="E652" s="104"/>
      <c r="F652" s="103"/>
      <c r="G652" s="103"/>
      <c r="H652" s="120"/>
      <c r="I652" s="104"/>
      <c r="J652" s="104"/>
      <c r="K652" s="104"/>
      <c r="L652" s="104"/>
      <c r="M652" s="104"/>
      <c r="N652" s="104"/>
      <c r="O652" s="104"/>
      <c r="P652" s="104"/>
      <c r="Q652" s="104"/>
      <c r="R652" s="104"/>
      <c r="S652" s="104"/>
      <c r="T652" s="104"/>
      <c r="U652" s="104"/>
      <c r="V652" s="104"/>
      <c r="W652" s="104"/>
      <c r="X652" s="104"/>
      <c r="Y652" s="104"/>
      <c r="Z652" s="104"/>
    </row>
    <row r="653" spans="1:26" ht="14.25" customHeight="1">
      <c r="A653" s="104"/>
      <c r="B653" s="119"/>
      <c r="C653" s="104"/>
      <c r="D653" s="104"/>
      <c r="E653" s="104"/>
      <c r="F653" s="103"/>
      <c r="G653" s="103"/>
      <c r="H653" s="120"/>
      <c r="I653" s="104"/>
      <c r="J653" s="104"/>
      <c r="K653" s="104"/>
      <c r="L653" s="104"/>
      <c r="M653" s="104"/>
      <c r="N653" s="104"/>
      <c r="O653" s="104"/>
      <c r="P653" s="104"/>
      <c r="Q653" s="104"/>
      <c r="R653" s="104"/>
      <c r="S653" s="104"/>
      <c r="T653" s="104"/>
      <c r="U653" s="104"/>
      <c r="V653" s="104"/>
      <c r="W653" s="104"/>
      <c r="X653" s="104"/>
      <c r="Y653" s="104"/>
      <c r="Z653" s="104"/>
    </row>
    <row r="654" spans="1:26" ht="14.25" customHeight="1">
      <c r="A654" s="104"/>
      <c r="B654" s="119"/>
      <c r="C654" s="104"/>
      <c r="D654" s="104"/>
      <c r="E654" s="104"/>
      <c r="F654" s="103"/>
      <c r="G654" s="103"/>
      <c r="H654" s="120"/>
      <c r="I654" s="104"/>
      <c r="J654" s="104"/>
      <c r="K654" s="104"/>
      <c r="L654" s="104"/>
      <c r="M654" s="104"/>
      <c r="N654" s="104"/>
      <c r="O654" s="104"/>
      <c r="P654" s="104"/>
      <c r="Q654" s="104"/>
      <c r="R654" s="104"/>
      <c r="S654" s="104"/>
      <c r="T654" s="104"/>
      <c r="U654" s="104"/>
      <c r="V654" s="104"/>
      <c r="W654" s="104"/>
      <c r="X654" s="104"/>
      <c r="Y654" s="104"/>
      <c r="Z654" s="104"/>
    </row>
    <row r="655" spans="1:26" ht="14.25" customHeight="1">
      <c r="A655" s="104"/>
      <c r="B655" s="119"/>
      <c r="C655" s="104"/>
      <c r="D655" s="104"/>
      <c r="E655" s="104"/>
      <c r="F655" s="103"/>
      <c r="G655" s="103"/>
      <c r="H655" s="120"/>
      <c r="I655" s="104"/>
      <c r="J655" s="104"/>
      <c r="K655" s="104"/>
      <c r="L655" s="104"/>
      <c r="M655" s="104"/>
      <c r="N655" s="104"/>
      <c r="O655" s="104"/>
      <c r="P655" s="104"/>
      <c r="Q655" s="104"/>
      <c r="R655" s="104"/>
      <c r="S655" s="104"/>
      <c r="T655" s="104"/>
      <c r="U655" s="104"/>
      <c r="V655" s="104"/>
      <c r="W655" s="104"/>
      <c r="X655" s="104"/>
      <c r="Y655" s="104"/>
      <c r="Z655" s="104"/>
    </row>
    <row r="656" spans="1:26" ht="14.25" customHeight="1">
      <c r="A656" s="104"/>
      <c r="B656" s="119"/>
      <c r="C656" s="104"/>
      <c r="D656" s="104"/>
      <c r="E656" s="104"/>
      <c r="F656" s="103"/>
      <c r="G656" s="103"/>
      <c r="H656" s="120"/>
      <c r="I656" s="104"/>
      <c r="J656" s="104"/>
      <c r="K656" s="104"/>
      <c r="L656" s="104"/>
      <c r="M656" s="104"/>
      <c r="N656" s="104"/>
      <c r="O656" s="104"/>
      <c r="P656" s="104"/>
      <c r="Q656" s="104"/>
      <c r="R656" s="104"/>
      <c r="S656" s="104"/>
      <c r="T656" s="104"/>
      <c r="U656" s="104"/>
      <c r="V656" s="104"/>
      <c r="W656" s="104"/>
      <c r="X656" s="104"/>
      <c r="Y656" s="104"/>
      <c r="Z656" s="104"/>
    </row>
    <row r="657" spans="1:26" ht="14.25" customHeight="1">
      <c r="A657" s="104"/>
      <c r="B657" s="119"/>
      <c r="C657" s="104"/>
      <c r="D657" s="104"/>
      <c r="E657" s="104"/>
      <c r="F657" s="103"/>
      <c r="G657" s="103"/>
      <c r="H657" s="120"/>
      <c r="I657" s="104"/>
      <c r="J657" s="104"/>
      <c r="K657" s="104"/>
      <c r="L657" s="104"/>
      <c r="M657" s="104"/>
      <c r="N657" s="104"/>
      <c r="O657" s="104"/>
      <c r="P657" s="104"/>
      <c r="Q657" s="104"/>
      <c r="R657" s="104"/>
      <c r="S657" s="104"/>
      <c r="T657" s="104"/>
      <c r="U657" s="104"/>
      <c r="V657" s="104"/>
      <c r="W657" s="104"/>
      <c r="X657" s="104"/>
      <c r="Y657" s="104"/>
      <c r="Z657" s="104"/>
    </row>
    <row r="658" spans="1:26" ht="14.25" customHeight="1">
      <c r="A658" s="104"/>
      <c r="B658" s="119"/>
      <c r="C658" s="104"/>
      <c r="D658" s="104"/>
      <c r="E658" s="104"/>
      <c r="F658" s="103"/>
      <c r="G658" s="103"/>
      <c r="H658" s="120"/>
      <c r="I658" s="104"/>
      <c r="J658" s="104"/>
      <c r="K658" s="104"/>
      <c r="L658" s="104"/>
      <c r="M658" s="104"/>
      <c r="N658" s="104"/>
      <c r="O658" s="104"/>
      <c r="P658" s="104"/>
      <c r="Q658" s="104"/>
      <c r="R658" s="104"/>
      <c r="S658" s="104"/>
      <c r="T658" s="104"/>
      <c r="U658" s="104"/>
      <c r="V658" s="104"/>
      <c r="W658" s="104"/>
      <c r="X658" s="104"/>
      <c r="Y658" s="104"/>
      <c r="Z658" s="104"/>
    </row>
    <row r="659" spans="1:26" ht="14.25" customHeight="1">
      <c r="A659" s="104"/>
      <c r="B659" s="119"/>
      <c r="C659" s="104"/>
      <c r="D659" s="104"/>
      <c r="E659" s="104"/>
      <c r="F659" s="103"/>
      <c r="G659" s="103"/>
      <c r="H659" s="120"/>
      <c r="I659" s="104"/>
      <c r="J659" s="104"/>
      <c r="K659" s="104"/>
      <c r="L659" s="104"/>
      <c r="M659" s="104"/>
      <c r="N659" s="104"/>
      <c r="O659" s="104"/>
      <c r="P659" s="104"/>
      <c r="Q659" s="104"/>
      <c r="R659" s="104"/>
      <c r="S659" s="104"/>
      <c r="T659" s="104"/>
      <c r="U659" s="104"/>
      <c r="V659" s="104"/>
      <c r="W659" s="104"/>
      <c r="X659" s="104"/>
      <c r="Y659" s="104"/>
      <c r="Z659" s="104"/>
    </row>
    <row r="660" spans="1:26" ht="14.25" customHeight="1">
      <c r="A660" s="104"/>
      <c r="B660" s="119"/>
      <c r="C660" s="104"/>
      <c r="D660" s="104"/>
      <c r="E660" s="104"/>
      <c r="F660" s="103"/>
      <c r="G660" s="103"/>
      <c r="H660" s="120"/>
      <c r="I660" s="104"/>
      <c r="J660" s="104"/>
      <c r="K660" s="104"/>
      <c r="L660" s="104"/>
      <c r="M660" s="104"/>
      <c r="N660" s="104"/>
      <c r="O660" s="104"/>
      <c r="P660" s="104"/>
      <c r="Q660" s="104"/>
      <c r="R660" s="104"/>
      <c r="S660" s="104"/>
      <c r="T660" s="104"/>
      <c r="U660" s="104"/>
      <c r="V660" s="104"/>
      <c r="W660" s="104"/>
      <c r="X660" s="104"/>
      <c r="Y660" s="104"/>
      <c r="Z660" s="104"/>
    </row>
    <row r="661" spans="1:26" ht="14.25" customHeight="1">
      <c r="A661" s="104"/>
      <c r="B661" s="119"/>
      <c r="C661" s="104"/>
      <c r="D661" s="104"/>
      <c r="E661" s="104"/>
      <c r="F661" s="103"/>
      <c r="G661" s="103"/>
      <c r="H661" s="120"/>
      <c r="I661" s="104"/>
      <c r="J661" s="104"/>
      <c r="K661" s="104"/>
      <c r="L661" s="104"/>
      <c r="M661" s="104"/>
      <c r="N661" s="104"/>
      <c r="O661" s="104"/>
      <c r="P661" s="104"/>
      <c r="Q661" s="104"/>
      <c r="R661" s="104"/>
      <c r="S661" s="104"/>
      <c r="T661" s="104"/>
      <c r="U661" s="104"/>
      <c r="V661" s="104"/>
      <c r="W661" s="104"/>
      <c r="X661" s="104"/>
      <c r="Y661" s="104"/>
      <c r="Z661" s="104"/>
    </row>
    <row r="662" spans="1:26" ht="14.25" customHeight="1">
      <c r="A662" s="104"/>
      <c r="B662" s="119"/>
      <c r="C662" s="104"/>
      <c r="D662" s="104"/>
      <c r="E662" s="104"/>
      <c r="F662" s="103"/>
      <c r="G662" s="103"/>
      <c r="H662" s="120"/>
      <c r="I662" s="104"/>
      <c r="J662" s="104"/>
      <c r="K662" s="104"/>
      <c r="L662" s="104"/>
      <c r="M662" s="104"/>
      <c r="N662" s="104"/>
      <c r="O662" s="104"/>
      <c r="P662" s="104"/>
      <c r="Q662" s="104"/>
      <c r="R662" s="104"/>
      <c r="S662" s="104"/>
      <c r="T662" s="104"/>
      <c r="U662" s="104"/>
      <c r="V662" s="104"/>
      <c r="W662" s="104"/>
      <c r="X662" s="104"/>
      <c r="Y662" s="104"/>
      <c r="Z662" s="104"/>
    </row>
    <row r="663" spans="1:26" ht="14.25" customHeight="1">
      <c r="A663" s="104"/>
      <c r="B663" s="119"/>
      <c r="C663" s="104"/>
      <c r="D663" s="104"/>
      <c r="E663" s="104"/>
      <c r="F663" s="103"/>
      <c r="G663" s="103"/>
      <c r="H663" s="120"/>
      <c r="I663" s="104"/>
      <c r="J663" s="104"/>
      <c r="K663" s="104"/>
      <c r="L663" s="104"/>
      <c r="M663" s="104"/>
      <c r="N663" s="104"/>
      <c r="O663" s="104"/>
      <c r="P663" s="104"/>
      <c r="Q663" s="104"/>
      <c r="R663" s="104"/>
      <c r="S663" s="104"/>
      <c r="T663" s="104"/>
      <c r="U663" s="104"/>
      <c r="V663" s="104"/>
      <c r="W663" s="104"/>
      <c r="X663" s="104"/>
      <c r="Y663" s="104"/>
      <c r="Z663" s="104"/>
    </row>
    <row r="664" spans="1:26" ht="14.25" customHeight="1">
      <c r="A664" s="104"/>
      <c r="B664" s="119"/>
      <c r="C664" s="104"/>
      <c r="D664" s="104"/>
      <c r="E664" s="104"/>
      <c r="F664" s="103"/>
      <c r="G664" s="103"/>
      <c r="H664" s="120"/>
      <c r="I664" s="104"/>
      <c r="J664" s="104"/>
      <c r="K664" s="104"/>
      <c r="L664" s="104"/>
      <c r="M664" s="104"/>
      <c r="N664" s="104"/>
      <c r="O664" s="104"/>
      <c r="P664" s="104"/>
      <c r="Q664" s="104"/>
      <c r="R664" s="104"/>
      <c r="S664" s="104"/>
      <c r="T664" s="104"/>
      <c r="U664" s="104"/>
      <c r="V664" s="104"/>
      <c r="W664" s="104"/>
      <c r="X664" s="104"/>
      <c r="Y664" s="104"/>
      <c r="Z664" s="104"/>
    </row>
    <row r="665" spans="1:26" ht="14.25" customHeight="1">
      <c r="A665" s="104"/>
      <c r="B665" s="119"/>
      <c r="C665" s="104"/>
      <c r="D665" s="104"/>
      <c r="E665" s="104"/>
      <c r="F665" s="103"/>
      <c r="G665" s="103"/>
      <c r="H665" s="120"/>
      <c r="I665" s="104"/>
      <c r="J665" s="104"/>
      <c r="K665" s="104"/>
      <c r="L665" s="104"/>
      <c r="M665" s="104"/>
      <c r="N665" s="104"/>
      <c r="O665" s="104"/>
      <c r="P665" s="104"/>
      <c r="Q665" s="104"/>
      <c r="R665" s="104"/>
      <c r="S665" s="104"/>
      <c r="T665" s="104"/>
      <c r="U665" s="104"/>
      <c r="V665" s="104"/>
      <c r="W665" s="104"/>
      <c r="X665" s="104"/>
      <c r="Y665" s="104"/>
      <c r="Z665" s="104"/>
    </row>
    <row r="666" spans="1:26" ht="14.25" customHeight="1">
      <c r="A666" s="104"/>
      <c r="B666" s="119"/>
      <c r="C666" s="104"/>
      <c r="D666" s="104"/>
      <c r="E666" s="104"/>
      <c r="F666" s="103"/>
      <c r="G666" s="103"/>
      <c r="H666" s="120"/>
      <c r="I666" s="104"/>
      <c r="J666" s="104"/>
      <c r="K666" s="104"/>
      <c r="L666" s="104"/>
      <c r="M666" s="104"/>
      <c r="N666" s="104"/>
      <c r="O666" s="104"/>
      <c r="P666" s="104"/>
      <c r="Q666" s="104"/>
      <c r="R666" s="104"/>
      <c r="S666" s="104"/>
      <c r="T666" s="104"/>
      <c r="U666" s="104"/>
      <c r="V666" s="104"/>
      <c r="W666" s="104"/>
      <c r="X666" s="104"/>
      <c r="Y666" s="104"/>
      <c r="Z666" s="104"/>
    </row>
    <row r="667" spans="1:26" ht="14.25" customHeight="1">
      <c r="A667" s="104"/>
      <c r="B667" s="119"/>
      <c r="C667" s="104"/>
      <c r="D667" s="104"/>
      <c r="E667" s="104"/>
      <c r="F667" s="103"/>
      <c r="G667" s="103"/>
      <c r="H667" s="120"/>
      <c r="I667" s="104"/>
      <c r="J667" s="104"/>
      <c r="K667" s="104"/>
      <c r="L667" s="104"/>
      <c r="M667" s="104"/>
      <c r="N667" s="104"/>
      <c r="O667" s="104"/>
      <c r="P667" s="104"/>
      <c r="Q667" s="104"/>
      <c r="R667" s="104"/>
      <c r="S667" s="104"/>
      <c r="T667" s="104"/>
      <c r="U667" s="104"/>
      <c r="V667" s="104"/>
      <c r="W667" s="104"/>
      <c r="X667" s="104"/>
      <c r="Y667" s="104"/>
      <c r="Z667" s="104"/>
    </row>
    <row r="668" spans="1:26" ht="14.25" customHeight="1">
      <c r="A668" s="104"/>
      <c r="B668" s="119"/>
      <c r="C668" s="104"/>
      <c r="D668" s="104"/>
      <c r="E668" s="104"/>
      <c r="F668" s="103"/>
      <c r="G668" s="103"/>
      <c r="H668" s="120"/>
      <c r="I668" s="104"/>
      <c r="J668" s="104"/>
      <c r="K668" s="104"/>
      <c r="L668" s="104"/>
      <c r="M668" s="104"/>
      <c r="N668" s="104"/>
      <c r="O668" s="104"/>
      <c r="P668" s="104"/>
      <c r="Q668" s="104"/>
      <c r="R668" s="104"/>
      <c r="S668" s="104"/>
      <c r="T668" s="104"/>
      <c r="U668" s="104"/>
      <c r="V668" s="104"/>
      <c r="W668" s="104"/>
      <c r="X668" s="104"/>
      <c r="Y668" s="104"/>
      <c r="Z668" s="104"/>
    </row>
    <row r="669" spans="1:26" ht="14.25" customHeight="1">
      <c r="A669" s="104"/>
      <c r="B669" s="119"/>
      <c r="C669" s="104"/>
      <c r="D669" s="104"/>
      <c r="E669" s="104"/>
      <c r="F669" s="103"/>
      <c r="G669" s="103"/>
      <c r="H669" s="120"/>
      <c r="I669" s="104"/>
      <c r="J669" s="104"/>
      <c r="K669" s="104"/>
      <c r="L669" s="104"/>
      <c r="M669" s="104"/>
      <c r="N669" s="104"/>
      <c r="O669" s="104"/>
      <c r="P669" s="104"/>
      <c r="Q669" s="104"/>
      <c r="R669" s="104"/>
      <c r="S669" s="104"/>
      <c r="T669" s="104"/>
      <c r="U669" s="104"/>
      <c r="V669" s="104"/>
      <c r="W669" s="104"/>
      <c r="X669" s="104"/>
      <c r="Y669" s="104"/>
      <c r="Z669" s="104"/>
    </row>
    <row r="670" spans="1:26" ht="14.25" customHeight="1">
      <c r="A670" s="104"/>
      <c r="B670" s="119"/>
      <c r="C670" s="104"/>
      <c r="D670" s="104"/>
      <c r="E670" s="104"/>
      <c r="F670" s="103"/>
      <c r="G670" s="103"/>
      <c r="H670" s="120"/>
      <c r="I670" s="104"/>
      <c r="J670" s="104"/>
      <c r="K670" s="104"/>
      <c r="L670" s="104"/>
      <c r="M670" s="104"/>
      <c r="N670" s="104"/>
      <c r="O670" s="104"/>
      <c r="P670" s="104"/>
      <c r="Q670" s="104"/>
      <c r="R670" s="104"/>
      <c r="S670" s="104"/>
      <c r="T670" s="104"/>
      <c r="U670" s="104"/>
      <c r="V670" s="104"/>
      <c r="W670" s="104"/>
      <c r="X670" s="104"/>
      <c r="Y670" s="104"/>
      <c r="Z670" s="104"/>
    </row>
    <row r="671" spans="1:26" ht="14.25" customHeight="1">
      <c r="A671" s="104"/>
      <c r="B671" s="119"/>
      <c r="C671" s="104"/>
      <c r="D671" s="104"/>
      <c r="E671" s="104"/>
      <c r="F671" s="103"/>
      <c r="G671" s="103"/>
      <c r="H671" s="120"/>
      <c r="I671" s="104"/>
      <c r="J671" s="104"/>
      <c r="K671" s="104"/>
      <c r="L671" s="104"/>
      <c r="M671" s="104"/>
      <c r="N671" s="104"/>
      <c r="O671" s="104"/>
      <c r="P671" s="104"/>
      <c r="Q671" s="104"/>
      <c r="R671" s="104"/>
      <c r="S671" s="104"/>
      <c r="T671" s="104"/>
      <c r="U671" s="104"/>
      <c r="V671" s="104"/>
      <c r="W671" s="104"/>
      <c r="X671" s="104"/>
      <c r="Y671" s="104"/>
      <c r="Z671" s="104"/>
    </row>
    <row r="672" spans="1:26" ht="14.25" customHeight="1">
      <c r="A672" s="104"/>
      <c r="B672" s="119"/>
      <c r="C672" s="104"/>
      <c r="D672" s="104"/>
      <c r="E672" s="104"/>
      <c r="F672" s="103"/>
      <c r="G672" s="103"/>
      <c r="H672" s="120"/>
      <c r="I672" s="104"/>
      <c r="J672" s="104"/>
      <c r="K672" s="104"/>
      <c r="L672" s="104"/>
      <c r="M672" s="104"/>
      <c r="N672" s="104"/>
      <c r="O672" s="104"/>
      <c r="P672" s="104"/>
      <c r="Q672" s="104"/>
      <c r="R672" s="104"/>
      <c r="S672" s="104"/>
      <c r="T672" s="104"/>
      <c r="U672" s="104"/>
      <c r="V672" s="104"/>
      <c r="W672" s="104"/>
      <c r="X672" s="104"/>
      <c r="Y672" s="104"/>
      <c r="Z672" s="104"/>
    </row>
    <row r="673" spans="1:26" ht="14.25" customHeight="1">
      <c r="A673" s="104"/>
      <c r="B673" s="119"/>
      <c r="C673" s="104"/>
      <c r="D673" s="104"/>
      <c r="E673" s="104"/>
      <c r="F673" s="103"/>
      <c r="G673" s="103"/>
      <c r="H673" s="120"/>
      <c r="I673" s="104"/>
      <c r="J673" s="104"/>
      <c r="K673" s="104"/>
      <c r="L673" s="104"/>
      <c r="M673" s="104"/>
      <c r="N673" s="104"/>
      <c r="O673" s="104"/>
      <c r="P673" s="104"/>
      <c r="Q673" s="104"/>
      <c r="R673" s="104"/>
      <c r="S673" s="104"/>
      <c r="T673" s="104"/>
      <c r="U673" s="104"/>
      <c r="V673" s="104"/>
      <c r="W673" s="104"/>
      <c r="X673" s="104"/>
      <c r="Y673" s="104"/>
      <c r="Z673" s="104"/>
    </row>
    <row r="674" spans="1:26" ht="14.25" customHeight="1">
      <c r="A674" s="104"/>
      <c r="B674" s="119"/>
      <c r="C674" s="104"/>
      <c r="D674" s="104"/>
      <c r="E674" s="104"/>
      <c r="F674" s="103"/>
      <c r="G674" s="103"/>
      <c r="H674" s="120"/>
      <c r="I674" s="104"/>
      <c r="J674" s="104"/>
      <c r="K674" s="104"/>
      <c r="L674" s="104"/>
      <c r="M674" s="104"/>
      <c r="N674" s="104"/>
      <c r="O674" s="104"/>
      <c r="P674" s="104"/>
      <c r="Q674" s="104"/>
      <c r="R674" s="104"/>
      <c r="S674" s="104"/>
      <c r="T674" s="104"/>
      <c r="U674" s="104"/>
      <c r="V674" s="104"/>
      <c r="W674" s="104"/>
      <c r="X674" s="104"/>
      <c r="Y674" s="104"/>
      <c r="Z674" s="104"/>
    </row>
    <row r="675" spans="1:26" ht="14.25" customHeight="1">
      <c r="A675" s="104"/>
      <c r="B675" s="119"/>
      <c r="C675" s="104"/>
      <c r="D675" s="104"/>
      <c r="E675" s="104"/>
      <c r="F675" s="103"/>
      <c r="G675" s="103"/>
      <c r="H675" s="120"/>
      <c r="I675" s="104"/>
      <c r="J675" s="104"/>
      <c r="K675" s="104"/>
      <c r="L675" s="104"/>
      <c r="M675" s="104"/>
      <c r="N675" s="104"/>
      <c r="O675" s="104"/>
      <c r="P675" s="104"/>
      <c r="Q675" s="104"/>
      <c r="R675" s="104"/>
      <c r="S675" s="104"/>
      <c r="T675" s="104"/>
      <c r="U675" s="104"/>
      <c r="V675" s="104"/>
      <c r="W675" s="104"/>
      <c r="X675" s="104"/>
      <c r="Y675" s="104"/>
      <c r="Z675" s="104"/>
    </row>
    <row r="676" spans="1:26" ht="14.25" customHeight="1">
      <c r="A676" s="104"/>
      <c r="B676" s="119"/>
      <c r="C676" s="104"/>
      <c r="D676" s="104"/>
      <c r="E676" s="104"/>
      <c r="F676" s="103"/>
      <c r="G676" s="103"/>
      <c r="H676" s="120"/>
      <c r="I676" s="104"/>
      <c r="J676" s="104"/>
      <c r="K676" s="104"/>
      <c r="L676" s="104"/>
      <c r="M676" s="104"/>
      <c r="N676" s="104"/>
      <c r="O676" s="104"/>
      <c r="P676" s="104"/>
      <c r="Q676" s="104"/>
      <c r="R676" s="104"/>
      <c r="S676" s="104"/>
      <c r="T676" s="104"/>
      <c r="U676" s="104"/>
      <c r="V676" s="104"/>
      <c r="W676" s="104"/>
      <c r="X676" s="104"/>
      <c r="Y676" s="104"/>
      <c r="Z676" s="104"/>
    </row>
    <row r="677" spans="1:26" ht="14.25" customHeight="1">
      <c r="A677" s="104"/>
      <c r="B677" s="119"/>
      <c r="C677" s="104"/>
      <c r="D677" s="104"/>
      <c r="E677" s="104"/>
      <c r="F677" s="103"/>
      <c r="G677" s="103"/>
      <c r="H677" s="120"/>
      <c r="I677" s="104"/>
      <c r="J677" s="104"/>
      <c r="K677" s="104"/>
      <c r="L677" s="104"/>
      <c r="M677" s="104"/>
      <c r="N677" s="104"/>
      <c r="O677" s="104"/>
      <c r="P677" s="104"/>
      <c r="Q677" s="104"/>
      <c r="R677" s="104"/>
      <c r="S677" s="104"/>
      <c r="T677" s="104"/>
      <c r="U677" s="104"/>
      <c r="V677" s="104"/>
      <c r="W677" s="104"/>
      <c r="X677" s="104"/>
      <c r="Y677" s="104"/>
      <c r="Z677" s="104"/>
    </row>
    <row r="678" spans="1:26" ht="14.25" customHeight="1">
      <c r="A678" s="104"/>
      <c r="B678" s="119"/>
      <c r="C678" s="104"/>
      <c r="D678" s="104"/>
      <c r="E678" s="104"/>
      <c r="F678" s="103"/>
      <c r="G678" s="103"/>
      <c r="H678" s="120"/>
      <c r="I678" s="104"/>
      <c r="J678" s="104"/>
      <c r="K678" s="104"/>
      <c r="L678" s="104"/>
      <c r="M678" s="104"/>
      <c r="N678" s="104"/>
      <c r="O678" s="104"/>
      <c r="P678" s="104"/>
      <c r="Q678" s="104"/>
      <c r="R678" s="104"/>
      <c r="S678" s="104"/>
      <c r="T678" s="104"/>
      <c r="U678" s="104"/>
      <c r="V678" s="104"/>
      <c r="W678" s="104"/>
      <c r="X678" s="104"/>
      <c r="Y678" s="104"/>
      <c r="Z678" s="104"/>
    </row>
    <row r="679" spans="1:26" ht="14.25" customHeight="1">
      <c r="A679" s="104"/>
      <c r="B679" s="119"/>
      <c r="C679" s="104"/>
      <c r="D679" s="104"/>
      <c r="E679" s="104"/>
      <c r="F679" s="103"/>
      <c r="G679" s="103"/>
      <c r="H679" s="120"/>
      <c r="I679" s="104"/>
      <c r="J679" s="104"/>
      <c r="K679" s="104"/>
      <c r="L679" s="104"/>
      <c r="M679" s="104"/>
      <c r="N679" s="104"/>
      <c r="O679" s="104"/>
      <c r="P679" s="104"/>
      <c r="Q679" s="104"/>
      <c r="R679" s="104"/>
      <c r="S679" s="104"/>
      <c r="T679" s="104"/>
      <c r="U679" s="104"/>
      <c r="V679" s="104"/>
      <c r="W679" s="104"/>
      <c r="X679" s="104"/>
      <c r="Y679" s="104"/>
      <c r="Z679" s="104"/>
    </row>
    <row r="680" spans="1:26" ht="14.25" customHeight="1">
      <c r="A680" s="104"/>
      <c r="B680" s="119"/>
      <c r="C680" s="104"/>
      <c r="D680" s="104"/>
      <c r="E680" s="104"/>
      <c r="F680" s="103"/>
      <c r="G680" s="103"/>
      <c r="H680" s="120"/>
      <c r="I680" s="104"/>
      <c r="J680" s="104"/>
      <c r="K680" s="104"/>
      <c r="L680" s="104"/>
      <c r="M680" s="104"/>
      <c r="N680" s="104"/>
      <c r="O680" s="104"/>
      <c r="P680" s="104"/>
      <c r="Q680" s="104"/>
      <c r="R680" s="104"/>
      <c r="S680" s="104"/>
      <c r="T680" s="104"/>
      <c r="U680" s="104"/>
      <c r="V680" s="104"/>
      <c r="W680" s="104"/>
      <c r="X680" s="104"/>
      <c r="Y680" s="104"/>
      <c r="Z680" s="104"/>
    </row>
    <row r="681" spans="1:26" ht="14.25" customHeight="1">
      <c r="A681" s="104"/>
      <c r="B681" s="119"/>
      <c r="C681" s="104"/>
      <c r="D681" s="104"/>
      <c r="E681" s="104"/>
      <c r="F681" s="103"/>
      <c r="G681" s="103"/>
      <c r="H681" s="120"/>
      <c r="I681" s="104"/>
      <c r="J681" s="104"/>
      <c r="K681" s="104"/>
      <c r="L681" s="104"/>
      <c r="M681" s="104"/>
      <c r="N681" s="104"/>
      <c r="O681" s="104"/>
      <c r="P681" s="104"/>
      <c r="Q681" s="104"/>
      <c r="R681" s="104"/>
      <c r="S681" s="104"/>
      <c r="T681" s="104"/>
      <c r="U681" s="104"/>
      <c r="V681" s="104"/>
      <c r="W681" s="104"/>
      <c r="X681" s="104"/>
      <c r="Y681" s="104"/>
      <c r="Z681" s="104"/>
    </row>
    <row r="682" spans="1:26" ht="14.25" customHeight="1">
      <c r="A682" s="104"/>
      <c r="B682" s="119"/>
      <c r="C682" s="104"/>
      <c r="D682" s="104"/>
      <c r="E682" s="104"/>
      <c r="F682" s="103"/>
      <c r="G682" s="103"/>
      <c r="H682" s="120"/>
      <c r="I682" s="104"/>
      <c r="J682" s="104"/>
      <c r="K682" s="104"/>
      <c r="L682" s="104"/>
      <c r="M682" s="104"/>
      <c r="N682" s="104"/>
      <c r="O682" s="104"/>
      <c r="P682" s="104"/>
      <c r="Q682" s="104"/>
      <c r="R682" s="104"/>
      <c r="S682" s="104"/>
      <c r="T682" s="104"/>
      <c r="U682" s="104"/>
      <c r="V682" s="104"/>
      <c r="W682" s="104"/>
      <c r="X682" s="104"/>
      <c r="Y682" s="104"/>
      <c r="Z682" s="104"/>
    </row>
    <row r="683" spans="1:26" ht="14.25" customHeight="1">
      <c r="A683" s="104"/>
      <c r="B683" s="119"/>
      <c r="C683" s="104"/>
      <c r="D683" s="104"/>
      <c r="E683" s="104"/>
      <c r="F683" s="103"/>
      <c r="G683" s="103"/>
      <c r="H683" s="120"/>
      <c r="I683" s="104"/>
      <c r="J683" s="104"/>
      <c r="K683" s="104"/>
      <c r="L683" s="104"/>
      <c r="M683" s="104"/>
      <c r="N683" s="104"/>
      <c r="O683" s="104"/>
      <c r="P683" s="104"/>
      <c r="Q683" s="104"/>
      <c r="R683" s="104"/>
      <c r="S683" s="104"/>
      <c r="T683" s="104"/>
      <c r="U683" s="104"/>
      <c r="V683" s="104"/>
      <c r="W683" s="104"/>
      <c r="X683" s="104"/>
      <c r="Y683" s="104"/>
      <c r="Z683" s="104"/>
    </row>
    <row r="684" spans="1:26" ht="14.25" customHeight="1">
      <c r="A684" s="104"/>
      <c r="B684" s="119"/>
      <c r="C684" s="104"/>
      <c r="D684" s="104"/>
      <c r="E684" s="104"/>
      <c r="F684" s="103"/>
      <c r="G684" s="103"/>
      <c r="H684" s="120"/>
      <c r="I684" s="104"/>
      <c r="J684" s="104"/>
      <c r="K684" s="104"/>
      <c r="L684" s="104"/>
      <c r="M684" s="104"/>
      <c r="N684" s="104"/>
      <c r="O684" s="104"/>
      <c r="P684" s="104"/>
      <c r="Q684" s="104"/>
      <c r="R684" s="104"/>
      <c r="S684" s="104"/>
      <c r="T684" s="104"/>
      <c r="U684" s="104"/>
      <c r="V684" s="104"/>
      <c r="W684" s="104"/>
      <c r="X684" s="104"/>
      <c r="Y684" s="104"/>
      <c r="Z684" s="104"/>
    </row>
    <row r="685" spans="1:26" ht="14.25" customHeight="1">
      <c r="A685" s="104"/>
      <c r="B685" s="119"/>
      <c r="C685" s="104"/>
      <c r="D685" s="104"/>
      <c r="E685" s="104"/>
      <c r="F685" s="103"/>
      <c r="G685" s="103"/>
      <c r="H685" s="120"/>
      <c r="I685" s="104"/>
      <c r="J685" s="104"/>
      <c r="K685" s="104"/>
      <c r="L685" s="104"/>
      <c r="M685" s="104"/>
      <c r="N685" s="104"/>
      <c r="O685" s="104"/>
      <c r="P685" s="104"/>
      <c r="Q685" s="104"/>
      <c r="R685" s="104"/>
      <c r="S685" s="104"/>
      <c r="T685" s="104"/>
      <c r="U685" s="104"/>
      <c r="V685" s="104"/>
      <c r="W685" s="104"/>
      <c r="X685" s="104"/>
      <c r="Y685" s="104"/>
      <c r="Z685" s="104"/>
    </row>
    <row r="686" spans="1:26" ht="14.25" customHeight="1">
      <c r="A686" s="104"/>
      <c r="B686" s="119"/>
      <c r="C686" s="104"/>
      <c r="D686" s="104"/>
      <c r="E686" s="104"/>
      <c r="F686" s="103"/>
      <c r="G686" s="103"/>
      <c r="H686" s="120"/>
      <c r="I686" s="104"/>
      <c r="J686" s="104"/>
      <c r="K686" s="104"/>
      <c r="L686" s="104"/>
      <c r="M686" s="104"/>
      <c r="N686" s="104"/>
      <c r="O686" s="104"/>
      <c r="P686" s="104"/>
      <c r="Q686" s="104"/>
      <c r="R686" s="104"/>
      <c r="S686" s="104"/>
      <c r="T686" s="104"/>
      <c r="U686" s="104"/>
      <c r="V686" s="104"/>
      <c r="W686" s="104"/>
      <c r="X686" s="104"/>
      <c r="Y686" s="104"/>
      <c r="Z686" s="104"/>
    </row>
    <row r="687" spans="1:26" ht="14.25" customHeight="1">
      <c r="A687" s="104"/>
      <c r="B687" s="119"/>
      <c r="C687" s="104"/>
      <c r="D687" s="104"/>
      <c r="E687" s="104"/>
      <c r="F687" s="103"/>
      <c r="G687" s="103"/>
      <c r="H687" s="120"/>
      <c r="I687" s="104"/>
      <c r="J687" s="104"/>
      <c r="K687" s="104"/>
      <c r="L687" s="104"/>
      <c r="M687" s="104"/>
      <c r="N687" s="104"/>
      <c r="O687" s="104"/>
      <c r="P687" s="104"/>
      <c r="Q687" s="104"/>
      <c r="R687" s="104"/>
      <c r="S687" s="104"/>
      <c r="T687" s="104"/>
      <c r="U687" s="104"/>
      <c r="V687" s="104"/>
      <c r="W687" s="104"/>
      <c r="X687" s="104"/>
      <c r="Y687" s="104"/>
      <c r="Z687" s="104"/>
    </row>
    <row r="688" spans="1:26" ht="14.25" customHeight="1">
      <c r="A688" s="104"/>
      <c r="B688" s="119"/>
      <c r="C688" s="104"/>
      <c r="D688" s="104"/>
      <c r="E688" s="104"/>
      <c r="F688" s="103"/>
      <c r="G688" s="103"/>
      <c r="H688" s="120"/>
      <c r="I688" s="104"/>
      <c r="J688" s="104"/>
      <c r="K688" s="104"/>
      <c r="L688" s="104"/>
      <c r="M688" s="104"/>
      <c r="N688" s="104"/>
      <c r="O688" s="104"/>
      <c r="P688" s="104"/>
      <c r="Q688" s="104"/>
      <c r="R688" s="104"/>
      <c r="S688" s="104"/>
      <c r="T688" s="104"/>
      <c r="U688" s="104"/>
      <c r="V688" s="104"/>
      <c r="W688" s="104"/>
      <c r="X688" s="104"/>
      <c r="Y688" s="104"/>
      <c r="Z688" s="104"/>
    </row>
    <row r="689" spans="1:26" ht="14.25" customHeight="1">
      <c r="A689" s="104"/>
      <c r="B689" s="119"/>
      <c r="C689" s="104"/>
      <c r="D689" s="104"/>
      <c r="E689" s="104"/>
      <c r="F689" s="103"/>
      <c r="G689" s="103"/>
      <c r="H689" s="120"/>
      <c r="I689" s="104"/>
      <c r="J689" s="104"/>
      <c r="K689" s="104"/>
      <c r="L689" s="104"/>
      <c r="M689" s="104"/>
      <c r="N689" s="104"/>
      <c r="O689" s="104"/>
      <c r="P689" s="104"/>
      <c r="Q689" s="104"/>
      <c r="R689" s="104"/>
      <c r="S689" s="104"/>
      <c r="T689" s="104"/>
      <c r="U689" s="104"/>
      <c r="V689" s="104"/>
      <c r="W689" s="104"/>
      <c r="X689" s="104"/>
      <c r="Y689" s="104"/>
      <c r="Z689" s="104"/>
    </row>
    <row r="690" spans="1:26" ht="14.25" customHeight="1">
      <c r="A690" s="104"/>
      <c r="B690" s="119"/>
      <c r="C690" s="104"/>
      <c r="D690" s="104"/>
      <c r="E690" s="104"/>
      <c r="F690" s="103"/>
      <c r="G690" s="103"/>
      <c r="H690" s="120"/>
      <c r="I690" s="104"/>
      <c r="J690" s="104"/>
      <c r="K690" s="104"/>
      <c r="L690" s="104"/>
      <c r="M690" s="104"/>
      <c r="N690" s="104"/>
      <c r="O690" s="104"/>
      <c r="P690" s="104"/>
      <c r="Q690" s="104"/>
      <c r="R690" s="104"/>
      <c r="S690" s="104"/>
      <c r="T690" s="104"/>
      <c r="U690" s="104"/>
      <c r="V690" s="104"/>
      <c r="W690" s="104"/>
      <c r="X690" s="104"/>
      <c r="Y690" s="104"/>
      <c r="Z690" s="104"/>
    </row>
    <row r="691" spans="1:26" ht="14.25" customHeight="1">
      <c r="A691" s="104"/>
      <c r="B691" s="119"/>
      <c r="C691" s="104"/>
      <c r="D691" s="104"/>
      <c r="E691" s="104"/>
      <c r="F691" s="103"/>
      <c r="G691" s="103"/>
      <c r="H691" s="120"/>
      <c r="I691" s="104"/>
      <c r="J691" s="104"/>
      <c r="K691" s="104"/>
      <c r="L691" s="104"/>
      <c r="M691" s="104"/>
      <c r="N691" s="104"/>
      <c r="O691" s="104"/>
      <c r="P691" s="104"/>
      <c r="Q691" s="104"/>
      <c r="R691" s="104"/>
      <c r="S691" s="104"/>
      <c r="T691" s="104"/>
      <c r="U691" s="104"/>
      <c r="V691" s="104"/>
      <c r="W691" s="104"/>
      <c r="X691" s="104"/>
      <c r="Y691" s="104"/>
      <c r="Z691" s="104"/>
    </row>
    <row r="692" spans="1:26" ht="14.25" customHeight="1">
      <c r="A692" s="104"/>
      <c r="B692" s="119"/>
      <c r="C692" s="104"/>
      <c r="D692" s="104"/>
      <c r="E692" s="104"/>
      <c r="F692" s="103"/>
      <c r="G692" s="103"/>
      <c r="H692" s="120"/>
      <c r="I692" s="104"/>
      <c r="J692" s="104"/>
      <c r="K692" s="104"/>
      <c r="L692" s="104"/>
      <c r="M692" s="104"/>
      <c r="N692" s="104"/>
      <c r="O692" s="104"/>
      <c r="P692" s="104"/>
      <c r="Q692" s="104"/>
      <c r="R692" s="104"/>
      <c r="S692" s="104"/>
      <c r="T692" s="104"/>
      <c r="U692" s="104"/>
      <c r="V692" s="104"/>
      <c r="W692" s="104"/>
      <c r="X692" s="104"/>
      <c r="Y692" s="104"/>
      <c r="Z692" s="104"/>
    </row>
    <row r="693" spans="1:26" ht="14.25" customHeight="1">
      <c r="A693" s="104"/>
      <c r="B693" s="119"/>
      <c r="C693" s="104"/>
      <c r="D693" s="104"/>
      <c r="E693" s="104"/>
      <c r="F693" s="103"/>
      <c r="G693" s="103"/>
      <c r="H693" s="120"/>
      <c r="I693" s="104"/>
      <c r="J693" s="104"/>
      <c r="K693" s="104"/>
      <c r="L693" s="104"/>
      <c r="M693" s="104"/>
      <c r="N693" s="104"/>
      <c r="O693" s="104"/>
      <c r="P693" s="104"/>
      <c r="Q693" s="104"/>
      <c r="R693" s="104"/>
      <c r="S693" s="104"/>
      <c r="T693" s="104"/>
      <c r="U693" s="104"/>
      <c r="V693" s="104"/>
      <c r="W693" s="104"/>
      <c r="X693" s="104"/>
      <c r="Y693" s="104"/>
      <c r="Z693" s="104"/>
    </row>
    <row r="694" spans="1:26" ht="14.25" customHeight="1">
      <c r="A694" s="104"/>
      <c r="B694" s="119"/>
      <c r="C694" s="104"/>
      <c r="D694" s="104"/>
      <c r="E694" s="104"/>
      <c r="F694" s="103"/>
      <c r="G694" s="103"/>
      <c r="H694" s="120"/>
      <c r="I694" s="104"/>
      <c r="J694" s="104"/>
      <c r="K694" s="104"/>
      <c r="L694" s="104"/>
      <c r="M694" s="104"/>
      <c r="N694" s="104"/>
      <c r="O694" s="104"/>
      <c r="P694" s="104"/>
      <c r="Q694" s="104"/>
      <c r="R694" s="104"/>
      <c r="S694" s="104"/>
      <c r="T694" s="104"/>
      <c r="U694" s="104"/>
      <c r="V694" s="104"/>
      <c r="W694" s="104"/>
      <c r="X694" s="104"/>
      <c r="Y694" s="104"/>
      <c r="Z694" s="104"/>
    </row>
    <row r="695" spans="1:26" ht="14.25" customHeight="1">
      <c r="A695" s="104"/>
      <c r="B695" s="119"/>
      <c r="C695" s="104"/>
      <c r="D695" s="104"/>
      <c r="E695" s="104"/>
      <c r="F695" s="103"/>
      <c r="G695" s="103"/>
      <c r="H695" s="120"/>
      <c r="I695" s="104"/>
      <c r="J695" s="104"/>
      <c r="K695" s="104"/>
      <c r="L695" s="104"/>
      <c r="M695" s="104"/>
      <c r="N695" s="104"/>
      <c r="O695" s="104"/>
      <c r="P695" s="104"/>
      <c r="Q695" s="104"/>
      <c r="R695" s="104"/>
      <c r="S695" s="104"/>
      <c r="T695" s="104"/>
      <c r="U695" s="104"/>
      <c r="V695" s="104"/>
      <c r="W695" s="104"/>
      <c r="X695" s="104"/>
      <c r="Y695" s="104"/>
      <c r="Z695" s="104"/>
    </row>
    <row r="696" spans="1:26" ht="14.25" customHeight="1">
      <c r="A696" s="104"/>
      <c r="B696" s="119"/>
      <c r="C696" s="104"/>
      <c r="D696" s="104"/>
      <c r="E696" s="104"/>
      <c r="F696" s="103"/>
      <c r="G696" s="103"/>
      <c r="H696" s="120"/>
      <c r="I696" s="104"/>
      <c r="J696" s="104"/>
      <c r="K696" s="104"/>
      <c r="L696" s="104"/>
      <c r="M696" s="104"/>
      <c r="N696" s="104"/>
      <c r="O696" s="104"/>
      <c r="P696" s="104"/>
      <c r="Q696" s="104"/>
      <c r="R696" s="104"/>
      <c r="S696" s="104"/>
      <c r="T696" s="104"/>
      <c r="U696" s="104"/>
      <c r="V696" s="104"/>
      <c r="W696" s="104"/>
      <c r="X696" s="104"/>
      <c r="Y696" s="104"/>
      <c r="Z696" s="104"/>
    </row>
    <row r="697" spans="1:26" ht="14.25" customHeight="1">
      <c r="A697" s="104"/>
      <c r="B697" s="119"/>
      <c r="C697" s="104"/>
      <c r="D697" s="104"/>
      <c r="E697" s="104"/>
      <c r="F697" s="103"/>
      <c r="G697" s="103"/>
      <c r="H697" s="120"/>
      <c r="I697" s="104"/>
      <c r="J697" s="104"/>
      <c r="K697" s="104"/>
      <c r="L697" s="104"/>
      <c r="M697" s="104"/>
      <c r="N697" s="104"/>
      <c r="O697" s="104"/>
      <c r="P697" s="104"/>
      <c r="Q697" s="104"/>
      <c r="R697" s="104"/>
      <c r="S697" s="104"/>
      <c r="T697" s="104"/>
      <c r="U697" s="104"/>
      <c r="V697" s="104"/>
      <c r="W697" s="104"/>
      <c r="X697" s="104"/>
      <c r="Y697" s="104"/>
      <c r="Z697" s="104"/>
    </row>
    <row r="698" spans="1:26" ht="14.25" customHeight="1">
      <c r="A698" s="104"/>
      <c r="B698" s="119"/>
      <c r="C698" s="104"/>
      <c r="D698" s="104"/>
      <c r="E698" s="104"/>
      <c r="F698" s="103"/>
      <c r="G698" s="103"/>
      <c r="H698" s="120"/>
      <c r="I698" s="104"/>
      <c r="J698" s="104"/>
      <c r="K698" s="104"/>
      <c r="L698" s="104"/>
      <c r="M698" s="104"/>
      <c r="N698" s="104"/>
      <c r="O698" s="104"/>
      <c r="P698" s="104"/>
      <c r="Q698" s="104"/>
      <c r="R698" s="104"/>
      <c r="S698" s="104"/>
      <c r="T698" s="104"/>
      <c r="U698" s="104"/>
      <c r="V698" s="104"/>
      <c r="W698" s="104"/>
      <c r="X698" s="104"/>
      <c r="Y698" s="104"/>
      <c r="Z698" s="104"/>
    </row>
    <row r="699" spans="1:26" ht="14.25" customHeight="1">
      <c r="A699" s="104"/>
      <c r="B699" s="119"/>
      <c r="C699" s="104"/>
      <c r="D699" s="104"/>
      <c r="E699" s="104"/>
      <c r="F699" s="103"/>
      <c r="G699" s="103"/>
      <c r="H699" s="120"/>
      <c r="I699" s="104"/>
      <c r="J699" s="104"/>
      <c r="K699" s="104"/>
      <c r="L699" s="104"/>
      <c r="M699" s="104"/>
      <c r="N699" s="104"/>
      <c r="O699" s="104"/>
      <c r="P699" s="104"/>
      <c r="Q699" s="104"/>
      <c r="R699" s="104"/>
      <c r="S699" s="104"/>
      <c r="T699" s="104"/>
      <c r="U699" s="104"/>
      <c r="V699" s="104"/>
      <c r="W699" s="104"/>
      <c r="X699" s="104"/>
      <c r="Y699" s="104"/>
      <c r="Z699" s="104"/>
    </row>
    <row r="700" spans="1:26" ht="14.25" customHeight="1">
      <c r="A700" s="104"/>
      <c r="B700" s="119"/>
      <c r="C700" s="104"/>
      <c r="D700" s="104"/>
      <c r="E700" s="104"/>
      <c r="F700" s="103"/>
      <c r="G700" s="103"/>
      <c r="H700" s="120"/>
      <c r="I700" s="104"/>
      <c r="J700" s="104"/>
      <c r="K700" s="104"/>
      <c r="L700" s="104"/>
      <c r="M700" s="104"/>
      <c r="N700" s="104"/>
      <c r="O700" s="104"/>
      <c r="P700" s="104"/>
      <c r="Q700" s="104"/>
      <c r="R700" s="104"/>
      <c r="S700" s="104"/>
      <c r="T700" s="104"/>
      <c r="U700" s="104"/>
      <c r="V700" s="104"/>
      <c r="W700" s="104"/>
      <c r="X700" s="104"/>
      <c r="Y700" s="104"/>
      <c r="Z700" s="104"/>
    </row>
    <row r="701" spans="1:26" ht="14.25" customHeight="1">
      <c r="A701" s="104"/>
      <c r="B701" s="119"/>
      <c r="C701" s="104"/>
      <c r="D701" s="104"/>
      <c r="E701" s="104"/>
      <c r="F701" s="103"/>
      <c r="G701" s="103"/>
      <c r="H701" s="120"/>
      <c r="I701" s="104"/>
      <c r="J701" s="104"/>
      <c r="K701" s="104"/>
      <c r="L701" s="104"/>
      <c r="M701" s="104"/>
      <c r="N701" s="104"/>
      <c r="O701" s="104"/>
      <c r="P701" s="104"/>
      <c r="Q701" s="104"/>
      <c r="R701" s="104"/>
      <c r="S701" s="104"/>
      <c r="T701" s="104"/>
      <c r="U701" s="104"/>
      <c r="V701" s="104"/>
      <c r="W701" s="104"/>
      <c r="X701" s="104"/>
      <c r="Y701" s="104"/>
      <c r="Z701" s="104"/>
    </row>
    <row r="702" spans="1:26" ht="14.25" customHeight="1">
      <c r="A702" s="104"/>
      <c r="B702" s="119"/>
      <c r="C702" s="104"/>
      <c r="D702" s="104"/>
      <c r="E702" s="104"/>
      <c r="F702" s="103"/>
      <c r="G702" s="103"/>
      <c r="H702" s="120"/>
      <c r="I702" s="104"/>
      <c r="J702" s="104"/>
      <c r="K702" s="104"/>
      <c r="L702" s="104"/>
      <c r="M702" s="104"/>
      <c r="N702" s="104"/>
      <c r="O702" s="104"/>
      <c r="P702" s="104"/>
      <c r="Q702" s="104"/>
      <c r="R702" s="104"/>
      <c r="S702" s="104"/>
      <c r="T702" s="104"/>
      <c r="U702" s="104"/>
      <c r="V702" s="104"/>
      <c r="W702" s="104"/>
      <c r="X702" s="104"/>
      <c r="Y702" s="104"/>
      <c r="Z702" s="104"/>
    </row>
    <row r="703" spans="1:26" ht="14.25" customHeight="1">
      <c r="A703" s="104"/>
      <c r="B703" s="119"/>
      <c r="C703" s="104"/>
      <c r="D703" s="104"/>
      <c r="E703" s="104"/>
      <c r="F703" s="103"/>
      <c r="G703" s="103"/>
      <c r="H703" s="120"/>
      <c r="I703" s="104"/>
      <c r="J703" s="104"/>
      <c r="K703" s="104"/>
      <c r="L703" s="104"/>
      <c r="M703" s="104"/>
      <c r="N703" s="104"/>
      <c r="O703" s="104"/>
      <c r="P703" s="104"/>
      <c r="Q703" s="104"/>
      <c r="R703" s="104"/>
      <c r="S703" s="104"/>
      <c r="T703" s="104"/>
      <c r="U703" s="104"/>
      <c r="V703" s="104"/>
      <c r="W703" s="104"/>
      <c r="X703" s="104"/>
      <c r="Y703" s="104"/>
      <c r="Z703" s="104"/>
    </row>
    <row r="704" spans="1:26" ht="14.25" customHeight="1">
      <c r="A704" s="104"/>
      <c r="B704" s="119"/>
      <c r="C704" s="104"/>
      <c r="D704" s="104"/>
      <c r="E704" s="104"/>
      <c r="F704" s="103"/>
      <c r="G704" s="103"/>
      <c r="H704" s="120"/>
      <c r="I704" s="104"/>
      <c r="J704" s="104"/>
      <c r="K704" s="104"/>
      <c r="L704" s="104"/>
      <c r="M704" s="104"/>
      <c r="N704" s="104"/>
      <c r="O704" s="104"/>
      <c r="P704" s="104"/>
      <c r="Q704" s="104"/>
      <c r="R704" s="104"/>
      <c r="S704" s="104"/>
      <c r="T704" s="104"/>
      <c r="U704" s="104"/>
      <c r="V704" s="104"/>
      <c r="W704" s="104"/>
      <c r="X704" s="104"/>
      <c r="Y704" s="104"/>
      <c r="Z704" s="104"/>
    </row>
    <row r="705" spans="1:26" ht="14.25" customHeight="1">
      <c r="A705" s="104"/>
      <c r="B705" s="119"/>
      <c r="C705" s="104"/>
      <c r="D705" s="104"/>
      <c r="E705" s="104"/>
      <c r="F705" s="103"/>
      <c r="G705" s="103"/>
      <c r="H705" s="120"/>
      <c r="I705" s="104"/>
      <c r="J705" s="104"/>
      <c r="K705" s="104"/>
      <c r="L705" s="104"/>
      <c r="M705" s="104"/>
      <c r="N705" s="104"/>
      <c r="O705" s="104"/>
      <c r="P705" s="104"/>
      <c r="Q705" s="104"/>
      <c r="R705" s="104"/>
      <c r="S705" s="104"/>
      <c r="T705" s="104"/>
      <c r="U705" s="104"/>
      <c r="V705" s="104"/>
      <c r="W705" s="104"/>
      <c r="X705" s="104"/>
      <c r="Y705" s="104"/>
      <c r="Z705" s="104"/>
    </row>
    <row r="706" spans="1:26" ht="14.25" customHeight="1">
      <c r="A706" s="104"/>
      <c r="B706" s="119"/>
      <c r="C706" s="104"/>
      <c r="D706" s="104"/>
      <c r="E706" s="104"/>
      <c r="F706" s="103"/>
      <c r="G706" s="103"/>
      <c r="H706" s="120"/>
      <c r="I706" s="104"/>
      <c r="J706" s="104"/>
      <c r="K706" s="104"/>
      <c r="L706" s="104"/>
      <c r="M706" s="104"/>
      <c r="N706" s="104"/>
      <c r="O706" s="104"/>
      <c r="P706" s="104"/>
      <c r="Q706" s="104"/>
      <c r="R706" s="104"/>
      <c r="S706" s="104"/>
      <c r="T706" s="104"/>
      <c r="U706" s="104"/>
      <c r="V706" s="104"/>
      <c r="W706" s="104"/>
      <c r="X706" s="104"/>
      <c r="Y706" s="104"/>
      <c r="Z706" s="104"/>
    </row>
    <row r="707" spans="1:26" ht="14.25" customHeight="1">
      <c r="A707" s="104"/>
      <c r="B707" s="119"/>
      <c r="C707" s="104"/>
      <c r="D707" s="104"/>
      <c r="E707" s="104"/>
      <c r="F707" s="103"/>
      <c r="G707" s="103"/>
      <c r="H707" s="120"/>
      <c r="I707" s="104"/>
      <c r="J707" s="104"/>
      <c r="K707" s="104"/>
      <c r="L707" s="104"/>
      <c r="M707" s="104"/>
      <c r="N707" s="104"/>
      <c r="O707" s="104"/>
      <c r="P707" s="104"/>
      <c r="Q707" s="104"/>
      <c r="R707" s="104"/>
      <c r="S707" s="104"/>
      <c r="T707" s="104"/>
      <c r="U707" s="104"/>
      <c r="V707" s="104"/>
      <c r="W707" s="104"/>
      <c r="X707" s="104"/>
      <c r="Y707" s="104"/>
      <c r="Z707" s="104"/>
    </row>
    <row r="708" spans="1:26" ht="14.25" customHeight="1">
      <c r="A708" s="104"/>
      <c r="B708" s="119"/>
      <c r="C708" s="104"/>
      <c r="D708" s="104"/>
      <c r="E708" s="104"/>
      <c r="F708" s="103"/>
      <c r="G708" s="103"/>
      <c r="H708" s="120"/>
      <c r="I708" s="104"/>
      <c r="J708" s="104"/>
      <c r="K708" s="104"/>
      <c r="L708" s="104"/>
      <c r="M708" s="104"/>
      <c r="N708" s="104"/>
      <c r="O708" s="104"/>
      <c r="P708" s="104"/>
      <c r="Q708" s="104"/>
      <c r="R708" s="104"/>
      <c r="S708" s="104"/>
      <c r="T708" s="104"/>
      <c r="U708" s="104"/>
      <c r="V708" s="104"/>
      <c r="W708" s="104"/>
      <c r="X708" s="104"/>
      <c r="Y708" s="104"/>
      <c r="Z708" s="104"/>
    </row>
    <row r="709" spans="1:26" ht="14.25" customHeight="1">
      <c r="A709" s="104"/>
      <c r="B709" s="119"/>
      <c r="C709" s="104"/>
      <c r="D709" s="104"/>
      <c r="E709" s="104"/>
      <c r="F709" s="103"/>
      <c r="G709" s="103"/>
      <c r="H709" s="120"/>
      <c r="I709" s="104"/>
      <c r="J709" s="104"/>
      <c r="K709" s="104"/>
      <c r="L709" s="104"/>
      <c r="M709" s="104"/>
      <c r="N709" s="104"/>
      <c r="O709" s="104"/>
      <c r="P709" s="104"/>
      <c r="Q709" s="104"/>
      <c r="R709" s="104"/>
      <c r="S709" s="104"/>
      <c r="T709" s="104"/>
      <c r="U709" s="104"/>
      <c r="V709" s="104"/>
      <c r="W709" s="104"/>
      <c r="X709" s="104"/>
      <c r="Y709" s="104"/>
      <c r="Z709" s="104"/>
    </row>
    <row r="710" spans="1:26" ht="14.25" customHeight="1">
      <c r="A710" s="104"/>
      <c r="B710" s="119"/>
      <c r="C710" s="104"/>
      <c r="D710" s="104"/>
      <c r="E710" s="104"/>
      <c r="F710" s="103"/>
      <c r="G710" s="103"/>
      <c r="H710" s="120"/>
      <c r="I710" s="104"/>
      <c r="J710" s="104"/>
      <c r="K710" s="104"/>
      <c r="L710" s="104"/>
      <c r="M710" s="104"/>
      <c r="N710" s="104"/>
      <c r="O710" s="104"/>
      <c r="P710" s="104"/>
      <c r="Q710" s="104"/>
      <c r="R710" s="104"/>
      <c r="S710" s="104"/>
      <c r="T710" s="104"/>
      <c r="U710" s="104"/>
      <c r="V710" s="104"/>
      <c r="W710" s="104"/>
      <c r="X710" s="104"/>
      <c r="Y710" s="104"/>
      <c r="Z710" s="104"/>
    </row>
    <row r="711" spans="1:26" ht="14.25" customHeight="1">
      <c r="A711" s="104"/>
      <c r="B711" s="119"/>
      <c r="C711" s="104"/>
      <c r="D711" s="104"/>
      <c r="E711" s="104"/>
      <c r="F711" s="103"/>
      <c r="G711" s="103"/>
      <c r="H711" s="120"/>
      <c r="I711" s="104"/>
      <c r="J711" s="104"/>
      <c r="K711" s="104"/>
      <c r="L711" s="104"/>
      <c r="M711" s="104"/>
      <c r="N711" s="104"/>
      <c r="O711" s="104"/>
      <c r="P711" s="104"/>
      <c r="Q711" s="104"/>
      <c r="R711" s="104"/>
      <c r="S711" s="104"/>
      <c r="T711" s="104"/>
      <c r="U711" s="104"/>
      <c r="V711" s="104"/>
      <c r="W711" s="104"/>
      <c r="X711" s="104"/>
      <c r="Y711" s="104"/>
      <c r="Z711" s="104"/>
    </row>
    <row r="712" spans="1:26" ht="14.25" customHeight="1">
      <c r="A712" s="104"/>
      <c r="B712" s="119"/>
      <c r="C712" s="104"/>
      <c r="D712" s="104"/>
      <c r="E712" s="104"/>
      <c r="F712" s="103"/>
      <c r="G712" s="103"/>
      <c r="H712" s="120"/>
      <c r="I712" s="104"/>
      <c r="J712" s="104"/>
      <c r="K712" s="104"/>
      <c r="L712" s="104"/>
      <c r="M712" s="104"/>
      <c r="N712" s="104"/>
      <c r="O712" s="104"/>
      <c r="P712" s="104"/>
      <c r="Q712" s="104"/>
      <c r="R712" s="104"/>
      <c r="S712" s="104"/>
      <c r="T712" s="104"/>
      <c r="U712" s="104"/>
      <c r="V712" s="104"/>
      <c r="W712" s="104"/>
      <c r="X712" s="104"/>
      <c r="Y712" s="104"/>
      <c r="Z712" s="104"/>
    </row>
    <row r="713" spans="1:26" ht="14.25" customHeight="1">
      <c r="A713" s="104"/>
      <c r="B713" s="119"/>
      <c r="C713" s="104"/>
      <c r="D713" s="104"/>
      <c r="E713" s="104"/>
      <c r="F713" s="103"/>
      <c r="G713" s="103"/>
      <c r="H713" s="120"/>
      <c r="I713" s="104"/>
      <c r="J713" s="104"/>
      <c r="K713" s="104"/>
      <c r="L713" s="104"/>
      <c r="M713" s="104"/>
      <c r="N713" s="104"/>
      <c r="O713" s="104"/>
      <c r="P713" s="104"/>
      <c r="Q713" s="104"/>
      <c r="R713" s="104"/>
      <c r="S713" s="104"/>
      <c r="T713" s="104"/>
      <c r="U713" s="104"/>
      <c r="V713" s="104"/>
      <c r="W713" s="104"/>
      <c r="X713" s="104"/>
      <c r="Y713" s="104"/>
      <c r="Z713" s="104"/>
    </row>
    <row r="714" spans="1:26" ht="14.25" customHeight="1">
      <c r="A714" s="104"/>
      <c r="B714" s="119"/>
      <c r="C714" s="104"/>
      <c r="D714" s="104"/>
      <c r="E714" s="104"/>
      <c r="F714" s="103"/>
      <c r="G714" s="103"/>
      <c r="H714" s="120"/>
      <c r="I714" s="104"/>
      <c r="J714" s="104"/>
      <c r="K714" s="104"/>
      <c r="L714" s="104"/>
      <c r="M714" s="104"/>
      <c r="N714" s="104"/>
      <c r="O714" s="104"/>
      <c r="P714" s="104"/>
      <c r="Q714" s="104"/>
      <c r="R714" s="104"/>
      <c r="S714" s="104"/>
      <c r="T714" s="104"/>
      <c r="U714" s="104"/>
      <c r="V714" s="104"/>
      <c r="W714" s="104"/>
      <c r="X714" s="104"/>
      <c r="Y714" s="104"/>
      <c r="Z714" s="104"/>
    </row>
    <row r="715" spans="1:26" ht="14.25" customHeight="1">
      <c r="A715" s="104"/>
      <c r="B715" s="119"/>
      <c r="C715" s="104"/>
      <c r="D715" s="104"/>
      <c r="E715" s="104"/>
      <c r="F715" s="103"/>
      <c r="G715" s="103"/>
      <c r="H715" s="120"/>
      <c r="I715" s="104"/>
      <c r="J715" s="104"/>
      <c r="K715" s="104"/>
      <c r="L715" s="104"/>
      <c r="M715" s="104"/>
      <c r="N715" s="104"/>
      <c r="O715" s="104"/>
      <c r="P715" s="104"/>
      <c r="Q715" s="104"/>
      <c r="R715" s="104"/>
      <c r="S715" s="104"/>
      <c r="T715" s="104"/>
      <c r="U715" s="104"/>
      <c r="V715" s="104"/>
      <c r="W715" s="104"/>
      <c r="X715" s="104"/>
      <c r="Y715" s="104"/>
      <c r="Z715" s="104"/>
    </row>
    <row r="716" spans="1:26" ht="14.25" customHeight="1">
      <c r="A716" s="104"/>
      <c r="B716" s="119"/>
      <c r="C716" s="104"/>
      <c r="D716" s="104"/>
      <c r="E716" s="104"/>
      <c r="F716" s="103"/>
      <c r="G716" s="103"/>
      <c r="H716" s="120"/>
      <c r="I716" s="104"/>
      <c r="J716" s="104"/>
      <c r="K716" s="104"/>
      <c r="L716" s="104"/>
      <c r="M716" s="104"/>
      <c r="N716" s="104"/>
      <c r="O716" s="104"/>
      <c r="P716" s="104"/>
      <c r="Q716" s="104"/>
      <c r="R716" s="104"/>
      <c r="S716" s="104"/>
      <c r="T716" s="104"/>
      <c r="U716" s="104"/>
      <c r="V716" s="104"/>
      <c r="W716" s="104"/>
      <c r="X716" s="104"/>
      <c r="Y716" s="104"/>
      <c r="Z716" s="104"/>
    </row>
    <row r="717" spans="1:26" ht="14.25" customHeight="1">
      <c r="A717" s="104"/>
      <c r="B717" s="119"/>
      <c r="C717" s="104"/>
      <c r="D717" s="104"/>
      <c r="E717" s="104"/>
      <c r="F717" s="103"/>
      <c r="G717" s="103"/>
      <c r="H717" s="120"/>
      <c r="I717" s="104"/>
      <c r="J717" s="104"/>
      <c r="K717" s="104"/>
      <c r="L717" s="104"/>
      <c r="M717" s="104"/>
      <c r="N717" s="104"/>
      <c r="O717" s="104"/>
      <c r="P717" s="104"/>
      <c r="Q717" s="104"/>
      <c r="R717" s="104"/>
      <c r="S717" s="104"/>
      <c r="T717" s="104"/>
      <c r="U717" s="104"/>
      <c r="V717" s="104"/>
      <c r="W717" s="104"/>
      <c r="X717" s="104"/>
      <c r="Y717" s="104"/>
      <c r="Z717" s="104"/>
    </row>
    <row r="718" spans="1:26" ht="14.25" customHeight="1">
      <c r="A718" s="104"/>
      <c r="B718" s="119"/>
      <c r="C718" s="104"/>
      <c r="D718" s="104"/>
      <c r="E718" s="104"/>
      <c r="F718" s="103"/>
      <c r="G718" s="103"/>
      <c r="H718" s="120"/>
      <c r="I718" s="104"/>
      <c r="J718" s="104"/>
      <c r="K718" s="104"/>
      <c r="L718" s="104"/>
      <c r="M718" s="104"/>
      <c r="N718" s="104"/>
      <c r="O718" s="104"/>
      <c r="P718" s="104"/>
      <c r="Q718" s="104"/>
      <c r="R718" s="104"/>
      <c r="S718" s="104"/>
      <c r="T718" s="104"/>
      <c r="U718" s="104"/>
      <c r="V718" s="104"/>
      <c r="W718" s="104"/>
      <c r="X718" s="104"/>
      <c r="Y718" s="104"/>
      <c r="Z718" s="104"/>
    </row>
    <row r="719" spans="1:26" ht="14.25" customHeight="1">
      <c r="A719" s="104"/>
      <c r="B719" s="119"/>
      <c r="C719" s="104"/>
      <c r="D719" s="104"/>
      <c r="E719" s="104"/>
      <c r="F719" s="103"/>
      <c r="G719" s="103"/>
      <c r="H719" s="120"/>
      <c r="I719" s="104"/>
      <c r="J719" s="104"/>
      <c r="K719" s="104"/>
      <c r="L719" s="104"/>
      <c r="M719" s="104"/>
      <c r="N719" s="104"/>
      <c r="O719" s="104"/>
      <c r="P719" s="104"/>
      <c r="Q719" s="104"/>
      <c r="R719" s="104"/>
      <c r="S719" s="104"/>
      <c r="T719" s="104"/>
      <c r="U719" s="104"/>
      <c r="V719" s="104"/>
      <c r="W719" s="104"/>
      <c r="X719" s="104"/>
      <c r="Y719" s="104"/>
      <c r="Z719" s="104"/>
    </row>
    <row r="720" spans="1:26" ht="14.25" customHeight="1">
      <c r="A720" s="104"/>
      <c r="B720" s="119"/>
      <c r="C720" s="104"/>
      <c r="D720" s="104"/>
      <c r="E720" s="104"/>
      <c r="F720" s="103"/>
      <c r="G720" s="103"/>
      <c r="H720" s="120"/>
      <c r="I720" s="104"/>
      <c r="J720" s="104"/>
      <c r="K720" s="104"/>
      <c r="L720" s="104"/>
      <c r="M720" s="104"/>
      <c r="N720" s="104"/>
      <c r="O720" s="104"/>
      <c r="P720" s="104"/>
      <c r="Q720" s="104"/>
      <c r="R720" s="104"/>
      <c r="S720" s="104"/>
      <c r="T720" s="104"/>
      <c r="U720" s="104"/>
      <c r="V720" s="104"/>
      <c r="W720" s="104"/>
      <c r="X720" s="104"/>
      <c r="Y720" s="104"/>
      <c r="Z720" s="104"/>
    </row>
    <row r="721" spans="1:26" ht="14.25" customHeight="1">
      <c r="A721" s="104"/>
      <c r="B721" s="119"/>
      <c r="C721" s="104"/>
      <c r="D721" s="104"/>
      <c r="E721" s="104"/>
      <c r="F721" s="103"/>
      <c r="G721" s="103"/>
      <c r="H721" s="120"/>
      <c r="I721" s="104"/>
      <c r="J721" s="104"/>
      <c r="K721" s="104"/>
      <c r="L721" s="104"/>
      <c r="M721" s="104"/>
      <c r="N721" s="104"/>
      <c r="O721" s="104"/>
      <c r="P721" s="104"/>
      <c r="Q721" s="104"/>
      <c r="R721" s="104"/>
      <c r="S721" s="104"/>
      <c r="T721" s="104"/>
      <c r="U721" s="104"/>
      <c r="V721" s="104"/>
      <c r="W721" s="104"/>
      <c r="X721" s="104"/>
      <c r="Y721" s="104"/>
      <c r="Z721" s="104"/>
    </row>
    <row r="722" spans="1:26" ht="14.25" customHeight="1">
      <c r="A722" s="104"/>
      <c r="B722" s="119"/>
      <c r="C722" s="104"/>
      <c r="D722" s="104"/>
      <c r="E722" s="104"/>
      <c r="F722" s="103"/>
      <c r="G722" s="103"/>
      <c r="H722" s="120"/>
      <c r="I722" s="104"/>
      <c r="J722" s="104"/>
      <c r="K722" s="104"/>
      <c r="L722" s="104"/>
      <c r="M722" s="104"/>
      <c r="N722" s="104"/>
      <c r="O722" s="104"/>
      <c r="P722" s="104"/>
      <c r="Q722" s="104"/>
      <c r="R722" s="104"/>
      <c r="S722" s="104"/>
      <c r="T722" s="104"/>
      <c r="U722" s="104"/>
      <c r="V722" s="104"/>
      <c r="W722" s="104"/>
      <c r="X722" s="104"/>
      <c r="Y722" s="104"/>
      <c r="Z722" s="104"/>
    </row>
    <row r="723" spans="1:26" ht="14.25" customHeight="1">
      <c r="A723" s="104"/>
      <c r="B723" s="119"/>
      <c r="C723" s="104"/>
      <c r="D723" s="104"/>
      <c r="E723" s="104"/>
      <c r="F723" s="103"/>
      <c r="G723" s="103"/>
      <c r="H723" s="120"/>
      <c r="I723" s="104"/>
      <c r="J723" s="104"/>
      <c r="K723" s="104"/>
      <c r="L723" s="104"/>
      <c r="M723" s="104"/>
      <c r="N723" s="104"/>
      <c r="O723" s="104"/>
      <c r="P723" s="104"/>
      <c r="Q723" s="104"/>
      <c r="R723" s="104"/>
      <c r="S723" s="104"/>
      <c r="T723" s="104"/>
      <c r="U723" s="104"/>
      <c r="V723" s="104"/>
      <c r="W723" s="104"/>
      <c r="X723" s="104"/>
      <c r="Y723" s="104"/>
      <c r="Z723" s="104"/>
    </row>
    <row r="724" spans="1:26" ht="14.25" customHeight="1">
      <c r="A724" s="104"/>
      <c r="B724" s="119"/>
      <c r="C724" s="104"/>
      <c r="D724" s="104"/>
      <c r="E724" s="104"/>
      <c r="F724" s="103"/>
      <c r="G724" s="103"/>
      <c r="H724" s="120"/>
      <c r="I724" s="104"/>
      <c r="J724" s="104"/>
      <c r="K724" s="104"/>
      <c r="L724" s="104"/>
      <c r="M724" s="104"/>
      <c r="N724" s="104"/>
      <c r="O724" s="104"/>
      <c r="P724" s="104"/>
      <c r="Q724" s="104"/>
      <c r="R724" s="104"/>
      <c r="S724" s="104"/>
      <c r="T724" s="104"/>
      <c r="U724" s="104"/>
      <c r="V724" s="104"/>
      <c r="W724" s="104"/>
      <c r="X724" s="104"/>
      <c r="Y724" s="104"/>
      <c r="Z724" s="104"/>
    </row>
    <row r="725" spans="1:26" ht="14.25" customHeight="1">
      <c r="A725" s="104"/>
      <c r="B725" s="119"/>
      <c r="C725" s="104"/>
      <c r="D725" s="104"/>
      <c r="E725" s="104"/>
      <c r="F725" s="103"/>
      <c r="G725" s="103"/>
      <c r="H725" s="120"/>
      <c r="I725" s="104"/>
      <c r="J725" s="104"/>
      <c r="K725" s="104"/>
      <c r="L725" s="104"/>
      <c r="M725" s="104"/>
      <c r="N725" s="104"/>
      <c r="O725" s="104"/>
      <c r="P725" s="104"/>
      <c r="Q725" s="104"/>
      <c r="R725" s="104"/>
      <c r="S725" s="104"/>
      <c r="T725" s="104"/>
      <c r="U725" s="104"/>
      <c r="V725" s="104"/>
      <c r="W725" s="104"/>
      <c r="X725" s="104"/>
      <c r="Y725" s="104"/>
      <c r="Z725" s="104"/>
    </row>
    <row r="726" spans="1:26" ht="14.25" customHeight="1">
      <c r="A726" s="104"/>
      <c r="B726" s="119"/>
      <c r="C726" s="104"/>
      <c r="D726" s="104"/>
      <c r="E726" s="104"/>
      <c r="F726" s="103"/>
      <c r="G726" s="103"/>
      <c r="H726" s="120"/>
      <c r="I726" s="104"/>
      <c r="J726" s="104"/>
      <c r="K726" s="104"/>
      <c r="L726" s="104"/>
      <c r="M726" s="104"/>
      <c r="N726" s="104"/>
      <c r="O726" s="104"/>
      <c r="P726" s="104"/>
      <c r="Q726" s="104"/>
      <c r="R726" s="104"/>
      <c r="S726" s="104"/>
      <c r="T726" s="104"/>
      <c r="U726" s="104"/>
      <c r="V726" s="104"/>
      <c r="W726" s="104"/>
      <c r="X726" s="104"/>
      <c r="Y726" s="104"/>
      <c r="Z726" s="104"/>
    </row>
    <row r="727" spans="1:26" ht="14.25" customHeight="1">
      <c r="A727" s="104"/>
      <c r="B727" s="119"/>
      <c r="C727" s="104"/>
      <c r="D727" s="104"/>
      <c r="E727" s="104"/>
      <c r="F727" s="103"/>
      <c r="G727" s="103"/>
      <c r="H727" s="120"/>
      <c r="I727" s="104"/>
      <c r="J727" s="104"/>
      <c r="K727" s="104"/>
      <c r="L727" s="104"/>
      <c r="M727" s="104"/>
      <c r="N727" s="104"/>
      <c r="O727" s="104"/>
      <c r="P727" s="104"/>
      <c r="Q727" s="104"/>
      <c r="R727" s="104"/>
      <c r="S727" s="104"/>
      <c r="T727" s="104"/>
      <c r="U727" s="104"/>
      <c r="V727" s="104"/>
      <c r="W727" s="104"/>
      <c r="X727" s="104"/>
      <c r="Y727" s="104"/>
      <c r="Z727" s="104"/>
    </row>
    <row r="728" spans="1:26" ht="14.25" customHeight="1">
      <c r="A728" s="104"/>
      <c r="B728" s="119"/>
      <c r="C728" s="104"/>
      <c r="D728" s="104"/>
      <c r="E728" s="104"/>
      <c r="F728" s="103"/>
      <c r="G728" s="103"/>
      <c r="H728" s="120"/>
      <c r="I728" s="104"/>
      <c r="J728" s="104"/>
      <c r="K728" s="104"/>
      <c r="L728" s="104"/>
      <c r="M728" s="104"/>
      <c r="N728" s="104"/>
      <c r="O728" s="104"/>
      <c r="P728" s="104"/>
      <c r="Q728" s="104"/>
      <c r="R728" s="104"/>
      <c r="S728" s="104"/>
      <c r="T728" s="104"/>
      <c r="U728" s="104"/>
      <c r="V728" s="104"/>
      <c r="W728" s="104"/>
      <c r="X728" s="104"/>
      <c r="Y728" s="104"/>
      <c r="Z728" s="104"/>
    </row>
    <row r="729" spans="1:26" ht="14.25" customHeight="1">
      <c r="A729" s="104"/>
      <c r="B729" s="119"/>
      <c r="C729" s="104"/>
      <c r="D729" s="104"/>
      <c r="E729" s="104"/>
      <c r="F729" s="103"/>
      <c r="G729" s="103"/>
      <c r="H729" s="120"/>
      <c r="I729" s="104"/>
      <c r="J729" s="104"/>
      <c r="K729" s="104"/>
      <c r="L729" s="104"/>
      <c r="M729" s="104"/>
      <c r="N729" s="104"/>
      <c r="O729" s="104"/>
      <c r="P729" s="104"/>
      <c r="Q729" s="104"/>
      <c r="R729" s="104"/>
      <c r="S729" s="104"/>
      <c r="T729" s="104"/>
      <c r="U729" s="104"/>
      <c r="V729" s="104"/>
      <c r="W729" s="104"/>
      <c r="X729" s="104"/>
      <c r="Y729" s="104"/>
      <c r="Z729" s="104"/>
    </row>
    <row r="730" spans="1:26" ht="14.25" customHeight="1">
      <c r="A730" s="104"/>
      <c r="B730" s="119"/>
      <c r="C730" s="104"/>
      <c r="D730" s="104"/>
      <c r="E730" s="104"/>
      <c r="F730" s="103"/>
      <c r="G730" s="103"/>
      <c r="H730" s="120"/>
      <c r="I730" s="104"/>
      <c r="J730" s="104"/>
      <c r="K730" s="104"/>
      <c r="L730" s="104"/>
      <c r="M730" s="104"/>
      <c r="N730" s="104"/>
      <c r="O730" s="104"/>
      <c r="P730" s="104"/>
      <c r="Q730" s="104"/>
      <c r="R730" s="104"/>
      <c r="S730" s="104"/>
      <c r="T730" s="104"/>
      <c r="U730" s="104"/>
      <c r="V730" s="104"/>
      <c r="W730" s="104"/>
      <c r="X730" s="104"/>
      <c r="Y730" s="104"/>
      <c r="Z730" s="104"/>
    </row>
    <row r="731" spans="1:26" ht="14.25" customHeight="1">
      <c r="A731" s="104"/>
      <c r="B731" s="119"/>
      <c r="C731" s="104"/>
      <c r="D731" s="104"/>
      <c r="E731" s="104"/>
      <c r="F731" s="103"/>
      <c r="G731" s="103"/>
      <c r="H731" s="120"/>
      <c r="I731" s="104"/>
      <c r="J731" s="104"/>
      <c r="K731" s="104"/>
      <c r="L731" s="104"/>
      <c r="M731" s="104"/>
      <c r="N731" s="104"/>
      <c r="O731" s="104"/>
      <c r="P731" s="104"/>
      <c r="Q731" s="104"/>
      <c r="R731" s="104"/>
      <c r="S731" s="104"/>
      <c r="T731" s="104"/>
      <c r="U731" s="104"/>
      <c r="V731" s="104"/>
      <c r="W731" s="104"/>
      <c r="X731" s="104"/>
      <c r="Y731" s="104"/>
      <c r="Z731" s="104"/>
    </row>
    <row r="732" spans="1:26" ht="14.25" customHeight="1">
      <c r="A732" s="104"/>
      <c r="B732" s="119"/>
      <c r="C732" s="104"/>
      <c r="D732" s="104"/>
      <c r="E732" s="104"/>
      <c r="F732" s="103"/>
      <c r="G732" s="103"/>
      <c r="H732" s="120"/>
      <c r="I732" s="104"/>
      <c r="J732" s="104"/>
      <c r="K732" s="104"/>
      <c r="L732" s="104"/>
      <c r="M732" s="104"/>
      <c r="N732" s="104"/>
      <c r="O732" s="104"/>
      <c r="P732" s="104"/>
      <c r="Q732" s="104"/>
      <c r="R732" s="104"/>
      <c r="S732" s="104"/>
      <c r="T732" s="104"/>
      <c r="U732" s="104"/>
      <c r="V732" s="104"/>
      <c r="W732" s="104"/>
      <c r="X732" s="104"/>
      <c r="Y732" s="104"/>
      <c r="Z732" s="104"/>
    </row>
    <row r="733" spans="1:26" ht="14.25" customHeight="1">
      <c r="A733" s="104"/>
      <c r="B733" s="119"/>
      <c r="C733" s="104"/>
      <c r="D733" s="104"/>
      <c r="E733" s="104"/>
      <c r="F733" s="103"/>
      <c r="G733" s="103"/>
      <c r="H733" s="120"/>
      <c r="I733" s="104"/>
      <c r="J733" s="104"/>
      <c r="K733" s="104"/>
      <c r="L733" s="104"/>
      <c r="M733" s="104"/>
      <c r="N733" s="104"/>
      <c r="O733" s="104"/>
      <c r="P733" s="104"/>
      <c r="Q733" s="104"/>
      <c r="R733" s="104"/>
      <c r="S733" s="104"/>
      <c r="T733" s="104"/>
      <c r="U733" s="104"/>
      <c r="V733" s="104"/>
      <c r="W733" s="104"/>
      <c r="X733" s="104"/>
      <c r="Y733" s="104"/>
      <c r="Z733" s="104"/>
    </row>
    <row r="734" spans="1:26" ht="14.25" customHeight="1">
      <c r="A734" s="104"/>
      <c r="B734" s="119"/>
      <c r="C734" s="104"/>
      <c r="D734" s="104"/>
      <c r="E734" s="104"/>
      <c r="F734" s="103"/>
      <c r="G734" s="103"/>
      <c r="H734" s="120"/>
      <c r="I734" s="104"/>
      <c r="J734" s="104"/>
      <c r="K734" s="104"/>
      <c r="L734" s="104"/>
      <c r="M734" s="104"/>
      <c r="N734" s="104"/>
      <c r="O734" s="104"/>
      <c r="P734" s="104"/>
      <c r="Q734" s="104"/>
      <c r="R734" s="104"/>
      <c r="S734" s="104"/>
      <c r="T734" s="104"/>
      <c r="U734" s="104"/>
      <c r="V734" s="104"/>
      <c r="W734" s="104"/>
      <c r="X734" s="104"/>
      <c r="Y734" s="104"/>
      <c r="Z734" s="104"/>
    </row>
    <row r="735" spans="1:26" ht="14.25" customHeight="1">
      <c r="A735" s="104"/>
      <c r="B735" s="119"/>
      <c r="C735" s="104"/>
      <c r="D735" s="104"/>
      <c r="E735" s="104"/>
      <c r="F735" s="103"/>
      <c r="G735" s="103"/>
      <c r="H735" s="120"/>
      <c r="I735" s="104"/>
      <c r="J735" s="104"/>
      <c r="K735" s="104"/>
      <c r="L735" s="104"/>
      <c r="M735" s="104"/>
      <c r="N735" s="104"/>
      <c r="O735" s="104"/>
      <c r="P735" s="104"/>
      <c r="Q735" s="104"/>
      <c r="R735" s="104"/>
      <c r="S735" s="104"/>
      <c r="T735" s="104"/>
      <c r="U735" s="104"/>
      <c r="V735" s="104"/>
      <c r="W735" s="104"/>
      <c r="X735" s="104"/>
      <c r="Y735" s="104"/>
      <c r="Z735" s="104"/>
    </row>
    <row r="736" spans="1:26" ht="14.25" customHeight="1">
      <c r="A736" s="104"/>
      <c r="B736" s="119"/>
      <c r="C736" s="104"/>
      <c r="D736" s="104"/>
      <c r="E736" s="104"/>
      <c r="F736" s="103"/>
      <c r="G736" s="103"/>
      <c r="H736" s="120"/>
      <c r="I736" s="104"/>
      <c r="J736" s="104"/>
      <c r="K736" s="104"/>
      <c r="L736" s="104"/>
      <c r="M736" s="104"/>
      <c r="N736" s="104"/>
      <c r="O736" s="104"/>
      <c r="P736" s="104"/>
      <c r="Q736" s="104"/>
      <c r="R736" s="104"/>
      <c r="S736" s="104"/>
      <c r="T736" s="104"/>
      <c r="U736" s="104"/>
      <c r="V736" s="104"/>
      <c r="W736" s="104"/>
      <c r="X736" s="104"/>
      <c r="Y736" s="104"/>
      <c r="Z736" s="104"/>
    </row>
    <row r="737" spans="1:26" ht="14.25" customHeight="1">
      <c r="A737" s="104"/>
      <c r="B737" s="119"/>
      <c r="C737" s="104"/>
      <c r="D737" s="104"/>
      <c r="E737" s="104"/>
      <c r="F737" s="103"/>
      <c r="G737" s="103"/>
      <c r="H737" s="120"/>
      <c r="I737" s="104"/>
      <c r="J737" s="104"/>
      <c r="K737" s="104"/>
      <c r="L737" s="104"/>
      <c r="M737" s="104"/>
      <c r="N737" s="104"/>
      <c r="O737" s="104"/>
      <c r="P737" s="104"/>
      <c r="Q737" s="104"/>
      <c r="R737" s="104"/>
      <c r="S737" s="104"/>
      <c r="T737" s="104"/>
      <c r="U737" s="104"/>
      <c r="V737" s="104"/>
      <c r="W737" s="104"/>
      <c r="X737" s="104"/>
      <c r="Y737" s="104"/>
      <c r="Z737" s="104"/>
    </row>
    <row r="738" spans="1:26" ht="14.25" customHeight="1">
      <c r="A738" s="104"/>
      <c r="B738" s="119"/>
      <c r="C738" s="104"/>
      <c r="D738" s="104"/>
      <c r="E738" s="104"/>
      <c r="F738" s="103"/>
      <c r="G738" s="103"/>
      <c r="H738" s="120"/>
      <c r="I738" s="104"/>
      <c r="J738" s="104"/>
      <c r="K738" s="104"/>
      <c r="L738" s="104"/>
      <c r="M738" s="104"/>
      <c r="N738" s="104"/>
      <c r="O738" s="104"/>
      <c r="P738" s="104"/>
      <c r="Q738" s="104"/>
      <c r="R738" s="104"/>
      <c r="S738" s="104"/>
      <c r="T738" s="104"/>
      <c r="U738" s="104"/>
      <c r="V738" s="104"/>
      <c r="W738" s="104"/>
      <c r="X738" s="104"/>
      <c r="Y738" s="104"/>
      <c r="Z738" s="104"/>
    </row>
    <row r="739" spans="1:26" ht="14.25" customHeight="1">
      <c r="A739" s="104"/>
      <c r="B739" s="119"/>
      <c r="C739" s="104"/>
      <c r="D739" s="104"/>
      <c r="E739" s="104"/>
      <c r="F739" s="103"/>
      <c r="G739" s="103"/>
      <c r="H739" s="120"/>
      <c r="I739" s="104"/>
      <c r="J739" s="104"/>
      <c r="K739" s="104"/>
      <c r="L739" s="104"/>
      <c r="M739" s="104"/>
      <c r="N739" s="104"/>
      <c r="O739" s="104"/>
      <c r="P739" s="104"/>
      <c r="Q739" s="104"/>
      <c r="R739" s="104"/>
      <c r="S739" s="104"/>
      <c r="T739" s="104"/>
      <c r="U739" s="104"/>
      <c r="V739" s="104"/>
      <c r="W739" s="104"/>
      <c r="X739" s="104"/>
      <c r="Y739" s="104"/>
      <c r="Z739" s="104"/>
    </row>
    <row r="740" spans="1:26" ht="14.25" customHeight="1">
      <c r="A740" s="104"/>
      <c r="B740" s="119"/>
      <c r="C740" s="104"/>
      <c r="D740" s="104"/>
      <c r="E740" s="104"/>
      <c r="F740" s="103"/>
      <c r="G740" s="103"/>
      <c r="H740" s="120"/>
      <c r="I740" s="104"/>
      <c r="J740" s="104"/>
      <c r="K740" s="104"/>
      <c r="L740" s="104"/>
      <c r="M740" s="104"/>
      <c r="N740" s="104"/>
      <c r="O740" s="104"/>
      <c r="P740" s="104"/>
      <c r="Q740" s="104"/>
      <c r="R740" s="104"/>
      <c r="S740" s="104"/>
      <c r="T740" s="104"/>
      <c r="U740" s="104"/>
      <c r="V740" s="104"/>
      <c r="W740" s="104"/>
      <c r="X740" s="104"/>
      <c r="Y740" s="104"/>
      <c r="Z740" s="104"/>
    </row>
    <row r="741" spans="1:26" ht="14.25" customHeight="1">
      <c r="A741" s="104"/>
      <c r="B741" s="119"/>
      <c r="C741" s="104"/>
      <c r="D741" s="104"/>
      <c r="E741" s="104"/>
      <c r="F741" s="103"/>
      <c r="G741" s="103"/>
      <c r="H741" s="120"/>
      <c r="I741" s="104"/>
      <c r="J741" s="104"/>
      <c r="K741" s="104"/>
      <c r="L741" s="104"/>
      <c r="M741" s="104"/>
      <c r="N741" s="104"/>
      <c r="O741" s="104"/>
      <c r="P741" s="104"/>
      <c r="Q741" s="104"/>
      <c r="R741" s="104"/>
      <c r="S741" s="104"/>
      <c r="T741" s="104"/>
      <c r="U741" s="104"/>
      <c r="V741" s="104"/>
      <c r="W741" s="104"/>
      <c r="X741" s="104"/>
      <c r="Y741" s="104"/>
      <c r="Z741" s="104"/>
    </row>
    <row r="742" spans="1:26" ht="14.25" customHeight="1">
      <c r="A742" s="104"/>
      <c r="B742" s="119"/>
      <c r="C742" s="104"/>
      <c r="D742" s="104"/>
      <c r="E742" s="104"/>
      <c r="F742" s="103"/>
      <c r="G742" s="103"/>
      <c r="H742" s="120"/>
      <c r="I742" s="104"/>
      <c r="J742" s="104"/>
      <c r="K742" s="104"/>
      <c r="L742" s="104"/>
      <c r="M742" s="104"/>
      <c r="N742" s="104"/>
      <c r="O742" s="104"/>
      <c r="P742" s="104"/>
      <c r="Q742" s="104"/>
      <c r="R742" s="104"/>
      <c r="S742" s="104"/>
      <c r="T742" s="104"/>
      <c r="U742" s="104"/>
      <c r="V742" s="104"/>
      <c r="W742" s="104"/>
      <c r="X742" s="104"/>
      <c r="Y742" s="104"/>
      <c r="Z742" s="104"/>
    </row>
    <row r="743" spans="1:26" ht="14.25" customHeight="1">
      <c r="A743" s="104"/>
      <c r="B743" s="119"/>
      <c r="C743" s="104"/>
      <c r="D743" s="104"/>
      <c r="E743" s="104"/>
      <c r="F743" s="103"/>
      <c r="G743" s="103"/>
      <c r="H743" s="120"/>
      <c r="I743" s="104"/>
      <c r="J743" s="104"/>
      <c r="K743" s="104"/>
      <c r="L743" s="104"/>
      <c r="M743" s="104"/>
      <c r="N743" s="104"/>
      <c r="O743" s="104"/>
      <c r="P743" s="104"/>
      <c r="Q743" s="104"/>
      <c r="R743" s="104"/>
      <c r="S743" s="104"/>
      <c r="T743" s="104"/>
      <c r="U743" s="104"/>
      <c r="V743" s="104"/>
      <c r="W743" s="104"/>
      <c r="X743" s="104"/>
      <c r="Y743" s="104"/>
      <c r="Z743" s="104"/>
    </row>
    <row r="744" spans="1:26" ht="14.25" customHeight="1">
      <c r="A744" s="104"/>
      <c r="B744" s="119"/>
      <c r="C744" s="104"/>
      <c r="D744" s="104"/>
      <c r="E744" s="104"/>
      <c r="F744" s="103"/>
      <c r="G744" s="103"/>
      <c r="H744" s="120"/>
      <c r="I744" s="104"/>
      <c r="J744" s="104"/>
      <c r="K744" s="104"/>
      <c r="L744" s="104"/>
      <c r="M744" s="104"/>
      <c r="N744" s="104"/>
      <c r="O744" s="104"/>
      <c r="P744" s="104"/>
      <c r="Q744" s="104"/>
      <c r="R744" s="104"/>
      <c r="S744" s="104"/>
      <c r="T744" s="104"/>
      <c r="U744" s="104"/>
      <c r="V744" s="104"/>
      <c r="W744" s="104"/>
      <c r="X744" s="104"/>
      <c r="Y744" s="104"/>
      <c r="Z744" s="104"/>
    </row>
    <row r="745" spans="1:26" ht="14.25" customHeight="1">
      <c r="A745" s="104"/>
      <c r="B745" s="119"/>
      <c r="C745" s="104"/>
      <c r="D745" s="104"/>
      <c r="E745" s="104"/>
      <c r="F745" s="103"/>
      <c r="G745" s="103"/>
      <c r="H745" s="120"/>
      <c r="I745" s="104"/>
      <c r="J745" s="104"/>
      <c r="K745" s="104"/>
      <c r="L745" s="104"/>
      <c r="M745" s="104"/>
      <c r="N745" s="104"/>
      <c r="O745" s="104"/>
      <c r="P745" s="104"/>
      <c r="Q745" s="104"/>
      <c r="R745" s="104"/>
      <c r="S745" s="104"/>
      <c r="T745" s="104"/>
      <c r="U745" s="104"/>
      <c r="V745" s="104"/>
      <c r="W745" s="104"/>
      <c r="X745" s="104"/>
      <c r="Y745" s="104"/>
      <c r="Z745" s="104"/>
    </row>
    <row r="746" spans="1:26" ht="14.25" customHeight="1">
      <c r="A746" s="104"/>
      <c r="B746" s="119"/>
      <c r="C746" s="104"/>
      <c r="D746" s="104"/>
      <c r="E746" s="104"/>
      <c r="F746" s="103"/>
      <c r="G746" s="103"/>
      <c r="H746" s="120"/>
      <c r="I746" s="104"/>
      <c r="J746" s="104"/>
      <c r="K746" s="104"/>
      <c r="L746" s="104"/>
      <c r="M746" s="104"/>
      <c r="N746" s="104"/>
      <c r="O746" s="104"/>
      <c r="P746" s="104"/>
      <c r="Q746" s="104"/>
      <c r="R746" s="104"/>
      <c r="S746" s="104"/>
      <c r="T746" s="104"/>
      <c r="U746" s="104"/>
      <c r="V746" s="104"/>
      <c r="W746" s="104"/>
      <c r="X746" s="104"/>
      <c r="Y746" s="104"/>
      <c r="Z746" s="104"/>
    </row>
    <row r="747" spans="1:26" ht="14.25" customHeight="1">
      <c r="A747" s="104"/>
      <c r="B747" s="119"/>
      <c r="C747" s="104"/>
      <c r="D747" s="104"/>
      <c r="E747" s="104"/>
      <c r="F747" s="103"/>
      <c r="G747" s="103"/>
      <c r="H747" s="120"/>
      <c r="I747" s="104"/>
      <c r="J747" s="104"/>
      <c r="K747" s="104"/>
      <c r="L747" s="104"/>
      <c r="M747" s="104"/>
      <c r="N747" s="104"/>
      <c r="O747" s="104"/>
      <c r="P747" s="104"/>
      <c r="Q747" s="104"/>
      <c r="R747" s="104"/>
      <c r="S747" s="104"/>
      <c r="T747" s="104"/>
      <c r="U747" s="104"/>
      <c r="V747" s="104"/>
      <c r="W747" s="104"/>
      <c r="X747" s="104"/>
      <c r="Y747" s="104"/>
      <c r="Z747" s="104"/>
    </row>
    <row r="748" spans="1:26" ht="14.25" customHeight="1">
      <c r="A748" s="104"/>
      <c r="B748" s="119"/>
      <c r="C748" s="104"/>
      <c r="D748" s="104"/>
      <c r="E748" s="104"/>
      <c r="F748" s="103"/>
      <c r="G748" s="103"/>
      <c r="H748" s="120"/>
      <c r="I748" s="104"/>
      <c r="J748" s="104"/>
      <c r="K748" s="104"/>
      <c r="L748" s="104"/>
      <c r="M748" s="104"/>
      <c r="N748" s="104"/>
      <c r="O748" s="104"/>
      <c r="P748" s="104"/>
      <c r="Q748" s="104"/>
      <c r="R748" s="104"/>
      <c r="S748" s="104"/>
      <c r="T748" s="104"/>
      <c r="U748" s="104"/>
      <c r="V748" s="104"/>
      <c r="W748" s="104"/>
      <c r="X748" s="104"/>
      <c r="Y748" s="104"/>
      <c r="Z748" s="104"/>
    </row>
    <row r="749" spans="1:26" ht="14.25" customHeight="1">
      <c r="A749" s="104"/>
      <c r="B749" s="119"/>
      <c r="C749" s="104"/>
      <c r="D749" s="104"/>
      <c r="E749" s="104"/>
      <c r="F749" s="103"/>
      <c r="G749" s="103"/>
      <c r="H749" s="120"/>
      <c r="I749" s="104"/>
      <c r="J749" s="104"/>
      <c r="K749" s="104"/>
      <c r="L749" s="104"/>
      <c r="M749" s="104"/>
      <c r="N749" s="104"/>
      <c r="O749" s="104"/>
      <c r="P749" s="104"/>
      <c r="Q749" s="104"/>
      <c r="R749" s="104"/>
      <c r="S749" s="104"/>
      <c r="T749" s="104"/>
      <c r="U749" s="104"/>
      <c r="V749" s="104"/>
      <c r="W749" s="104"/>
      <c r="X749" s="104"/>
      <c r="Y749" s="104"/>
      <c r="Z749" s="104"/>
    </row>
    <row r="750" spans="1:26" ht="14.25" customHeight="1">
      <c r="A750" s="104"/>
      <c r="B750" s="119"/>
      <c r="C750" s="104"/>
      <c r="D750" s="104"/>
      <c r="E750" s="104"/>
      <c r="F750" s="103"/>
      <c r="G750" s="103"/>
      <c r="H750" s="120"/>
      <c r="I750" s="104"/>
      <c r="J750" s="104"/>
      <c r="K750" s="104"/>
      <c r="L750" s="104"/>
      <c r="M750" s="104"/>
      <c r="N750" s="104"/>
      <c r="O750" s="104"/>
      <c r="P750" s="104"/>
      <c r="Q750" s="104"/>
      <c r="R750" s="104"/>
      <c r="S750" s="104"/>
      <c r="T750" s="104"/>
      <c r="U750" s="104"/>
      <c r="V750" s="104"/>
      <c r="W750" s="104"/>
      <c r="X750" s="104"/>
      <c r="Y750" s="104"/>
      <c r="Z750" s="104"/>
    </row>
    <row r="751" spans="1:26" ht="14.25" customHeight="1">
      <c r="A751" s="104"/>
      <c r="B751" s="119"/>
      <c r="C751" s="104"/>
      <c r="D751" s="104"/>
      <c r="E751" s="104"/>
      <c r="F751" s="103"/>
      <c r="G751" s="103"/>
      <c r="H751" s="120"/>
      <c r="I751" s="104"/>
      <c r="J751" s="104"/>
      <c r="K751" s="104"/>
      <c r="L751" s="104"/>
      <c r="M751" s="104"/>
      <c r="N751" s="104"/>
      <c r="O751" s="104"/>
      <c r="P751" s="104"/>
      <c r="Q751" s="104"/>
      <c r="R751" s="104"/>
      <c r="S751" s="104"/>
      <c r="T751" s="104"/>
      <c r="U751" s="104"/>
      <c r="V751" s="104"/>
      <c r="W751" s="104"/>
      <c r="X751" s="104"/>
      <c r="Y751" s="104"/>
      <c r="Z751" s="104"/>
    </row>
    <row r="752" spans="1:26" ht="14.25" customHeight="1">
      <c r="A752" s="104"/>
      <c r="B752" s="119"/>
      <c r="C752" s="104"/>
      <c r="D752" s="104"/>
      <c r="E752" s="104"/>
      <c r="F752" s="103"/>
      <c r="G752" s="103"/>
      <c r="H752" s="120"/>
      <c r="I752" s="104"/>
      <c r="J752" s="104"/>
      <c r="K752" s="104"/>
      <c r="L752" s="104"/>
      <c r="M752" s="104"/>
      <c r="N752" s="104"/>
      <c r="O752" s="104"/>
      <c r="P752" s="104"/>
      <c r="Q752" s="104"/>
      <c r="R752" s="104"/>
      <c r="S752" s="104"/>
      <c r="T752" s="104"/>
      <c r="U752" s="104"/>
      <c r="V752" s="104"/>
      <c r="W752" s="104"/>
      <c r="X752" s="104"/>
      <c r="Y752" s="104"/>
      <c r="Z752" s="104"/>
    </row>
    <row r="753" spans="1:26" ht="14.25" customHeight="1">
      <c r="A753" s="104"/>
      <c r="B753" s="119"/>
      <c r="C753" s="104"/>
      <c r="D753" s="104"/>
      <c r="E753" s="104"/>
      <c r="F753" s="103"/>
      <c r="G753" s="103"/>
      <c r="H753" s="120"/>
      <c r="I753" s="104"/>
      <c r="J753" s="104"/>
      <c r="K753" s="104"/>
      <c r="L753" s="104"/>
      <c r="M753" s="104"/>
      <c r="N753" s="104"/>
      <c r="O753" s="104"/>
      <c r="P753" s="104"/>
      <c r="Q753" s="104"/>
      <c r="R753" s="104"/>
      <c r="S753" s="104"/>
      <c r="T753" s="104"/>
      <c r="U753" s="104"/>
      <c r="V753" s="104"/>
      <c r="W753" s="104"/>
      <c r="X753" s="104"/>
      <c r="Y753" s="104"/>
      <c r="Z753" s="104"/>
    </row>
    <row r="754" spans="1:26" ht="14.25" customHeight="1">
      <c r="A754" s="104"/>
      <c r="B754" s="119"/>
      <c r="C754" s="104"/>
      <c r="D754" s="104"/>
      <c r="E754" s="104"/>
      <c r="F754" s="103"/>
      <c r="G754" s="103"/>
      <c r="H754" s="120"/>
      <c r="I754" s="104"/>
      <c r="J754" s="104"/>
      <c r="K754" s="104"/>
      <c r="L754" s="104"/>
      <c r="M754" s="104"/>
      <c r="N754" s="104"/>
      <c r="O754" s="104"/>
      <c r="P754" s="104"/>
      <c r="Q754" s="104"/>
      <c r="R754" s="104"/>
      <c r="S754" s="104"/>
      <c r="T754" s="104"/>
      <c r="U754" s="104"/>
      <c r="V754" s="104"/>
      <c r="W754" s="104"/>
      <c r="X754" s="104"/>
      <c r="Y754" s="104"/>
      <c r="Z754" s="104"/>
    </row>
    <row r="755" spans="1:26" ht="14.25" customHeight="1">
      <c r="A755" s="104"/>
      <c r="B755" s="119"/>
      <c r="C755" s="104"/>
      <c r="D755" s="104"/>
      <c r="E755" s="104"/>
      <c r="F755" s="103"/>
      <c r="G755" s="103"/>
      <c r="H755" s="120"/>
      <c r="I755" s="104"/>
      <c r="J755" s="104"/>
      <c r="K755" s="104"/>
      <c r="L755" s="104"/>
      <c r="M755" s="104"/>
      <c r="N755" s="104"/>
      <c r="O755" s="104"/>
      <c r="P755" s="104"/>
      <c r="Q755" s="104"/>
      <c r="R755" s="104"/>
      <c r="S755" s="104"/>
      <c r="T755" s="104"/>
      <c r="U755" s="104"/>
      <c r="V755" s="104"/>
      <c r="W755" s="104"/>
      <c r="X755" s="104"/>
      <c r="Y755" s="104"/>
      <c r="Z755" s="104"/>
    </row>
    <row r="756" spans="1:26" ht="14.25" customHeight="1">
      <c r="A756" s="104"/>
      <c r="B756" s="119"/>
      <c r="C756" s="104"/>
      <c r="D756" s="104"/>
      <c r="E756" s="104"/>
      <c r="F756" s="103"/>
      <c r="G756" s="103"/>
      <c r="H756" s="120"/>
      <c r="I756" s="104"/>
      <c r="J756" s="104"/>
      <c r="K756" s="104"/>
      <c r="L756" s="104"/>
      <c r="M756" s="104"/>
      <c r="N756" s="104"/>
      <c r="O756" s="104"/>
      <c r="P756" s="104"/>
      <c r="Q756" s="104"/>
      <c r="R756" s="104"/>
      <c r="S756" s="104"/>
      <c r="T756" s="104"/>
      <c r="U756" s="104"/>
      <c r="V756" s="104"/>
      <c r="W756" s="104"/>
      <c r="X756" s="104"/>
      <c r="Y756" s="104"/>
      <c r="Z756" s="104"/>
    </row>
    <row r="757" spans="1:26" ht="14.25" customHeight="1">
      <c r="A757" s="104"/>
      <c r="B757" s="119"/>
      <c r="C757" s="104"/>
      <c r="D757" s="104"/>
      <c r="E757" s="104"/>
      <c r="F757" s="103"/>
      <c r="G757" s="103"/>
      <c r="H757" s="120"/>
      <c r="I757" s="104"/>
      <c r="J757" s="104"/>
      <c r="K757" s="104"/>
      <c r="L757" s="104"/>
      <c r="M757" s="104"/>
      <c r="N757" s="104"/>
      <c r="O757" s="104"/>
      <c r="P757" s="104"/>
      <c r="Q757" s="104"/>
      <c r="R757" s="104"/>
      <c r="S757" s="104"/>
      <c r="T757" s="104"/>
      <c r="U757" s="104"/>
      <c r="V757" s="104"/>
      <c r="W757" s="104"/>
      <c r="X757" s="104"/>
      <c r="Y757" s="104"/>
      <c r="Z757" s="104"/>
    </row>
    <row r="758" spans="1:26" ht="14.25" customHeight="1">
      <c r="A758" s="104"/>
      <c r="B758" s="119"/>
      <c r="C758" s="104"/>
      <c r="D758" s="104"/>
      <c r="E758" s="104"/>
      <c r="F758" s="103"/>
      <c r="G758" s="103"/>
      <c r="H758" s="120"/>
      <c r="I758" s="104"/>
      <c r="J758" s="104"/>
      <c r="K758" s="104"/>
      <c r="L758" s="104"/>
      <c r="M758" s="104"/>
      <c r="N758" s="104"/>
      <c r="O758" s="104"/>
      <c r="P758" s="104"/>
      <c r="Q758" s="104"/>
      <c r="R758" s="104"/>
      <c r="S758" s="104"/>
      <c r="T758" s="104"/>
      <c r="U758" s="104"/>
      <c r="V758" s="104"/>
      <c r="W758" s="104"/>
      <c r="X758" s="104"/>
      <c r="Y758" s="104"/>
      <c r="Z758" s="104"/>
    </row>
    <row r="759" spans="1:26" ht="14.25" customHeight="1">
      <c r="A759" s="104"/>
      <c r="B759" s="119"/>
      <c r="C759" s="104"/>
      <c r="D759" s="104"/>
      <c r="E759" s="104"/>
      <c r="F759" s="103"/>
      <c r="G759" s="103"/>
      <c r="H759" s="120"/>
      <c r="I759" s="104"/>
      <c r="J759" s="104"/>
      <c r="K759" s="104"/>
      <c r="L759" s="104"/>
      <c r="M759" s="104"/>
      <c r="N759" s="104"/>
      <c r="O759" s="104"/>
      <c r="P759" s="104"/>
      <c r="Q759" s="104"/>
      <c r="R759" s="104"/>
      <c r="S759" s="104"/>
      <c r="T759" s="104"/>
      <c r="U759" s="104"/>
      <c r="V759" s="104"/>
      <c r="W759" s="104"/>
      <c r="X759" s="104"/>
      <c r="Y759" s="104"/>
      <c r="Z759" s="104"/>
    </row>
    <row r="760" spans="1:26" ht="14.25" customHeight="1">
      <c r="A760" s="104"/>
      <c r="B760" s="119"/>
      <c r="C760" s="104"/>
      <c r="D760" s="104"/>
      <c r="E760" s="104"/>
      <c r="F760" s="103"/>
      <c r="G760" s="103"/>
      <c r="H760" s="120"/>
      <c r="I760" s="104"/>
      <c r="J760" s="104"/>
      <c r="K760" s="104"/>
      <c r="L760" s="104"/>
      <c r="M760" s="104"/>
      <c r="N760" s="104"/>
      <c r="O760" s="104"/>
      <c r="P760" s="104"/>
      <c r="Q760" s="104"/>
      <c r="R760" s="104"/>
      <c r="S760" s="104"/>
      <c r="T760" s="104"/>
      <c r="U760" s="104"/>
      <c r="V760" s="104"/>
      <c r="W760" s="104"/>
      <c r="X760" s="104"/>
      <c r="Y760" s="104"/>
      <c r="Z760" s="104"/>
    </row>
    <row r="761" spans="1:26" ht="14.25" customHeight="1">
      <c r="A761" s="104"/>
      <c r="B761" s="119"/>
      <c r="C761" s="104"/>
      <c r="D761" s="104"/>
      <c r="E761" s="104"/>
      <c r="F761" s="103"/>
      <c r="G761" s="103"/>
      <c r="H761" s="120"/>
      <c r="I761" s="104"/>
      <c r="J761" s="104"/>
      <c r="K761" s="104"/>
      <c r="L761" s="104"/>
      <c r="M761" s="104"/>
      <c r="N761" s="104"/>
      <c r="O761" s="104"/>
      <c r="P761" s="104"/>
      <c r="Q761" s="104"/>
      <c r="R761" s="104"/>
      <c r="S761" s="104"/>
      <c r="T761" s="104"/>
      <c r="U761" s="104"/>
      <c r="V761" s="104"/>
      <c r="W761" s="104"/>
      <c r="X761" s="104"/>
      <c r="Y761" s="104"/>
      <c r="Z761" s="104"/>
    </row>
    <row r="762" spans="1:26" ht="14.25" customHeight="1">
      <c r="A762" s="104"/>
      <c r="B762" s="119"/>
      <c r="C762" s="104"/>
      <c r="D762" s="104"/>
      <c r="E762" s="104"/>
      <c r="F762" s="103"/>
      <c r="G762" s="103"/>
      <c r="H762" s="120"/>
      <c r="I762" s="104"/>
      <c r="J762" s="104"/>
      <c r="K762" s="104"/>
      <c r="L762" s="104"/>
      <c r="M762" s="104"/>
      <c r="N762" s="104"/>
      <c r="O762" s="104"/>
      <c r="P762" s="104"/>
      <c r="Q762" s="104"/>
      <c r="R762" s="104"/>
      <c r="S762" s="104"/>
      <c r="T762" s="104"/>
      <c r="U762" s="104"/>
      <c r="V762" s="104"/>
      <c r="W762" s="104"/>
      <c r="X762" s="104"/>
      <c r="Y762" s="104"/>
      <c r="Z762" s="104"/>
    </row>
    <row r="763" spans="1:26" ht="14.25" customHeight="1">
      <c r="A763" s="104"/>
      <c r="B763" s="119"/>
      <c r="C763" s="104"/>
      <c r="D763" s="104"/>
      <c r="E763" s="104"/>
      <c r="F763" s="103"/>
      <c r="G763" s="103"/>
      <c r="H763" s="120"/>
      <c r="I763" s="104"/>
      <c r="J763" s="104"/>
      <c r="K763" s="104"/>
      <c r="L763" s="104"/>
      <c r="M763" s="104"/>
      <c r="N763" s="104"/>
      <c r="O763" s="104"/>
      <c r="P763" s="104"/>
      <c r="Q763" s="104"/>
      <c r="R763" s="104"/>
      <c r="S763" s="104"/>
      <c r="T763" s="104"/>
      <c r="U763" s="104"/>
      <c r="V763" s="104"/>
      <c r="W763" s="104"/>
      <c r="X763" s="104"/>
      <c r="Y763" s="104"/>
      <c r="Z763" s="104"/>
    </row>
    <row r="764" spans="1:26" ht="14.25" customHeight="1">
      <c r="A764" s="104"/>
      <c r="B764" s="119"/>
      <c r="C764" s="104"/>
      <c r="D764" s="104"/>
      <c r="E764" s="104"/>
      <c r="F764" s="103"/>
      <c r="G764" s="103"/>
      <c r="H764" s="120"/>
      <c r="I764" s="104"/>
      <c r="J764" s="104"/>
      <c r="K764" s="104"/>
      <c r="L764" s="104"/>
      <c r="M764" s="104"/>
      <c r="N764" s="104"/>
      <c r="O764" s="104"/>
      <c r="P764" s="104"/>
      <c r="Q764" s="104"/>
      <c r="R764" s="104"/>
      <c r="S764" s="104"/>
      <c r="T764" s="104"/>
      <c r="U764" s="104"/>
      <c r="V764" s="104"/>
      <c r="W764" s="104"/>
      <c r="X764" s="104"/>
      <c r="Y764" s="104"/>
      <c r="Z764" s="104"/>
    </row>
    <row r="765" spans="1:26" ht="14.25" customHeight="1">
      <c r="A765" s="104"/>
      <c r="B765" s="119"/>
      <c r="C765" s="104"/>
      <c r="D765" s="104"/>
      <c r="E765" s="104"/>
      <c r="F765" s="103"/>
      <c r="G765" s="103"/>
      <c r="H765" s="120"/>
      <c r="I765" s="104"/>
      <c r="J765" s="104"/>
      <c r="K765" s="104"/>
      <c r="L765" s="104"/>
      <c r="M765" s="104"/>
      <c r="N765" s="104"/>
      <c r="O765" s="104"/>
      <c r="P765" s="104"/>
      <c r="Q765" s="104"/>
      <c r="R765" s="104"/>
      <c r="S765" s="104"/>
      <c r="T765" s="104"/>
      <c r="U765" s="104"/>
      <c r="V765" s="104"/>
      <c r="W765" s="104"/>
      <c r="X765" s="104"/>
      <c r="Y765" s="104"/>
      <c r="Z765" s="104"/>
    </row>
    <row r="766" spans="1:26" ht="14.25" customHeight="1">
      <c r="A766" s="104"/>
      <c r="B766" s="119"/>
      <c r="C766" s="104"/>
      <c r="D766" s="104"/>
      <c r="E766" s="104"/>
      <c r="F766" s="103"/>
      <c r="G766" s="103"/>
      <c r="H766" s="120"/>
      <c r="I766" s="104"/>
      <c r="J766" s="104"/>
      <c r="K766" s="104"/>
      <c r="L766" s="104"/>
      <c r="M766" s="104"/>
      <c r="N766" s="104"/>
      <c r="O766" s="104"/>
      <c r="P766" s="104"/>
      <c r="Q766" s="104"/>
      <c r="R766" s="104"/>
      <c r="S766" s="104"/>
      <c r="T766" s="104"/>
      <c r="U766" s="104"/>
      <c r="V766" s="104"/>
      <c r="W766" s="104"/>
      <c r="X766" s="104"/>
      <c r="Y766" s="104"/>
      <c r="Z766" s="104"/>
    </row>
    <row r="767" spans="1:26" ht="14.25" customHeight="1">
      <c r="A767" s="104"/>
      <c r="B767" s="119"/>
      <c r="C767" s="104"/>
      <c r="D767" s="104"/>
      <c r="E767" s="104"/>
      <c r="F767" s="103"/>
      <c r="G767" s="103"/>
      <c r="H767" s="120"/>
      <c r="I767" s="104"/>
      <c r="J767" s="104"/>
      <c r="K767" s="104"/>
      <c r="L767" s="104"/>
      <c r="M767" s="104"/>
      <c r="N767" s="104"/>
      <c r="O767" s="104"/>
      <c r="P767" s="104"/>
      <c r="Q767" s="104"/>
      <c r="R767" s="104"/>
      <c r="S767" s="104"/>
      <c r="T767" s="104"/>
      <c r="U767" s="104"/>
      <c r="V767" s="104"/>
      <c r="W767" s="104"/>
      <c r="X767" s="104"/>
      <c r="Y767" s="104"/>
      <c r="Z767" s="104"/>
    </row>
    <row r="768" spans="1:26" ht="14.25" customHeight="1">
      <c r="A768" s="104"/>
      <c r="B768" s="119"/>
      <c r="C768" s="104"/>
      <c r="D768" s="104"/>
      <c r="E768" s="104"/>
      <c r="F768" s="103"/>
      <c r="G768" s="103"/>
      <c r="H768" s="120"/>
      <c r="I768" s="104"/>
      <c r="J768" s="104"/>
      <c r="K768" s="104"/>
      <c r="L768" s="104"/>
      <c r="M768" s="104"/>
      <c r="N768" s="104"/>
      <c r="O768" s="104"/>
      <c r="P768" s="104"/>
      <c r="Q768" s="104"/>
      <c r="R768" s="104"/>
      <c r="S768" s="104"/>
      <c r="T768" s="104"/>
      <c r="U768" s="104"/>
      <c r="V768" s="104"/>
      <c r="W768" s="104"/>
      <c r="X768" s="104"/>
      <c r="Y768" s="104"/>
      <c r="Z768" s="104"/>
    </row>
    <row r="769" spans="1:26" ht="14.25" customHeight="1">
      <c r="A769" s="104"/>
      <c r="B769" s="119"/>
      <c r="C769" s="104"/>
      <c r="D769" s="104"/>
      <c r="E769" s="104"/>
      <c r="F769" s="103"/>
      <c r="G769" s="103"/>
      <c r="H769" s="120"/>
      <c r="I769" s="104"/>
      <c r="J769" s="104"/>
      <c r="K769" s="104"/>
      <c r="L769" s="104"/>
      <c r="M769" s="104"/>
      <c r="N769" s="104"/>
      <c r="O769" s="104"/>
      <c r="P769" s="104"/>
      <c r="Q769" s="104"/>
      <c r="R769" s="104"/>
      <c r="S769" s="104"/>
      <c r="T769" s="104"/>
      <c r="U769" s="104"/>
      <c r="V769" s="104"/>
      <c r="W769" s="104"/>
      <c r="X769" s="104"/>
      <c r="Y769" s="104"/>
      <c r="Z769" s="104"/>
    </row>
    <row r="770" spans="1:26" ht="14.25" customHeight="1">
      <c r="A770" s="104"/>
      <c r="B770" s="119"/>
      <c r="C770" s="104"/>
      <c r="D770" s="104"/>
      <c r="E770" s="104"/>
      <c r="F770" s="103"/>
      <c r="G770" s="103"/>
      <c r="H770" s="120"/>
      <c r="I770" s="104"/>
      <c r="J770" s="104"/>
      <c r="K770" s="104"/>
      <c r="L770" s="104"/>
      <c r="M770" s="104"/>
      <c r="N770" s="104"/>
      <c r="O770" s="104"/>
      <c r="P770" s="104"/>
      <c r="Q770" s="104"/>
      <c r="R770" s="104"/>
      <c r="S770" s="104"/>
      <c r="T770" s="104"/>
      <c r="U770" s="104"/>
      <c r="V770" s="104"/>
      <c r="W770" s="104"/>
      <c r="X770" s="104"/>
      <c r="Y770" s="104"/>
      <c r="Z770" s="104"/>
    </row>
    <row r="771" spans="1:26" ht="14.25" customHeight="1">
      <c r="A771" s="104"/>
      <c r="B771" s="119"/>
      <c r="C771" s="104"/>
      <c r="D771" s="104"/>
      <c r="E771" s="104"/>
      <c r="F771" s="103"/>
      <c r="G771" s="103"/>
      <c r="H771" s="120"/>
      <c r="I771" s="104"/>
      <c r="J771" s="104"/>
      <c r="K771" s="104"/>
      <c r="L771" s="104"/>
      <c r="M771" s="104"/>
      <c r="N771" s="104"/>
      <c r="O771" s="104"/>
      <c r="P771" s="104"/>
      <c r="Q771" s="104"/>
      <c r="R771" s="104"/>
      <c r="S771" s="104"/>
      <c r="T771" s="104"/>
      <c r="U771" s="104"/>
      <c r="V771" s="104"/>
      <c r="W771" s="104"/>
      <c r="X771" s="104"/>
      <c r="Y771" s="104"/>
      <c r="Z771" s="104"/>
    </row>
    <row r="772" spans="1:26" ht="14.25" customHeight="1">
      <c r="A772" s="104"/>
      <c r="B772" s="119"/>
      <c r="C772" s="104"/>
      <c r="D772" s="104"/>
      <c r="E772" s="104"/>
      <c r="F772" s="103"/>
      <c r="G772" s="103"/>
      <c r="H772" s="120"/>
      <c r="I772" s="104"/>
      <c r="J772" s="104"/>
      <c r="K772" s="104"/>
      <c r="L772" s="104"/>
      <c r="M772" s="104"/>
      <c r="N772" s="104"/>
      <c r="O772" s="104"/>
      <c r="P772" s="104"/>
      <c r="Q772" s="104"/>
      <c r="R772" s="104"/>
      <c r="S772" s="104"/>
      <c r="T772" s="104"/>
      <c r="U772" s="104"/>
      <c r="V772" s="104"/>
      <c r="W772" s="104"/>
      <c r="X772" s="104"/>
      <c r="Y772" s="104"/>
      <c r="Z772" s="104"/>
    </row>
    <row r="773" spans="1:26" ht="14.25" customHeight="1">
      <c r="A773" s="104"/>
      <c r="B773" s="119"/>
      <c r="C773" s="104"/>
      <c r="D773" s="104"/>
      <c r="E773" s="104"/>
      <c r="F773" s="103"/>
      <c r="G773" s="103"/>
      <c r="H773" s="120"/>
      <c r="I773" s="104"/>
      <c r="J773" s="104"/>
      <c r="K773" s="104"/>
      <c r="L773" s="104"/>
      <c r="M773" s="104"/>
      <c r="N773" s="104"/>
      <c r="O773" s="104"/>
      <c r="P773" s="104"/>
      <c r="Q773" s="104"/>
      <c r="R773" s="104"/>
      <c r="S773" s="104"/>
      <c r="T773" s="104"/>
      <c r="U773" s="104"/>
      <c r="V773" s="104"/>
      <c r="W773" s="104"/>
      <c r="X773" s="104"/>
      <c r="Y773" s="104"/>
      <c r="Z773" s="104"/>
    </row>
    <row r="774" spans="1:26" ht="14.25" customHeight="1">
      <c r="A774" s="104"/>
      <c r="B774" s="119"/>
      <c r="C774" s="104"/>
      <c r="D774" s="104"/>
      <c r="E774" s="104"/>
      <c r="F774" s="103"/>
      <c r="G774" s="103"/>
      <c r="H774" s="120"/>
      <c r="I774" s="104"/>
      <c r="J774" s="104"/>
      <c r="K774" s="104"/>
      <c r="L774" s="104"/>
      <c r="M774" s="104"/>
      <c r="N774" s="104"/>
      <c r="O774" s="104"/>
      <c r="P774" s="104"/>
      <c r="Q774" s="104"/>
      <c r="R774" s="104"/>
      <c r="S774" s="104"/>
      <c r="T774" s="104"/>
      <c r="U774" s="104"/>
      <c r="V774" s="104"/>
      <c r="W774" s="104"/>
      <c r="X774" s="104"/>
      <c r="Y774" s="104"/>
      <c r="Z774" s="104"/>
    </row>
    <row r="775" spans="1:26" ht="14.25" customHeight="1">
      <c r="A775" s="104"/>
      <c r="B775" s="119"/>
      <c r="C775" s="104"/>
      <c r="D775" s="104"/>
      <c r="E775" s="104"/>
      <c r="F775" s="103"/>
      <c r="G775" s="103"/>
      <c r="H775" s="120"/>
      <c r="I775" s="104"/>
      <c r="J775" s="104"/>
      <c r="K775" s="104"/>
      <c r="L775" s="104"/>
      <c r="M775" s="104"/>
      <c r="N775" s="104"/>
      <c r="O775" s="104"/>
      <c r="P775" s="104"/>
      <c r="Q775" s="104"/>
      <c r="R775" s="104"/>
      <c r="S775" s="104"/>
      <c r="T775" s="104"/>
      <c r="U775" s="104"/>
      <c r="V775" s="104"/>
      <c r="W775" s="104"/>
      <c r="X775" s="104"/>
      <c r="Y775" s="104"/>
      <c r="Z775" s="104"/>
    </row>
    <row r="776" spans="1:26" ht="14.25" customHeight="1">
      <c r="A776" s="104"/>
      <c r="B776" s="119"/>
      <c r="C776" s="104"/>
      <c r="D776" s="104"/>
      <c r="E776" s="104"/>
      <c r="F776" s="103"/>
      <c r="G776" s="103"/>
      <c r="H776" s="120"/>
      <c r="I776" s="104"/>
      <c r="J776" s="104"/>
      <c r="K776" s="104"/>
      <c r="L776" s="104"/>
      <c r="M776" s="104"/>
      <c r="N776" s="104"/>
      <c r="O776" s="104"/>
      <c r="P776" s="104"/>
      <c r="Q776" s="104"/>
      <c r="R776" s="104"/>
      <c r="S776" s="104"/>
      <c r="T776" s="104"/>
      <c r="U776" s="104"/>
      <c r="V776" s="104"/>
      <c r="W776" s="104"/>
      <c r="X776" s="104"/>
      <c r="Y776" s="104"/>
      <c r="Z776" s="104"/>
    </row>
    <row r="777" spans="1:26" ht="14.25" customHeight="1">
      <c r="A777" s="104"/>
      <c r="B777" s="119"/>
      <c r="C777" s="104"/>
      <c r="D777" s="104"/>
      <c r="E777" s="104"/>
      <c r="F777" s="103"/>
      <c r="G777" s="103"/>
      <c r="H777" s="120"/>
      <c r="I777" s="104"/>
      <c r="J777" s="104"/>
      <c r="K777" s="104"/>
      <c r="L777" s="104"/>
      <c r="M777" s="104"/>
      <c r="N777" s="104"/>
      <c r="O777" s="104"/>
      <c r="P777" s="104"/>
      <c r="Q777" s="104"/>
      <c r="R777" s="104"/>
      <c r="S777" s="104"/>
      <c r="T777" s="104"/>
      <c r="U777" s="104"/>
      <c r="V777" s="104"/>
      <c r="W777" s="104"/>
      <c r="X777" s="104"/>
      <c r="Y777" s="104"/>
      <c r="Z777" s="104"/>
    </row>
    <row r="778" spans="1:26" ht="14.25" customHeight="1">
      <c r="A778" s="104"/>
      <c r="B778" s="119"/>
      <c r="C778" s="104"/>
      <c r="D778" s="104"/>
      <c r="E778" s="104"/>
      <c r="F778" s="103"/>
      <c r="G778" s="103"/>
      <c r="H778" s="120"/>
      <c r="I778" s="104"/>
      <c r="J778" s="104"/>
      <c r="K778" s="104"/>
      <c r="L778" s="104"/>
      <c r="M778" s="104"/>
      <c r="N778" s="104"/>
      <c r="O778" s="104"/>
      <c r="P778" s="104"/>
      <c r="Q778" s="104"/>
      <c r="R778" s="104"/>
      <c r="S778" s="104"/>
      <c r="T778" s="104"/>
      <c r="U778" s="104"/>
      <c r="V778" s="104"/>
      <c r="W778" s="104"/>
      <c r="X778" s="104"/>
      <c r="Y778" s="104"/>
      <c r="Z778" s="104"/>
    </row>
    <row r="779" spans="1:26" ht="14.25" customHeight="1">
      <c r="A779" s="104"/>
      <c r="B779" s="119"/>
      <c r="C779" s="104"/>
      <c r="D779" s="104"/>
      <c r="E779" s="104"/>
      <c r="F779" s="103"/>
      <c r="G779" s="103"/>
      <c r="H779" s="120"/>
      <c r="I779" s="104"/>
      <c r="J779" s="104"/>
      <c r="K779" s="104"/>
      <c r="L779" s="104"/>
      <c r="M779" s="104"/>
      <c r="N779" s="104"/>
      <c r="O779" s="104"/>
      <c r="P779" s="104"/>
      <c r="Q779" s="104"/>
      <c r="R779" s="104"/>
      <c r="S779" s="104"/>
      <c r="T779" s="104"/>
      <c r="U779" s="104"/>
      <c r="V779" s="104"/>
      <c r="W779" s="104"/>
      <c r="X779" s="104"/>
      <c r="Y779" s="104"/>
      <c r="Z779" s="104"/>
    </row>
    <row r="780" spans="1:26" ht="14.25" customHeight="1">
      <c r="A780" s="104"/>
      <c r="B780" s="119"/>
      <c r="C780" s="104"/>
      <c r="D780" s="104"/>
      <c r="E780" s="104"/>
      <c r="F780" s="103"/>
      <c r="G780" s="103"/>
      <c r="H780" s="120"/>
      <c r="I780" s="104"/>
      <c r="J780" s="104"/>
      <c r="K780" s="104"/>
      <c r="L780" s="104"/>
      <c r="M780" s="104"/>
      <c r="N780" s="104"/>
      <c r="O780" s="104"/>
      <c r="P780" s="104"/>
      <c r="Q780" s="104"/>
      <c r="R780" s="104"/>
      <c r="S780" s="104"/>
      <c r="T780" s="104"/>
      <c r="U780" s="104"/>
      <c r="V780" s="104"/>
      <c r="W780" s="104"/>
      <c r="X780" s="104"/>
      <c r="Y780" s="104"/>
      <c r="Z780" s="104"/>
    </row>
    <row r="781" spans="1:26" ht="14.25" customHeight="1">
      <c r="A781" s="104"/>
      <c r="B781" s="119"/>
      <c r="C781" s="104"/>
      <c r="D781" s="104"/>
      <c r="E781" s="104"/>
      <c r="F781" s="103"/>
      <c r="G781" s="103"/>
      <c r="H781" s="120"/>
      <c r="I781" s="104"/>
      <c r="J781" s="104"/>
      <c r="K781" s="104"/>
      <c r="L781" s="104"/>
      <c r="M781" s="104"/>
      <c r="N781" s="104"/>
      <c r="O781" s="104"/>
      <c r="P781" s="104"/>
      <c r="Q781" s="104"/>
      <c r="R781" s="104"/>
      <c r="S781" s="104"/>
      <c r="T781" s="104"/>
      <c r="U781" s="104"/>
      <c r="V781" s="104"/>
      <c r="W781" s="104"/>
      <c r="X781" s="104"/>
      <c r="Y781" s="104"/>
      <c r="Z781" s="104"/>
    </row>
    <row r="782" spans="1:26" ht="14.25" customHeight="1">
      <c r="A782" s="104"/>
      <c r="B782" s="119"/>
      <c r="C782" s="104"/>
      <c r="D782" s="104"/>
      <c r="E782" s="104"/>
      <c r="F782" s="103"/>
      <c r="G782" s="103"/>
      <c r="H782" s="120"/>
      <c r="I782" s="104"/>
      <c r="J782" s="104"/>
      <c r="K782" s="104"/>
      <c r="L782" s="104"/>
      <c r="M782" s="104"/>
      <c r="N782" s="104"/>
      <c r="O782" s="104"/>
      <c r="P782" s="104"/>
      <c r="Q782" s="104"/>
      <c r="R782" s="104"/>
      <c r="S782" s="104"/>
      <c r="T782" s="104"/>
      <c r="U782" s="104"/>
      <c r="V782" s="104"/>
      <c r="W782" s="104"/>
      <c r="X782" s="104"/>
      <c r="Y782" s="104"/>
      <c r="Z782" s="104"/>
    </row>
    <row r="783" spans="1:26" ht="14.25" customHeight="1">
      <c r="A783" s="104"/>
      <c r="B783" s="119"/>
      <c r="C783" s="104"/>
      <c r="D783" s="104"/>
      <c r="E783" s="104"/>
      <c r="F783" s="103"/>
      <c r="G783" s="103"/>
      <c r="H783" s="120"/>
      <c r="I783" s="104"/>
      <c r="J783" s="104"/>
      <c r="K783" s="104"/>
      <c r="L783" s="104"/>
      <c r="M783" s="104"/>
      <c r="N783" s="104"/>
      <c r="O783" s="104"/>
      <c r="P783" s="104"/>
      <c r="Q783" s="104"/>
      <c r="R783" s="104"/>
      <c r="S783" s="104"/>
      <c r="T783" s="104"/>
      <c r="U783" s="104"/>
      <c r="V783" s="104"/>
      <c r="W783" s="104"/>
      <c r="X783" s="104"/>
      <c r="Y783" s="104"/>
      <c r="Z783" s="104"/>
    </row>
    <row r="784" spans="1:26" ht="14.25" customHeight="1">
      <c r="A784" s="104"/>
      <c r="B784" s="119"/>
      <c r="C784" s="104"/>
      <c r="D784" s="104"/>
      <c r="E784" s="104"/>
      <c r="F784" s="103"/>
      <c r="G784" s="103"/>
      <c r="H784" s="120"/>
      <c r="I784" s="104"/>
      <c r="J784" s="104"/>
      <c r="K784" s="104"/>
      <c r="L784" s="104"/>
      <c r="M784" s="104"/>
      <c r="N784" s="104"/>
      <c r="O784" s="104"/>
      <c r="P784" s="104"/>
      <c r="Q784" s="104"/>
      <c r="R784" s="104"/>
      <c r="S784" s="104"/>
      <c r="T784" s="104"/>
      <c r="U784" s="104"/>
      <c r="V784" s="104"/>
      <c r="W784" s="104"/>
      <c r="X784" s="104"/>
      <c r="Y784" s="104"/>
      <c r="Z784" s="104"/>
    </row>
    <row r="785" spans="1:26" ht="14.25" customHeight="1">
      <c r="A785" s="104"/>
      <c r="B785" s="119"/>
      <c r="C785" s="104"/>
      <c r="D785" s="104"/>
      <c r="E785" s="104"/>
      <c r="F785" s="103"/>
      <c r="G785" s="103"/>
      <c r="H785" s="120"/>
      <c r="I785" s="104"/>
      <c r="J785" s="104"/>
      <c r="K785" s="104"/>
      <c r="L785" s="104"/>
      <c r="M785" s="104"/>
      <c r="N785" s="104"/>
      <c r="O785" s="104"/>
      <c r="P785" s="104"/>
      <c r="Q785" s="104"/>
      <c r="R785" s="104"/>
      <c r="S785" s="104"/>
      <c r="T785" s="104"/>
      <c r="U785" s="104"/>
      <c r="V785" s="104"/>
      <c r="W785" s="104"/>
      <c r="X785" s="104"/>
      <c r="Y785" s="104"/>
      <c r="Z785" s="104"/>
    </row>
    <row r="786" spans="1:26" ht="14.25" customHeight="1">
      <c r="A786" s="104"/>
      <c r="B786" s="119"/>
      <c r="C786" s="104"/>
      <c r="D786" s="104"/>
      <c r="E786" s="104"/>
      <c r="F786" s="103"/>
      <c r="G786" s="103"/>
      <c r="H786" s="120"/>
      <c r="I786" s="104"/>
      <c r="J786" s="104"/>
      <c r="K786" s="104"/>
      <c r="L786" s="104"/>
      <c r="M786" s="104"/>
      <c r="N786" s="104"/>
      <c r="O786" s="104"/>
      <c r="P786" s="104"/>
      <c r="Q786" s="104"/>
      <c r="R786" s="104"/>
      <c r="S786" s="104"/>
      <c r="T786" s="104"/>
      <c r="U786" s="104"/>
      <c r="V786" s="104"/>
      <c r="W786" s="104"/>
      <c r="X786" s="104"/>
      <c r="Y786" s="104"/>
      <c r="Z786" s="104"/>
    </row>
    <row r="787" spans="1:26" ht="14.25" customHeight="1">
      <c r="A787" s="104"/>
      <c r="B787" s="119"/>
      <c r="C787" s="104"/>
      <c r="D787" s="104"/>
      <c r="E787" s="104"/>
      <c r="F787" s="103"/>
      <c r="G787" s="103"/>
      <c r="H787" s="120"/>
      <c r="I787" s="104"/>
      <c r="J787" s="104"/>
      <c r="K787" s="104"/>
      <c r="L787" s="104"/>
      <c r="M787" s="104"/>
      <c r="N787" s="104"/>
      <c r="O787" s="104"/>
      <c r="P787" s="104"/>
      <c r="Q787" s="104"/>
      <c r="R787" s="104"/>
      <c r="S787" s="104"/>
      <c r="T787" s="104"/>
      <c r="U787" s="104"/>
      <c r="V787" s="104"/>
      <c r="W787" s="104"/>
      <c r="X787" s="104"/>
      <c r="Y787" s="104"/>
      <c r="Z787" s="104"/>
    </row>
    <row r="788" spans="1:26" ht="14.25" customHeight="1">
      <c r="A788" s="104"/>
      <c r="B788" s="119"/>
      <c r="C788" s="104"/>
      <c r="D788" s="104"/>
      <c r="E788" s="104"/>
      <c r="F788" s="103"/>
      <c r="G788" s="103"/>
      <c r="H788" s="120"/>
      <c r="I788" s="104"/>
      <c r="J788" s="104"/>
      <c r="K788" s="104"/>
      <c r="L788" s="104"/>
      <c r="M788" s="104"/>
      <c r="N788" s="104"/>
      <c r="O788" s="104"/>
      <c r="P788" s="104"/>
      <c r="Q788" s="104"/>
      <c r="R788" s="104"/>
      <c r="S788" s="104"/>
      <c r="T788" s="104"/>
      <c r="U788" s="104"/>
      <c r="V788" s="104"/>
      <c r="W788" s="104"/>
      <c r="X788" s="104"/>
      <c r="Y788" s="104"/>
      <c r="Z788" s="104"/>
    </row>
    <row r="789" spans="1:26" ht="14.25" customHeight="1">
      <c r="A789" s="104"/>
      <c r="B789" s="119"/>
      <c r="C789" s="104"/>
      <c r="D789" s="104"/>
      <c r="E789" s="104"/>
      <c r="F789" s="103"/>
      <c r="G789" s="103"/>
      <c r="H789" s="120"/>
      <c r="I789" s="104"/>
      <c r="J789" s="104"/>
      <c r="K789" s="104"/>
      <c r="L789" s="104"/>
      <c r="M789" s="104"/>
      <c r="N789" s="104"/>
      <c r="O789" s="104"/>
      <c r="P789" s="104"/>
      <c r="Q789" s="104"/>
      <c r="R789" s="104"/>
      <c r="S789" s="104"/>
      <c r="T789" s="104"/>
      <c r="U789" s="104"/>
      <c r="V789" s="104"/>
      <c r="W789" s="104"/>
      <c r="X789" s="104"/>
      <c r="Y789" s="104"/>
      <c r="Z789" s="104"/>
    </row>
    <row r="790" spans="1:26" ht="14.25" customHeight="1">
      <c r="A790" s="104"/>
      <c r="B790" s="119"/>
      <c r="C790" s="104"/>
      <c r="D790" s="104"/>
      <c r="E790" s="104"/>
      <c r="F790" s="103"/>
      <c r="G790" s="103"/>
      <c r="H790" s="120"/>
      <c r="I790" s="104"/>
      <c r="J790" s="104"/>
      <c r="K790" s="104"/>
      <c r="L790" s="104"/>
      <c r="M790" s="104"/>
      <c r="N790" s="104"/>
      <c r="O790" s="104"/>
      <c r="P790" s="104"/>
      <c r="Q790" s="104"/>
      <c r="R790" s="104"/>
      <c r="S790" s="104"/>
      <c r="T790" s="104"/>
      <c r="U790" s="104"/>
      <c r="V790" s="104"/>
      <c r="W790" s="104"/>
      <c r="X790" s="104"/>
      <c r="Y790" s="104"/>
      <c r="Z790" s="104"/>
    </row>
    <row r="791" spans="1:26" ht="14.25" customHeight="1">
      <c r="A791" s="104"/>
      <c r="B791" s="119"/>
      <c r="C791" s="104"/>
      <c r="D791" s="104"/>
      <c r="E791" s="104"/>
      <c r="F791" s="103"/>
      <c r="G791" s="103"/>
      <c r="H791" s="120"/>
      <c r="I791" s="104"/>
      <c r="J791" s="104"/>
      <c r="K791" s="104"/>
      <c r="L791" s="104"/>
      <c r="M791" s="104"/>
      <c r="N791" s="104"/>
      <c r="O791" s="104"/>
      <c r="P791" s="104"/>
      <c r="Q791" s="104"/>
      <c r="R791" s="104"/>
      <c r="S791" s="104"/>
      <c r="T791" s="104"/>
      <c r="U791" s="104"/>
      <c r="V791" s="104"/>
      <c r="W791" s="104"/>
      <c r="X791" s="104"/>
      <c r="Y791" s="104"/>
      <c r="Z791" s="104"/>
    </row>
    <row r="792" spans="1:26" ht="14.25" customHeight="1">
      <c r="A792" s="104"/>
      <c r="B792" s="119"/>
      <c r="C792" s="104"/>
      <c r="D792" s="104"/>
      <c r="E792" s="104"/>
      <c r="F792" s="103"/>
      <c r="G792" s="103"/>
      <c r="H792" s="120"/>
      <c r="I792" s="104"/>
      <c r="J792" s="104"/>
      <c r="K792" s="104"/>
      <c r="L792" s="104"/>
      <c r="M792" s="104"/>
      <c r="N792" s="104"/>
      <c r="O792" s="104"/>
      <c r="P792" s="104"/>
      <c r="Q792" s="104"/>
      <c r="R792" s="104"/>
      <c r="S792" s="104"/>
      <c r="T792" s="104"/>
      <c r="U792" s="104"/>
      <c r="V792" s="104"/>
      <c r="W792" s="104"/>
      <c r="X792" s="104"/>
      <c r="Y792" s="104"/>
      <c r="Z792" s="104"/>
    </row>
    <row r="793" spans="1:26" ht="14.25" customHeight="1">
      <c r="A793" s="104"/>
      <c r="B793" s="119"/>
      <c r="C793" s="104"/>
      <c r="D793" s="104"/>
      <c r="E793" s="104"/>
      <c r="F793" s="103"/>
      <c r="G793" s="103"/>
      <c r="H793" s="120"/>
      <c r="I793" s="104"/>
      <c r="J793" s="104"/>
      <c r="K793" s="104"/>
      <c r="L793" s="104"/>
      <c r="M793" s="104"/>
      <c r="N793" s="104"/>
      <c r="O793" s="104"/>
      <c r="P793" s="104"/>
      <c r="Q793" s="104"/>
      <c r="R793" s="104"/>
      <c r="S793" s="104"/>
      <c r="T793" s="104"/>
      <c r="U793" s="104"/>
      <c r="V793" s="104"/>
      <c r="W793" s="104"/>
      <c r="X793" s="104"/>
      <c r="Y793" s="104"/>
      <c r="Z793" s="104"/>
    </row>
    <row r="794" spans="1:26" ht="14.25" customHeight="1">
      <c r="A794" s="104"/>
      <c r="B794" s="119"/>
      <c r="C794" s="104"/>
      <c r="D794" s="104"/>
      <c r="E794" s="104"/>
      <c r="F794" s="103"/>
      <c r="G794" s="103"/>
      <c r="H794" s="120"/>
      <c r="I794" s="104"/>
      <c r="J794" s="104"/>
      <c r="K794" s="104"/>
      <c r="L794" s="104"/>
      <c r="M794" s="104"/>
      <c r="N794" s="104"/>
      <c r="O794" s="104"/>
      <c r="P794" s="104"/>
      <c r="Q794" s="104"/>
      <c r="R794" s="104"/>
      <c r="S794" s="104"/>
      <c r="T794" s="104"/>
      <c r="U794" s="104"/>
      <c r="V794" s="104"/>
      <c r="W794" s="104"/>
      <c r="X794" s="104"/>
      <c r="Y794" s="104"/>
      <c r="Z794" s="104"/>
    </row>
    <row r="795" spans="1:26" ht="14.25" customHeight="1">
      <c r="A795" s="104"/>
      <c r="B795" s="119"/>
      <c r="C795" s="104"/>
      <c r="D795" s="104"/>
      <c r="E795" s="104"/>
      <c r="F795" s="103"/>
      <c r="G795" s="103"/>
      <c r="H795" s="120"/>
      <c r="I795" s="104"/>
      <c r="J795" s="104"/>
      <c r="K795" s="104"/>
      <c r="L795" s="104"/>
      <c r="M795" s="104"/>
      <c r="N795" s="104"/>
      <c r="O795" s="104"/>
      <c r="P795" s="104"/>
      <c r="Q795" s="104"/>
      <c r="R795" s="104"/>
      <c r="S795" s="104"/>
      <c r="T795" s="104"/>
      <c r="U795" s="104"/>
      <c r="V795" s="104"/>
      <c r="W795" s="104"/>
      <c r="X795" s="104"/>
      <c r="Y795" s="104"/>
      <c r="Z795" s="104"/>
    </row>
    <row r="796" spans="1:26" ht="14.25" customHeight="1">
      <c r="A796" s="104"/>
      <c r="B796" s="119"/>
      <c r="C796" s="104"/>
      <c r="D796" s="104"/>
      <c r="E796" s="104"/>
      <c r="F796" s="103"/>
      <c r="G796" s="103"/>
      <c r="H796" s="120"/>
      <c r="I796" s="104"/>
      <c r="J796" s="104"/>
      <c r="K796" s="104"/>
      <c r="L796" s="104"/>
      <c r="M796" s="104"/>
      <c r="N796" s="104"/>
      <c r="O796" s="104"/>
      <c r="P796" s="104"/>
      <c r="Q796" s="104"/>
      <c r="R796" s="104"/>
      <c r="S796" s="104"/>
      <c r="T796" s="104"/>
      <c r="U796" s="104"/>
      <c r="V796" s="104"/>
      <c r="W796" s="104"/>
      <c r="X796" s="104"/>
      <c r="Y796" s="104"/>
      <c r="Z796" s="104"/>
    </row>
    <row r="797" spans="1:26" ht="14.25" customHeight="1">
      <c r="A797" s="104"/>
      <c r="B797" s="119"/>
      <c r="C797" s="104"/>
      <c r="D797" s="104"/>
      <c r="E797" s="104"/>
      <c r="F797" s="103"/>
      <c r="G797" s="103"/>
      <c r="H797" s="120"/>
      <c r="I797" s="104"/>
      <c r="J797" s="104"/>
      <c r="K797" s="104"/>
      <c r="L797" s="104"/>
      <c r="M797" s="104"/>
      <c r="N797" s="104"/>
      <c r="O797" s="104"/>
      <c r="P797" s="104"/>
      <c r="Q797" s="104"/>
      <c r="R797" s="104"/>
      <c r="S797" s="104"/>
      <c r="T797" s="104"/>
      <c r="U797" s="104"/>
      <c r="V797" s="104"/>
      <c r="W797" s="104"/>
      <c r="X797" s="104"/>
      <c r="Y797" s="104"/>
      <c r="Z797" s="104"/>
    </row>
    <row r="798" spans="1:26" ht="14.25" customHeight="1">
      <c r="A798" s="104"/>
      <c r="B798" s="119"/>
      <c r="C798" s="104"/>
      <c r="D798" s="104"/>
      <c r="E798" s="104"/>
      <c r="F798" s="103"/>
      <c r="G798" s="103"/>
      <c r="H798" s="120"/>
      <c r="I798" s="104"/>
      <c r="J798" s="104"/>
      <c r="K798" s="104"/>
      <c r="L798" s="104"/>
      <c r="M798" s="104"/>
      <c r="N798" s="104"/>
      <c r="O798" s="104"/>
      <c r="P798" s="104"/>
      <c r="Q798" s="104"/>
      <c r="R798" s="104"/>
      <c r="S798" s="104"/>
      <c r="T798" s="104"/>
      <c r="U798" s="104"/>
      <c r="V798" s="104"/>
      <c r="W798" s="104"/>
      <c r="X798" s="104"/>
      <c r="Y798" s="104"/>
      <c r="Z798" s="104"/>
    </row>
    <row r="799" spans="1:26" ht="14.25" customHeight="1">
      <c r="A799" s="104"/>
      <c r="B799" s="119"/>
      <c r="C799" s="104"/>
      <c r="D799" s="104"/>
      <c r="E799" s="104"/>
      <c r="F799" s="103"/>
      <c r="G799" s="103"/>
      <c r="H799" s="120"/>
      <c r="I799" s="104"/>
      <c r="J799" s="104"/>
      <c r="K799" s="104"/>
      <c r="L799" s="104"/>
      <c r="M799" s="104"/>
      <c r="N799" s="104"/>
      <c r="O799" s="104"/>
      <c r="P799" s="104"/>
      <c r="Q799" s="104"/>
      <c r="R799" s="104"/>
      <c r="S799" s="104"/>
      <c r="T799" s="104"/>
      <c r="U799" s="104"/>
      <c r="V799" s="104"/>
      <c r="W799" s="104"/>
      <c r="X799" s="104"/>
      <c r="Y799" s="104"/>
      <c r="Z799" s="104"/>
    </row>
    <row r="800" spans="1:26" ht="14.25" customHeight="1">
      <c r="A800" s="104"/>
      <c r="B800" s="119"/>
      <c r="C800" s="104"/>
      <c r="D800" s="104"/>
      <c r="E800" s="104"/>
      <c r="F800" s="103"/>
      <c r="G800" s="103"/>
      <c r="H800" s="120"/>
      <c r="I800" s="104"/>
      <c r="J800" s="104"/>
      <c r="K800" s="104"/>
      <c r="L800" s="104"/>
      <c r="M800" s="104"/>
      <c r="N800" s="104"/>
      <c r="O800" s="104"/>
      <c r="P800" s="104"/>
      <c r="Q800" s="104"/>
      <c r="R800" s="104"/>
      <c r="S800" s="104"/>
      <c r="T800" s="104"/>
      <c r="U800" s="104"/>
      <c r="V800" s="104"/>
      <c r="W800" s="104"/>
      <c r="X800" s="104"/>
      <c r="Y800" s="104"/>
      <c r="Z800" s="104"/>
    </row>
    <row r="801" spans="1:26" ht="14.25" customHeight="1">
      <c r="A801" s="104"/>
      <c r="B801" s="119"/>
      <c r="C801" s="104"/>
      <c r="D801" s="104"/>
      <c r="E801" s="104"/>
      <c r="F801" s="103"/>
      <c r="G801" s="103"/>
      <c r="H801" s="120"/>
      <c r="I801" s="104"/>
      <c r="J801" s="104"/>
      <c r="K801" s="104"/>
      <c r="L801" s="104"/>
      <c r="M801" s="104"/>
      <c r="N801" s="104"/>
      <c r="O801" s="104"/>
      <c r="P801" s="104"/>
      <c r="Q801" s="104"/>
      <c r="R801" s="104"/>
      <c r="S801" s="104"/>
      <c r="T801" s="104"/>
      <c r="U801" s="104"/>
      <c r="V801" s="104"/>
      <c r="W801" s="104"/>
      <c r="X801" s="104"/>
      <c r="Y801" s="104"/>
      <c r="Z801" s="104"/>
    </row>
    <row r="802" spans="1:26" ht="14.25" customHeight="1">
      <c r="A802" s="104"/>
      <c r="B802" s="119"/>
      <c r="C802" s="104"/>
      <c r="D802" s="104"/>
      <c r="E802" s="104"/>
      <c r="F802" s="103"/>
      <c r="G802" s="103"/>
      <c r="H802" s="120"/>
      <c r="I802" s="104"/>
      <c r="J802" s="104"/>
      <c r="K802" s="104"/>
      <c r="L802" s="104"/>
      <c r="M802" s="104"/>
      <c r="N802" s="104"/>
      <c r="O802" s="104"/>
      <c r="P802" s="104"/>
      <c r="Q802" s="104"/>
      <c r="R802" s="104"/>
      <c r="S802" s="104"/>
      <c r="T802" s="104"/>
      <c r="U802" s="104"/>
      <c r="V802" s="104"/>
      <c r="W802" s="104"/>
      <c r="X802" s="104"/>
      <c r="Y802" s="104"/>
      <c r="Z802" s="104"/>
    </row>
    <row r="803" spans="1:26" ht="14.25" customHeight="1">
      <c r="A803" s="104"/>
      <c r="B803" s="119"/>
      <c r="C803" s="104"/>
      <c r="D803" s="104"/>
      <c r="E803" s="104"/>
      <c r="F803" s="103"/>
      <c r="G803" s="103"/>
      <c r="H803" s="120"/>
      <c r="I803" s="104"/>
      <c r="J803" s="104"/>
      <c r="K803" s="104"/>
      <c r="L803" s="104"/>
      <c r="M803" s="104"/>
      <c r="N803" s="104"/>
      <c r="O803" s="104"/>
      <c r="P803" s="104"/>
      <c r="Q803" s="104"/>
      <c r="R803" s="104"/>
      <c r="S803" s="104"/>
      <c r="T803" s="104"/>
      <c r="U803" s="104"/>
      <c r="V803" s="104"/>
      <c r="W803" s="104"/>
      <c r="X803" s="104"/>
      <c r="Y803" s="104"/>
      <c r="Z803" s="104"/>
    </row>
    <row r="804" spans="1:26" ht="14.25" customHeight="1">
      <c r="A804" s="104"/>
      <c r="B804" s="119"/>
      <c r="C804" s="104"/>
      <c r="D804" s="104"/>
      <c r="E804" s="104"/>
      <c r="F804" s="103"/>
      <c r="G804" s="103"/>
      <c r="H804" s="120"/>
      <c r="I804" s="104"/>
      <c r="J804" s="104"/>
      <c r="K804" s="104"/>
      <c r="L804" s="104"/>
      <c r="M804" s="104"/>
      <c r="N804" s="104"/>
      <c r="O804" s="104"/>
      <c r="P804" s="104"/>
      <c r="Q804" s="104"/>
      <c r="R804" s="104"/>
      <c r="S804" s="104"/>
      <c r="T804" s="104"/>
      <c r="U804" s="104"/>
      <c r="V804" s="104"/>
      <c r="W804" s="104"/>
      <c r="X804" s="104"/>
      <c r="Y804" s="104"/>
      <c r="Z804" s="104"/>
    </row>
    <row r="805" spans="1:26" ht="14.25" customHeight="1">
      <c r="A805" s="104"/>
      <c r="B805" s="119"/>
      <c r="C805" s="104"/>
      <c r="D805" s="104"/>
      <c r="E805" s="104"/>
      <c r="F805" s="103"/>
      <c r="G805" s="103"/>
      <c r="H805" s="120"/>
      <c r="I805" s="104"/>
      <c r="J805" s="104"/>
      <c r="K805" s="104"/>
      <c r="L805" s="104"/>
      <c r="M805" s="104"/>
      <c r="N805" s="104"/>
      <c r="O805" s="104"/>
      <c r="P805" s="104"/>
      <c r="Q805" s="104"/>
      <c r="R805" s="104"/>
      <c r="S805" s="104"/>
      <c r="T805" s="104"/>
      <c r="U805" s="104"/>
      <c r="V805" s="104"/>
      <c r="W805" s="104"/>
      <c r="X805" s="104"/>
      <c r="Y805" s="104"/>
      <c r="Z805" s="104"/>
    </row>
    <row r="806" spans="1:26" ht="14.25" customHeight="1">
      <c r="A806" s="104"/>
      <c r="B806" s="119"/>
      <c r="C806" s="104"/>
      <c r="D806" s="104"/>
      <c r="E806" s="104"/>
      <c r="F806" s="103"/>
      <c r="G806" s="103"/>
      <c r="H806" s="120"/>
      <c r="I806" s="104"/>
      <c r="J806" s="104"/>
      <c r="K806" s="104"/>
      <c r="L806" s="104"/>
      <c r="M806" s="104"/>
      <c r="N806" s="104"/>
      <c r="O806" s="104"/>
      <c r="P806" s="104"/>
      <c r="Q806" s="104"/>
      <c r="R806" s="104"/>
      <c r="S806" s="104"/>
      <c r="T806" s="104"/>
      <c r="U806" s="104"/>
      <c r="V806" s="104"/>
      <c r="W806" s="104"/>
      <c r="X806" s="104"/>
      <c r="Y806" s="104"/>
      <c r="Z806" s="104"/>
    </row>
    <row r="807" spans="1:26" ht="14.25" customHeight="1">
      <c r="A807" s="104"/>
      <c r="B807" s="119"/>
      <c r="C807" s="104"/>
      <c r="D807" s="104"/>
      <c r="E807" s="104"/>
      <c r="F807" s="103"/>
      <c r="G807" s="103"/>
      <c r="H807" s="120"/>
      <c r="I807" s="104"/>
      <c r="J807" s="104"/>
      <c r="K807" s="104"/>
      <c r="L807" s="104"/>
      <c r="M807" s="104"/>
      <c r="N807" s="104"/>
      <c r="O807" s="104"/>
      <c r="P807" s="104"/>
      <c r="Q807" s="104"/>
      <c r="R807" s="104"/>
      <c r="S807" s="104"/>
      <c r="T807" s="104"/>
      <c r="U807" s="104"/>
      <c r="V807" s="104"/>
      <c r="W807" s="104"/>
      <c r="X807" s="104"/>
      <c r="Y807" s="104"/>
      <c r="Z807" s="104"/>
    </row>
    <row r="808" spans="1:26" ht="14.25" customHeight="1">
      <c r="A808" s="104"/>
      <c r="B808" s="119"/>
      <c r="C808" s="104"/>
      <c r="D808" s="104"/>
      <c r="E808" s="104"/>
      <c r="F808" s="103"/>
      <c r="G808" s="103"/>
      <c r="H808" s="120"/>
      <c r="I808" s="104"/>
      <c r="J808" s="104"/>
      <c r="K808" s="104"/>
      <c r="L808" s="104"/>
      <c r="M808" s="104"/>
      <c r="N808" s="104"/>
      <c r="O808" s="104"/>
      <c r="P808" s="104"/>
      <c r="Q808" s="104"/>
      <c r="R808" s="104"/>
      <c r="S808" s="104"/>
      <c r="T808" s="104"/>
      <c r="U808" s="104"/>
      <c r="V808" s="104"/>
      <c r="W808" s="104"/>
      <c r="X808" s="104"/>
      <c r="Y808" s="104"/>
      <c r="Z808" s="104"/>
    </row>
    <row r="809" spans="1:26" ht="14.25" customHeight="1">
      <c r="A809" s="104"/>
      <c r="B809" s="119"/>
      <c r="C809" s="104"/>
      <c r="D809" s="104"/>
      <c r="E809" s="104"/>
      <c r="F809" s="103"/>
      <c r="G809" s="103"/>
      <c r="H809" s="120"/>
      <c r="I809" s="104"/>
      <c r="J809" s="104"/>
      <c r="K809" s="104"/>
      <c r="L809" s="104"/>
      <c r="M809" s="104"/>
      <c r="N809" s="104"/>
      <c r="O809" s="104"/>
      <c r="P809" s="104"/>
      <c r="Q809" s="104"/>
      <c r="R809" s="104"/>
      <c r="S809" s="104"/>
      <c r="T809" s="104"/>
      <c r="U809" s="104"/>
      <c r="V809" s="104"/>
      <c r="W809" s="104"/>
      <c r="X809" s="104"/>
      <c r="Y809" s="104"/>
      <c r="Z809" s="104"/>
    </row>
    <row r="810" spans="1:26" ht="14.25" customHeight="1">
      <c r="A810" s="104"/>
      <c r="B810" s="119"/>
      <c r="C810" s="104"/>
      <c r="D810" s="104"/>
      <c r="E810" s="104"/>
      <c r="F810" s="103"/>
      <c r="G810" s="103"/>
      <c r="H810" s="120"/>
      <c r="I810" s="104"/>
      <c r="J810" s="104"/>
      <c r="K810" s="104"/>
      <c r="L810" s="104"/>
      <c r="M810" s="104"/>
      <c r="N810" s="104"/>
      <c r="O810" s="104"/>
      <c r="P810" s="104"/>
      <c r="Q810" s="104"/>
      <c r="R810" s="104"/>
      <c r="S810" s="104"/>
      <c r="T810" s="104"/>
      <c r="U810" s="104"/>
      <c r="V810" s="104"/>
      <c r="W810" s="104"/>
      <c r="X810" s="104"/>
      <c r="Y810" s="104"/>
      <c r="Z810" s="104"/>
    </row>
    <row r="811" spans="1:26" ht="14.25" customHeight="1">
      <c r="A811" s="104"/>
      <c r="B811" s="119"/>
      <c r="C811" s="104"/>
      <c r="D811" s="104"/>
      <c r="E811" s="104"/>
      <c r="F811" s="103"/>
      <c r="G811" s="103"/>
      <c r="H811" s="120"/>
      <c r="I811" s="104"/>
      <c r="J811" s="104"/>
      <c r="K811" s="104"/>
      <c r="L811" s="104"/>
      <c r="M811" s="104"/>
      <c r="N811" s="104"/>
      <c r="O811" s="104"/>
      <c r="P811" s="104"/>
      <c r="Q811" s="104"/>
      <c r="R811" s="104"/>
      <c r="S811" s="104"/>
      <c r="T811" s="104"/>
      <c r="U811" s="104"/>
      <c r="V811" s="104"/>
      <c r="W811" s="104"/>
      <c r="X811" s="104"/>
      <c r="Y811" s="104"/>
      <c r="Z811" s="104"/>
    </row>
    <row r="812" spans="1:26" ht="14.25" customHeight="1">
      <c r="A812" s="104"/>
      <c r="B812" s="119"/>
      <c r="C812" s="104"/>
      <c r="D812" s="104"/>
      <c r="E812" s="104"/>
      <c r="F812" s="103"/>
      <c r="G812" s="103"/>
      <c r="H812" s="120"/>
      <c r="I812" s="104"/>
      <c r="J812" s="104"/>
      <c r="K812" s="104"/>
      <c r="L812" s="104"/>
      <c r="M812" s="104"/>
      <c r="N812" s="104"/>
      <c r="O812" s="104"/>
      <c r="P812" s="104"/>
      <c r="Q812" s="104"/>
      <c r="R812" s="104"/>
      <c r="S812" s="104"/>
      <c r="T812" s="104"/>
      <c r="U812" s="104"/>
      <c r="V812" s="104"/>
      <c r="W812" s="104"/>
      <c r="X812" s="104"/>
      <c r="Y812" s="104"/>
      <c r="Z812" s="104"/>
    </row>
    <row r="813" spans="1:26" ht="14.25" customHeight="1">
      <c r="A813" s="104"/>
      <c r="B813" s="119"/>
      <c r="C813" s="104"/>
      <c r="D813" s="104"/>
      <c r="E813" s="104"/>
      <c r="F813" s="103"/>
      <c r="G813" s="103"/>
      <c r="H813" s="120"/>
      <c r="I813" s="104"/>
      <c r="J813" s="104"/>
      <c r="K813" s="104"/>
      <c r="L813" s="104"/>
      <c r="M813" s="104"/>
      <c r="N813" s="104"/>
      <c r="O813" s="104"/>
      <c r="P813" s="104"/>
      <c r="Q813" s="104"/>
      <c r="R813" s="104"/>
      <c r="S813" s="104"/>
      <c r="T813" s="104"/>
      <c r="U813" s="104"/>
      <c r="V813" s="104"/>
      <c r="W813" s="104"/>
      <c r="X813" s="104"/>
      <c r="Y813" s="104"/>
      <c r="Z813" s="104"/>
    </row>
    <row r="814" spans="1:26" ht="14.25" customHeight="1">
      <c r="A814" s="104"/>
      <c r="B814" s="119"/>
      <c r="C814" s="104"/>
      <c r="D814" s="104"/>
      <c r="E814" s="104"/>
      <c r="F814" s="103"/>
      <c r="G814" s="103"/>
      <c r="H814" s="120"/>
      <c r="I814" s="104"/>
      <c r="J814" s="104"/>
      <c r="K814" s="104"/>
      <c r="L814" s="104"/>
      <c r="M814" s="104"/>
      <c r="N814" s="104"/>
      <c r="O814" s="104"/>
      <c r="P814" s="104"/>
      <c r="Q814" s="104"/>
      <c r="R814" s="104"/>
      <c r="S814" s="104"/>
      <c r="T814" s="104"/>
      <c r="U814" s="104"/>
      <c r="V814" s="104"/>
      <c r="W814" s="104"/>
      <c r="X814" s="104"/>
      <c r="Y814" s="104"/>
      <c r="Z814" s="104"/>
    </row>
    <row r="815" spans="1:26" ht="14.25" customHeight="1">
      <c r="A815" s="104"/>
      <c r="B815" s="119"/>
      <c r="C815" s="104"/>
      <c r="D815" s="104"/>
      <c r="E815" s="104"/>
      <c r="F815" s="103"/>
      <c r="G815" s="103"/>
      <c r="H815" s="120"/>
      <c r="I815" s="104"/>
      <c r="J815" s="104"/>
      <c r="K815" s="104"/>
      <c r="L815" s="104"/>
      <c r="M815" s="104"/>
      <c r="N815" s="104"/>
      <c r="O815" s="104"/>
      <c r="P815" s="104"/>
      <c r="Q815" s="104"/>
      <c r="R815" s="104"/>
      <c r="S815" s="104"/>
      <c r="T815" s="104"/>
      <c r="U815" s="104"/>
      <c r="V815" s="104"/>
      <c r="W815" s="104"/>
      <c r="X815" s="104"/>
      <c r="Y815" s="104"/>
      <c r="Z815" s="104"/>
    </row>
    <row r="816" spans="1:26" ht="14.25" customHeight="1">
      <c r="A816" s="104"/>
      <c r="B816" s="119"/>
      <c r="C816" s="104"/>
      <c r="D816" s="104"/>
      <c r="E816" s="104"/>
      <c r="F816" s="103"/>
      <c r="G816" s="103"/>
      <c r="H816" s="120"/>
      <c r="I816" s="104"/>
      <c r="J816" s="104"/>
      <c r="K816" s="104"/>
      <c r="L816" s="104"/>
      <c r="M816" s="104"/>
      <c r="N816" s="104"/>
      <c r="O816" s="104"/>
      <c r="P816" s="104"/>
      <c r="Q816" s="104"/>
      <c r="R816" s="104"/>
      <c r="S816" s="104"/>
      <c r="T816" s="104"/>
      <c r="U816" s="104"/>
      <c r="V816" s="104"/>
      <c r="W816" s="104"/>
      <c r="X816" s="104"/>
      <c r="Y816" s="104"/>
      <c r="Z816" s="104"/>
    </row>
    <row r="817" spans="1:26" ht="14.25" customHeight="1">
      <c r="A817" s="104"/>
      <c r="B817" s="119"/>
      <c r="C817" s="104"/>
      <c r="D817" s="104"/>
      <c r="E817" s="104"/>
      <c r="F817" s="103"/>
      <c r="G817" s="103"/>
      <c r="H817" s="120"/>
      <c r="I817" s="104"/>
      <c r="J817" s="104"/>
      <c r="K817" s="104"/>
      <c r="L817" s="104"/>
      <c r="M817" s="104"/>
      <c r="N817" s="104"/>
      <c r="O817" s="104"/>
      <c r="P817" s="104"/>
      <c r="Q817" s="104"/>
      <c r="R817" s="104"/>
      <c r="S817" s="104"/>
      <c r="T817" s="104"/>
      <c r="U817" s="104"/>
      <c r="V817" s="104"/>
      <c r="W817" s="104"/>
      <c r="X817" s="104"/>
      <c r="Y817" s="104"/>
      <c r="Z817" s="104"/>
    </row>
    <row r="818" spans="1:26" ht="14.25" customHeight="1">
      <c r="A818" s="104"/>
      <c r="B818" s="119"/>
      <c r="C818" s="104"/>
      <c r="D818" s="104"/>
      <c r="E818" s="104"/>
      <c r="F818" s="103"/>
      <c r="G818" s="103"/>
      <c r="H818" s="120"/>
      <c r="I818" s="104"/>
      <c r="J818" s="104"/>
      <c r="K818" s="104"/>
      <c r="L818" s="104"/>
      <c r="M818" s="104"/>
      <c r="N818" s="104"/>
      <c r="O818" s="104"/>
      <c r="P818" s="104"/>
      <c r="Q818" s="104"/>
      <c r="R818" s="104"/>
      <c r="S818" s="104"/>
      <c r="T818" s="104"/>
      <c r="U818" s="104"/>
      <c r="V818" s="104"/>
      <c r="W818" s="104"/>
      <c r="X818" s="104"/>
      <c r="Y818" s="104"/>
      <c r="Z818" s="104"/>
    </row>
    <row r="819" spans="1:26" ht="14.25" customHeight="1">
      <c r="A819" s="104"/>
      <c r="B819" s="119"/>
      <c r="C819" s="104"/>
      <c r="D819" s="104"/>
      <c r="E819" s="104"/>
      <c r="F819" s="103"/>
      <c r="G819" s="103"/>
      <c r="H819" s="120"/>
      <c r="I819" s="104"/>
      <c r="J819" s="104"/>
      <c r="K819" s="104"/>
      <c r="L819" s="104"/>
      <c r="M819" s="104"/>
      <c r="N819" s="104"/>
      <c r="O819" s="104"/>
      <c r="P819" s="104"/>
      <c r="Q819" s="104"/>
      <c r="R819" s="104"/>
      <c r="S819" s="104"/>
      <c r="T819" s="104"/>
      <c r="U819" s="104"/>
      <c r="V819" s="104"/>
      <c r="W819" s="104"/>
      <c r="X819" s="104"/>
      <c r="Y819" s="104"/>
      <c r="Z819" s="104"/>
    </row>
    <row r="820" spans="1:26" ht="14.25" customHeight="1">
      <c r="A820" s="104"/>
      <c r="B820" s="119"/>
      <c r="C820" s="104"/>
      <c r="D820" s="104"/>
      <c r="E820" s="104"/>
      <c r="F820" s="103"/>
      <c r="G820" s="103"/>
      <c r="H820" s="120"/>
      <c r="I820" s="104"/>
      <c r="J820" s="104"/>
      <c r="K820" s="104"/>
      <c r="L820" s="104"/>
      <c r="M820" s="104"/>
      <c r="N820" s="104"/>
      <c r="O820" s="104"/>
      <c r="P820" s="104"/>
      <c r="Q820" s="104"/>
      <c r="R820" s="104"/>
      <c r="S820" s="104"/>
      <c r="T820" s="104"/>
      <c r="U820" s="104"/>
      <c r="V820" s="104"/>
      <c r="W820" s="104"/>
      <c r="X820" s="104"/>
      <c r="Y820" s="104"/>
      <c r="Z820" s="104"/>
    </row>
    <row r="821" spans="1:26" ht="14.25" customHeight="1">
      <c r="A821" s="104"/>
      <c r="B821" s="119"/>
      <c r="C821" s="104"/>
      <c r="D821" s="104"/>
      <c r="E821" s="104"/>
      <c r="F821" s="103"/>
      <c r="G821" s="103"/>
      <c r="H821" s="120"/>
      <c r="I821" s="104"/>
      <c r="J821" s="104"/>
      <c r="K821" s="104"/>
      <c r="L821" s="104"/>
      <c r="M821" s="104"/>
      <c r="N821" s="104"/>
      <c r="O821" s="104"/>
      <c r="P821" s="104"/>
      <c r="Q821" s="104"/>
      <c r="R821" s="104"/>
      <c r="S821" s="104"/>
      <c r="T821" s="104"/>
      <c r="U821" s="104"/>
      <c r="V821" s="104"/>
      <c r="W821" s="104"/>
      <c r="X821" s="104"/>
      <c r="Y821" s="104"/>
      <c r="Z821" s="104"/>
    </row>
    <row r="822" spans="1:26" ht="14.25" customHeight="1">
      <c r="A822" s="104"/>
      <c r="B822" s="119"/>
      <c r="C822" s="104"/>
      <c r="D822" s="104"/>
      <c r="E822" s="104"/>
      <c r="F822" s="103"/>
      <c r="G822" s="103"/>
      <c r="H822" s="120"/>
      <c r="I822" s="104"/>
      <c r="J822" s="104"/>
      <c r="K822" s="104"/>
      <c r="L822" s="104"/>
      <c r="M822" s="104"/>
      <c r="N822" s="104"/>
      <c r="O822" s="104"/>
      <c r="P822" s="104"/>
      <c r="Q822" s="104"/>
      <c r="R822" s="104"/>
      <c r="S822" s="104"/>
      <c r="T822" s="104"/>
      <c r="U822" s="104"/>
      <c r="V822" s="104"/>
      <c r="W822" s="104"/>
      <c r="X822" s="104"/>
      <c r="Y822" s="104"/>
      <c r="Z822" s="104"/>
    </row>
    <row r="823" spans="1:26" ht="14.25" customHeight="1">
      <c r="A823" s="104"/>
      <c r="B823" s="119"/>
      <c r="C823" s="104"/>
      <c r="D823" s="104"/>
      <c r="E823" s="104"/>
      <c r="F823" s="103"/>
      <c r="G823" s="103"/>
      <c r="H823" s="120"/>
      <c r="I823" s="104"/>
      <c r="J823" s="104"/>
      <c r="K823" s="104"/>
      <c r="L823" s="104"/>
      <c r="M823" s="104"/>
      <c r="N823" s="104"/>
      <c r="O823" s="104"/>
      <c r="P823" s="104"/>
      <c r="Q823" s="104"/>
      <c r="R823" s="104"/>
      <c r="S823" s="104"/>
      <c r="T823" s="104"/>
      <c r="U823" s="104"/>
      <c r="V823" s="104"/>
      <c r="W823" s="104"/>
      <c r="X823" s="104"/>
      <c r="Y823" s="104"/>
      <c r="Z823" s="104"/>
    </row>
    <row r="824" spans="1:26" ht="14.25" customHeight="1">
      <c r="A824" s="104"/>
      <c r="B824" s="119"/>
      <c r="C824" s="104"/>
      <c r="D824" s="104"/>
      <c r="E824" s="104"/>
      <c r="F824" s="103"/>
      <c r="G824" s="103"/>
      <c r="H824" s="120"/>
      <c r="I824" s="104"/>
      <c r="J824" s="104"/>
      <c r="K824" s="104"/>
      <c r="L824" s="104"/>
      <c r="M824" s="104"/>
      <c r="N824" s="104"/>
      <c r="O824" s="104"/>
      <c r="P824" s="104"/>
      <c r="Q824" s="104"/>
      <c r="R824" s="104"/>
      <c r="S824" s="104"/>
      <c r="T824" s="104"/>
      <c r="U824" s="104"/>
      <c r="V824" s="104"/>
      <c r="W824" s="104"/>
      <c r="X824" s="104"/>
      <c r="Y824" s="104"/>
      <c r="Z824" s="104"/>
    </row>
    <row r="825" spans="1:26" ht="14.25" customHeight="1">
      <c r="A825" s="104"/>
      <c r="B825" s="119"/>
      <c r="C825" s="104"/>
      <c r="D825" s="104"/>
      <c r="E825" s="104"/>
      <c r="F825" s="103"/>
      <c r="G825" s="103"/>
      <c r="H825" s="120"/>
      <c r="I825" s="104"/>
      <c r="J825" s="104"/>
      <c r="K825" s="104"/>
      <c r="L825" s="104"/>
      <c r="M825" s="104"/>
      <c r="N825" s="104"/>
      <c r="O825" s="104"/>
      <c r="P825" s="104"/>
      <c r="Q825" s="104"/>
      <c r="R825" s="104"/>
      <c r="S825" s="104"/>
      <c r="T825" s="104"/>
      <c r="U825" s="104"/>
      <c r="V825" s="104"/>
      <c r="W825" s="104"/>
      <c r="X825" s="104"/>
      <c r="Y825" s="104"/>
      <c r="Z825" s="104"/>
    </row>
    <row r="826" spans="1:26" ht="14.25" customHeight="1">
      <c r="A826" s="104"/>
      <c r="B826" s="119"/>
      <c r="C826" s="104"/>
      <c r="D826" s="104"/>
      <c r="E826" s="104"/>
      <c r="F826" s="103"/>
      <c r="G826" s="103"/>
      <c r="H826" s="120"/>
      <c r="I826" s="104"/>
      <c r="J826" s="104"/>
      <c r="K826" s="104"/>
      <c r="L826" s="104"/>
      <c r="M826" s="104"/>
      <c r="N826" s="104"/>
      <c r="O826" s="104"/>
      <c r="P826" s="104"/>
      <c r="Q826" s="104"/>
      <c r="R826" s="104"/>
      <c r="S826" s="104"/>
      <c r="T826" s="104"/>
      <c r="U826" s="104"/>
      <c r="V826" s="104"/>
      <c r="W826" s="104"/>
      <c r="X826" s="104"/>
      <c r="Y826" s="104"/>
      <c r="Z826" s="104"/>
    </row>
    <row r="827" spans="1:26" ht="14.25" customHeight="1">
      <c r="A827" s="104"/>
      <c r="B827" s="119"/>
      <c r="C827" s="104"/>
      <c r="D827" s="104"/>
      <c r="E827" s="104"/>
      <c r="F827" s="103"/>
      <c r="G827" s="103"/>
      <c r="H827" s="120"/>
      <c r="I827" s="104"/>
      <c r="J827" s="104"/>
      <c r="K827" s="104"/>
      <c r="L827" s="104"/>
      <c r="M827" s="104"/>
      <c r="N827" s="104"/>
      <c r="O827" s="104"/>
      <c r="P827" s="104"/>
      <c r="Q827" s="104"/>
      <c r="R827" s="104"/>
      <c r="S827" s="104"/>
      <c r="T827" s="104"/>
      <c r="U827" s="104"/>
      <c r="V827" s="104"/>
      <c r="W827" s="104"/>
      <c r="X827" s="104"/>
      <c r="Y827" s="104"/>
      <c r="Z827" s="104"/>
    </row>
    <row r="828" spans="1:26" ht="14.25" customHeight="1">
      <c r="A828" s="104"/>
      <c r="B828" s="119"/>
      <c r="C828" s="104"/>
      <c r="D828" s="104"/>
      <c r="E828" s="104"/>
      <c r="F828" s="103"/>
      <c r="G828" s="103"/>
      <c r="H828" s="120"/>
      <c r="I828" s="104"/>
      <c r="J828" s="104"/>
      <c r="K828" s="104"/>
      <c r="L828" s="104"/>
      <c r="M828" s="104"/>
      <c r="N828" s="104"/>
      <c r="O828" s="104"/>
      <c r="P828" s="104"/>
      <c r="Q828" s="104"/>
      <c r="R828" s="104"/>
      <c r="S828" s="104"/>
      <c r="T828" s="104"/>
      <c r="U828" s="104"/>
      <c r="V828" s="104"/>
      <c r="W828" s="104"/>
      <c r="X828" s="104"/>
      <c r="Y828" s="104"/>
      <c r="Z828" s="104"/>
    </row>
    <row r="829" spans="1:26" ht="14.25" customHeight="1">
      <c r="A829" s="104"/>
      <c r="B829" s="119"/>
      <c r="C829" s="104"/>
      <c r="D829" s="104"/>
      <c r="E829" s="104"/>
      <c r="F829" s="103"/>
      <c r="G829" s="103"/>
      <c r="H829" s="120"/>
      <c r="I829" s="104"/>
      <c r="J829" s="104"/>
      <c r="K829" s="104"/>
      <c r="L829" s="104"/>
      <c r="M829" s="104"/>
      <c r="N829" s="104"/>
      <c r="O829" s="104"/>
      <c r="P829" s="104"/>
      <c r="Q829" s="104"/>
      <c r="R829" s="104"/>
      <c r="S829" s="104"/>
      <c r="T829" s="104"/>
      <c r="U829" s="104"/>
      <c r="V829" s="104"/>
      <c r="W829" s="104"/>
      <c r="X829" s="104"/>
      <c r="Y829" s="104"/>
      <c r="Z829" s="104"/>
    </row>
    <row r="830" spans="1:26" ht="14.25" customHeight="1">
      <c r="A830" s="104"/>
      <c r="B830" s="119"/>
      <c r="C830" s="104"/>
      <c r="D830" s="104"/>
      <c r="E830" s="104"/>
      <c r="F830" s="103"/>
      <c r="G830" s="103"/>
      <c r="H830" s="120"/>
      <c r="I830" s="104"/>
      <c r="J830" s="104"/>
      <c r="K830" s="104"/>
      <c r="L830" s="104"/>
      <c r="M830" s="104"/>
      <c r="N830" s="104"/>
      <c r="O830" s="104"/>
      <c r="P830" s="104"/>
      <c r="Q830" s="104"/>
      <c r="R830" s="104"/>
      <c r="S830" s="104"/>
      <c r="T830" s="104"/>
      <c r="U830" s="104"/>
      <c r="V830" s="104"/>
      <c r="W830" s="104"/>
      <c r="X830" s="104"/>
      <c r="Y830" s="104"/>
      <c r="Z830" s="104"/>
    </row>
    <row r="831" spans="1:26" ht="14.25" customHeight="1">
      <c r="A831" s="104"/>
      <c r="B831" s="119"/>
      <c r="C831" s="104"/>
      <c r="D831" s="104"/>
      <c r="E831" s="104"/>
      <c r="F831" s="103"/>
      <c r="G831" s="103"/>
      <c r="H831" s="120"/>
      <c r="I831" s="104"/>
      <c r="J831" s="104"/>
      <c r="K831" s="104"/>
      <c r="L831" s="104"/>
      <c r="M831" s="104"/>
      <c r="N831" s="104"/>
      <c r="O831" s="104"/>
      <c r="P831" s="104"/>
      <c r="Q831" s="104"/>
      <c r="R831" s="104"/>
      <c r="S831" s="104"/>
      <c r="T831" s="104"/>
      <c r="U831" s="104"/>
      <c r="V831" s="104"/>
      <c r="W831" s="104"/>
      <c r="X831" s="104"/>
      <c r="Y831" s="104"/>
      <c r="Z831" s="104"/>
    </row>
    <row r="832" spans="1:26" ht="14.25" customHeight="1">
      <c r="A832" s="104"/>
      <c r="B832" s="119"/>
      <c r="C832" s="104"/>
      <c r="D832" s="104"/>
      <c r="E832" s="104"/>
      <c r="F832" s="103"/>
      <c r="G832" s="103"/>
      <c r="H832" s="120"/>
      <c r="I832" s="104"/>
      <c r="J832" s="104"/>
      <c r="K832" s="104"/>
      <c r="L832" s="104"/>
      <c r="M832" s="104"/>
      <c r="N832" s="104"/>
      <c r="O832" s="104"/>
      <c r="P832" s="104"/>
      <c r="Q832" s="104"/>
      <c r="R832" s="104"/>
      <c r="S832" s="104"/>
      <c r="T832" s="104"/>
      <c r="U832" s="104"/>
      <c r="V832" s="104"/>
      <c r="W832" s="104"/>
      <c r="X832" s="104"/>
      <c r="Y832" s="104"/>
      <c r="Z832" s="104"/>
    </row>
    <row r="833" spans="1:26" ht="14.25" customHeight="1">
      <c r="A833" s="104"/>
      <c r="B833" s="119"/>
      <c r="C833" s="104"/>
      <c r="D833" s="104"/>
      <c r="E833" s="104"/>
      <c r="F833" s="103"/>
      <c r="G833" s="103"/>
      <c r="H833" s="120"/>
      <c r="I833" s="104"/>
      <c r="J833" s="104"/>
      <c r="K833" s="104"/>
      <c r="L833" s="104"/>
      <c r="M833" s="104"/>
      <c r="N833" s="104"/>
      <c r="O833" s="104"/>
      <c r="P833" s="104"/>
      <c r="Q833" s="104"/>
      <c r="R833" s="104"/>
      <c r="S833" s="104"/>
      <c r="T833" s="104"/>
      <c r="U833" s="104"/>
      <c r="V833" s="104"/>
      <c r="W833" s="104"/>
      <c r="X833" s="104"/>
      <c r="Y833" s="104"/>
      <c r="Z833" s="104"/>
    </row>
    <row r="834" spans="1:26" ht="14.25" customHeight="1">
      <c r="A834" s="104"/>
      <c r="B834" s="119"/>
      <c r="C834" s="104"/>
      <c r="D834" s="104"/>
      <c r="E834" s="104"/>
      <c r="F834" s="103"/>
      <c r="G834" s="103"/>
      <c r="H834" s="120"/>
      <c r="I834" s="104"/>
      <c r="J834" s="104"/>
      <c r="K834" s="104"/>
      <c r="L834" s="104"/>
      <c r="M834" s="104"/>
      <c r="N834" s="104"/>
      <c r="O834" s="104"/>
      <c r="P834" s="104"/>
      <c r="Q834" s="104"/>
      <c r="R834" s="104"/>
      <c r="S834" s="104"/>
      <c r="T834" s="104"/>
      <c r="U834" s="104"/>
      <c r="V834" s="104"/>
      <c r="W834" s="104"/>
      <c r="X834" s="104"/>
      <c r="Y834" s="104"/>
      <c r="Z834" s="104"/>
    </row>
    <row r="835" spans="1:26" ht="14.25" customHeight="1">
      <c r="A835" s="104"/>
      <c r="B835" s="119"/>
      <c r="C835" s="104"/>
      <c r="D835" s="104"/>
      <c r="E835" s="104"/>
      <c r="F835" s="103"/>
      <c r="G835" s="103"/>
      <c r="H835" s="120"/>
      <c r="I835" s="104"/>
      <c r="J835" s="104"/>
      <c r="K835" s="104"/>
      <c r="L835" s="104"/>
      <c r="M835" s="104"/>
      <c r="N835" s="104"/>
      <c r="O835" s="104"/>
      <c r="P835" s="104"/>
      <c r="Q835" s="104"/>
      <c r="R835" s="104"/>
      <c r="S835" s="104"/>
      <c r="T835" s="104"/>
      <c r="U835" s="104"/>
      <c r="V835" s="104"/>
      <c r="W835" s="104"/>
      <c r="X835" s="104"/>
      <c r="Y835" s="104"/>
      <c r="Z835" s="104"/>
    </row>
    <row r="836" spans="1:26" ht="14.25" customHeight="1">
      <c r="A836" s="104"/>
      <c r="B836" s="119"/>
      <c r="C836" s="104"/>
      <c r="D836" s="104"/>
      <c r="E836" s="104"/>
      <c r="F836" s="103"/>
      <c r="G836" s="103"/>
      <c r="H836" s="120"/>
      <c r="I836" s="104"/>
      <c r="J836" s="104"/>
      <c r="K836" s="104"/>
      <c r="L836" s="104"/>
      <c r="M836" s="104"/>
      <c r="N836" s="104"/>
      <c r="O836" s="104"/>
      <c r="P836" s="104"/>
      <c r="Q836" s="104"/>
      <c r="R836" s="104"/>
      <c r="S836" s="104"/>
      <c r="T836" s="104"/>
      <c r="U836" s="104"/>
      <c r="V836" s="104"/>
      <c r="W836" s="104"/>
      <c r="X836" s="104"/>
      <c r="Y836" s="104"/>
      <c r="Z836" s="104"/>
    </row>
    <row r="837" spans="1:26" ht="14.25" customHeight="1">
      <c r="A837" s="104"/>
      <c r="B837" s="119"/>
      <c r="C837" s="104"/>
      <c r="D837" s="104"/>
      <c r="E837" s="104"/>
      <c r="F837" s="103"/>
      <c r="G837" s="103"/>
      <c r="H837" s="120"/>
      <c r="I837" s="104"/>
      <c r="J837" s="104"/>
      <c r="K837" s="104"/>
      <c r="L837" s="104"/>
      <c r="M837" s="104"/>
      <c r="N837" s="104"/>
      <c r="O837" s="104"/>
      <c r="P837" s="104"/>
      <c r="Q837" s="104"/>
      <c r="R837" s="104"/>
      <c r="S837" s="104"/>
      <c r="T837" s="104"/>
      <c r="U837" s="104"/>
      <c r="V837" s="104"/>
      <c r="W837" s="104"/>
      <c r="X837" s="104"/>
      <c r="Y837" s="104"/>
      <c r="Z837" s="104"/>
    </row>
    <row r="838" spans="1:26" ht="14.25" customHeight="1">
      <c r="A838" s="104"/>
      <c r="B838" s="119"/>
      <c r="C838" s="104"/>
      <c r="D838" s="104"/>
      <c r="E838" s="104"/>
      <c r="F838" s="103"/>
      <c r="G838" s="103"/>
      <c r="H838" s="120"/>
      <c r="I838" s="104"/>
      <c r="J838" s="104"/>
      <c r="K838" s="104"/>
      <c r="L838" s="104"/>
      <c r="M838" s="104"/>
      <c r="N838" s="104"/>
      <c r="O838" s="104"/>
      <c r="P838" s="104"/>
      <c r="Q838" s="104"/>
      <c r="R838" s="104"/>
      <c r="S838" s="104"/>
      <c r="T838" s="104"/>
      <c r="U838" s="104"/>
      <c r="V838" s="104"/>
      <c r="W838" s="104"/>
      <c r="X838" s="104"/>
      <c r="Y838" s="104"/>
      <c r="Z838" s="104"/>
    </row>
    <row r="839" spans="1:26" ht="14.25" customHeight="1">
      <c r="A839" s="104"/>
      <c r="B839" s="119"/>
      <c r="C839" s="104"/>
      <c r="D839" s="104"/>
      <c r="E839" s="104"/>
      <c r="F839" s="103"/>
      <c r="G839" s="103"/>
      <c r="H839" s="120"/>
      <c r="I839" s="104"/>
      <c r="J839" s="104"/>
      <c r="K839" s="104"/>
      <c r="L839" s="104"/>
      <c r="M839" s="104"/>
      <c r="N839" s="104"/>
      <c r="O839" s="104"/>
      <c r="P839" s="104"/>
      <c r="Q839" s="104"/>
      <c r="R839" s="104"/>
      <c r="S839" s="104"/>
      <c r="T839" s="104"/>
      <c r="U839" s="104"/>
      <c r="V839" s="104"/>
      <c r="W839" s="104"/>
      <c r="X839" s="104"/>
      <c r="Y839" s="104"/>
      <c r="Z839" s="104"/>
    </row>
    <row r="840" spans="1:26" ht="14.25" customHeight="1">
      <c r="A840" s="104"/>
      <c r="B840" s="119"/>
      <c r="C840" s="104"/>
      <c r="D840" s="104"/>
      <c r="E840" s="104"/>
      <c r="F840" s="103"/>
      <c r="G840" s="103"/>
      <c r="H840" s="120"/>
      <c r="I840" s="104"/>
      <c r="J840" s="104"/>
      <c r="K840" s="104"/>
      <c r="L840" s="104"/>
      <c r="M840" s="104"/>
      <c r="N840" s="104"/>
      <c r="O840" s="104"/>
      <c r="P840" s="104"/>
      <c r="Q840" s="104"/>
      <c r="R840" s="104"/>
      <c r="S840" s="104"/>
      <c r="T840" s="104"/>
      <c r="U840" s="104"/>
      <c r="V840" s="104"/>
      <c r="W840" s="104"/>
      <c r="X840" s="104"/>
      <c r="Y840" s="104"/>
      <c r="Z840" s="104"/>
    </row>
    <row r="841" spans="1:26" ht="14.25" customHeight="1">
      <c r="A841" s="104"/>
      <c r="B841" s="119"/>
      <c r="C841" s="104"/>
      <c r="D841" s="104"/>
      <c r="E841" s="104"/>
      <c r="F841" s="103"/>
      <c r="G841" s="103"/>
      <c r="H841" s="120"/>
      <c r="I841" s="104"/>
      <c r="J841" s="104"/>
      <c r="K841" s="104"/>
      <c r="L841" s="104"/>
      <c r="M841" s="104"/>
      <c r="N841" s="104"/>
      <c r="O841" s="104"/>
      <c r="P841" s="104"/>
      <c r="Q841" s="104"/>
      <c r="R841" s="104"/>
      <c r="S841" s="104"/>
      <c r="T841" s="104"/>
      <c r="U841" s="104"/>
      <c r="V841" s="104"/>
      <c r="W841" s="104"/>
      <c r="X841" s="104"/>
      <c r="Y841" s="104"/>
      <c r="Z841" s="104"/>
    </row>
    <row r="842" spans="1:26" ht="14.25" customHeight="1">
      <c r="A842" s="104"/>
      <c r="B842" s="119"/>
      <c r="C842" s="104"/>
      <c r="D842" s="104"/>
      <c r="E842" s="104"/>
      <c r="F842" s="103"/>
      <c r="G842" s="103"/>
      <c r="H842" s="120"/>
      <c r="I842" s="104"/>
      <c r="J842" s="104"/>
      <c r="K842" s="104"/>
      <c r="L842" s="104"/>
      <c r="M842" s="104"/>
      <c r="N842" s="104"/>
      <c r="O842" s="104"/>
      <c r="P842" s="104"/>
      <c r="Q842" s="104"/>
      <c r="R842" s="104"/>
      <c r="S842" s="104"/>
      <c r="T842" s="104"/>
      <c r="U842" s="104"/>
      <c r="V842" s="104"/>
      <c r="W842" s="104"/>
      <c r="X842" s="104"/>
      <c r="Y842" s="104"/>
      <c r="Z842" s="104"/>
    </row>
    <row r="843" spans="1:26" ht="14.25" customHeight="1">
      <c r="A843" s="104"/>
      <c r="B843" s="119"/>
      <c r="C843" s="104"/>
      <c r="D843" s="104"/>
      <c r="E843" s="104"/>
      <c r="F843" s="103"/>
      <c r="G843" s="103"/>
      <c r="H843" s="120"/>
      <c r="I843" s="104"/>
      <c r="J843" s="104"/>
      <c r="K843" s="104"/>
      <c r="L843" s="104"/>
      <c r="M843" s="104"/>
      <c r="N843" s="104"/>
      <c r="O843" s="104"/>
      <c r="P843" s="104"/>
      <c r="Q843" s="104"/>
      <c r="R843" s="104"/>
      <c r="S843" s="104"/>
      <c r="T843" s="104"/>
      <c r="U843" s="104"/>
      <c r="V843" s="104"/>
      <c r="W843" s="104"/>
      <c r="X843" s="104"/>
      <c r="Y843" s="104"/>
      <c r="Z843" s="104"/>
    </row>
    <row r="844" spans="1:26" ht="14.25" customHeight="1">
      <c r="A844" s="104"/>
      <c r="B844" s="119"/>
      <c r="C844" s="104"/>
      <c r="D844" s="104"/>
      <c r="E844" s="104"/>
      <c r="F844" s="103"/>
      <c r="G844" s="103"/>
      <c r="H844" s="120"/>
      <c r="I844" s="104"/>
      <c r="J844" s="104"/>
      <c r="K844" s="104"/>
      <c r="L844" s="104"/>
      <c r="M844" s="104"/>
      <c r="N844" s="104"/>
      <c r="O844" s="104"/>
      <c r="P844" s="104"/>
      <c r="Q844" s="104"/>
      <c r="R844" s="104"/>
      <c r="S844" s="104"/>
      <c r="T844" s="104"/>
      <c r="U844" s="104"/>
      <c r="V844" s="104"/>
      <c r="W844" s="104"/>
      <c r="X844" s="104"/>
      <c r="Y844" s="104"/>
      <c r="Z844" s="104"/>
    </row>
    <row r="845" spans="1:26" ht="14.25" customHeight="1">
      <c r="A845" s="104"/>
      <c r="B845" s="119"/>
      <c r="C845" s="104"/>
      <c r="D845" s="104"/>
      <c r="E845" s="104"/>
      <c r="F845" s="103"/>
      <c r="G845" s="103"/>
      <c r="H845" s="120"/>
      <c r="I845" s="104"/>
      <c r="J845" s="104"/>
      <c r="K845" s="104"/>
      <c r="L845" s="104"/>
      <c r="M845" s="104"/>
      <c r="N845" s="104"/>
      <c r="O845" s="104"/>
      <c r="P845" s="104"/>
      <c r="Q845" s="104"/>
      <c r="R845" s="104"/>
      <c r="S845" s="104"/>
      <c r="T845" s="104"/>
      <c r="U845" s="104"/>
      <c r="V845" s="104"/>
      <c r="W845" s="104"/>
      <c r="X845" s="104"/>
      <c r="Y845" s="104"/>
      <c r="Z845" s="104"/>
    </row>
    <row r="846" spans="1:26" ht="14.25" customHeight="1">
      <c r="A846" s="104"/>
      <c r="B846" s="119"/>
      <c r="C846" s="104"/>
      <c r="D846" s="104"/>
      <c r="E846" s="104"/>
      <c r="F846" s="103"/>
      <c r="G846" s="103"/>
      <c r="H846" s="120"/>
      <c r="I846" s="104"/>
      <c r="J846" s="104"/>
      <c r="K846" s="104"/>
      <c r="L846" s="104"/>
      <c r="M846" s="104"/>
      <c r="N846" s="104"/>
      <c r="O846" s="104"/>
      <c r="P846" s="104"/>
      <c r="Q846" s="104"/>
      <c r="R846" s="104"/>
      <c r="S846" s="104"/>
      <c r="T846" s="104"/>
      <c r="U846" s="104"/>
      <c r="V846" s="104"/>
      <c r="W846" s="104"/>
      <c r="X846" s="104"/>
      <c r="Y846" s="104"/>
      <c r="Z846" s="104"/>
    </row>
    <row r="847" spans="1:26" ht="14.25" customHeight="1">
      <c r="A847" s="104"/>
      <c r="B847" s="119"/>
      <c r="C847" s="104"/>
      <c r="D847" s="104"/>
      <c r="E847" s="104"/>
      <c r="F847" s="103"/>
      <c r="G847" s="103"/>
      <c r="H847" s="120"/>
      <c r="I847" s="104"/>
      <c r="J847" s="104"/>
      <c r="K847" s="104"/>
      <c r="L847" s="104"/>
      <c r="M847" s="104"/>
      <c r="N847" s="104"/>
      <c r="O847" s="104"/>
      <c r="P847" s="104"/>
      <c r="Q847" s="104"/>
      <c r="R847" s="104"/>
      <c r="S847" s="104"/>
      <c r="T847" s="104"/>
      <c r="U847" s="104"/>
      <c r="V847" s="104"/>
      <c r="W847" s="104"/>
      <c r="X847" s="104"/>
      <c r="Y847" s="104"/>
      <c r="Z847" s="104"/>
    </row>
    <row r="848" spans="1:26" ht="14.25" customHeight="1">
      <c r="A848" s="104"/>
      <c r="B848" s="119"/>
      <c r="C848" s="104"/>
      <c r="D848" s="104"/>
      <c r="E848" s="104"/>
      <c r="F848" s="103"/>
      <c r="G848" s="103"/>
      <c r="H848" s="120"/>
      <c r="I848" s="104"/>
      <c r="J848" s="104"/>
      <c r="K848" s="104"/>
      <c r="L848" s="104"/>
      <c r="M848" s="104"/>
      <c r="N848" s="104"/>
      <c r="O848" s="104"/>
      <c r="P848" s="104"/>
      <c r="Q848" s="104"/>
      <c r="R848" s="104"/>
      <c r="S848" s="104"/>
      <c r="T848" s="104"/>
      <c r="U848" s="104"/>
      <c r="V848" s="104"/>
      <c r="W848" s="104"/>
      <c r="X848" s="104"/>
      <c r="Y848" s="104"/>
      <c r="Z848" s="104"/>
    </row>
    <row r="849" spans="1:26" ht="14.25" customHeight="1">
      <c r="A849" s="104"/>
      <c r="B849" s="119"/>
      <c r="C849" s="104"/>
      <c r="D849" s="104"/>
      <c r="E849" s="104"/>
      <c r="F849" s="103"/>
      <c r="G849" s="103"/>
      <c r="H849" s="120"/>
      <c r="I849" s="104"/>
      <c r="J849" s="104"/>
      <c r="K849" s="104"/>
      <c r="L849" s="104"/>
      <c r="M849" s="104"/>
      <c r="N849" s="104"/>
      <c r="O849" s="104"/>
      <c r="P849" s="104"/>
      <c r="Q849" s="104"/>
      <c r="R849" s="104"/>
      <c r="S849" s="104"/>
      <c r="T849" s="104"/>
      <c r="U849" s="104"/>
      <c r="V849" s="104"/>
      <c r="W849" s="104"/>
      <c r="X849" s="104"/>
      <c r="Y849" s="104"/>
      <c r="Z849" s="104"/>
    </row>
    <row r="850" spans="1:26" ht="14.25" customHeight="1">
      <c r="A850" s="104"/>
      <c r="B850" s="119"/>
      <c r="C850" s="104"/>
      <c r="D850" s="104"/>
      <c r="E850" s="104"/>
      <c r="F850" s="103"/>
      <c r="G850" s="103"/>
      <c r="H850" s="120"/>
      <c r="I850" s="104"/>
      <c r="J850" s="104"/>
      <c r="K850" s="104"/>
      <c r="L850" s="104"/>
      <c r="M850" s="104"/>
      <c r="N850" s="104"/>
      <c r="O850" s="104"/>
      <c r="P850" s="104"/>
      <c r="Q850" s="104"/>
      <c r="R850" s="104"/>
      <c r="S850" s="104"/>
      <c r="T850" s="104"/>
      <c r="U850" s="104"/>
      <c r="V850" s="104"/>
      <c r="W850" s="104"/>
      <c r="X850" s="104"/>
      <c r="Y850" s="104"/>
      <c r="Z850" s="104"/>
    </row>
    <row r="851" spans="1:26" ht="14.25" customHeight="1">
      <c r="A851" s="104"/>
      <c r="B851" s="119"/>
      <c r="C851" s="104"/>
      <c r="D851" s="104"/>
      <c r="E851" s="104"/>
      <c r="F851" s="103"/>
      <c r="G851" s="103"/>
      <c r="H851" s="120"/>
      <c r="I851" s="104"/>
      <c r="J851" s="104"/>
      <c r="K851" s="104"/>
      <c r="L851" s="104"/>
      <c r="M851" s="104"/>
      <c r="N851" s="104"/>
      <c r="O851" s="104"/>
      <c r="P851" s="104"/>
      <c r="Q851" s="104"/>
      <c r="R851" s="104"/>
      <c r="S851" s="104"/>
      <c r="T851" s="104"/>
      <c r="U851" s="104"/>
      <c r="V851" s="104"/>
      <c r="W851" s="104"/>
      <c r="X851" s="104"/>
      <c r="Y851" s="104"/>
      <c r="Z851" s="104"/>
    </row>
    <row r="852" spans="1:26" ht="14.25" customHeight="1">
      <c r="A852" s="104"/>
      <c r="B852" s="119"/>
      <c r="C852" s="104"/>
      <c r="D852" s="104"/>
      <c r="E852" s="104"/>
      <c r="F852" s="103"/>
      <c r="G852" s="103"/>
      <c r="H852" s="120"/>
      <c r="I852" s="104"/>
      <c r="J852" s="104"/>
      <c r="K852" s="104"/>
      <c r="L852" s="104"/>
      <c r="M852" s="104"/>
      <c r="N852" s="104"/>
      <c r="O852" s="104"/>
      <c r="P852" s="104"/>
      <c r="Q852" s="104"/>
      <c r="R852" s="104"/>
      <c r="S852" s="104"/>
      <c r="T852" s="104"/>
      <c r="U852" s="104"/>
      <c r="V852" s="104"/>
      <c r="W852" s="104"/>
      <c r="X852" s="104"/>
      <c r="Y852" s="104"/>
      <c r="Z852" s="104"/>
    </row>
    <row r="853" spans="1:26" ht="14.25" customHeight="1">
      <c r="A853" s="104"/>
      <c r="B853" s="119"/>
      <c r="C853" s="104"/>
      <c r="D853" s="104"/>
      <c r="E853" s="104"/>
      <c r="F853" s="103"/>
      <c r="G853" s="103"/>
      <c r="H853" s="120"/>
      <c r="I853" s="104"/>
      <c r="J853" s="104"/>
      <c r="K853" s="104"/>
      <c r="L853" s="104"/>
      <c r="M853" s="104"/>
      <c r="N853" s="104"/>
      <c r="O853" s="104"/>
      <c r="P853" s="104"/>
      <c r="Q853" s="104"/>
      <c r="R853" s="104"/>
      <c r="S853" s="104"/>
      <c r="T853" s="104"/>
      <c r="U853" s="104"/>
      <c r="V853" s="104"/>
      <c r="W853" s="104"/>
      <c r="X853" s="104"/>
      <c r="Y853" s="104"/>
      <c r="Z853" s="104"/>
    </row>
    <row r="854" spans="1:26" ht="14.25" customHeight="1">
      <c r="A854" s="104"/>
      <c r="B854" s="119"/>
      <c r="C854" s="104"/>
      <c r="D854" s="104"/>
      <c r="E854" s="104"/>
      <c r="F854" s="103"/>
      <c r="G854" s="103"/>
      <c r="H854" s="120"/>
      <c r="I854" s="104"/>
      <c r="J854" s="104"/>
      <c r="K854" s="104"/>
      <c r="L854" s="104"/>
      <c r="M854" s="104"/>
      <c r="N854" s="104"/>
      <c r="O854" s="104"/>
      <c r="P854" s="104"/>
      <c r="Q854" s="104"/>
      <c r="R854" s="104"/>
      <c r="S854" s="104"/>
      <c r="T854" s="104"/>
      <c r="U854" s="104"/>
      <c r="V854" s="104"/>
      <c r="W854" s="104"/>
      <c r="X854" s="104"/>
      <c r="Y854" s="104"/>
      <c r="Z854" s="104"/>
    </row>
    <row r="855" spans="1:26" ht="14.25" customHeight="1">
      <c r="A855" s="104"/>
      <c r="B855" s="119"/>
      <c r="C855" s="104"/>
      <c r="D855" s="104"/>
      <c r="E855" s="104"/>
      <c r="F855" s="103"/>
      <c r="G855" s="103"/>
      <c r="H855" s="120"/>
      <c r="I855" s="104"/>
      <c r="J855" s="104"/>
      <c r="K855" s="104"/>
      <c r="L855" s="104"/>
      <c r="M855" s="104"/>
      <c r="N855" s="104"/>
      <c r="O855" s="104"/>
      <c r="P855" s="104"/>
      <c r="Q855" s="104"/>
      <c r="R855" s="104"/>
      <c r="S855" s="104"/>
      <c r="T855" s="104"/>
      <c r="U855" s="104"/>
      <c r="V855" s="104"/>
      <c r="W855" s="104"/>
      <c r="X855" s="104"/>
      <c r="Y855" s="104"/>
      <c r="Z855" s="104"/>
    </row>
    <row r="856" spans="1:26" ht="14.25" customHeight="1">
      <c r="A856" s="104"/>
      <c r="B856" s="119"/>
      <c r="C856" s="104"/>
      <c r="D856" s="104"/>
      <c r="E856" s="104"/>
      <c r="F856" s="103"/>
      <c r="G856" s="103"/>
      <c r="H856" s="120"/>
      <c r="I856" s="104"/>
      <c r="J856" s="104"/>
      <c r="K856" s="104"/>
      <c r="L856" s="104"/>
      <c r="M856" s="104"/>
      <c r="N856" s="104"/>
      <c r="O856" s="104"/>
      <c r="P856" s="104"/>
      <c r="Q856" s="104"/>
      <c r="R856" s="104"/>
      <c r="S856" s="104"/>
      <c r="T856" s="104"/>
      <c r="U856" s="104"/>
      <c r="V856" s="104"/>
      <c r="W856" s="104"/>
      <c r="X856" s="104"/>
      <c r="Y856" s="104"/>
      <c r="Z856" s="104"/>
    </row>
    <row r="857" spans="1:26" ht="14.25" customHeight="1">
      <c r="A857" s="104"/>
      <c r="B857" s="119"/>
      <c r="C857" s="104"/>
      <c r="D857" s="104"/>
      <c r="E857" s="104"/>
      <c r="F857" s="103"/>
      <c r="G857" s="103"/>
      <c r="H857" s="120"/>
      <c r="I857" s="104"/>
      <c r="J857" s="104"/>
      <c r="K857" s="104"/>
      <c r="L857" s="104"/>
      <c r="M857" s="104"/>
      <c r="N857" s="104"/>
      <c r="O857" s="104"/>
      <c r="P857" s="104"/>
      <c r="Q857" s="104"/>
      <c r="R857" s="104"/>
      <c r="S857" s="104"/>
      <c r="T857" s="104"/>
      <c r="U857" s="104"/>
      <c r="V857" s="104"/>
      <c r="W857" s="104"/>
      <c r="X857" s="104"/>
      <c r="Y857" s="104"/>
      <c r="Z857" s="104"/>
    </row>
    <row r="858" spans="1:26" ht="14.25" customHeight="1">
      <c r="A858" s="104"/>
      <c r="B858" s="119"/>
      <c r="C858" s="104"/>
      <c r="D858" s="104"/>
      <c r="E858" s="104"/>
      <c r="F858" s="103"/>
      <c r="G858" s="103"/>
      <c r="H858" s="120"/>
      <c r="I858" s="104"/>
      <c r="J858" s="104"/>
      <c r="K858" s="104"/>
      <c r="L858" s="104"/>
      <c r="M858" s="104"/>
      <c r="N858" s="104"/>
      <c r="O858" s="104"/>
      <c r="P858" s="104"/>
      <c r="Q858" s="104"/>
      <c r="R858" s="104"/>
      <c r="S858" s="104"/>
      <c r="T858" s="104"/>
      <c r="U858" s="104"/>
      <c r="V858" s="104"/>
      <c r="W858" s="104"/>
      <c r="X858" s="104"/>
      <c r="Y858" s="104"/>
      <c r="Z858" s="104"/>
    </row>
    <row r="859" spans="1:26" ht="14.25" customHeight="1">
      <c r="A859" s="104"/>
      <c r="B859" s="119"/>
      <c r="C859" s="104"/>
      <c r="D859" s="104"/>
      <c r="E859" s="104"/>
      <c r="F859" s="103"/>
      <c r="G859" s="103"/>
      <c r="H859" s="120"/>
      <c r="I859" s="104"/>
      <c r="J859" s="104"/>
      <c r="K859" s="104"/>
      <c r="L859" s="104"/>
      <c r="M859" s="104"/>
      <c r="N859" s="104"/>
      <c r="O859" s="104"/>
      <c r="P859" s="104"/>
      <c r="Q859" s="104"/>
      <c r="R859" s="104"/>
      <c r="S859" s="104"/>
      <c r="T859" s="104"/>
      <c r="U859" s="104"/>
      <c r="V859" s="104"/>
      <c r="W859" s="104"/>
      <c r="X859" s="104"/>
      <c r="Y859" s="104"/>
      <c r="Z859" s="104"/>
    </row>
    <row r="860" spans="1:26" ht="14.25" customHeight="1">
      <c r="A860" s="104"/>
      <c r="B860" s="119"/>
      <c r="C860" s="104"/>
      <c r="D860" s="104"/>
      <c r="E860" s="104"/>
      <c r="F860" s="103"/>
      <c r="G860" s="103"/>
      <c r="H860" s="120"/>
      <c r="I860" s="104"/>
      <c r="J860" s="104"/>
      <c r="K860" s="104"/>
      <c r="L860" s="104"/>
      <c r="M860" s="104"/>
      <c r="N860" s="104"/>
      <c r="O860" s="104"/>
      <c r="P860" s="104"/>
      <c r="Q860" s="104"/>
      <c r="R860" s="104"/>
      <c r="S860" s="104"/>
      <c r="T860" s="104"/>
      <c r="U860" s="104"/>
      <c r="V860" s="104"/>
      <c r="W860" s="104"/>
      <c r="X860" s="104"/>
      <c r="Y860" s="104"/>
      <c r="Z860" s="104"/>
    </row>
    <row r="861" spans="1:26" ht="14.25" customHeight="1">
      <c r="A861" s="104"/>
      <c r="B861" s="119"/>
      <c r="C861" s="104"/>
      <c r="D861" s="104"/>
      <c r="E861" s="104"/>
      <c r="F861" s="103"/>
      <c r="G861" s="103"/>
      <c r="H861" s="120"/>
      <c r="I861" s="104"/>
      <c r="J861" s="104"/>
      <c r="K861" s="104"/>
      <c r="L861" s="104"/>
      <c r="M861" s="104"/>
      <c r="N861" s="104"/>
      <c r="O861" s="104"/>
      <c r="P861" s="104"/>
      <c r="Q861" s="104"/>
      <c r="R861" s="104"/>
      <c r="S861" s="104"/>
      <c r="T861" s="104"/>
      <c r="U861" s="104"/>
      <c r="V861" s="104"/>
      <c r="W861" s="104"/>
      <c r="X861" s="104"/>
      <c r="Y861" s="104"/>
      <c r="Z861" s="104"/>
    </row>
    <row r="862" spans="1:26" ht="14.25" customHeight="1">
      <c r="A862" s="104"/>
      <c r="B862" s="119"/>
      <c r="C862" s="104"/>
      <c r="D862" s="104"/>
      <c r="E862" s="104"/>
      <c r="F862" s="103"/>
      <c r="G862" s="103"/>
      <c r="H862" s="120"/>
      <c r="I862" s="104"/>
      <c r="J862" s="104"/>
      <c r="K862" s="104"/>
      <c r="L862" s="104"/>
      <c r="M862" s="104"/>
      <c r="N862" s="104"/>
      <c r="O862" s="104"/>
      <c r="P862" s="104"/>
      <c r="Q862" s="104"/>
      <c r="R862" s="104"/>
      <c r="S862" s="104"/>
      <c r="T862" s="104"/>
      <c r="U862" s="104"/>
      <c r="V862" s="104"/>
      <c r="W862" s="104"/>
      <c r="X862" s="104"/>
      <c r="Y862" s="104"/>
      <c r="Z862" s="104"/>
    </row>
    <row r="863" spans="1:26" ht="14.25" customHeight="1">
      <c r="A863" s="104"/>
      <c r="B863" s="119"/>
      <c r="C863" s="104"/>
      <c r="D863" s="104"/>
      <c r="E863" s="104"/>
      <c r="F863" s="103"/>
      <c r="G863" s="103"/>
      <c r="H863" s="120"/>
      <c r="I863" s="104"/>
      <c r="J863" s="104"/>
      <c r="K863" s="104"/>
      <c r="L863" s="104"/>
      <c r="M863" s="104"/>
      <c r="N863" s="104"/>
      <c r="O863" s="104"/>
      <c r="P863" s="104"/>
      <c r="Q863" s="104"/>
      <c r="R863" s="104"/>
      <c r="S863" s="104"/>
      <c r="T863" s="104"/>
      <c r="U863" s="104"/>
      <c r="V863" s="104"/>
      <c r="W863" s="104"/>
      <c r="X863" s="104"/>
      <c r="Y863" s="104"/>
      <c r="Z863" s="104"/>
    </row>
    <row r="864" spans="1:26" ht="14.25" customHeight="1">
      <c r="A864" s="104"/>
      <c r="B864" s="119"/>
      <c r="C864" s="104"/>
      <c r="D864" s="104"/>
      <c r="E864" s="104"/>
      <c r="F864" s="103"/>
      <c r="G864" s="103"/>
      <c r="H864" s="120"/>
      <c r="I864" s="104"/>
      <c r="J864" s="104"/>
      <c r="K864" s="104"/>
      <c r="L864" s="104"/>
      <c r="M864" s="104"/>
      <c r="N864" s="104"/>
      <c r="O864" s="104"/>
      <c r="P864" s="104"/>
      <c r="Q864" s="104"/>
      <c r="R864" s="104"/>
      <c r="S864" s="104"/>
      <c r="T864" s="104"/>
      <c r="U864" s="104"/>
      <c r="V864" s="104"/>
      <c r="W864" s="104"/>
      <c r="X864" s="104"/>
      <c r="Y864" s="104"/>
      <c r="Z864" s="104"/>
    </row>
    <row r="865" spans="1:26" ht="14.25" customHeight="1">
      <c r="A865" s="104"/>
      <c r="B865" s="119"/>
      <c r="C865" s="104"/>
      <c r="D865" s="104"/>
      <c r="E865" s="104"/>
      <c r="F865" s="103"/>
      <c r="G865" s="103"/>
      <c r="H865" s="120"/>
      <c r="I865" s="104"/>
      <c r="J865" s="104"/>
      <c r="K865" s="104"/>
      <c r="L865" s="104"/>
      <c r="M865" s="104"/>
      <c r="N865" s="104"/>
      <c r="O865" s="104"/>
      <c r="P865" s="104"/>
      <c r="Q865" s="104"/>
      <c r="R865" s="104"/>
      <c r="S865" s="104"/>
      <c r="T865" s="104"/>
      <c r="U865" s="104"/>
      <c r="V865" s="104"/>
      <c r="W865" s="104"/>
      <c r="X865" s="104"/>
      <c r="Y865" s="104"/>
      <c r="Z865" s="104"/>
    </row>
    <row r="866" spans="1:26" ht="14.25" customHeight="1">
      <c r="A866" s="104"/>
      <c r="B866" s="119"/>
      <c r="C866" s="104"/>
      <c r="D866" s="104"/>
      <c r="E866" s="104"/>
      <c r="F866" s="103"/>
      <c r="G866" s="103"/>
      <c r="H866" s="120"/>
      <c r="I866" s="104"/>
      <c r="J866" s="104"/>
      <c r="K866" s="104"/>
      <c r="L866" s="104"/>
      <c r="M866" s="104"/>
      <c r="N866" s="104"/>
      <c r="O866" s="104"/>
      <c r="P866" s="104"/>
      <c r="Q866" s="104"/>
      <c r="R866" s="104"/>
      <c r="S866" s="104"/>
      <c r="T866" s="104"/>
      <c r="U866" s="104"/>
      <c r="V866" s="104"/>
      <c r="W866" s="104"/>
      <c r="X866" s="104"/>
      <c r="Y866" s="104"/>
      <c r="Z866" s="104"/>
    </row>
    <row r="867" spans="1:26" ht="14.25" customHeight="1">
      <c r="A867" s="104"/>
      <c r="B867" s="119"/>
      <c r="C867" s="104"/>
      <c r="D867" s="104"/>
      <c r="E867" s="104"/>
      <c r="F867" s="103"/>
      <c r="G867" s="103"/>
      <c r="H867" s="120"/>
      <c r="I867" s="104"/>
      <c r="J867" s="104"/>
      <c r="K867" s="104"/>
      <c r="L867" s="104"/>
      <c r="M867" s="104"/>
      <c r="N867" s="104"/>
      <c r="O867" s="104"/>
      <c r="P867" s="104"/>
      <c r="Q867" s="104"/>
      <c r="R867" s="104"/>
      <c r="S867" s="104"/>
      <c r="T867" s="104"/>
      <c r="U867" s="104"/>
      <c r="V867" s="104"/>
      <c r="W867" s="104"/>
      <c r="X867" s="104"/>
      <c r="Y867" s="104"/>
      <c r="Z867" s="104"/>
    </row>
    <row r="868" spans="1:26" ht="14.25" customHeight="1">
      <c r="A868" s="104"/>
      <c r="B868" s="119"/>
      <c r="C868" s="104"/>
      <c r="D868" s="104"/>
      <c r="E868" s="104"/>
      <c r="F868" s="103"/>
      <c r="G868" s="103"/>
      <c r="H868" s="120"/>
      <c r="I868" s="104"/>
      <c r="J868" s="104"/>
      <c r="K868" s="104"/>
      <c r="L868" s="104"/>
      <c r="M868" s="104"/>
      <c r="N868" s="104"/>
      <c r="O868" s="104"/>
      <c r="P868" s="104"/>
      <c r="Q868" s="104"/>
      <c r="R868" s="104"/>
      <c r="S868" s="104"/>
      <c r="T868" s="104"/>
      <c r="U868" s="104"/>
      <c r="V868" s="104"/>
      <c r="W868" s="104"/>
      <c r="X868" s="104"/>
      <c r="Y868" s="104"/>
      <c r="Z868" s="104"/>
    </row>
    <row r="869" spans="1:26" ht="14.25" customHeight="1">
      <c r="A869" s="104"/>
      <c r="B869" s="119"/>
      <c r="C869" s="104"/>
      <c r="D869" s="104"/>
      <c r="E869" s="104"/>
      <c r="F869" s="103"/>
      <c r="G869" s="103"/>
      <c r="H869" s="120"/>
      <c r="I869" s="104"/>
      <c r="J869" s="104"/>
      <c r="K869" s="104"/>
      <c r="L869" s="104"/>
      <c r="M869" s="104"/>
      <c r="N869" s="104"/>
      <c r="O869" s="104"/>
      <c r="P869" s="104"/>
      <c r="Q869" s="104"/>
      <c r="R869" s="104"/>
      <c r="S869" s="104"/>
      <c r="T869" s="104"/>
      <c r="U869" s="104"/>
      <c r="V869" s="104"/>
      <c r="W869" s="104"/>
      <c r="X869" s="104"/>
      <c r="Y869" s="104"/>
      <c r="Z869" s="104"/>
    </row>
    <row r="870" spans="1:26" ht="14.25" customHeight="1">
      <c r="A870" s="104"/>
      <c r="B870" s="119"/>
      <c r="C870" s="104"/>
      <c r="D870" s="104"/>
      <c r="E870" s="104"/>
      <c r="F870" s="103"/>
      <c r="G870" s="103"/>
      <c r="H870" s="120"/>
      <c r="I870" s="104"/>
      <c r="J870" s="104"/>
      <c r="K870" s="104"/>
      <c r="L870" s="104"/>
      <c r="M870" s="104"/>
      <c r="N870" s="104"/>
      <c r="O870" s="104"/>
      <c r="P870" s="104"/>
      <c r="Q870" s="104"/>
      <c r="R870" s="104"/>
      <c r="S870" s="104"/>
      <c r="T870" s="104"/>
      <c r="U870" s="104"/>
      <c r="V870" s="104"/>
      <c r="W870" s="104"/>
      <c r="X870" s="104"/>
      <c r="Y870" s="104"/>
      <c r="Z870" s="104"/>
    </row>
    <row r="871" spans="1:26" ht="14.25" customHeight="1">
      <c r="A871" s="104"/>
      <c r="B871" s="119"/>
      <c r="C871" s="104"/>
      <c r="D871" s="104"/>
      <c r="E871" s="104"/>
      <c r="F871" s="103"/>
      <c r="G871" s="103"/>
      <c r="H871" s="120"/>
      <c r="I871" s="104"/>
      <c r="J871" s="104"/>
      <c r="K871" s="104"/>
      <c r="L871" s="104"/>
      <c r="M871" s="104"/>
      <c r="N871" s="104"/>
      <c r="O871" s="104"/>
      <c r="P871" s="104"/>
      <c r="Q871" s="104"/>
      <c r="R871" s="104"/>
      <c r="S871" s="104"/>
      <c r="T871" s="104"/>
      <c r="U871" s="104"/>
      <c r="V871" s="104"/>
      <c r="W871" s="104"/>
      <c r="X871" s="104"/>
      <c r="Y871" s="104"/>
      <c r="Z871" s="104"/>
    </row>
    <row r="872" spans="1:26" ht="14.25" customHeight="1">
      <c r="A872" s="104"/>
      <c r="B872" s="119"/>
      <c r="C872" s="104"/>
      <c r="D872" s="104"/>
      <c r="E872" s="104"/>
      <c r="F872" s="103"/>
      <c r="G872" s="103"/>
      <c r="H872" s="120"/>
      <c r="I872" s="104"/>
      <c r="J872" s="104"/>
      <c r="K872" s="104"/>
      <c r="L872" s="104"/>
      <c r="M872" s="104"/>
      <c r="N872" s="104"/>
      <c r="O872" s="104"/>
      <c r="P872" s="104"/>
      <c r="Q872" s="104"/>
      <c r="R872" s="104"/>
      <c r="S872" s="104"/>
      <c r="T872" s="104"/>
      <c r="U872" s="104"/>
      <c r="V872" s="104"/>
      <c r="W872" s="104"/>
      <c r="X872" s="104"/>
      <c r="Y872" s="104"/>
      <c r="Z872" s="104"/>
    </row>
    <row r="873" spans="1:26" ht="14.25" customHeight="1">
      <c r="A873" s="104"/>
      <c r="B873" s="119"/>
      <c r="C873" s="104"/>
      <c r="D873" s="104"/>
      <c r="E873" s="104"/>
      <c r="F873" s="103"/>
      <c r="G873" s="103"/>
      <c r="H873" s="120"/>
      <c r="I873" s="104"/>
      <c r="J873" s="104"/>
      <c r="K873" s="104"/>
      <c r="L873" s="104"/>
      <c r="M873" s="104"/>
      <c r="N873" s="104"/>
      <c r="O873" s="104"/>
      <c r="P873" s="104"/>
      <c r="Q873" s="104"/>
      <c r="R873" s="104"/>
      <c r="S873" s="104"/>
      <c r="T873" s="104"/>
      <c r="U873" s="104"/>
      <c r="V873" s="104"/>
      <c r="W873" s="104"/>
      <c r="X873" s="104"/>
      <c r="Y873" s="104"/>
      <c r="Z873" s="104"/>
    </row>
    <row r="874" spans="1:26" ht="14.25" customHeight="1">
      <c r="A874" s="104"/>
      <c r="B874" s="119"/>
      <c r="C874" s="104"/>
      <c r="D874" s="104"/>
      <c r="E874" s="104"/>
      <c r="F874" s="103"/>
      <c r="G874" s="103"/>
      <c r="H874" s="120"/>
      <c r="I874" s="104"/>
      <c r="J874" s="104"/>
      <c r="K874" s="104"/>
      <c r="L874" s="104"/>
      <c r="M874" s="104"/>
      <c r="N874" s="104"/>
      <c r="O874" s="104"/>
      <c r="P874" s="104"/>
      <c r="Q874" s="104"/>
      <c r="R874" s="104"/>
      <c r="S874" s="104"/>
      <c r="T874" s="104"/>
      <c r="U874" s="104"/>
      <c r="V874" s="104"/>
      <c r="W874" s="104"/>
      <c r="X874" s="104"/>
      <c r="Y874" s="104"/>
      <c r="Z874" s="104"/>
    </row>
    <row r="875" spans="1:26" ht="14.25" customHeight="1">
      <c r="A875" s="104"/>
      <c r="B875" s="119"/>
      <c r="C875" s="104"/>
      <c r="D875" s="104"/>
      <c r="E875" s="104"/>
      <c r="F875" s="103"/>
      <c r="G875" s="103"/>
      <c r="H875" s="120"/>
      <c r="I875" s="104"/>
      <c r="J875" s="104"/>
      <c r="K875" s="104"/>
      <c r="L875" s="104"/>
      <c r="M875" s="104"/>
      <c r="N875" s="104"/>
      <c r="O875" s="104"/>
      <c r="P875" s="104"/>
      <c r="Q875" s="104"/>
      <c r="R875" s="104"/>
      <c r="S875" s="104"/>
      <c r="T875" s="104"/>
      <c r="U875" s="104"/>
      <c r="V875" s="104"/>
      <c r="W875" s="104"/>
      <c r="X875" s="104"/>
      <c r="Y875" s="104"/>
      <c r="Z875" s="104"/>
    </row>
    <row r="876" spans="1:26" ht="14.25" customHeight="1">
      <c r="A876" s="104"/>
      <c r="B876" s="119"/>
      <c r="C876" s="104"/>
      <c r="D876" s="104"/>
      <c r="E876" s="104"/>
      <c r="F876" s="103"/>
      <c r="G876" s="103"/>
      <c r="H876" s="120"/>
      <c r="I876" s="104"/>
      <c r="J876" s="104"/>
      <c r="K876" s="104"/>
      <c r="L876" s="104"/>
      <c r="M876" s="104"/>
      <c r="N876" s="104"/>
      <c r="O876" s="104"/>
      <c r="P876" s="104"/>
      <c r="Q876" s="104"/>
      <c r="R876" s="104"/>
      <c r="S876" s="104"/>
      <c r="T876" s="104"/>
      <c r="U876" s="104"/>
      <c r="V876" s="104"/>
      <c r="W876" s="104"/>
      <c r="X876" s="104"/>
      <c r="Y876" s="104"/>
      <c r="Z876" s="104"/>
    </row>
    <row r="877" spans="1:26" ht="14.25" customHeight="1">
      <c r="A877" s="104"/>
      <c r="B877" s="119"/>
      <c r="C877" s="104"/>
      <c r="D877" s="104"/>
      <c r="E877" s="104"/>
      <c r="F877" s="103"/>
      <c r="G877" s="103"/>
      <c r="H877" s="120"/>
      <c r="I877" s="104"/>
      <c r="J877" s="104"/>
      <c r="K877" s="104"/>
      <c r="L877" s="104"/>
      <c r="M877" s="104"/>
      <c r="N877" s="104"/>
      <c r="O877" s="104"/>
      <c r="P877" s="104"/>
      <c r="Q877" s="104"/>
      <c r="R877" s="104"/>
      <c r="S877" s="104"/>
      <c r="T877" s="104"/>
      <c r="U877" s="104"/>
      <c r="V877" s="104"/>
      <c r="W877" s="104"/>
      <c r="X877" s="104"/>
      <c r="Y877" s="104"/>
      <c r="Z877" s="104"/>
    </row>
    <row r="878" spans="1:26" ht="14.25" customHeight="1">
      <c r="A878" s="104"/>
      <c r="B878" s="119"/>
      <c r="C878" s="104"/>
      <c r="D878" s="104"/>
      <c r="E878" s="104"/>
      <c r="F878" s="103"/>
      <c r="G878" s="103"/>
      <c r="H878" s="120"/>
      <c r="I878" s="104"/>
      <c r="J878" s="104"/>
      <c r="K878" s="104"/>
      <c r="L878" s="104"/>
      <c r="M878" s="104"/>
      <c r="N878" s="104"/>
      <c r="O878" s="104"/>
      <c r="P878" s="104"/>
      <c r="Q878" s="104"/>
      <c r="R878" s="104"/>
      <c r="S878" s="104"/>
      <c r="T878" s="104"/>
      <c r="U878" s="104"/>
      <c r="V878" s="104"/>
      <c r="W878" s="104"/>
      <c r="X878" s="104"/>
      <c r="Y878" s="104"/>
      <c r="Z878" s="104"/>
    </row>
    <row r="879" spans="1:26" ht="14.25" customHeight="1">
      <c r="A879" s="104"/>
      <c r="B879" s="119"/>
      <c r="C879" s="104"/>
      <c r="D879" s="104"/>
      <c r="E879" s="104"/>
      <c r="F879" s="103"/>
      <c r="G879" s="103"/>
      <c r="H879" s="120"/>
      <c r="I879" s="104"/>
      <c r="J879" s="104"/>
      <c r="K879" s="104"/>
      <c r="L879" s="104"/>
      <c r="M879" s="104"/>
      <c r="N879" s="104"/>
      <c r="O879" s="104"/>
      <c r="P879" s="104"/>
      <c r="Q879" s="104"/>
      <c r="R879" s="104"/>
      <c r="S879" s="104"/>
      <c r="T879" s="104"/>
      <c r="U879" s="104"/>
      <c r="V879" s="104"/>
      <c r="W879" s="104"/>
      <c r="X879" s="104"/>
      <c r="Y879" s="104"/>
      <c r="Z879" s="104"/>
    </row>
    <row r="880" spans="1:26" ht="14.25" customHeight="1">
      <c r="A880" s="104"/>
      <c r="B880" s="119"/>
      <c r="C880" s="104"/>
      <c r="D880" s="104"/>
      <c r="E880" s="104"/>
      <c r="F880" s="103"/>
      <c r="G880" s="103"/>
      <c r="H880" s="120"/>
      <c r="I880" s="104"/>
      <c r="J880" s="104"/>
      <c r="K880" s="104"/>
      <c r="L880" s="104"/>
      <c r="M880" s="104"/>
      <c r="N880" s="104"/>
      <c r="O880" s="104"/>
      <c r="P880" s="104"/>
      <c r="Q880" s="104"/>
      <c r="R880" s="104"/>
      <c r="S880" s="104"/>
      <c r="T880" s="104"/>
      <c r="U880" s="104"/>
      <c r="V880" s="104"/>
      <c r="W880" s="104"/>
      <c r="X880" s="104"/>
      <c r="Y880" s="104"/>
      <c r="Z880" s="104"/>
    </row>
    <row r="881" spans="1:26" ht="14.25" customHeight="1">
      <c r="A881" s="104"/>
      <c r="B881" s="119"/>
      <c r="C881" s="104"/>
      <c r="D881" s="104"/>
      <c r="E881" s="104"/>
      <c r="F881" s="103"/>
      <c r="G881" s="103"/>
      <c r="H881" s="120"/>
      <c r="I881" s="104"/>
      <c r="J881" s="104"/>
      <c r="K881" s="104"/>
      <c r="L881" s="104"/>
      <c r="M881" s="104"/>
      <c r="N881" s="104"/>
      <c r="O881" s="104"/>
      <c r="P881" s="104"/>
      <c r="Q881" s="104"/>
      <c r="R881" s="104"/>
      <c r="S881" s="104"/>
      <c r="T881" s="104"/>
      <c r="U881" s="104"/>
      <c r="V881" s="104"/>
      <c r="W881" s="104"/>
      <c r="X881" s="104"/>
      <c r="Y881" s="104"/>
      <c r="Z881" s="104"/>
    </row>
    <row r="882" spans="1:26" ht="14.25" customHeight="1">
      <c r="A882" s="104"/>
      <c r="B882" s="119"/>
      <c r="C882" s="104"/>
      <c r="D882" s="104"/>
      <c r="E882" s="104"/>
      <c r="F882" s="103"/>
      <c r="G882" s="103"/>
      <c r="H882" s="120"/>
      <c r="I882" s="104"/>
      <c r="J882" s="104"/>
      <c r="K882" s="104"/>
      <c r="L882" s="104"/>
      <c r="M882" s="104"/>
      <c r="N882" s="104"/>
      <c r="O882" s="104"/>
      <c r="P882" s="104"/>
      <c r="Q882" s="104"/>
      <c r="R882" s="104"/>
      <c r="S882" s="104"/>
      <c r="T882" s="104"/>
      <c r="U882" s="104"/>
      <c r="V882" s="104"/>
      <c r="W882" s="104"/>
      <c r="X882" s="104"/>
      <c r="Y882" s="104"/>
      <c r="Z882" s="104"/>
    </row>
    <row r="883" spans="1:26" ht="14.25" customHeight="1">
      <c r="A883" s="104"/>
      <c r="B883" s="119"/>
      <c r="C883" s="104"/>
      <c r="D883" s="104"/>
      <c r="E883" s="104"/>
      <c r="F883" s="103"/>
      <c r="G883" s="103"/>
      <c r="H883" s="120"/>
      <c r="I883" s="104"/>
      <c r="J883" s="104"/>
      <c r="K883" s="104"/>
      <c r="L883" s="104"/>
      <c r="M883" s="104"/>
      <c r="N883" s="104"/>
      <c r="O883" s="104"/>
      <c r="P883" s="104"/>
      <c r="Q883" s="104"/>
      <c r="R883" s="104"/>
      <c r="S883" s="104"/>
      <c r="T883" s="104"/>
      <c r="U883" s="104"/>
      <c r="V883" s="104"/>
      <c r="W883" s="104"/>
      <c r="X883" s="104"/>
      <c r="Y883" s="104"/>
      <c r="Z883" s="104"/>
    </row>
    <row r="884" spans="1:26" ht="14.25" customHeight="1">
      <c r="A884" s="104"/>
      <c r="B884" s="119"/>
      <c r="C884" s="104"/>
      <c r="D884" s="104"/>
      <c r="E884" s="104"/>
      <c r="F884" s="103"/>
      <c r="G884" s="103"/>
      <c r="H884" s="120"/>
      <c r="I884" s="104"/>
      <c r="J884" s="104"/>
      <c r="K884" s="104"/>
      <c r="L884" s="104"/>
      <c r="M884" s="104"/>
      <c r="N884" s="104"/>
      <c r="O884" s="104"/>
      <c r="P884" s="104"/>
      <c r="Q884" s="104"/>
      <c r="R884" s="104"/>
      <c r="S884" s="104"/>
      <c r="T884" s="104"/>
      <c r="U884" s="104"/>
      <c r="V884" s="104"/>
      <c r="W884" s="104"/>
      <c r="X884" s="104"/>
      <c r="Y884" s="104"/>
      <c r="Z884" s="104"/>
    </row>
    <row r="885" spans="1:26" ht="14.25" customHeight="1">
      <c r="A885" s="104"/>
      <c r="B885" s="119"/>
      <c r="C885" s="104"/>
      <c r="D885" s="104"/>
      <c r="E885" s="104"/>
      <c r="F885" s="103"/>
      <c r="G885" s="103"/>
      <c r="H885" s="120"/>
      <c r="I885" s="104"/>
      <c r="J885" s="104"/>
      <c r="K885" s="104"/>
      <c r="L885" s="104"/>
      <c r="M885" s="104"/>
      <c r="N885" s="104"/>
      <c r="O885" s="104"/>
      <c r="P885" s="104"/>
      <c r="Q885" s="104"/>
      <c r="R885" s="104"/>
      <c r="S885" s="104"/>
      <c r="T885" s="104"/>
      <c r="U885" s="104"/>
      <c r="V885" s="104"/>
      <c r="W885" s="104"/>
      <c r="X885" s="104"/>
      <c r="Y885" s="104"/>
      <c r="Z885" s="104"/>
    </row>
    <row r="886" spans="1:26" ht="14.25" customHeight="1">
      <c r="A886" s="104"/>
      <c r="B886" s="119"/>
      <c r="C886" s="104"/>
      <c r="D886" s="104"/>
      <c r="E886" s="104"/>
      <c r="F886" s="103"/>
      <c r="G886" s="103"/>
      <c r="H886" s="120"/>
      <c r="I886" s="104"/>
      <c r="J886" s="104"/>
      <c r="K886" s="104"/>
      <c r="L886" s="104"/>
      <c r="M886" s="104"/>
      <c r="N886" s="104"/>
      <c r="O886" s="104"/>
      <c r="P886" s="104"/>
      <c r="Q886" s="104"/>
      <c r="R886" s="104"/>
      <c r="S886" s="104"/>
      <c r="T886" s="104"/>
      <c r="U886" s="104"/>
      <c r="V886" s="104"/>
      <c r="W886" s="104"/>
      <c r="X886" s="104"/>
      <c r="Y886" s="104"/>
      <c r="Z886" s="104"/>
    </row>
    <row r="887" spans="1:26" ht="14.25" customHeight="1">
      <c r="A887" s="104"/>
      <c r="B887" s="119"/>
      <c r="C887" s="104"/>
      <c r="D887" s="104"/>
      <c r="E887" s="104"/>
      <c r="F887" s="103"/>
      <c r="G887" s="103"/>
      <c r="H887" s="120"/>
      <c r="I887" s="104"/>
      <c r="J887" s="104"/>
      <c r="K887" s="104"/>
      <c r="L887" s="104"/>
      <c r="M887" s="104"/>
      <c r="N887" s="104"/>
      <c r="O887" s="104"/>
      <c r="P887" s="104"/>
      <c r="Q887" s="104"/>
      <c r="R887" s="104"/>
      <c r="S887" s="104"/>
      <c r="T887" s="104"/>
      <c r="U887" s="104"/>
      <c r="V887" s="104"/>
      <c r="W887" s="104"/>
      <c r="X887" s="104"/>
      <c r="Y887" s="104"/>
      <c r="Z887" s="104"/>
    </row>
    <row r="888" spans="1:26" ht="14.25" customHeight="1">
      <c r="A888" s="104"/>
      <c r="B888" s="119"/>
      <c r="C888" s="104"/>
      <c r="D888" s="104"/>
      <c r="E888" s="104"/>
      <c r="F888" s="103"/>
      <c r="G888" s="103"/>
      <c r="H888" s="120"/>
      <c r="I888" s="104"/>
      <c r="J888" s="104"/>
      <c r="K888" s="104"/>
      <c r="L888" s="104"/>
      <c r="M888" s="104"/>
      <c r="N888" s="104"/>
      <c r="O888" s="104"/>
      <c r="P888" s="104"/>
      <c r="Q888" s="104"/>
      <c r="R888" s="104"/>
      <c r="S888" s="104"/>
      <c r="T888" s="104"/>
      <c r="U888" s="104"/>
      <c r="V888" s="104"/>
      <c r="W888" s="104"/>
      <c r="X888" s="104"/>
      <c r="Y888" s="104"/>
      <c r="Z888" s="104"/>
    </row>
    <row r="889" spans="1:26" ht="14.25" customHeight="1">
      <c r="A889" s="104"/>
      <c r="B889" s="119"/>
      <c r="C889" s="104"/>
      <c r="D889" s="104"/>
      <c r="E889" s="104"/>
      <c r="F889" s="103"/>
      <c r="G889" s="103"/>
      <c r="H889" s="120"/>
      <c r="I889" s="104"/>
      <c r="J889" s="104"/>
      <c r="K889" s="104"/>
      <c r="L889" s="104"/>
      <c r="M889" s="104"/>
      <c r="N889" s="104"/>
      <c r="O889" s="104"/>
      <c r="P889" s="104"/>
      <c r="Q889" s="104"/>
      <c r="R889" s="104"/>
      <c r="S889" s="104"/>
      <c r="T889" s="104"/>
      <c r="U889" s="104"/>
      <c r="V889" s="104"/>
      <c r="W889" s="104"/>
      <c r="X889" s="104"/>
      <c r="Y889" s="104"/>
      <c r="Z889" s="104"/>
    </row>
    <row r="890" spans="1:26" ht="14.25" customHeight="1">
      <c r="A890" s="104"/>
      <c r="B890" s="119"/>
      <c r="C890" s="104"/>
      <c r="D890" s="104"/>
      <c r="E890" s="104"/>
      <c r="F890" s="103"/>
      <c r="G890" s="103"/>
      <c r="H890" s="120"/>
      <c r="I890" s="104"/>
      <c r="J890" s="104"/>
      <c r="K890" s="104"/>
      <c r="L890" s="104"/>
      <c r="M890" s="104"/>
      <c r="N890" s="104"/>
      <c r="O890" s="104"/>
      <c r="P890" s="104"/>
      <c r="Q890" s="104"/>
      <c r="R890" s="104"/>
      <c r="S890" s="104"/>
      <c r="T890" s="104"/>
      <c r="U890" s="104"/>
      <c r="V890" s="104"/>
      <c r="W890" s="104"/>
      <c r="X890" s="104"/>
      <c r="Y890" s="104"/>
      <c r="Z890" s="104"/>
    </row>
    <row r="891" spans="1:26" ht="14.25" customHeight="1">
      <c r="A891" s="104"/>
      <c r="B891" s="119"/>
      <c r="C891" s="104"/>
      <c r="D891" s="104"/>
      <c r="E891" s="104"/>
      <c r="F891" s="103"/>
      <c r="G891" s="103"/>
      <c r="H891" s="120"/>
      <c r="I891" s="104"/>
      <c r="J891" s="104"/>
      <c r="K891" s="104"/>
      <c r="L891" s="104"/>
      <c r="M891" s="104"/>
      <c r="N891" s="104"/>
      <c r="O891" s="104"/>
      <c r="P891" s="104"/>
      <c r="Q891" s="104"/>
      <c r="R891" s="104"/>
      <c r="S891" s="104"/>
      <c r="T891" s="104"/>
      <c r="U891" s="104"/>
      <c r="V891" s="104"/>
      <c r="W891" s="104"/>
      <c r="X891" s="104"/>
      <c r="Y891" s="104"/>
      <c r="Z891" s="104"/>
    </row>
    <row r="892" spans="1:26" ht="14.25" customHeight="1">
      <c r="A892" s="104"/>
      <c r="B892" s="119"/>
      <c r="C892" s="104"/>
      <c r="D892" s="104"/>
      <c r="E892" s="104"/>
      <c r="F892" s="103"/>
      <c r="G892" s="103"/>
      <c r="H892" s="120"/>
      <c r="I892" s="104"/>
      <c r="J892" s="104"/>
      <c r="K892" s="104"/>
      <c r="L892" s="104"/>
      <c r="M892" s="104"/>
      <c r="N892" s="104"/>
      <c r="O892" s="104"/>
      <c r="P892" s="104"/>
      <c r="Q892" s="104"/>
      <c r="R892" s="104"/>
      <c r="S892" s="104"/>
      <c r="T892" s="104"/>
      <c r="U892" s="104"/>
      <c r="V892" s="104"/>
      <c r="W892" s="104"/>
      <c r="X892" s="104"/>
      <c r="Y892" s="104"/>
      <c r="Z892" s="104"/>
    </row>
    <row r="893" spans="1:26" ht="14.25" customHeight="1">
      <c r="A893" s="104"/>
      <c r="B893" s="119"/>
      <c r="C893" s="104"/>
      <c r="D893" s="104"/>
      <c r="E893" s="104"/>
      <c r="F893" s="103"/>
      <c r="G893" s="103"/>
      <c r="H893" s="120"/>
      <c r="I893" s="104"/>
      <c r="J893" s="104"/>
      <c r="K893" s="104"/>
      <c r="L893" s="104"/>
      <c r="M893" s="104"/>
      <c r="N893" s="104"/>
      <c r="O893" s="104"/>
      <c r="P893" s="104"/>
      <c r="Q893" s="104"/>
      <c r="R893" s="104"/>
      <c r="S893" s="104"/>
      <c r="T893" s="104"/>
      <c r="U893" s="104"/>
      <c r="V893" s="104"/>
      <c r="W893" s="104"/>
      <c r="X893" s="104"/>
      <c r="Y893" s="104"/>
      <c r="Z893" s="104"/>
    </row>
    <row r="894" spans="1:26" ht="14.25" customHeight="1">
      <c r="A894" s="104"/>
      <c r="B894" s="119"/>
      <c r="C894" s="104"/>
      <c r="D894" s="104"/>
      <c r="E894" s="104"/>
      <c r="F894" s="103"/>
      <c r="G894" s="103"/>
      <c r="H894" s="120"/>
      <c r="I894" s="104"/>
      <c r="J894" s="104"/>
      <c r="K894" s="104"/>
      <c r="L894" s="104"/>
      <c r="M894" s="104"/>
      <c r="N894" s="104"/>
      <c r="O894" s="104"/>
      <c r="P894" s="104"/>
      <c r="Q894" s="104"/>
      <c r="R894" s="104"/>
      <c r="S894" s="104"/>
      <c r="T894" s="104"/>
      <c r="U894" s="104"/>
      <c r="V894" s="104"/>
      <c r="W894" s="104"/>
      <c r="X894" s="104"/>
      <c r="Y894" s="104"/>
      <c r="Z894" s="104"/>
    </row>
    <row r="895" spans="1:26" ht="14.25" customHeight="1">
      <c r="A895" s="104"/>
      <c r="B895" s="119"/>
      <c r="C895" s="104"/>
      <c r="D895" s="104"/>
      <c r="E895" s="104"/>
      <c r="F895" s="103"/>
      <c r="G895" s="103"/>
      <c r="H895" s="120"/>
      <c r="I895" s="104"/>
      <c r="J895" s="104"/>
      <c r="K895" s="104"/>
      <c r="L895" s="104"/>
      <c r="M895" s="104"/>
      <c r="N895" s="104"/>
      <c r="O895" s="104"/>
      <c r="P895" s="104"/>
      <c r="Q895" s="104"/>
      <c r="R895" s="104"/>
      <c r="S895" s="104"/>
      <c r="T895" s="104"/>
      <c r="U895" s="104"/>
      <c r="V895" s="104"/>
      <c r="W895" s="104"/>
      <c r="X895" s="104"/>
      <c r="Y895" s="104"/>
      <c r="Z895" s="104"/>
    </row>
    <row r="896" spans="1:26" ht="14.25" customHeight="1">
      <c r="A896" s="104"/>
      <c r="B896" s="119"/>
      <c r="C896" s="104"/>
      <c r="D896" s="104"/>
      <c r="E896" s="104"/>
      <c r="F896" s="103"/>
      <c r="G896" s="103"/>
      <c r="H896" s="120"/>
      <c r="I896" s="104"/>
      <c r="J896" s="104"/>
      <c r="K896" s="104"/>
      <c r="L896" s="104"/>
      <c r="M896" s="104"/>
      <c r="N896" s="104"/>
      <c r="O896" s="104"/>
      <c r="P896" s="104"/>
      <c r="Q896" s="104"/>
      <c r="R896" s="104"/>
      <c r="S896" s="104"/>
      <c r="T896" s="104"/>
      <c r="U896" s="104"/>
      <c r="V896" s="104"/>
      <c r="W896" s="104"/>
      <c r="X896" s="104"/>
      <c r="Y896" s="104"/>
      <c r="Z896" s="104"/>
    </row>
    <row r="897" spans="1:26" ht="14.25" customHeight="1">
      <c r="A897" s="104"/>
      <c r="B897" s="119"/>
      <c r="C897" s="104"/>
      <c r="D897" s="104"/>
      <c r="E897" s="104"/>
      <c r="F897" s="103"/>
      <c r="G897" s="103"/>
      <c r="H897" s="120"/>
      <c r="I897" s="104"/>
      <c r="J897" s="104"/>
      <c r="K897" s="104"/>
      <c r="L897" s="104"/>
      <c r="M897" s="104"/>
      <c r="N897" s="104"/>
      <c r="O897" s="104"/>
      <c r="P897" s="104"/>
      <c r="Q897" s="104"/>
      <c r="R897" s="104"/>
      <c r="S897" s="104"/>
      <c r="T897" s="104"/>
      <c r="U897" s="104"/>
      <c r="V897" s="104"/>
      <c r="W897" s="104"/>
      <c r="X897" s="104"/>
      <c r="Y897" s="104"/>
      <c r="Z897" s="104"/>
    </row>
    <row r="898" spans="1:26" ht="14.25" customHeight="1">
      <c r="A898" s="104"/>
      <c r="B898" s="119"/>
      <c r="C898" s="104"/>
      <c r="D898" s="104"/>
      <c r="E898" s="104"/>
      <c r="F898" s="103"/>
      <c r="G898" s="103"/>
      <c r="H898" s="120"/>
      <c r="I898" s="104"/>
      <c r="J898" s="104"/>
      <c r="K898" s="104"/>
      <c r="L898" s="104"/>
      <c r="M898" s="104"/>
      <c r="N898" s="104"/>
      <c r="O898" s="104"/>
      <c r="P898" s="104"/>
      <c r="Q898" s="104"/>
      <c r="R898" s="104"/>
      <c r="S898" s="104"/>
      <c r="T898" s="104"/>
      <c r="U898" s="104"/>
      <c r="V898" s="104"/>
      <c r="W898" s="104"/>
      <c r="X898" s="104"/>
      <c r="Y898" s="104"/>
      <c r="Z898" s="104"/>
    </row>
    <row r="899" spans="1:26" ht="14.25" customHeight="1">
      <c r="A899" s="104"/>
      <c r="B899" s="119"/>
      <c r="C899" s="104"/>
      <c r="D899" s="104"/>
      <c r="E899" s="104"/>
      <c r="F899" s="103"/>
      <c r="G899" s="103"/>
      <c r="H899" s="120"/>
      <c r="I899" s="104"/>
      <c r="J899" s="104"/>
      <c r="K899" s="104"/>
      <c r="L899" s="104"/>
      <c r="M899" s="104"/>
      <c r="N899" s="104"/>
      <c r="O899" s="104"/>
      <c r="P899" s="104"/>
      <c r="Q899" s="104"/>
      <c r="R899" s="104"/>
      <c r="S899" s="104"/>
      <c r="T899" s="104"/>
      <c r="U899" s="104"/>
      <c r="V899" s="104"/>
      <c r="W899" s="104"/>
      <c r="X899" s="104"/>
      <c r="Y899" s="104"/>
      <c r="Z899" s="104"/>
    </row>
    <row r="900" spans="1:26" ht="14.25" customHeight="1">
      <c r="A900" s="104"/>
      <c r="B900" s="119"/>
      <c r="C900" s="104"/>
      <c r="D900" s="104"/>
      <c r="E900" s="104"/>
      <c r="F900" s="103"/>
      <c r="G900" s="103"/>
      <c r="H900" s="120"/>
      <c r="I900" s="104"/>
      <c r="J900" s="104"/>
      <c r="K900" s="104"/>
      <c r="L900" s="104"/>
      <c r="M900" s="104"/>
      <c r="N900" s="104"/>
      <c r="O900" s="104"/>
      <c r="P900" s="104"/>
      <c r="Q900" s="104"/>
      <c r="R900" s="104"/>
      <c r="S900" s="104"/>
      <c r="T900" s="104"/>
      <c r="U900" s="104"/>
      <c r="V900" s="104"/>
      <c r="W900" s="104"/>
      <c r="X900" s="104"/>
      <c r="Y900" s="104"/>
      <c r="Z900" s="104"/>
    </row>
    <row r="901" spans="1:26" ht="14.25" customHeight="1">
      <c r="A901" s="104"/>
      <c r="B901" s="119"/>
      <c r="C901" s="104"/>
      <c r="D901" s="104"/>
      <c r="E901" s="104"/>
      <c r="F901" s="103"/>
      <c r="G901" s="103"/>
      <c r="H901" s="120"/>
      <c r="I901" s="104"/>
      <c r="J901" s="104"/>
      <c r="K901" s="104"/>
      <c r="L901" s="104"/>
      <c r="M901" s="104"/>
      <c r="N901" s="104"/>
      <c r="O901" s="104"/>
      <c r="P901" s="104"/>
      <c r="Q901" s="104"/>
      <c r="R901" s="104"/>
      <c r="S901" s="104"/>
      <c r="T901" s="104"/>
      <c r="U901" s="104"/>
      <c r="V901" s="104"/>
      <c r="W901" s="104"/>
      <c r="X901" s="104"/>
      <c r="Y901" s="104"/>
      <c r="Z901" s="104"/>
    </row>
    <row r="902" spans="1:26" ht="14.25" customHeight="1">
      <c r="A902" s="104"/>
      <c r="B902" s="119"/>
      <c r="C902" s="104"/>
      <c r="D902" s="104"/>
      <c r="E902" s="104"/>
      <c r="F902" s="103"/>
      <c r="G902" s="103"/>
      <c r="H902" s="120"/>
      <c r="I902" s="104"/>
      <c r="J902" s="104"/>
      <c r="K902" s="104"/>
      <c r="L902" s="104"/>
      <c r="M902" s="104"/>
      <c r="N902" s="104"/>
      <c r="O902" s="104"/>
      <c r="P902" s="104"/>
      <c r="Q902" s="104"/>
      <c r="R902" s="104"/>
      <c r="S902" s="104"/>
      <c r="T902" s="104"/>
      <c r="U902" s="104"/>
      <c r="V902" s="104"/>
      <c r="W902" s="104"/>
      <c r="X902" s="104"/>
      <c r="Y902" s="104"/>
      <c r="Z902" s="104"/>
    </row>
    <row r="903" spans="1:26" ht="14.25" customHeight="1">
      <c r="A903" s="104"/>
      <c r="B903" s="119"/>
      <c r="C903" s="104"/>
      <c r="D903" s="104"/>
      <c r="E903" s="104"/>
      <c r="F903" s="103"/>
      <c r="G903" s="103"/>
      <c r="H903" s="120"/>
      <c r="I903" s="104"/>
      <c r="J903" s="104"/>
      <c r="K903" s="104"/>
      <c r="L903" s="104"/>
      <c r="M903" s="104"/>
      <c r="N903" s="104"/>
      <c r="O903" s="104"/>
      <c r="P903" s="104"/>
      <c r="Q903" s="104"/>
      <c r="R903" s="104"/>
      <c r="S903" s="104"/>
      <c r="T903" s="104"/>
      <c r="U903" s="104"/>
      <c r="V903" s="104"/>
      <c r="W903" s="104"/>
      <c r="X903" s="104"/>
      <c r="Y903" s="104"/>
      <c r="Z903" s="104"/>
    </row>
    <row r="904" spans="1:26" ht="14.25" customHeight="1">
      <c r="A904" s="104"/>
      <c r="B904" s="119"/>
      <c r="C904" s="104"/>
      <c r="D904" s="104"/>
      <c r="E904" s="104"/>
      <c r="F904" s="103"/>
      <c r="G904" s="103"/>
      <c r="H904" s="120"/>
      <c r="I904" s="104"/>
      <c r="J904" s="104"/>
      <c r="K904" s="104"/>
      <c r="L904" s="104"/>
      <c r="M904" s="104"/>
      <c r="N904" s="104"/>
      <c r="O904" s="104"/>
      <c r="P904" s="104"/>
      <c r="Q904" s="104"/>
      <c r="R904" s="104"/>
      <c r="S904" s="104"/>
      <c r="T904" s="104"/>
      <c r="U904" s="104"/>
      <c r="V904" s="104"/>
      <c r="W904" s="104"/>
      <c r="X904" s="104"/>
      <c r="Y904" s="104"/>
      <c r="Z904" s="104"/>
    </row>
    <row r="905" spans="1:26" ht="14.25" customHeight="1">
      <c r="A905" s="104"/>
      <c r="B905" s="119"/>
      <c r="C905" s="104"/>
      <c r="D905" s="104"/>
      <c r="E905" s="104"/>
      <c r="F905" s="103"/>
      <c r="G905" s="103"/>
      <c r="H905" s="120"/>
      <c r="I905" s="104"/>
      <c r="J905" s="104"/>
      <c r="K905" s="104"/>
      <c r="L905" s="104"/>
      <c r="M905" s="104"/>
      <c r="N905" s="104"/>
      <c r="O905" s="104"/>
      <c r="P905" s="104"/>
      <c r="Q905" s="104"/>
      <c r="R905" s="104"/>
      <c r="S905" s="104"/>
      <c r="T905" s="104"/>
      <c r="U905" s="104"/>
      <c r="V905" s="104"/>
      <c r="W905" s="104"/>
      <c r="X905" s="104"/>
      <c r="Y905" s="104"/>
      <c r="Z905" s="104"/>
    </row>
    <row r="906" spans="1:26" ht="14.25" customHeight="1">
      <c r="A906" s="104"/>
      <c r="B906" s="119"/>
      <c r="C906" s="104"/>
      <c r="D906" s="104"/>
      <c r="E906" s="104"/>
      <c r="F906" s="103"/>
      <c r="G906" s="103"/>
      <c r="H906" s="120"/>
      <c r="I906" s="104"/>
      <c r="J906" s="104"/>
      <c r="K906" s="104"/>
      <c r="L906" s="104"/>
      <c r="M906" s="104"/>
      <c r="N906" s="104"/>
      <c r="O906" s="104"/>
      <c r="P906" s="104"/>
      <c r="Q906" s="104"/>
      <c r="R906" s="104"/>
      <c r="S906" s="104"/>
      <c r="T906" s="104"/>
      <c r="U906" s="104"/>
      <c r="V906" s="104"/>
      <c r="W906" s="104"/>
      <c r="X906" s="104"/>
      <c r="Y906" s="104"/>
      <c r="Z906" s="104"/>
    </row>
    <row r="907" spans="1:26" ht="14.25" customHeight="1">
      <c r="A907" s="104"/>
      <c r="B907" s="119"/>
      <c r="C907" s="104"/>
      <c r="D907" s="104"/>
      <c r="E907" s="104"/>
      <c r="F907" s="103"/>
      <c r="G907" s="103"/>
      <c r="H907" s="120"/>
      <c r="I907" s="104"/>
      <c r="J907" s="104"/>
      <c r="K907" s="104"/>
      <c r="L907" s="104"/>
      <c r="M907" s="104"/>
      <c r="N907" s="104"/>
      <c r="O907" s="104"/>
      <c r="P907" s="104"/>
      <c r="Q907" s="104"/>
      <c r="R907" s="104"/>
      <c r="S907" s="104"/>
      <c r="T907" s="104"/>
      <c r="U907" s="104"/>
      <c r="V907" s="104"/>
      <c r="W907" s="104"/>
      <c r="X907" s="104"/>
      <c r="Y907" s="104"/>
      <c r="Z907" s="104"/>
    </row>
    <row r="908" spans="1:26" ht="14.25" customHeight="1">
      <c r="A908" s="104"/>
      <c r="B908" s="119"/>
      <c r="C908" s="104"/>
      <c r="D908" s="104"/>
      <c r="E908" s="104"/>
      <c r="F908" s="103"/>
      <c r="G908" s="103"/>
      <c r="H908" s="120"/>
      <c r="I908" s="104"/>
      <c r="J908" s="104"/>
      <c r="K908" s="104"/>
      <c r="L908" s="104"/>
      <c r="M908" s="104"/>
      <c r="N908" s="104"/>
      <c r="O908" s="104"/>
      <c r="P908" s="104"/>
      <c r="Q908" s="104"/>
      <c r="R908" s="104"/>
      <c r="S908" s="104"/>
      <c r="T908" s="104"/>
      <c r="U908" s="104"/>
      <c r="V908" s="104"/>
      <c r="W908" s="104"/>
      <c r="X908" s="104"/>
      <c r="Y908" s="104"/>
      <c r="Z908" s="104"/>
    </row>
    <row r="909" spans="1:26" ht="14.25" customHeight="1">
      <c r="A909" s="104"/>
      <c r="B909" s="119"/>
      <c r="C909" s="104"/>
      <c r="D909" s="104"/>
      <c r="E909" s="104"/>
      <c r="F909" s="103"/>
      <c r="G909" s="103"/>
      <c r="H909" s="120"/>
      <c r="I909" s="104"/>
      <c r="J909" s="104"/>
      <c r="K909" s="104"/>
      <c r="L909" s="104"/>
      <c r="M909" s="104"/>
      <c r="N909" s="104"/>
      <c r="O909" s="104"/>
      <c r="P909" s="104"/>
      <c r="Q909" s="104"/>
      <c r="R909" s="104"/>
      <c r="S909" s="104"/>
      <c r="T909" s="104"/>
      <c r="U909" s="104"/>
      <c r="V909" s="104"/>
      <c r="W909" s="104"/>
      <c r="X909" s="104"/>
      <c r="Y909" s="104"/>
      <c r="Z909" s="104"/>
    </row>
    <row r="910" spans="1:26" ht="14.25" customHeight="1">
      <c r="A910" s="104"/>
      <c r="B910" s="119"/>
      <c r="C910" s="104"/>
      <c r="D910" s="104"/>
      <c r="E910" s="104"/>
      <c r="F910" s="103"/>
      <c r="G910" s="103"/>
      <c r="H910" s="120"/>
      <c r="I910" s="104"/>
      <c r="J910" s="104"/>
      <c r="K910" s="104"/>
      <c r="L910" s="104"/>
      <c r="M910" s="104"/>
      <c r="N910" s="104"/>
      <c r="O910" s="104"/>
      <c r="P910" s="104"/>
      <c r="Q910" s="104"/>
      <c r="R910" s="104"/>
      <c r="S910" s="104"/>
      <c r="T910" s="104"/>
      <c r="U910" s="104"/>
      <c r="V910" s="104"/>
      <c r="W910" s="104"/>
      <c r="X910" s="104"/>
      <c r="Y910" s="104"/>
      <c r="Z910" s="104"/>
    </row>
    <row r="911" spans="1:26" ht="14.25" customHeight="1">
      <c r="A911" s="104"/>
      <c r="B911" s="119"/>
      <c r="C911" s="104"/>
      <c r="D911" s="104"/>
      <c r="E911" s="104"/>
      <c r="F911" s="103"/>
      <c r="G911" s="103"/>
      <c r="H911" s="120"/>
      <c r="I911" s="104"/>
      <c r="J911" s="104"/>
      <c r="K911" s="104"/>
      <c r="L911" s="104"/>
      <c r="M911" s="104"/>
      <c r="N911" s="104"/>
      <c r="O911" s="104"/>
      <c r="P911" s="104"/>
      <c r="Q911" s="104"/>
      <c r="R911" s="104"/>
      <c r="S911" s="104"/>
      <c r="T911" s="104"/>
      <c r="U911" s="104"/>
      <c r="V911" s="104"/>
      <c r="W911" s="104"/>
      <c r="X911" s="104"/>
      <c r="Y911" s="104"/>
      <c r="Z911" s="104"/>
    </row>
    <row r="912" spans="1:26" ht="14.25" customHeight="1">
      <c r="A912" s="104"/>
      <c r="B912" s="119"/>
      <c r="C912" s="104"/>
      <c r="D912" s="104"/>
      <c r="E912" s="104"/>
      <c r="F912" s="103"/>
      <c r="G912" s="103"/>
      <c r="H912" s="120"/>
      <c r="I912" s="104"/>
      <c r="J912" s="104"/>
      <c r="K912" s="104"/>
      <c r="L912" s="104"/>
      <c r="M912" s="104"/>
      <c r="N912" s="104"/>
      <c r="O912" s="104"/>
      <c r="P912" s="104"/>
      <c r="Q912" s="104"/>
      <c r="R912" s="104"/>
      <c r="S912" s="104"/>
      <c r="T912" s="104"/>
      <c r="U912" s="104"/>
      <c r="V912" s="104"/>
      <c r="W912" s="104"/>
      <c r="X912" s="104"/>
      <c r="Y912" s="104"/>
      <c r="Z912" s="104"/>
    </row>
    <row r="913" spans="1:26" ht="14.25" customHeight="1">
      <c r="A913" s="104"/>
      <c r="B913" s="119"/>
      <c r="C913" s="104"/>
      <c r="D913" s="104"/>
      <c r="E913" s="104"/>
      <c r="F913" s="103"/>
      <c r="G913" s="103"/>
      <c r="H913" s="120"/>
      <c r="I913" s="104"/>
      <c r="J913" s="104"/>
      <c r="K913" s="104"/>
      <c r="L913" s="104"/>
      <c r="M913" s="104"/>
      <c r="N913" s="104"/>
      <c r="O913" s="104"/>
      <c r="P913" s="104"/>
      <c r="Q913" s="104"/>
      <c r="R913" s="104"/>
      <c r="S913" s="104"/>
      <c r="T913" s="104"/>
      <c r="U913" s="104"/>
      <c r="V913" s="104"/>
      <c r="W913" s="104"/>
      <c r="X913" s="104"/>
      <c r="Y913" s="104"/>
      <c r="Z913" s="104"/>
    </row>
    <row r="914" spans="1:26" ht="14.25" customHeight="1">
      <c r="A914" s="104"/>
      <c r="B914" s="119"/>
      <c r="C914" s="104"/>
      <c r="D914" s="104"/>
      <c r="E914" s="104"/>
      <c r="F914" s="103"/>
      <c r="G914" s="103"/>
      <c r="H914" s="120"/>
      <c r="I914" s="104"/>
      <c r="J914" s="104"/>
      <c r="K914" s="104"/>
      <c r="L914" s="104"/>
      <c r="M914" s="104"/>
      <c r="N914" s="104"/>
      <c r="O914" s="104"/>
      <c r="P914" s="104"/>
      <c r="Q914" s="104"/>
      <c r="R914" s="104"/>
      <c r="S914" s="104"/>
      <c r="T914" s="104"/>
      <c r="U914" s="104"/>
      <c r="V914" s="104"/>
      <c r="W914" s="104"/>
      <c r="X914" s="104"/>
      <c r="Y914" s="104"/>
      <c r="Z914" s="104"/>
    </row>
    <row r="915" spans="1:26" ht="14.25" customHeight="1">
      <c r="A915" s="104"/>
      <c r="B915" s="119"/>
      <c r="C915" s="104"/>
      <c r="D915" s="104"/>
      <c r="E915" s="104"/>
      <c r="F915" s="103"/>
      <c r="G915" s="103"/>
      <c r="H915" s="120"/>
      <c r="I915" s="104"/>
      <c r="J915" s="104"/>
      <c r="K915" s="104"/>
      <c r="L915" s="104"/>
      <c r="M915" s="104"/>
      <c r="N915" s="104"/>
      <c r="O915" s="104"/>
      <c r="P915" s="104"/>
      <c r="Q915" s="104"/>
      <c r="R915" s="104"/>
      <c r="S915" s="104"/>
      <c r="T915" s="104"/>
      <c r="U915" s="104"/>
      <c r="V915" s="104"/>
      <c r="W915" s="104"/>
      <c r="X915" s="104"/>
      <c r="Y915" s="104"/>
      <c r="Z915" s="104"/>
    </row>
    <row r="916" spans="1:26" ht="14.25" customHeight="1">
      <c r="A916" s="104"/>
      <c r="B916" s="119"/>
      <c r="C916" s="104"/>
      <c r="D916" s="104"/>
      <c r="E916" s="104"/>
      <c r="F916" s="103"/>
      <c r="G916" s="103"/>
      <c r="H916" s="120"/>
      <c r="I916" s="104"/>
      <c r="J916" s="104"/>
      <c r="K916" s="104"/>
      <c r="L916" s="104"/>
      <c r="M916" s="104"/>
      <c r="N916" s="104"/>
      <c r="O916" s="104"/>
      <c r="P916" s="104"/>
      <c r="Q916" s="104"/>
      <c r="R916" s="104"/>
      <c r="S916" s="104"/>
      <c r="T916" s="104"/>
      <c r="U916" s="104"/>
      <c r="V916" s="104"/>
      <c r="W916" s="104"/>
      <c r="X916" s="104"/>
      <c r="Y916" s="104"/>
      <c r="Z916" s="104"/>
    </row>
    <row r="917" spans="1:26" ht="14.25" customHeight="1">
      <c r="A917" s="104"/>
      <c r="B917" s="119"/>
      <c r="C917" s="104"/>
      <c r="D917" s="104"/>
      <c r="E917" s="104"/>
      <c r="F917" s="103"/>
      <c r="G917" s="103"/>
      <c r="H917" s="120"/>
      <c r="I917" s="104"/>
      <c r="J917" s="104"/>
      <c r="K917" s="104"/>
      <c r="L917" s="104"/>
      <c r="M917" s="104"/>
      <c r="N917" s="104"/>
      <c r="O917" s="104"/>
      <c r="P917" s="104"/>
      <c r="Q917" s="104"/>
      <c r="R917" s="104"/>
      <c r="S917" s="104"/>
      <c r="T917" s="104"/>
      <c r="U917" s="104"/>
      <c r="V917" s="104"/>
      <c r="W917" s="104"/>
      <c r="X917" s="104"/>
      <c r="Y917" s="104"/>
      <c r="Z917" s="104"/>
    </row>
    <row r="918" spans="1:26" ht="14.25" customHeight="1">
      <c r="A918" s="104"/>
      <c r="B918" s="119"/>
      <c r="C918" s="104"/>
      <c r="D918" s="104"/>
      <c r="E918" s="104"/>
      <c r="F918" s="103"/>
      <c r="G918" s="103"/>
      <c r="H918" s="120"/>
      <c r="I918" s="104"/>
      <c r="J918" s="104"/>
      <c r="K918" s="104"/>
      <c r="L918" s="104"/>
      <c r="M918" s="104"/>
      <c r="N918" s="104"/>
      <c r="O918" s="104"/>
      <c r="P918" s="104"/>
      <c r="Q918" s="104"/>
      <c r="R918" s="104"/>
      <c r="S918" s="104"/>
      <c r="T918" s="104"/>
      <c r="U918" s="104"/>
      <c r="V918" s="104"/>
      <c r="W918" s="104"/>
      <c r="X918" s="104"/>
      <c r="Y918" s="104"/>
      <c r="Z918" s="104"/>
    </row>
    <row r="919" spans="1:26" ht="14.25" customHeight="1">
      <c r="A919" s="104"/>
      <c r="B919" s="119"/>
      <c r="C919" s="104"/>
      <c r="D919" s="104"/>
      <c r="E919" s="104"/>
      <c r="F919" s="103"/>
      <c r="G919" s="103"/>
      <c r="H919" s="120"/>
      <c r="I919" s="104"/>
      <c r="J919" s="104"/>
      <c r="K919" s="104"/>
      <c r="L919" s="104"/>
      <c r="M919" s="104"/>
      <c r="N919" s="104"/>
      <c r="O919" s="104"/>
      <c r="P919" s="104"/>
      <c r="Q919" s="104"/>
      <c r="R919" s="104"/>
      <c r="S919" s="104"/>
      <c r="T919" s="104"/>
      <c r="U919" s="104"/>
      <c r="V919" s="104"/>
      <c r="W919" s="104"/>
      <c r="X919" s="104"/>
      <c r="Y919" s="104"/>
      <c r="Z919" s="104"/>
    </row>
    <row r="920" spans="1:26" ht="14.25" customHeight="1">
      <c r="A920" s="104"/>
      <c r="B920" s="119"/>
      <c r="C920" s="104"/>
      <c r="D920" s="104"/>
      <c r="E920" s="104"/>
      <c r="F920" s="103"/>
      <c r="G920" s="103"/>
      <c r="H920" s="120"/>
      <c r="I920" s="104"/>
      <c r="J920" s="104"/>
      <c r="K920" s="104"/>
      <c r="L920" s="104"/>
      <c r="M920" s="104"/>
      <c r="N920" s="104"/>
      <c r="O920" s="104"/>
      <c r="P920" s="104"/>
      <c r="Q920" s="104"/>
      <c r="R920" s="104"/>
      <c r="S920" s="104"/>
      <c r="T920" s="104"/>
      <c r="U920" s="104"/>
      <c r="V920" s="104"/>
      <c r="W920" s="104"/>
      <c r="X920" s="104"/>
      <c r="Y920" s="104"/>
      <c r="Z920" s="104"/>
    </row>
    <row r="921" spans="1:26" ht="14.25" customHeight="1">
      <c r="A921" s="104"/>
      <c r="B921" s="119"/>
      <c r="C921" s="104"/>
      <c r="D921" s="104"/>
      <c r="E921" s="104"/>
      <c r="F921" s="103"/>
      <c r="G921" s="103"/>
      <c r="H921" s="120"/>
      <c r="I921" s="104"/>
      <c r="J921" s="104"/>
      <c r="K921" s="104"/>
      <c r="L921" s="104"/>
      <c r="M921" s="104"/>
      <c r="N921" s="104"/>
      <c r="O921" s="104"/>
      <c r="P921" s="104"/>
      <c r="Q921" s="104"/>
      <c r="R921" s="104"/>
      <c r="S921" s="104"/>
      <c r="T921" s="104"/>
      <c r="U921" s="104"/>
      <c r="V921" s="104"/>
      <c r="W921" s="104"/>
      <c r="X921" s="104"/>
      <c r="Y921" s="104"/>
      <c r="Z921" s="104"/>
    </row>
    <row r="922" spans="1:26" ht="14.25" customHeight="1">
      <c r="A922" s="104"/>
      <c r="B922" s="119"/>
      <c r="C922" s="104"/>
      <c r="D922" s="104"/>
      <c r="E922" s="104"/>
      <c r="F922" s="103"/>
      <c r="G922" s="103"/>
      <c r="H922" s="120"/>
      <c r="I922" s="104"/>
      <c r="J922" s="104"/>
      <c r="K922" s="104"/>
      <c r="L922" s="104"/>
      <c r="M922" s="104"/>
      <c r="N922" s="104"/>
      <c r="O922" s="104"/>
      <c r="P922" s="104"/>
      <c r="Q922" s="104"/>
      <c r="R922" s="104"/>
      <c r="S922" s="104"/>
      <c r="T922" s="104"/>
      <c r="U922" s="104"/>
      <c r="V922" s="104"/>
      <c r="W922" s="104"/>
      <c r="X922" s="104"/>
      <c r="Y922" s="104"/>
      <c r="Z922" s="104"/>
    </row>
    <row r="923" spans="1:26" ht="14.25" customHeight="1">
      <c r="A923" s="104"/>
      <c r="B923" s="119"/>
      <c r="C923" s="104"/>
      <c r="D923" s="104"/>
      <c r="E923" s="104"/>
      <c r="F923" s="103"/>
      <c r="G923" s="103"/>
      <c r="H923" s="120"/>
      <c r="I923" s="104"/>
      <c r="J923" s="104"/>
      <c r="K923" s="104"/>
      <c r="L923" s="104"/>
      <c r="M923" s="104"/>
      <c r="N923" s="104"/>
      <c r="O923" s="104"/>
      <c r="P923" s="104"/>
      <c r="Q923" s="104"/>
      <c r="R923" s="104"/>
      <c r="S923" s="104"/>
      <c r="T923" s="104"/>
      <c r="U923" s="104"/>
      <c r="V923" s="104"/>
      <c r="W923" s="104"/>
      <c r="X923" s="104"/>
      <c r="Y923" s="104"/>
      <c r="Z923" s="104"/>
    </row>
    <row r="924" spans="1:26" ht="14.25" customHeight="1">
      <c r="A924" s="104"/>
      <c r="B924" s="119"/>
      <c r="C924" s="104"/>
      <c r="D924" s="104"/>
      <c r="E924" s="104"/>
      <c r="F924" s="103"/>
      <c r="G924" s="103"/>
      <c r="H924" s="120"/>
      <c r="I924" s="104"/>
      <c r="J924" s="104"/>
      <c r="K924" s="104"/>
      <c r="L924" s="104"/>
      <c r="M924" s="104"/>
      <c r="N924" s="104"/>
      <c r="O924" s="104"/>
      <c r="P924" s="104"/>
      <c r="Q924" s="104"/>
      <c r="R924" s="104"/>
      <c r="S924" s="104"/>
      <c r="T924" s="104"/>
      <c r="U924" s="104"/>
      <c r="V924" s="104"/>
      <c r="W924" s="104"/>
      <c r="X924" s="104"/>
      <c r="Y924" s="104"/>
      <c r="Z924" s="104"/>
    </row>
    <row r="925" spans="1:26" ht="14.25" customHeight="1">
      <c r="A925" s="104"/>
      <c r="B925" s="119"/>
      <c r="C925" s="104"/>
      <c r="D925" s="104"/>
      <c r="E925" s="104"/>
      <c r="F925" s="103"/>
      <c r="G925" s="103"/>
      <c r="H925" s="120"/>
      <c r="I925" s="104"/>
      <c r="J925" s="104"/>
      <c r="K925" s="104"/>
      <c r="L925" s="104"/>
      <c r="M925" s="104"/>
      <c r="N925" s="104"/>
      <c r="O925" s="104"/>
      <c r="P925" s="104"/>
      <c r="Q925" s="104"/>
      <c r="R925" s="104"/>
      <c r="S925" s="104"/>
      <c r="T925" s="104"/>
      <c r="U925" s="104"/>
      <c r="V925" s="104"/>
      <c r="W925" s="104"/>
      <c r="X925" s="104"/>
      <c r="Y925" s="104"/>
      <c r="Z925" s="104"/>
    </row>
    <row r="926" spans="1:26" ht="14.25" customHeight="1">
      <c r="A926" s="104"/>
      <c r="B926" s="119"/>
      <c r="C926" s="104"/>
      <c r="D926" s="104"/>
      <c r="E926" s="104"/>
      <c r="F926" s="103"/>
      <c r="G926" s="103"/>
      <c r="H926" s="120"/>
      <c r="I926" s="104"/>
      <c r="J926" s="104"/>
      <c r="K926" s="104"/>
      <c r="L926" s="104"/>
      <c r="M926" s="104"/>
      <c r="N926" s="104"/>
      <c r="O926" s="104"/>
      <c r="P926" s="104"/>
      <c r="Q926" s="104"/>
      <c r="R926" s="104"/>
      <c r="S926" s="104"/>
      <c r="T926" s="104"/>
      <c r="U926" s="104"/>
      <c r="V926" s="104"/>
      <c r="W926" s="104"/>
      <c r="X926" s="104"/>
      <c r="Y926" s="104"/>
      <c r="Z926" s="104"/>
    </row>
    <row r="927" spans="1:26" ht="14.25" customHeight="1">
      <c r="A927" s="104"/>
      <c r="B927" s="119"/>
      <c r="C927" s="104"/>
      <c r="D927" s="104"/>
      <c r="E927" s="104"/>
      <c r="F927" s="103"/>
      <c r="G927" s="103"/>
      <c r="H927" s="120"/>
      <c r="I927" s="104"/>
      <c r="J927" s="104"/>
      <c r="K927" s="104"/>
      <c r="L927" s="104"/>
      <c r="M927" s="104"/>
      <c r="N927" s="104"/>
      <c r="O927" s="104"/>
      <c r="P927" s="104"/>
      <c r="Q927" s="104"/>
      <c r="R927" s="104"/>
      <c r="S927" s="104"/>
      <c r="T927" s="104"/>
      <c r="U927" s="104"/>
      <c r="V927" s="104"/>
      <c r="W927" s="104"/>
      <c r="X927" s="104"/>
      <c r="Y927" s="104"/>
      <c r="Z927" s="104"/>
    </row>
    <row r="928" spans="1:26" ht="14.25" customHeight="1">
      <c r="A928" s="104"/>
      <c r="B928" s="119"/>
      <c r="C928" s="104"/>
      <c r="D928" s="104"/>
      <c r="E928" s="104"/>
      <c r="F928" s="103"/>
      <c r="G928" s="103"/>
      <c r="H928" s="120"/>
      <c r="I928" s="104"/>
      <c r="J928" s="104"/>
      <c r="K928" s="104"/>
      <c r="L928" s="104"/>
      <c r="M928" s="104"/>
      <c r="N928" s="104"/>
      <c r="O928" s="104"/>
      <c r="P928" s="104"/>
      <c r="Q928" s="104"/>
      <c r="R928" s="104"/>
      <c r="S928" s="104"/>
      <c r="T928" s="104"/>
      <c r="U928" s="104"/>
      <c r="V928" s="104"/>
      <c r="W928" s="104"/>
      <c r="X928" s="104"/>
      <c r="Y928" s="104"/>
      <c r="Z928" s="104"/>
    </row>
    <row r="929" spans="1:26" ht="14.25" customHeight="1">
      <c r="A929" s="104"/>
      <c r="B929" s="119"/>
      <c r="C929" s="104"/>
      <c r="D929" s="104"/>
      <c r="E929" s="104"/>
      <c r="F929" s="103"/>
      <c r="G929" s="103"/>
      <c r="H929" s="120"/>
      <c r="I929" s="104"/>
      <c r="J929" s="104"/>
      <c r="K929" s="104"/>
      <c r="L929" s="104"/>
      <c r="M929" s="104"/>
      <c r="N929" s="104"/>
      <c r="O929" s="104"/>
      <c r="P929" s="104"/>
      <c r="Q929" s="104"/>
      <c r="R929" s="104"/>
      <c r="S929" s="104"/>
      <c r="T929" s="104"/>
      <c r="U929" s="104"/>
      <c r="V929" s="104"/>
      <c r="W929" s="104"/>
      <c r="X929" s="104"/>
      <c r="Y929" s="104"/>
      <c r="Z929" s="104"/>
    </row>
    <row r="930" spans="1:26" ht="14.25" customHeight="1">
      <c r="A930" s="104"/>
      <c r="B930" s="119"/>
      <c r="C930" s="104"/>
      <c r="D930" s="104"/>
      <c r="E930" s="104"/>
      <c r="F930" s="103"/>
      <c r="G930" s="103"/>
      <c r="H930" s="120"/>
      <c r="I930" s="104"/>
      <c r="J930" s="104"/>
      <c r="K930" s="104"/>
      <c r="L930" s="104"/>
      <c r="M930" s="104"/>
      <c r="N930" s="104"/>
      <c r="O930" s="104"/>
      <c r="P930" s="104"/>
      <c r="Q930" s="104"/>
      <c r="R930" s="104"/>
      <c r="S930" s="104"/>
      <c r="T930" s="104"/>
      <c r="U930" s="104"/>
      <c r="V930" s="104"/>
      <c r="W930" s="104"/>
      <c r="X930" s="104"/>
      <c r="Y930" s="104"/>
      <c r="Z930" s="104"/>
    </row>
    <row r="931" spans="1:26" ht="14.25" customHeight="1">
      <c r="A931" s="104"/>
      <c r="B931" s="119"/>
      <c r="C931" s="104"/>
      <c r="D931" s="104"/>
      <c r="E931" s="104"/>
      <c r="F931" s="103"/>
      <c r="G931" s="103"/>
      <c r="H931" s="120"/>
      <c r="I931" s="104"/>
      <c r="J931" s="104"/>
      <c r="K931" s="104"/>
      <c r="L931" s="104"/>
      <c r="M931" s="104"/>
      <c r="N931" s="104"/>
      <c r="O931" s="104"/>
      <c r="P931" s="104"/>
      <c r="Q931" s="104"/>
      <c r="R931" s="104"/>
      <c r="S931" s="104"/>
      <c r="T931" s="104"/>
      <c r="U931" s="104"/>
      <c r="V931" s="104"/>
      <c r="W931" s="104"/>
      <c r="X931" s="104"/>
      <c r="Y931" s="104"/>
      <c r="Z931" s="104"/>
    </row>
    <row r="932" spans="1:26" ht="14.25" customHeight="1">
      <c r="A932" s="104"/>
      <c r="B932" s="119"/>
      <c r="C932" s="104"/>
      <c r="D932" s="104"/>
      <c r="E932" s="104"/>
      <c r="F932" s="103"/>
      <c r="G932" s="103"/>
      <c r="H932" s="120"/>
      <c r="I932" s="104"/>
      <c r="J932" s="104"/>
      <c r="K932" s="104"/>
      <c r="L932" s="104"/>
      <c r="M932" s="104"/>
      <c r="N932" s="104"/>
      <c r="O932" s="104"/>
      <c r="P932" s="104"/>
      <c r="Q932" s="104"/>
      <c r="R932" s="104"/>
      <c r="S932" s="104"/>
      <c r="T932" s="104"/>
      <c r="U932" s="104"/>
      <c r="V932" s="104"/>
      <c r="W932" s="104"/>
      <c r="X932" s="104"/>
      <c r="Y932" s="104"/>
      <c r="Z932" s="104"/>
    </row>
    <row r="933" spans="1:26" ht="14.25" customHeight="1">
      <c r="A933" s="104"/>
      <c r="B933" s="119"/>
      <c r="C933" s="104"/>
      <c r="D933" s="104"/>
      <c r="E933" s="104"/>
      <c r="F933" s="103"/>
      <c r="G933" s="103"/>
      <c r="H933" s="120"/>
      <c r="I933" s="104"/>
      <c r="J933" s="104"/>
      <c r="K933" s="104"/>
      <c r="L933" s="104"/>
      <c r="M933" s="104"/>
      <c r="N933" s="104"/>
      <c r="O933" s="104"/>
      <c r="P933" s="104"/>
      <c r="Q933" s="104"/>
      <c r="R933" s="104"/>
      <c r="S933" s="104"/>
      <c r="T933" s="104"/>
      <c r="U933" s="104"/>
      <c r="V933" s="104"/>
      <c r="W933" s="104"/>
      <c r="X933" s="104"/>
      <c r="Y933" s="104"/>
      <c r="Z933" s="104"/>
    </row>
    <row r="934" spans="1:26" ht="14.25" customHeight="1">
      <c r="A934" s="104"/>
      <c r="B934" s="119"/>
      <c r="C934" s="104"/>
      <c r="D934" s="104"/>
      <c r="E934" s="104"/>
      <c r="F934" s="103"/>
      <c r="G934" s="103"/>
      <c r="H934" s="120"/>
      <c r="I934" s="104"/>
      <c r="J934" s="104"/>
      <c r="K934" s="104"/>
      <c r="L934" s="104"/>
      <c r="M934" s="104"/>
      <c r="N934" s="104"/>
      <c r="O934" s="104"/>
      <c r="P934" s="104"/>
      <c r="Q934" s="104"/>
      <c r="R934" s="104"/>
      <c r="S934" s="104"/>
      <c r="T934" s="104"/>
      <c r="U934" s="104"/>
      <c r="V934" s="104"/>
      <c r="W934" s="104"/>
      <c r="X934" s="104"/>
      <c r="Y934" s="104"/>
      <c r="Z934" s="104"/>
    </row>
    <row r="935" spans="1:26" ht="14.25" customHeight="1">
      <c r="A935" s="104"/>
      <c r="B935" s="119"/>
      <c r="C935" s="104"/>
      <c r="D935" s="104"/>
      <c r="E935" s="104"/>
      <c r="F935" s="103"/>
      <c r="G935" s="103"/>
      <c r="H935" s="120"/>
      <c r="I935" s="104"/>
      <c r="J935" s="104"/>
      <c r="K935" s="104"/>
      <c r="L935" s="104"/>
      <c r="M935" s="104"/>
      <c r="N935" s="104"/>
      <c r="O935" s="104"/>
      <c r="P935" s="104"/>
      <c r="Q935" s="104"/>
      <c r="R935" s="104"/>
      <c r="S935" s="104"/>
      <c r="T935" s="104"/>
      <c r="U935" s="104"/>
      <c r="V935" s="104"/>
      <c r="W935" s="104"/>
      <c r="X935" s="104"/>
      <c r="Y935" s="104"/>
      <c r="Z935" s="104"/>
    </row>
    <row r="936" spans="1:26" ht="14.25" customHeight="1">
      <c r="A936" s="104"/>
      <c r="B936" s="119"/>
      <c r="C936" s="104"/>
      <c r="D936" s="104"/>
      <c r="E936" s="104"/>
      <c r="F936" s="103"/>
      <c r="G936" s="103"/>
      <c r="H936" s="120"/>
      <c r="I936" s="104"/>
      <c r="J936" s="104"/>
      <c r="K936" s="104"/>
      <c r="L936" s="104"/>
      <c r="M936" s="104"/>
      <c r="N936" s="104"/>
      <c r="O936" s="104"/>
      <c r="P936" s="104"/>
      <c r="Q936" s="104"/>
      <c r="R936" s="104"/>
      <c r="S936" s="104"/>
      <c r="T936" s="104"/>
      <c r="U936" s="104"/>
      <c r="V936" s="104"/>
      <c r="W936" s="104"/>
      <c r="X936" s="104"/>
      <c r="Y936" s="104"/>
      <c r="Z936" s="104"/>
    </row>
    <row r="937" spans="1:26" ht="14.25" customHeight="1">
      <c r="A937" s="104"/>
      <c r="B937" s="119"/>
      <c r="C937" s="104"/>
      <c r="D937" s="104"/>
      <c r="E937" s="104"/>
      <c r="F937" s="103"/>
      <c r="G937" s="103"/>
      <c r="H937" s="120"/>
      <c r="I937" s="104"/>
      <c r="J937" s="104"/>
      <c r="K937" s="104"/>
      <c r="L937" s="104"/>
      <c r="M937" s="104"/>
      <c r="N937" s="104"/>
      <c r="O937" s="104"/>
      <c r="P937" s="104"/>
      <c r="Q937" s="104"/>
      <c r="R937" s="104"/>
      <c r="S937" s="104"/>
      <c r="T937" s="104"/>
      <c r="U937" s="104"/>
      <c r="V937" s="104"/>
      <c r="W937" s="104"/>
      <c r="X937" s="104"/>
      <c r="Y937" s="104"/>
      <c r="Z937" s="104"/>
    </row>
    <row r="938" spans="1:26" ht="14.25" customHeight="1">
      <c r="A938" s="104"/>
      <c r="B938" s="119"/>
      <c r="C938" s="104"/>
      <c r="D938" s="104"/>
      <c r="E938" s="104"/>
      <c r="F938" s="103"/>
      <c r="G938" s="103"/>
      <c r="H938" s="120"/>
      <c r="I938" s="104"/>
      <c r="J938" s="104"/>
      <c r="K938" s="104"/>
      <c r="L938" s="104"/>
      <c r="M938" s="104"/>
      <c r="N938" s="104"/>
      <c r="O938" s="104"/>
      <c r="P938" s="104"/>
      <c r="Q938" s="104"/>
      <c r="R938" s="104"/>
      <c r="S938" s="104"/>
      <c r="T938" s="104"/>
      <c r="U938" s="104"/>
      <c r="V938" s="104"/>
      <c r="W938" s="104"/>
      <c r="X938" s="104"/>
      <c r="Y938" s="104"/>
      <c r="Z938" s="104"/>
    </row>
    <row r="939" spans="1:26" ht="14.25" customHeight="1">
      <c r="A939" s="104"/>
      <c r="B939" s="119"/>
      <c r="C939" s="104"/>
      <c r="D939" s="104"/>
      <c r="E939" s="104"/>
      <c r="F939" s="103"/>
      <c r="G939" s="103"/>
      <c r="H939" s="120"/>
      <c r="I939" s="104"/>
      <c r="J939" s="104"/>
      <c r="K939" s="104"/>
      <c r="L939" s="104"/>
      <c r="M939" s="104"/>
      <c r="N939" s="104"/>
      <c r="O939" s="104"/>
      <c r="P939" s="104"/>
      <c r="Q939" s="104"/>
      <c r="R939" s="104"/>
      <c r="S939" s="104"/>
      <c r="T939" s="104"/>
      <c r="U939" s="104"/>
      <c r="V939" s="104"/>
      <c r="W939" s="104"/>
      <c r="X939" s="104"/>
      <c r="Y939" s="104"/>
      <c r="Z939" s="104"/>
    </row>
    <row r="940" spans="1:26" ht="14.25" customHeight="1">
      <c r="A940" s="104"/>
      <c r="B940" s="119"/>
      <c r="C940" s="104"/>
      <c r="D940" s="104"/>
      <c r="E940" s="104"/>
      <c r="F940" s="103"/>
      <c r="G940" s="103"/>
      <c r="H940" s="120"/>
      <c r="I940" s="104"/>
      <c r="J940" s="104"/>
      <c r="K940" s="104"/>
      <c r="L940" s="104"/>
      <c r="M940" s="104"/>
      <c r="N940" s="104"/>
      <c r="O940" s="104"/>
      <c r="P940" s="104"/>
      <c r="Q940" s="104"/>
      <c r="R940" s="104"/>
      <c r="S940" s="104"/>
      <c r="T940" s="104"/>
      <c r="U940" s="104"/>
      <c r="V940" s="104"/>
      <c r="W940" s="104"/>
      <c r="X940" s="104"/>
      <c r="Y940" s="104"/>
      <c r="Z940" s="104"/>
    </row>
    <row r="941" spans="1:26" ht="14.25" customHeight="1">
      <c r="A941" s="104"/>
      <c r="B941" s="119"/>
      <c r="C941" s="104"/>
      <c r="D941" s="104"/>
      <c r="E941" s="104"/>
      <c r="F941" s="103"/>
      <c r="G941" s="103"/>
      <c r="H941" s="120"/>
      <c r="I941" s="104"/>
      <c r="J941" s="104"/>
      <c r="K941" s="104"/>
      <c r="L941" s="104"/>
      <c r="M941" s="104"/>
      <c r="N941" s="104"/>
      <c r="O941" s="104"/>
      <c r="P941" s="104"/>
      <c r="Q941" s="104"/>
      <c r="R941" s="104"/>
      <c r="S941" s="104"/>
      <c r="T941" s="104"/>
      <c r="U941" s="104"/>
      <c r="V941" s="104"/>
      <c r="W941" s="104"/>
      <c r="X941" s="104"/>
      <c r="Y941" s="104"/>
      <c r="Z941" s="104"/>
    </row>
    <row r="942" spans="1:26" ht="14.25" customHeight="1">
      <c r="A942" s="104"/>
      <c r="B942" s="119"/>
      <c r="C942" s="104"/>
      <c r="D942" s="104"/>
      <c r="E942" s="104"/>
      <c r="F942" s="103"/>
      <c r="G942" s="103"/>
      <c r="H942" s="120"/>
      <c r="I942" s="104"/>
      <c r="J942" s="104"/>
      <c r="K942" s="104"/>
      <c r="L942" s="104"/>
      <c r="M942" s="104"/>
      <c r="N942" s="104"/>
      <c r="O942" s="104"/>
      <c r="P942" s="104"/>
      <c r="Q942" s="104"/>
      <c r="R942" s="104"/>
      <c r="S942" s="104"/>
      <c r="T942" s="104"/>
      <c r="U942" s="104"/>
      <c r="V942" s="104"/>
      <c r="W942" s="104"/>
      <c r="X942" s="104"/>
      <c r="Y942" s="104"/>
      <c r="Z942" s="104"/>
    </row>
    <row r="943" spans="1:26" ht="14.25" customHeight="1">
      <c r="A943" s="104"/>
      <c r="B943" s="119"/>
      <c r="C943" s="104"/>
      <c r="D943" s="104"/>
      <c r="E943" s="104"/>
      <c r="F943" s="103"/>
      <c r="G943" s="103"/>
      <c r="H943" s="120"/>
      <c r="I943" s="104"/>
      <c r="J943" s="104"/>
      <c r="K943" s="104"/>
      <c r="L943" s="104"/>
      <c r="M943" s="104"/>
      <c r="N943" s="104"/>
      <c r="O943" s="104"/>
      <c r="P943" s="104"/>
      <c r="Q943" s="104"/>
      <c r="R943" s="104"/>
      <c r="S943" s="104"/>
      <c r="T943" s="104"/>
      <c r="U943" s="104"/>
      <c r="V943" s="104"/>
      <c r="W943" s="104"/>
      <c r="X943" s="104"/>
      <c r="Y943" s="104"/>
      <c r="Z943" s="104"/>
    </row>
    <row r="944" spans="1:26" ht="14.25" customHeight="1">
      <c r="A944" s="104"/>
      <c r="B944" s="119"/>
      <c r="C944" s="104"/>
      <c r="D944" s="104"/>
      <c r="E944" s="104"/>
      <c r="F944" s="103"/>
      <c r="G944" s="103"/>
      <c r="H944" s="120"/>
      <c r="I944" s="104"/>
      <c r="J944" s="104"/>
      <c r="K944" s="104"/>
      <c r="L944" s="104"/>
      <c r="M944" s="104"/>
      <c r="N944" s="104"/>
      <c r="O944" s="104"/>
      <c r="P944" s="104"/>
      <c r="Q944" s="104"/>
      <c r="R944" s="104"/>
      <c r="S944" s="104"/>
      <c r="T944" s="104"/>
      <c r="U944" s="104"/>
      <c r="V944" s="104"/>
      <c r="W944" s="104"/>
      <c r="X944" s="104"/>
      <c r="Y944" s="104"/>
      <c r="Z944" s="104"/>
    </row>
    <row r="945" spans="1:26" ht="14.25" customHeight="1">
      <c r="A945" s="104"/>
      <c r="B945" s="119"/>
      <c r="C945" s="104"/>
      <c r="D945" s="104"/>
      <c r="E945" s="104"/>
      <c r="F945" s="103"/>
      <c r="G945" s="103"/>
      <c r="H945" s="120"/>
      <c r="I945" s="104"/>
      <c r="J945" s="104"/>
      <c r="K945" s="104"/>
      <c r="L945" s="104"/>
      <c r="M945" s="104"/>
      <c r="N945" s="104"/>
      <c r="O945" s="104"/>
      <c r="P945" s="104"/>
      <c r="Q945" s="104"/>
      <c r="R945" s="104"/>
      <c r="S945" s="104"/>
      <c r="T945" s="104"/>
      <c r="U945" s="104"/>
      <c r="V945" s="104"/>
      <c r="W945" s="104"/>
      <c r="X945" s="104"/>
      <c r="Y945" s="104"/>
      <c r="Z945" s="104"/>
    </row>
    <row r="946" spans="1:26" ht="14.25" customHeight="1">
      <c r="A946" s="104"/>
      <c r="B946" s="119"/>
      <c r="C946" s="104"/>
      <c r="D946" s="104"/>
      <c r="E946" s="104"/>
      <c r="F946" s="103"/>
      <c r="G946" s="103"/>
      <c r="H946" s="120"/>
      <c r="I946" s="104"/>
      <c r="J946" s="104"/>
      <c r="K946" s="104"/>
      <c r="L946" s="104"/>
      <c r="M946" s="104"/>
      <c r="N946" s="104"/>
      <c r="O946" s="104"/>
      <c r="P946" s="104"/>
      <c r="Q946" s="104"/>
      <c r="R946" s="104"/>
      <c r="S946" s="104"/>
      <c r="T946" s="104"/>
      <c r="U946" s="104"/>
      <c r="V946" s="104"/>
      <c r="W946" s="104"/>
      <c r="X946" s="104"/>
      <c r="Y946" s="104"/>
      <c r="Z946" s="104"/>
    </row>
    <row r="947" spans="1:26" ht="14.25" customHeight="1">
      <c r="A947" s="104"/>
      <c r="B947" s="119"/>
      <c r="C947" s="104"/>
      <c r="D947" s="104"/>
      <c r="E947" s="104"/>
      <c r="F947" s="103"/>
      <c r="G947" s="103"/>
      <c r="H947" s="120"/>
      <c r="I947" s="104"/>
      <c r="J947" s="104"/>
      <c r="K947" s="104"/>
      <c r="L947" s="104"/>
      <c r="M947" s="104"/>
      <c r="N947" s="104"/>
      <c r="O947" s="104"/>
      <c r="P947" s="104"/>
      <c r="Q947" s="104"/>
      <c r="R947" s="104"/>
      <c r="S947" s="104"/>
      <c r="T947" s="104"/>
      <c r="U947" s="104"/>
      <c r="V947" s="104"/>
      <c r="W947" s="104"/>
      <c r="X947" s="104"/>
      <c r="Y947" s="104"/>
      <c r="Z947" s="104"/>
    </row>
    <row r="948" spans="1:26" ht="14.25" customHeight="1">
      <c r="A948" s="104"/>
      <c r="B948" s="119"/>
      <c r="C948" s="104"/>
      <c r="D948" s="104"/>
      <c r="E948" s="104"/>
      <c r="F948" s="103"/>
      <c r="G948" s="103"/>
      <c r="H948" s="120"/>
      <c r="I948" s="104"/>
      <c r="J948" s="104"/>
      <c r="K948" s="104"/>
      <c r="L948" s="104"/>
      <c r="M948" s="104"/>
      <c r="N948" s="104"/>
      <c r="O948" s="104"/>
      <c r="P948" s="104"/>
      <c r="Q948" s="104"/>
      <c r="R948" s="104"/>
      <c r="S948" s="104"/>
      <c r="T948" s="104"/>
      <c r="U948" s="104"/>
      <c r="V948" s="104"/>
      <c r="W948" s="104"/>
      <c r="X948" s="104"/>
      <c r="Y948" s="104"/>
      <c r="Z948" s="104"/>
    </row>
    <row r="949" spans="1:26" ht="14.25" customHeight="1">
      <c r="A949" s="104"/>
      <c r="B949" s="119"/>
      <c r="C949" s="104"/>
      <c r="D949" s="104"/>
      <c r="E949" s="104"/>
      <c r="F949" s="103"/>
      <c r="G949" s="103"/>
      <c r="H949" s="120"/>
      <c r="I949" s="104"/>
      <c r="J949" s="104"/>
      <c r="K949" s="104"/>
      <c r="L949" s="104"/>
      <c r="M949" s="104"/>
      <c r="N949" s="104"/>
      <c r="O949" s="104"/>
      <c r="P949" s="104"/>
      <c r="Q949" s="104"/>
      <c r="R949" s="104"/>
      <c r="S949" s="104"/>
      <c r="T949" s="104"/>
      <c r="U949" s="104"/>
      <c r="V949" s="104"/>
      <c r="W949" s="104"/>
      <c r="X949" s="104"/>
      <c r="Y949" s="104"/>
      <c r="Z949" s="104"/>
    </row>
    <row r="950" spans="1:26" ht="14.25" customHeight="1">
      <c r="A950" s="104"/>
      <c r="B950" s="119"/>
      <c r="C950" s="104"/>
      <c r="D950" s="104"/>
      <c r="E950" s="104"/>
      <c r="F950" s="103"/>
      <c r="G950" s="103"/>
      <c r="H950" s="120"/>
      <c r="I950" s="104"/>
      <c r="J950" s="104"/>
      <c r="K950" s="104"/>
      <c r="L950" s="104"/>
      <c r="M950" s="104"/>
      <c r="N950" s="104"/>
      <c r="O950" s="104"/>
      <c r="P950" s="104"/>
      <c r="Q950" s="104"/>
      <c r="R950" s="104"/>
      <c r="S950" s="104"/>
      <c r="T950" s="104"/>
      <c r="U950" s="104"/>
      <c r="V950" s="104"/>
      <c r="W950" s="104"/>
      <c r="X950" s="104"/>
      <c r="Y950" s="104"/>
      <c r="Z950" s="104"/>
    </row>
    <row r="951" spans="1:26" ht="14.25" customHeight="1">
      <c r="A951" s="104"/>
      <c r="B951" s="119"/>
      <c r="C951" s="104"/>
      <c r="D951" s="104"/>
      <c r="E951" s="104"/>
      <c r="F951" s="103"/>
      <c r="G951" s="103"/>
      <c r="H951" s="120"/>
      <c r="I951" s="104"/>
      <c r="J951" s="104"/>
      <c r="K951" s="104"/>
      <c r="L951" s="104"/>
      <c r="M951" s="104"/>
      <c r="N951" s="104"/>
      <c r="O951" s="104"/>
      <c r="P951" s="104"/>
      <c r="Q951" s="104"/>
      <c r="R951" s="104"/>
      <c r="S951" s="104"/>
      <c r="T951" s="104"/>
      <c r="U951" s="104"/>
      <c r="V951" s="104"/>
      <c r="W951" s="104"/>
      <c r="X951" s="104"/>
      <c r="Y951" s="104"/>
      <c r="Z951" s="104"/>
    </row>
    <row r="952" spans="1:26" ht="14.25" customHeight="1">
      <c r="A952" s="104"/>
      <c r="B952" s="119"/>
      <c r="C952" s="104"/>
      <c r="D952" s="104"/>
      <c r="E952" s="104"/>
      <c r="F952" s="103"/>
      <c r="G952" s="103"/>
      <c r="H952" s="120"/>
      <c r="I952" s="104"/>
      <c r="J952" s="104"/>
      <c r="K952" s="104"/>
      <c r="L952" s="104"/>
      <c r="M952" s="104"/>
      <c r="N952" s="104"/>
      <c r="O952" s="104"/>
      <c r="P952" s="104"/>
      <c r="Q952" s="104"/>
      <c r="R952" s="104"/>
      <c r="S952" s="104"/>
      <c r="T952" s="104"/>
      <c r="U952" s="104"/>
      <c r="V952" s="104"/>
      <c r="W952" s="104"/>
      <c r="X952" s="104"/>
      <c r="Y952" s="104"/>
      <c r="Z952" s="104"/>
    </row>
    <row r="953" spans="1:26" ht="14.25" customHeight="1">
      <c r="A953" s="104"/>
      <c r="B953" s="119"/>
      <c r="C953" s="104"/>
      <c r="D953" s="104"/>
      <c r="E953" s="104"/>
      <c r="F953" s="103"/>
      <c r="G953" s="103"/>
      <c r="H953" s="120"/>
      <c r="I953" s="104"/>
      <c r="J953" s="104"/>
      <c r="K953" s="104"/>
      <c r="L953" s="104"/>
      <c r="M953" s="104"/>
      <c r="N953" s="104"/>
      <c r="O953" s="104"/>
      <c r="P953" s="104"/>
      <c r="Q953" s="104"/>
      <c r="R953" s="104"/>
      <c r="S953" s="104"/>
      <c r="T953" s="104"/>
      <c r="U953" s="104"/>
      <c r="V953" s="104"/>
      <c r="W953" s="104"/>
      <c r="X953" s="104"/>
      <c r="Y953" s="104"/>
      <c r="Z953" s="104"/>
    </row>
    <row r="954" spans="1:26" ht="14.25" customHeight="1">
      <c r="A954" s="104"/>
      <c r="B954" s="119"/>
      <c r="C954" s="104"/>
      <c r="D954" s="104"/>
      <c r="E954" s="104"/>
      <c r="F954" s="103"/>
      <c r="G954" s="103"/>
      <c r="H954" s="120"/>
      <c r="I954" s="104"/>
      <c r="J954" s="104"/>
      <c r="K954" s="104"/>
      <c r="L954" s="104"/>
      <c r="M954" s="104"/>
      <c r="N954" s="104"/>
      <c r="O954" s="104"/>
      <c r="P954" s="104"/>
      <c r="Q954" s="104"/>
      <c r="R954" s="104"/>
      <c r="S954" s="104"/>
      <c r="T954" s="104"/>
      <c r="U954" s="104"/>
      <c r="V954" s="104"/>
      <c r="W954" s="104"/>
      <c r="X954" s="104"/>
      <c r="Y954" s="104"/>
      <c r="Z954" s="104"/>
    </row>
    <row r="955" spans="1:26" ht="14.25" customHeight="1">
      <c r="A955" s="104"/>
      <c r="B955" s="119"/>
      <c r="C955" s="104"/>
      <c r="D955" s="104"/>
      <c r="E955" s="104"/>
      <c r="F955" s="103"/>
      <c r="G955" s="103"/>
      <c r="H955" s="120"/>
      <c r="I955" s="104"/>
      <c r="J955" s="104"/>
      <c r="K955" s="104"/>
      <c r="L955" s="104"/>
      <c r="M955" s="104"/>
      <c r="N955" s="104"/>
      <c r="O955" s="104"/>
      <c r="P955" s="104"/>
      <c r="Q955" s="104"/>
      <c r="R955" s="104"/>
      <c r="S955" s="104"/>
      <c r="T955" s="104"/>
      <c r="U955" s="104"/>
      <c r="V955" s="104"/>
      <c r="W955" s="104"/>
      <c r="X955" s="104"/>
      <c r="Y955" s="104"/>
      <c r="Z955" s="104"/>
    </row>
    <row r="956" spans="1:26" ht="14.25" customHeight="1">
      <c r="A956" s="104"/>
      <c r="B956" s="119"/>
      <c r="C956" s="104"/>
      <c r="D956" s="104"/>
      <c r="E956" s="104"/>
      <c r="F956" s="103"/>
      <c r="G956" s="103"/>
      <c r="H956" s="120"/>
      <c r="I956" s="104"/>
      <c r="J956" s="104"/>
      <c r="K956" s="104"/>
      <c r="L956" s="104"/>
      <c r="M956" s="104"/>
      <c r="N956" s="104"/>
      <c r="O956" s="104"/>
      <c r="P956" s="104"/>
      <c r="Q956" s="104"/>
      <c r="R956" s="104"/>
      <c r="S956" s="104"/>
      <c r="T956" s="104"/>
      <c r="U956" s="104"/>
      <c r="V956" s="104"/>
      <c r="W956" s="104"/>
      <c r="X956" s="104"/>
      <c r="Y956" s="104"/>
      <c r="Z956" s="104"/>
    </row>
    <row r="957" spans="1:26" ht="14.25" customHeight="1">
      <c r="A957" s="104"/>
      <c r="B957" s="119"/>
      <c r="C957" s="104"/>
      <c r="D957" s="104"/>
      <c r="E957" s="104"/>
      <c r="F957" s="103"/>
      <c r="G957" s="103"/>
      <c r="H957" s="120"/>
      <c r="I957" s="104"/>
      <c r="J957" s="104"/>
      <c r="K957" s="104"/>
      <c r="L957" s="104"/>
      <c r="M957" s="104"/>
      <c r="N957" s="104"/>
      <c r="O957" s="104"/>
      <c r="P957" s="104"/>
      <c r="Q957" s="104"/>
      <c r="R957" s="104"/>
      <c r="S957" s="104"/>
      <c r="T957" s="104"/>
      <c r="U957" s="104"/>
      <c r="V957" s="104"/>
      <c r="W957" s="104"/>
      <c r="X957" s="104"/>
      <c r="Y957" s="104"/>
      <c r="Z957" s="104"/>
    </row>
    <row r="958" spans="1:26" ht="14.25" customHeight="1">
      <c r="A958" s="104"/>
      <c r="B958" s="119"/>
      <c r="C958" s="104"/>
      <c r="D958" s="104"/>
      <c r="E958" s="104"/>
      <c r="F958" s="103"/>
      <c r="G958" s="103"/>
      <c r="H958" s="120"/>
      <c r="I958" s="104"/>
      <c r="J958" s="104"/>
      <c r="K958" s="104"/>
      <c r="L958" s="104"/>
      <c r="M958" s="104"/>
      <c r="N958" s="104"/>
      <c r="O958" s="104"/>
      <c r="P958" s="104"/>
      <c r="Q958" s="104"/>
      <c r="R958" s="104"/>
      <c r="S958" s="104"/>
      <c r="T958" s="104"/>
      <c r="U958" s="104"/>
      <c r="V958" s="104"/>
      <c r="W958" s="104"/>
      <c r="X958" s="104"/>
      <c r="Y958" s="104"/>
      <c r="Z958" s="104"/>
    </row>
    <row r="959" spans="1:26" ht="14.25" customHeight="1">
      <c r="A959" s="104"/>
      <c r="B959" s="119"/>
      <c r="C959" s="104"/>
      <c r="D959" s="104"/>
      <c r="E959" s="104"/>
      <c r="F959" s="103"/>
      <c r="G959" s="103"/>
      <c r="H959" s="120"/>
      <c r="I959" s="104"/>
      <c r="J959" s="104"/>
      <c r="K959" s="104"/>
      <c r="L959" s="104"/>
      <c r="M959" s="104"/>
      <c r="N959" s="104"/>
      <c r="O959" s="104"/>
      <c r="P959" s="104"/>
      <c r="Q959" s="104"/>
      <c r="R959" s="104"/>
      <c r="S959" s="104"/>
      <c r="T959" s="104"/>
      <c r="U959" s="104"/>
      <c r="V959" s="104"/>
      <c r="W959" s="104"/>
      <c r="X959" s="104"/>
      <c r="Y959" s="104"/>
      <c r="Z959" s="104"/>
    </row>
    <row r="960" spans="1:26" ht="14.25" customHeight="1">
      <c r="A960" s="104"/>
      <c r="B960" s="119"/>
      <c r="C960" s="104"/>
      <c r="D960" s="104"/>
      <c r="E960" s="104"/>
      <c r="F960" s="103"/>
      <c r="G960" s="103"/>
      <c r="H960" s="120"/>
      <c r="I960" s="104"/>
      <c r="J960" s="104"/>
      <c r="K960" s="104"/>
      <c r="L960" s="104"/>
      <c r="M960" s="104"/>
      <c r="N960" s="104"/>
      <c r="O960" s="104"/>
      <c r="P960" s="104"/>
      <c r="Q960" s="104"/>
      <c r="R960" s="104"/>
      <c r="S960" s="104"/>
      <c r="T960" s="104"/>
      <c r="U960" s="104"/>
      <c r="V960" s="104"/>
      <c r="W960" s="104"/>
      <c r="X960" s="104"/>
      <c r="Y960" s="104"/>
      <c r="Z960" s="104"/>
    </row>
    <row r="961" spans="1:26" ht="14.25" customHeight="1">
      <c r="A961" s="104"/>
      <c r="B961" s="119"/>
      <c r="C961" s="104"/>
      <c r="D961" s="104"/>
      <c r="E961" s="104"/>
      <c r="F961" s="103"/>
      <c r="G961" s="103"/>
      <c r="H961" s="120"/>
      <c r="I961" s="104"/>
      <c r="J961" s="104"/>
      <c r="K961" s="104"/>
      <c r="L961" s="104"/>
      <c r="M961" s="104"/>
      <c r="N961" s="104"/>
      <c r="O961" s="104"/>
      <c r="P961" s="104"/>
      <c r="Q961" s="104"/>
      <c r="R961" s="104"/>
      <c r="S961" s="104"/>
      <c r="T961" s="104"/>
      <c r="U961" s="104"/>
      <c r="V961" s="104"/>
      <c r="W961" s="104"/>
      <c r="X961" s="104"/>
      <c r="Y961" s="104"/>
      <c r="Z961" s="104"/>
    </row>
    <row r="962" spans="1:26" ht="14.25" customHeight="1">
      <c r="A962" s="104"/>
      <c r="B962" s="119"/>
      <c r="C962" s="104"/>
      <c r="D962" s="104"/>
      <c r="E962" s="104"/>
      <c r="F962" s="103"/>
      <c r="G962" s="103"/>
      <c r="H962" s="120"/>
      <c r="I962" s="104"/>
      <c r="J962" s="104"/>
      <c r="K962" s="104"/>
      <c r="L962" s="104"/>
      <c r="M962" s="104"/>
      <c r="N962" s="104"/>
      <c r="O962" s="104"/>
      <c r="P962" s="104"/>
      <c r="Q962" s="104"/>
      <c r="R962" s="104"/>
      <c r="S962" s="104"/>
      <c r="T962" s="104"/>
      <c r="U962" s="104"/>
      <c r="V962" s="104"/>
      <c r="W962" s="104"/>
      <c r="X962" s="104"/>
      <c r="Y962" s="104"/>
      <c r="Z962" s="104"/>
    </row>
    <row r="963" spans="1:26" ht="14.25" customHeight="1">
      <c r="A963" s="104"/>
      <c r="B963" s="119"/>
      <c r="C963" s="104"/>
      <c r="D963" s="104"/>
      <c r="E963" s="104"/>
      <c r="F963" s="103"/>
      <c r="G963" s="103"/>
      <c r="H963" s="120"/>
      <c r="I963" s="104"/>
      <c r="J963" s="104"/>
      <c r="K963" s="104"/>
      <c r="L963" s="104"/>
      <c r="M963" s="104"/>
      <c r="N963" s="104"/>
      <c r="O963" s="104"/>
      <c r="P963" s="104"/>
      <c r="Q963" s="104"/>
      <c r="R963" s="104"/>
      <c r="S963" s="104"/>
      <c r="T963" s="104"/>
      <c r="U963" s="104"/>
      <c r="V963" s="104"/>
      <c r="W963" s="104"/>
      <c r="X963" s="104"/>
      <c r="Y963" s="104"/>
      <c r="Z963" s="104"/>
    </row>
    <row r="964" spans="1:26" ht="14.25" customHeight="1">
      <c r="A964" s="104"/>
      <c r="B964" s="119"/>
      <c r="C964" s="104"/>
      <c r="D964" s="104"/>
      <c r="E964" s="104"/>
      <c r="F964" s="103"/>
      <c r="G964" s="103"/>
      <c r="H964" s="120"/>
      <c r="I964" s="104"/>
      <c r="J964" s="104"/>
      <c r="K964" s="104"/>
      <c r="L964" s="104"/>
      <c r="M964" s="104"/>
      <c r="N964" s="104"/>
      <c r="O964" s="104"/>
      <c r="P964" s="104"/>
      <c r="Q964" s="104"/>
      <c r="R964" s="104"/>
      <c r="S964" s="104"/>
      <c r="T964" s="104"/>
      <c r="U964" s="104"/>
      <c r="V964" s="104"/>
      <c r="W964" s="104"/>
      <c r="X964" s="104"/>
      <c r="Y964" s="104"/>
      <c r="Z964" s="104"/>
    </row>
    <row r="965" spans="1:26" ht="14.25" customHeight="1">
      <c r="A965" s="104"/>
      <c r="B965" s="119"/>
      <c r="C965" s="104"/>
      <c r="D965" s="104"/>
      <c r="E965" s="104"/>
      <c r="F965" s="103"/>
      <c r="G965" s="103"/>
      <c r="H965" s="120"/>
      <c r="I965" s="104"/>
      <c r="J965" s="104"/>
      <c r="K965" s="104"/>
      <c r="L965" s="104"/>
      <c r="M965" s="104"/>
      <c r="N965" s="104"/>
      <c r="O965" s="104"/>
      <c r="P965" s="104"/>
      <c r="Q965" s="104"/>
      <c r="R965" s="104"/>
      <c r="S965" s="104"/>
      <c r="T965" s="104"/>
      <c r="U965" s="104"/>
      <c r="V965" s="104"/>
      <c r="W965" s="104"/>
      <c r="X965" s="104"/>
      <c r="Y965" s="104"/>
      <c r="Z965" s="104"/>
    </row>
    <row r="966" spans="1:26" ht="14.25" customHeight="1">
      <c r="A966" s="104"/>
      <c r="B966" s="119"/>
      <c r="C966" s="104"/>
      <c r="D966" s="104"/>
      <c r="E966" s="104"/>
      <c r="F966" s="103"/>
      <c r="G966" s="103"/>
      <c r="H966" s="120"/>
      <c r="I966" s="104"/>
      <c r="J966" s="104"/>
      <c r="K966" s="104"/>
      <c r="L966" s="104"/>
      <c r="M966" s="104"/>
      <c r="N966" s="104"/>
      <c r="O966" s="104"/>
      <c r="P966" s="104"/>
      <c r="Q966" s="104"/>
      <c r="R966" s="104"/>
      <c r="S966" s="104"/>
      <c r="T966" s="104"/>
      <c r="U966" s="104"/>
      <c r="V966" s="104"/>
      <c r="W966" s="104"/>
      <c r="X966" s="104"/>
      <c r="Y966" s="104"/>
      <c r="Z966" s="104"/>
    </row>
    <row r="967" spans="1:26" ht="14.25" customHeight="1">
      <c r="A967" s="104"/>
      <c r="B967" s="119"/>
      <c r="C967" s="104"/>
      <c r="D967" s="104"/>
      <c r="E967" s="104"/>
      <c r="F967" s="103"/>
      <c r="G967" s="103"/>
      <c r="H967" s="120"/>
      <c r="I967" s="104"/>
      <c r="J967" s="104"/>
      <c r="K967" s="104"/>
      <c r="L967" s="104"/>
      <c r="M967" s="104"/>
      <c r="N967" s="104"/>
      <c r="O967" s="104"/>
      <c r="P967" s="104"/>
      <c r="Q967" s="104"/>
      <c r="R967" s="104"/>
      <c r="S967" s="104"/>
      <c r="T967" s="104"/>
      <c r="U967" s="104"/>
      <c r="V967" s="104"/>
      <c r="W967" s="104"/>
      <c r="X967" s="104"/>
      <c r="Y967" s="104"/>
      <c r="Z967" s="104"/>
    </row>
    <row r="968" spans="1:26" ht="14.25" customHeight="1">
      <c r="A968" s="104"/>
      <c r="B968" s="119"/>
      <c r="C968" s="104"/>
      <c r="D968" s="104"/>
      <c r="E968" s="104"/>
      <c r="F968" s="103"/>
      <c r="G968" s="103"/>
      <c r="H968" s="120"/>
      <c r="I968" s="104"/>
      <c r="J968" s="104"/>
      <c r="K968" s="104"/>
      <c r="L968" s="104"/>
      <c r="M968" s="104"/>
      <c r="N968" s="104"/>
      <c r="O968" s="104"/>
      <c r="P968" s="104"/>
      <c r="Q968" s="104"/>
      <c r="R968" s="104"/>
      <c r="S968" s="104"/>
      <c r="T968" s="104"/>
      <c r="U968" s="104"/>
      <c r="V968" s="104"/>
      <c r="W968" s="104"/>
      <c r="X968" s="104"/>
      <c r="Y968" s="104"/>
      <c r="Z968" s="104"/>
    </row>
    <row r="969" spans="1:26" ht="14.25" customHeight="1">
      <c r="A969" s="104"/>
      <c r="B969" s="119"/>
      <c r="C969" s="104"/>
      <c r="D969" s="104"/>
      <c r="E969" s="104"/>
      <c r="F969" s="103"/>
      <c r="G969" s="103"/>
      <c r="H969" s="120"/>
      <c r="I969" s="104"/>
      <c r="J969" s="104"/>
      <c r="K969" s="104"/>
      <c r="L969" s="104"/>
      <c r="M969" s="104"/>
      <c r="N969" s="104"/>
      <c r="O969" s="104"/>
      <c r="P969" s="104"/>
      <c r="Q969" s="104"/>
      <c r="R969" s="104"/>
      <c r="S969" s="104"/>
      <c r="T969" s="104"/>
      <c r="U969" s="104"/>
      <c r="V969" s="104"/>
      <c r="W969" s="104"/>
      <c r="X969" s="104"/>
      <c r="Y969" s="104"/>
      <c r="Z969" s="104"/>
    </row>
    <row r="970" spans="1:26" ht="14.25" customHeight="1">
      <c r="A970" s="104"/>
      <c r="B970" s="119"/>
      <c r="C970" s="104"/>
      <c r="D970" s="104"/>
      <c r="E970" s="104"/>
      <c r="F970" s="103"/>
      <c r="G970" s="103"/>
      <c r="H970" s="120"/>
      <c r="I970" s="104"/>
      <c r="J970" s="104"/>
      <c r="K970" s="104"/>
      <c r="L970" s="104"/>
      <c r="M970" s="104"/>
      <c r="N970" s="104"/>
      <c r="O970" s="104"/>
      <c r="P970" s="104"/>
      <c r="Q970" s="104"/>
      <c r="R970" s="104"/>
      <c r="S970" s="104"/>
      <c r="T970" s="104"/>
      <c r="U970" s="104"/>
      <c r="V970" s="104"/>
      <c r="W970" s="104"/>
      <c r="X970" s="104"/>
      <c r="Y970" s="104"/>
      <c r="Z970" s="104"/>
    </row>
    <row r="971" spans="1:26" ht="14.25" customHeight="1">
      <c r="A971" s="104"/>
      <c r="B971" s="119"/>
      <c r="C971" s="104"/>
      <c r="D971" s="104"/>
      <c r="E971" s="104"/>
      <c r="F971" s="103"/>
      <c r="G971" s="103"/>
      <c r="H971" s="120"/>
      <c r="I971" s="104"/>
      <c r="J971" s="104"/>
      <c r="K971" s="104"/>
      <c r="L971" s="104"/>
      <c r="M971" s="104"/>
      <c r="N971" s="104"/>
      <c r="O971" s="104"/>
      <c r="P971" s="104"/>
      <c r="Q971" s="104"/>
      <c r="R971" s="104"/>
      <c r="S971" s="104"/>
      <c r="T971" s="104"/>
      <c r="U971" s="104"/>
      <c r="V971" s="104"/>
      <c r="W971" s="104"/>
      <c r="X971" s="104"/>
      <c r="Y971" s="104"/>
      <c r="Z971" s="104"/>
    </row>
    <row r="972" spans="1:26" ht="14.25" customHeight="1">
      <c r="A972" s="104"/>
      <c r="B972" s="119"/>
      <c r="C972" s="104"/>
      <c r="D972" s="104"/>
      <c r="E972" s="104"/>
      <c r="F972" s="103"/>
      <c r="G972" s="103"/>
      <c r="H972" s="120"/>
      <c r="I972" s="104"/>
      <c r="J972" s="104"/>
      <c r="K972" s="104"/>
      <c r="L972" s="104"/>
      <c r="M972" s="104"/>
      <c r="N972" s="104"/>
      <c r="O972" s="104"/>
      <c r="P972" s="104"/>
      <c r="Q972" s="104"/>
      <c r="R972" s="104"/>
      <c r="S972" s="104"/>
      <c r="T972" s="104"/>
      <c r="U972" s="104"/>
      <c r="V972" s="104"/>
      <c r="W972" s="104"/>
      <c r="X972" s="104"/>
      <c r="Y972" s="104"/>
      <c r="Z972" s="104"/>
    </row>
    <row r="973" spans="1:26" ht="14.25" customHeight="1">
      <c r="A973" s="104"/>
      <c r="B973" s="119"/>
      <c r="C973" s="104"/>
      <c r="D973" s="104"/>
      <c r="E973" s="104"/>
      <c r="F973" s="103"/>
      <c r="G973" s="103"/>
      <c r="H973" s="120"/>
      <c r="I973" s="104"/>
      <c r="J973" s="104"/>
      <c r="K973" s="104"/>
      <c r="L973" s="104"/>
      <c r="M973" s="104"/>
      <c r="N973" s="104"/>
      <c r="O973" s="104"/>
      <c r="P973" s="104"/>
      <c r="Q973" s="104"/>
      <c r="R973" s="104"/>
      <c r="S973" s="104"/>
      <c r="T973" s="104"/>
      <c r="U973" s="104"/>
      <c r="V973" s="104"/>
      <c r="W973" s="104"/>
      <c r="X973" s="104"/>
      <c r="Y973" s="104"/>
      <c r="Z973" s="104"/>
    </row>
    <row r="974" spans="1:26" ht="14.25" customHeight="1">
      <c r="A974" s="104"/>
      <c r="B974" s="119"/>
      <c r="C974" s="104"/>
      <c r="D974" s="104"/>
      <c r="E974" s="104"/>
      <c r="F974" s="103"/>
      <c r="G974" s="103"/>
      <c r="H974" s="120"/>
      <c r="I974" s="104"/>
      <c r="J974" s="104"/>
      <c r="K974" s="104"/>
      <c r="L974" s="104"/>
      <c r="M974" s="104"/>
      <c r="N974" s="104"/>
      <c r="O974" s="104"/>
      <c r="P974" s="104"/>
      <c r="Q974" s="104"/>
      <c r="R974" s="104"/>
      <c r="S974" s="104"/>
      <c r="T974" s="104"/>
      <c r="U974" s="104"/>
      <c r="V974" s="104"/>
      <c r="W974" s="104"/>
      <c r="X974" s="104"/>
      <c r="Y974" s="104"/>
      <c r="Z974" s="104"/>
    </row>
    <row r="975" spans="1:26" ht="14.25" customHeight="1">
      <c r="A975" s="104"/>
      <c r="B975" s="119"/>
      <c r="C975" s="104"/>
      <c r="D975" s="104"/>
      <c r="E975" s="104"/>
      <c r="F975" s="103"/>
      <c r="G975" s="103"/>
      <c r="H975" s="120"/>
      <c r="I975" s="104"/>
      <c r="J975" s="104"/>
      <c r="K975" s="104"/>
      <c r="L975" s="104"/>
      <c r="M975" s="104"/>
      <c r="N975" s="104"/>
      <c r="O975" s="104"/>
      <c r="P975" s="104"/>
      <c r="Q975" s="104"/>
      <c r="R975" s="104"/>
      <c r="S975" s="104"/>
      <c r="T975" s="104"/>
      <c r="U975" s="104"/>
      <c r="V975" s="104"/>
      <c r="W975" s="104"/>
      <c r="X975" s="104"/>
      <c r="Y975" s="104"/>
      <c r="Z975" s="104"/>
    </row>
    <row r="976" spans="1:26" ht="14.25" customHeight="1">
      <c r="A976" s="104"/>
      <c r="B976" s="119"/>
      <c r="C976" s="104"/>
      <c r="D976" s="104"/>
      <c r="E976" s="104"/>
      <c r="F976" s="103"/>
      <c r="G976" s="103"/>
      <c r="H976" s="120"/>
      <c r="I976" s="104"/>
      <c r="J976" s="104"/>
      <c r="K976" s="104"/>
      <c r="L976" s="104"/>
      <c r="M976" s="104"/>
      <c r="N976" s="104"/>
      <c r="O976" s="104"/>
      <c r="P976" s="104"/>
      <c r="Q976" s="104"/>
      <c r="R976" s="104"/>
      <c r="S976" s="104"/>
      <c r="T976" s="104"/>
      <c r="U976" s="104"/>
      <c r="V976" s="104"/>
      <c r="W976" s="104"/>
      <c r="X976" s="104"/>
      <c r="Y976" s="104"/>
      <c r="Z976" s="104"/>
    </row>
    <row r="977" spans="1:26" ht="14.25" customHeight="1">
      <c r="A977" s="104"/>
      <c r="B977" s="119"/>
      <c r="C977" s="104"/>
      <c r="D977" s="104"/>
      <c r="E977" s="104"/>
      <c r="F977" s="103"/>
      <c r="G977" s="103"/>
      <c r="H977" s="120"/>
      <c r="I977" s="104"/>
      <c r="J977" s="104"/>
      <c r="K977" s="104"/>
      <c r="L977" s="104"/>
      <c r="M977" s="104"/>
      <c r="N977" s="104"/>
      <c r="O977" s="104"/>
      <c r="P977" s="104"/>
      <c r="Q977" s="104"/>
      <c r="R977" s="104"/>
      <c r="S977" s="104"/>
      <c r="T977" s="104"/>
      <c r="U977" s="104"/>
      <c r="V977" s="104"/>
      <c r="W977" s="104"/>
      <c r="X977" s="104"/>
      <c r="Y977" s="104"/>
      <c r="Z977" s="104"/>
    </row>
    <row r="978" spans="1:26" ht="14.25" customHeight="1">
      <c r="A978" s="104"/>
      <c r="B978" s="119"/>
      <c r="C978" s="104"/>
      <c r="D978" s="104"/>
      <c r="E978" s="104"/>
      <c r="F978" s="103"/>
      <c r="G978" s="103"/>
      <c r="H978" s="120"/>
      <c r="I978" s="104"/>
      <c r="J978" s="104"/>
      <c r="K978" s="104"/>
      <c r="L978" s="104"/>
      <c r="M978" s="104"/>
      <c r="N978" s="104"/>
      <c r="O978" s="104"/>
      <c r="P978" s="104"/>
      <c r="Q978" s="104"/>
      <c r="R978" s="104"/>
      <c r="S978" s="104"/>
      <c r="T978" s="104"/>
      <c r="U978" s="104"/>
      <c r="V978" s="104"/>
      <c r="W978" s="104"/>
      <c r="X978" s="104"/>
      <c r="Y978" s="104"/>
      <c r="Z978" s="104"/>
    </row>
    <row r="979" spans="1:26" ht="14.25" customHeight="1">
      <c r="A979" s="104"/>
      <c r="B979" s="119"/>
      <c r="C979" s="104"/>
      <c r="D979" s="104"/>
      <c r="E979" s="104"/>
      <c r="F979" s="103"/>
      <c r="G979" s="103"/>
      <c r="H979" s="120"/>
      <c r="I979" s="104"/>
      <c r="J979" s="104"/>
      <c r="K979" s="104"/>
      <c r="L979" s="104"/>
      <c r="M979" s="104"/>
      <c r="N979" s="104"/>
      <c r="O979" s="104"/>
      <c r="P979" s="104"/>
      <c r="Q979" s="104"/>
      <c r="R979" s="104"/>
      <c r="S979" s="104"/>
      <c r="T979" s="104"/>
      <c r="U979" s="104"/>
      <c r="V979" s="104"/>
      <c r="W979" s="104"/>
      <c r="X979" s="104"/>
      <c r="Y979" s="104"/>
      <c r="Z979" s="104"/>
    </row>
    <row r="980" spans="1:26" ht="14.25" customHeight="1">
      <c r="A980" s="104"/>
      <c r="B980" s="119"/>
      <c r="C980" s="104"/>
      <c r="D980" s="104"/>
      <c r="E980" s="104"/>
      <c r="F980" s="103"/>
      <c r="G980" s="103"/>
      <c r="H980" s="120"/>
      <c r="I980" s="104"/>
      <c r="J980" s="104"/>
      <c r="K980" s="104"/>
      <c r="L980" s="104"/>
      <c r="M980" s="104"/>
      <c r="N980" s="104"/>
      <c r="O980" s="104"/>
      <c r="P980" s="104"/>
      <c r="Q980" s="104"/>
      <c r="R980" s="104"/>
      <c r="S980" s="104"/>
      <c r="T980" s="104"/>
      <c r="U980" s="104"/>
      <c r="V980" s="104"/>
      <c r="W980" s="104"/>
      <c r="X980" s="104"/>
      <c r="Y980" s="104"/>
      <c r="Z980" s="104"/>
    </row>
    <row r="981" spans="1:26" ht="14.25" customHeight="1">
      <c r="A981" s="104"/>
      <c r="B981" s="119"/>
      <c r="C981" s="104"/>
      <c r="D981" s="104"/>
      <c r="E981" s="104"/>
      <c r="F981" s="103"/>
      <c r="G981" s="103"/>
      <c r="H981" s="120"/>
      <c r="I981" s="104"/>
      <c r="J981" s="104"/>
      <c r="K981" s="104"/>
      <c r="L981" s="104"/>
      <c r="M981" s="104"/>
      <c r="N981" s="104"/>
      <c r="O981" s="104"/>
      <c r="P981" s="104"/>
      <c r="Q981" s="104"/>
      <c r="R981" s="104"/>
      <c r="S981" s="104"/>
      <c r="T981" s="104"/>
      <c r="U981" s="104"/>
      <c r="V981" s="104"/>
      <c r="W981" s="104"/>
      <c r="X981" s="104"/>
      <c r="Y981" s="104"/>
      <c r="Z981" s="104"/>
    </row>
    <row r="982" spans="1:26" ht="14.25" customHeight="1">
      <c r="A982" s="104"/>
      <c r="B982" s="119"/>
      <c r="C982" s="104"/>
      <c r="D982" s="104"/>
      <c r="E982" s="104"/>
      <c r="F982" s="103"/>
      <c r="G982" s="103"/>
      <c r="H982" s="120"/>
      <c r="I982" s="104"/>
      <c r="J982" s="104"/>
      <c r="K982" s="104"/>
      <c r="L982" s="104"/>
      <c r="M982" s="104"/>
      <c r="N982" s="104"/>
      <c r="O982" s="104"/>
      <c r="P982" s="104"/>
      <c r="Q982" s="104"/>
      <c r="R982" s="104"/>
      <c r="S982" s="104"/>
      <c r="T982" s="104"/>
      <c r="U982" s="104"/>
      <c r="V982" s="104"/>
      <c r="W982" s="104"/>
      <c r="X982" s="104"/>
      <c r="Y982" s="104"/>
      <c r="Z982" s="104"/>
    </row>
    <row r="983" spans="1:26" ht="14.25" customHeight="1">
      <c r="A983" s="104"/>
      <c r="B983" s="119"/>
      <c r="C983" s="104"/>
      <c r="D983" s="104"/>
      <c r="E983" s="104"/>
      <c r="F983" s="103"/>
      <c r="G983" s="103"/>
      <c r="H983" s="120"/>
      <c r="I983" s="104"/>
      <c r="J983" s="104"/>
      <c r="K983" s="104"/>
      <c r="L983" s="104"/>
      <c r="M983" s="104"/>
      <c r="N983" s="104"/>
      <c r="O983" s="104"/>
      <c r="P983" s="104"/>
      <c r="Q983" s="104"/>
      <c r="R983" s="104"/>
      <c r="S983" s="104"/>
      <c r="T983" s="104"/>
      <c r="U983" s="104"/>
      <c r="V983" s="104"/>
      <c r="W983" s="104"/>
      <c r="X983" s="104"/>
      <c r="Y983" s="104"/>
      <c r="Z983" s="104"/>
    </row>
    <row r="984" spans="1:26" ht="14.25" customHeight="1">
      <c r="A984" s="104"/>
      <c r="B984" s="119"/>
      <c r="C984" s="104"/>
      <c r="D984" s="104"/>
      <c r="E984" s="104"/>
      <c r="F984" s="103"/>
      <c r="G984" s="103"/>
      <c r="H984" s="120"/>
      <c r="I984" s="104"/>
      <c r="J984" s="104"/>
      <c r="K984" s="104"/>
      <c r="L984" s="104"/>
      <c r="M984" s="104"/>
      <c r="N984" s="104"/>
      <c r="O984" s="104"/>
      <c r="P984" s="104"/>
      <c r="Q984" s="104"/>
      <c r="R984" s="104"/>
      <c r="S984" s="104"/>
      <c r="T984" s="104"/>
      <c r="U984" s="104"/>
      <c r="V984" s="104"/>
      <c r="W984" s="104"/>
      <c r="X984" s="104"/>
      <c r="Y984" s="104"/>
      <c r="Z984" s="104"/>
    </row>
    <row r="985" spans="1:26" ht="14.25" customHeight="1">
      <c r="A985" s="104"/>
      <c r="B985" s="119"/>
      <c r="C985" s="104"/>
      <c r="D985" s="104"/>
      <c r="E985" s="104"/>
      <c r="F985" s="103"/>
      <c r="G985" s="103"/>
      <c r="H985" s="120"/>
      <c r="I985" s="104"/>
      <c r="J985" s="104"/>
      <c r="K985" s="104"/>
      <c r="L985" s="104"/>
      <c r="M985" s="104"/>
      <c r="N985" s="104"/>
      <c r="O985" s="104"/>
      <c r="P985" s="104"/>
      <c r="Q985" s="104"/>
      <c r="R985" s="104"/>
      <c r="S985" s="104"/>
      <c r="T985" s="104"/>
      <c r="U985" s="104"/>
      <c r="V985" s="104"/>
      <c r="W985" s="104"/>
      <c r="X985" s="104"/>
      <c r="Y985" s="104"/>
      <c r="Z985" s="104"/>
    </row>
    <row r="986" spans="1:26" ht="14.25" customHeight="1">
      <c r="A986" s="104"/>
      <c r="B986" s="119"/>
      <c r="C986" s="104"/>
      <c r="D986" s="104"/>
      <c r="E986" s="104"/>
      <c r="F986" s="103"/>
      <c r="G986" s="103"/>
      <c r="H986" s="120"/>
      <c r="I986" s="104"/>
      <c r="J986" s="104"/>
      <c r="K986" s="104"/>
      <c r="L986" s="104"/>
      <c r="M986" s="104"/>
      <c r="N986" s="104"/>
      <c r="O986" s="104"/>
      <c r="P986" s="104"/>
      <c r="Q986" s="104"/>
      <c r="R986" s="104"/>
      <c r="S986" s="104"/>
      <c r="T986" s="104"/>
      <c r="U986" s="104"/>
      <c r="V986" s="104"/>
      <c r="W986" s="104"/>
      <c r="X986" s="104"/>
      <c r="Y986" s="104"/>
      <c r="Z986" s="104"/>
    </row>
    <row r="987" spans="1:26" ht="14.25" customHeight="1">
      <c r="A987" s="104"/>
      <c r="B987" s="119"/>
      <c r="C987" s="104"/>
      <c r="D987" s="104"/>
      <c r="E987" s="104"/>
      <c r="F987" s="103"/>
      <c r="G987" s="103"/>
      <c r="H987" s="120"/>
      <c r="I987" s="104"/>
      <c r="J987" s="104"/>
      <c r="K987" s="104"/>
      <c r="L987" s="104"/>
      <c r="M987" s="104"/>
      <c r="N987" s="104"/>
      <c r="O987" s="104"/>
      <c r="P987" s="104"/>
      <c r="Q987" s="104"/>
      <c r="R987" s="104"/>
      <c r="S987" s="104"/>
      <c r="T987" s="104"/>
      <c r="U987" s="104"/>
      <c r="V987" s="104"/>
      <c r="W987" s="104"/>
      <c r="X987" s="104"/>
      <c r="Y987" s="104"/>
      <c r="Z987" s="104"/>
    </row>
    <row r="988" spans="1:26" ht="14.25" customHeight="1">
      <c r="A988" s="104"/>
      <c r="B988" s="119"/>
      <c r="C988" s="104"/>
      <c r="D988" s="104"/>
      <c r="E988" s="104"/>
      <c r="F988" s="103"/>
      <c r="G988" s="103"/>
      <c r="H988" s="120"/>
      <c r="I988" s="104"/>
      <c r="J988" s="104"/>
      <c r="K988" s="104"/>
      <c r="L988" s="104"/>
      <c r="M988" s="104"/>
      <c r="N988" s="104"/>
      <c r="O988" s="104"/>
      <c r="P988" s="104"/>
      <c r="Q988" s="104"/>
      <c r="R988" s="104"/>
      <c r="S988" s="104"/>
      <c r="T988" s="104"/>
      <c r="U988" s="104"/>
      <c r="V988" s="104"/>
      <c r="W988" s="104"/>
      <c r="X988" s="104"/>
      <c r="Y988" s="104"/>
      <c r="Z988" s="104"/>
    </row>
    <row r="989" spans="1:26" ht="14.25" customHeight="1">
      <c r="A989" s="104"/>
      <c r="B989" s="119"/>
      <c r="C989" s="104"/>
      <c r="D989" s="104"/>
      <c r="E989" s="104"/>
      <c r="F989" s="103"/>
      <c r="G989" s="103"/>
      <c r="H989" s="120"/>
      <c r="I989" s="104"/>
      <c r="J989" s="104"/>
      <c r="K989" s="104"/>
      <c r="L989" s="104"/>
      <c r="M989" s="104"/>
      <c r="N989" s="104"/>
      <c r="O989" s="104"/>
      <c r="P989" s="104"/>
      <c r="Q989" s="104"/>
      <c r="R989" s="104"/>
      <c r="S989" s="104"/>
      <c r="T989" s="104"/>
      <c r="U989" s="104"/>
      <c r="V989" s="104"/>
      <c r="W989" s="104"/>
      <c r="X989" s="104"/>
      <c r="Y989" s="104"/>
      <c r="Z989" s="104"/>
    </row>
    <row r="990" spans="1:26" ht="14.25" customHeight="1">
      <c r="A990" s="104"/>
      <c r="B990" s="119"/>
      <c r="C990" s="104"/>
      <c r="D990" s="104"/>
      <c r="E990" s="104"/>
      <c r="F990" s="103"/>
      <c r="G990" s="103"/>
      <c r="H990" s="120"/>
      <c r="I990" s="104"/>
      <c r="J990" s="104"/>
      <c r="K990" s="104"/>
      <c r="L990" s="104"/>
      <c r="M990" s="104"/>
      <c r="N990" s="104"/>
      <c r="O990" s="104"/>
      <c r="P990" s="104"/>
      <c r="Q990" s="104"/>
      <c r="R990" s="104"/>
      <c r="S990" s="104"/>
      <c r="T990" s="104"/>
      <c r="U990" s="104"/>
      <c r="V990" s="104"/>
      <c r="W990" s="104"/>
      <c r="X990" s="104"/>
      <c r="Y990" s="104"/>
      <c r="Z990" s="104"/>
    </row>
    <row r="991" spans="1:26" ht="14.25" customHeight="1">
      <c r="A991" s="104"/>
      <c r="B991" s="119"/>
      <c r="C991" s="104"/>
      <c r="D991" s="104"/>
      <c r="E991" s="104"/>
      <c r="F991" s="103"/>
      <c r="G991" s="103"/>
      <c r="H991" s="120"/>
      <c r="I991" s="104"/>
      <c r="J991" s="104"/>
      <c r="K991" s="104"/>
      <c r="L991" s="104"/>
      <c r="M991" s="104"/>
      <c r="N991" s="104"/>
      <c r="O991" s="104"/>
      <c r="P991" s="104"/>
      <c r="Q991" s="104"/>
      <c r="R991" s="104"/>
      <c r="S991" s="104"/>
      <c r="T991" s="104"/>
      <c r="U991" s="104"/>
      <c r="V991" s="104"/>
      <c r="W991" s="104"/>
      <c r="X991" s="104"/>
      <c r="Y991" s="104"/>
      <c r="Z991" s="104"/>
    </row>
    <row r="992" spans="1:26" ht="14.25" customHeight="1">
      <c r="A992" s="104"/>
      <c r="B992" s="119"/>
      <c r="C992" s="104"/>
      <c r="D992" s="104"/>
      <c r="E992" s="104"/>
      <c r="F992" s="103"/>
      <c r="G992" s="103"/>
      <c r="H992" s="120"/>
      <c r="I992" s="104"/>
      <c r="J992" s="104"/>
      <c r="K992" s="104"/>
      <c r="L992" s="104"/>
      <c r="M992" s="104"/>
      <c r="N992" s="104"/>
      <c r="O992" s="104"/>
      <c r="P992" s="104"/>
      <c r="Q992" s="104"/>
      <c r="R992" s="104"/>
      <c r="S992" s="104"/>
      <c r="T992" s="104"/>
      <c r="U992" s="104"/>
      <c r="V992" s="104"/>
      <c r="W992" s="104"/>
      <c r="X992" s="104"/>
      <c r="Y992" s="104"/>
      <c r="Z992" s="104"/>
    </row>
    <row r="993" spans="1:26" ht="14.25" customHeight="1">
      <c r="A993" s="104"/>
      <c r="B993" s="119"/>
      <c r="C993" s="104"/>
      <c r="D993" s="104"/>
      <c r="E993" s="104"/>
      <c r="F993" s="103"/>
      <c r="G993" s="103"/>
      <c r="H993" s="120"/>
      <c r="I993" s="104"/>
      <c r="J993" s="104"/>
      <c r="K993" s="104"/>
      <c r="L993" s="104"/>
      <c r="M993" s="104"/>
      <c r="N993" s="104"/>
      <c r="O993" s="104"/>
      <c r="P993" s="104"/>
      <c r="Q993" s="104"/>
      <c r="R993" s="104"/>
      <c r="S993" s="104"/>
      <c r="T993" s="104"/>
      <c r="U993" s="104"/>
      <c r="V993" s="104"/>
      <c r="W993" s="104"/>
      <c r="X993" s="104"/>
      <c r="Y993" s="104"/>
      <c r="Z993" s="104"/>
    </row>
    <row r="994" spans="1:26" ht="14.25" customHeight="1">
      <c r="A994" s="104"/>
      <c r="B994" s="119"/>
      <c r="C994" s="104"/>
      <c r="D994" s="104"/>
      <c r="E994" s="104"/>
      <c r="F994" s="103"/>
      <c r="G994" s="103"/>
      <c r="H994" s="120"/>
      <c r="I994" s="104"/>
      <c r="J994" s="104"/>
      <c r="K994" s="104"/>
      <c r="L994" s="104"/>
      <c r="M994" s="104"/>
      <c r="N994" s="104"/>
      <c r="O994" s="104"/>
      <c r="P994" s="104"/>
      <c r="Q994" s="104"/>
      <c r="R994" s="104"/>
      <c r="S994" s="104"/>
      <c r="T994" s="104"/>
      <c r="U994" s="104"/>
      <c r="V994" s="104"/>
      <c r="W994" s="104"/>
      <c r="X994" s="104"/>
      <c r="Y994" s="104"/>
      <c r="Z994" s="104"/>
    </row>
    <row r="995" spans="1:26" ht="14.25" customHeight="1">
      <c r="A995" s="104"/>
      <c r="B995" s="119"/>
      <c r="C995" s="104"/>
      <c r="D995" s="104"/>
      <c r="E995" s="104"/>
      <c r="F995" s="103"/>
      <c r="G995" s="103"/>
      <c r="H995" s="120"/>
      <c r="I995" s="104"/>
      <c r="J995" s="104"/>
      <c r="K995" s="104"/>
      <c r="L995" s="104"/>
      <c r="M995" s="104"/>
      <c r="N995" s="104"/>
      <c r="O995" s="104"/>
      <c r="P995" s="104"/>
      <c r="Q995" s="104"/>
      <c r="R995" s="104"/>
      <c r="S995" s="104"/>
      <c r="T995" s="104"/>
      <c r="U995" s="104"/>
      <c r="V995" s="104"/>
      <c r="W995" s="104"/>
      <c r="X995" s="104"/>
      <c r="Y995" s="104"/>
      <c r="Z995" s="104"/>
    </row>
    <row r="996" spans="1:26" ht="14.25" customHeight="1">
      <c r="A996" s="104"/>
      <c r="B996" s="119"/>
      <c r="C996" s="104"/>
      <c r="D996" s="104"/>
      <c r="E996" s="104"/>
      <c r="F996" s="103"/>
      <c r="G996" s="103"/>
      <c r="H996" s="120"/>
      <c r="I996" s="104"/>
      <c r="J996" s="104"/>
      <c r="K996" s="104"/>
      <c r="L996" s="104"/>
      <c r="M996" s="104"/>
      <c r="N996" s="104"/>
      <c r="O996" s="104"/>
      <c r="P996" s="104"/>
      <c r="Q996" s="104"/>
      <c r="R996" s="104"/>
      <c r="S996" s="104"/>
      <c r="T996" s="104"/>
      <c r="U996" s="104"/>
      <c r="V996" s="104"/>
      <c r="W996" s="104"/>
      <c r="X996" s="104"/>
      <c r="Y996" s="104"/>
      <c r="Z996" s="104"/>
    </row>
    <row r="997" spans="1:26" ht="14.25" customHeight="1">
      <c r="A997" s="104"/>
      <c r="B997" s="119"/>
      <c r="C997" s="104"/>
      <c r="D997" s="104"/>
      <c r="E997" s="104"/>
      <c r="F997" s="103"/>
      <c r="G997" s="103"/>
      <c r="H997" s="120"/>
      <c r="I997" s="104"/>
      <c r="J997" s="104"/>
      <c r="K997" s="104"/>
      <c r="L997" s="104"/>
      <c r="M997" s="104"/>
      <c r="N997" s="104"/>
      <c r="O997" s="104"/>
      <c r="P997" s="104"/>
      <c r="Q997" s="104"/>
      <c r="R997" s="104"/>
      <c r="S997" s="104"/>
      <c r="T997" s="104"/>
      <c r="U997" s="104"/>
      <c r="V997" s="104"/>
      <c r="W997" s="104"/>
      <c r="X997" s="104"/>
      <c r="Y997" s="104"/>
      <c r="Z997" s="104"/>
    </row>
    <row r="998" spans="1:26" ht="14.25" customHeight="1">
      <c r="A998" s="104"/>
      <c r="B998" s="119"/>
      <c r="C998" s="104"/>
      <c r="D998" s="104"/>
      <c r="E998" s="104"/>
      <c r="F998" s="103"/>
      <c r="G998" s="103"/>
      <c r="H998" s="120"/>
      <c r="I998" s="104"/>
      <c r="J998" s="104"/>
      <c r="K998" s="104"/>
      <c r="L998" s="104"/>
      <c r="M998" s="104"/>
      <c r="N998" s="104"/>
      <c r="O998" s="104"/>
      <c r="P998" s="104"/>
      <c r="Q998" s="104"/>
      <c r="R998" s="104"/>
      <c r="S998" s="104"/>
      <c r="T998" s="104"/>
      <c r="U998" s="104"/>
      <c r="V998" s="104"/>
      <c r="W998" s="104"/>
      <c r="X998" s="104"/>
      <c r="Y998" s="104"/>
      <c r="Z998" s="104"/>
    </row>
    <row r="999" spans="1:26" ht="14.25" customHeight="1">
      <c r="A999" s="104"/>
      <c r="B999" s="119"/>
      <c r="C999" s="104"/>
      <c r="D999" s="104"/>
      <c r="E999" s="104"/>
      <c r="F999" s="103"/>
      <c r="G999" s="103"/>
      <c r="H999" s="120"/>
      <c r="I999" s="104"/>
      <c r="J999" s="104"/>
      <c r="K999" s="104"/>
      <c r="L999" s="104"/>
      <c r="M999" s="104"/>
      <c r="N999" s="104"/>
      <c r="O999" s="104"/>
      <c r="P999" s="104"/>
      <c r="Q999" s="104"/>
      <c r="R999" s="104"/>
      <c r="S999" s="104"/>
      <c r="T999" s="104"/>
      <c r="U999" s="104"/>
      <c r="V999" s="104"/>
      <c r="W999" s="104"/>
      <c r="X999" s="104"/>
      <c r="Y999" s="104"/>
      <c r="Z999" s="104"/>
    </row>
    <row r="1000" spans="1:26" ht="14.25" customHeight="1">
      <c r="A1000" s="104"/>
      <c r="B1000" s="119"/>
      <c r="C1000" s="104"/>
      <c r="D1000" s="104"/>
      <c r="E1000" s="104"/>
      <c r="F1000" s="103"/>
      <c r="G1000" s="103"/>
      <c r="H1000" s="120"/>
      <c r="I1000" s="104"/>
      <c r="J1000" s="104"/>
      <c r="K1000" s="104"/>
      <c r="L1000" s="104"/>
      <c r="M1000" s="104"/>
      <c r="N1000" s="104"/>
      <c r="O1000" s="104"/>
      <c r="P1000" s="104"/>
      <c r="Q1000" s="104"/>
      <c r="R1000" s="104"/>
      <c r="S1000" s="104"/>
      <c r="T1000" s="104"/>
      <c r="U1000" s="104"/>
      <c r="V1000" s="104"/>
      <c r="W1000" s="104"/>
      <c r="X1000" s="104"/>
      <c r="Y1000" s="104"/>
      <c r="Z1000" s="104"/>
    </row>
    <row r="1001" spans="1:26" ht="14.25" customHeight="1">
      <c r="A1001" s="104"/>
      <c r="B1001" s="119"/>
      <c r="C1001" s="104"/>
      <c r="D1001" s="104"/>
      <c r="E1001" s="104"/>
      <c r="F1001" s="103"/>
      <c r="G1001" s="103"/>
      <c r="H1001" s="120"/>
      <c r="I1001" s="104"/>
      <c r="J1001" s="104"/>
      <c r="K1001" s="104"/>
      <c r="L1001" s="104"/>
      <c r="M1001" s="104"/>
      <c r="N1001" s="104"/>
      <c r="O1001" s="104"/>
      <c r="P1001" s="104"/>
      <c r="Q1001" s="104"/>
      <c r="R1001" s="104"/>
      <c r="S1001" s="104"/>
      <c r="T1001" s="104"/>
      <c r="U1001" s="104"/>
      <c r="V1001" s="104"/>
      <c r="W1001" s="104"/>
      <c r="X1001" s="104"/>
      <c r="Y1001" s="104"/>
      <c r="Z1001" s="104"/>
    </row>
    <row r="1002" spans="1:26" ht="14.25" customHeight="1">
      <c r="A1002" s="104"/>
      <c r="B1002" s="119"/>
      <c r="C1002" s="104"/>
      <c r="D1002" s="104"/>
      <c r="E1002" s="104"/>
      <c r="F1002" s="103"/>
      <c r="G1002" s="103"/>
      <c r="H1002" s="120"/>
      <c r="I1002" s="104"/>
      <c r="J1002" s="104"/>
      <c r="K1002" s="104"/>
      <c r="L1002" s="104"/>
      <c r="M1002" s="104"/>
      <c r="N1002" s="104"/>
      <c r="O1002" s="104"/>
      <c r="P1002" s="104"/>
      <c r="Q1002" s="104"/>
      <c r="R1002" s="104"/>
      <c r="S1002" s="104"/>
      <c r="T1002" s="104"/>
      <c r="U1002" s="104"/>
      <c r="V1002" s="104"/>
      <c r="W1002" s="104"/>
      <c r="X1002" s="104"/>
      <c r="Y1002" s="104"/>
      <c r="Z1002" s="104"/>
    </row>
    <row r="1003" spans="1:26" ht="14.25" customHeight="1">
      <c r="A1003" s="104"/>
      <c r="B1003" s="119"/>
      <c r="C1003" s="104"/>
      <c r="D1003" s="104"/>
      <c r="E1003" s="104"/>
      <c r="F1003" s="103"/>
      <c r="G1003" s="103"/>
      <c r="H1003" s="120"/>
      <c r="I1003" s="104"/>
      <c r="J1003" s="104"/>
      <c r="K1003" s="104"/>
      <c r="L1003" s="104"/>
      <c r="M1003" s="104"/>
      <c r="N1003" s="104"/>
      <c r="O1003" s="104"/>
      <c r="P1003" s="104"/>
      <c r="Q1003" s="104"/>
      <c r="R1003" s="104"/>
      <c r="S1003" s="104"/>
      <c r="T1003" s="104"/>
      <c r="U1003" s="104"/>
      <c r="V1003" s="104"/>
      <c r="W1003" s="104"/>
      <c r="X1003" s="104"/>
      <c r="Y1003" s="104"/>
      <c r="Z1003" s="104"/>
    </row>
    <row r="1004" spans="1:26" ht="14.25" customHeight="1">
      <c r="A1004" s="104"/>
      <c r="B1004" s="119"/>
      <c r="C1004" s="104"/>
      <c r="D1004" s="104"/>
      <c r="E1004" s="104"/>
      <c r="F1004" s="103"/>
      <c r="G1004" s="103"/>
      <c r="H1004" s="120"/>
      <c r="I1004" s="104"/>
      <c r="J1004" s="104"/>
      <c r="K1004" s="104"/>
      <c r="L1004" s="104"/>
      <c r="M1004" s="104"/>
      <c r="N1004" s="104"/>
      <c r="O1004" s="104"/>
      <c r="P1004" s="104"/>
      <c r="Q1004" s="104"/>
      <c r="R1004" s="104"/>
      <c r="S1004" s="104"/>
      <c r="T1004" s="104"/>
      <c r="U1004" s="104"/>
      <c r="V1004" s="104"/>
      <c r="W1004" s="104"/>
      <c r="X1004" s="104"/>
      <c r="Y1004" s="104"/>
      <c r="Z1004" s="104"/>
    </row>
    <row r="1005" spans="1:26" ht="14.25" customHeight="1">
      <c r="A1005" s="104"/>
      <c r="B1005" s="119"/>
      <c r="C1005" s="104"/>
      <c r="D1005" s="104"/>
      <c r="E1005" s="104"/>
      <c r="F1005" s="103"/>
      <c r="G1005" s="103"/>
      <c r="H1005" s="120"/>
      <c r="I1005" s="104"/>
      <c r="J1005" s="104"/>
      <c r="K1005" s="104"/>
      <c r="L1005" s="104"/>
      <c r="M1005" s="104"/>
      <c r="N1005" s="104"/>
      <c r="O1005" s="104"/>
      <c r="P1005" s="104"/>
      <c r="Q1005" s="104"/>
      <c r="R1005" s="104"/>
      <c r="S1005" s="104"/>
      <c r="T1005" s="104"/>
      <c r="U1005" s="104"/>
      <c r="V1005" s="104"/>
      <c r="W1005" s="104"/>
      <c r="X1005" s="104"/>
      <c r="Y1005" s="104"/>
      <c r="Z1005" s="104"/>
    </row>
    <row r="1006" spans="1:26" ht="14.25" customHeight="1">
      <c r="A1006" s="104"/>
      <c r="B1006" s="119"/>
      <c r="C1006" s="104"/>
      <c r="D1006" s="104"/>
      <c r="E1006" s="104"/>
      <c r="F1006" s="103"/>
      <c r="G1006" s="103"/>
      <c r="H1006" s="120"/>
      <c r="I1006" s="104"/>
      <c r="J1006" s="104"/>
      <c r="K1006" s="104"/>
      <c r="L1006" s="104"/>
      <c r="M1006" s="104"/>
      <c r="N1006" s="104"/>
      <c r="O1006" s="104"/>
      <c r="P1006" s="104"/>
      <c r="Q1006" s="104"/>
      <c r="R1006" s="104"/>
      <c r="S1006" s="104"/>
      <c r="T1006" s="104"/>
      <c r="U1006" s="104"/>
      <c r="V1006" s="104"/>
      <c r="W1006" s="104"/>
      <c r="X1006" s="104"/>
      <c r="Y1006" s="104"/>
      <c r="Z1006" s="104"/>
    </row>
    <row r="1007" spans="1:26" ht="14.25" customHeight="1">
      <c r="A1007" s="104"/>
      <c r="B1007" s="119"/>
      <c r="C1007" s="104"/>
      <c r="D1007" s="104"/>
      <c r="E1007" s="104"/>
      <c r="F1007" s="103"/>
      <c r="G1007" s="103"/>
      <c r="H1007" s="120"/>
      <c r="I1007" s="104"/>
      <c r="J1007" s="104"/>
      <c r="K1007" s="104"/>
      <c r="L1007" s="104"/>
      <c r="M1007" s="104"/>
      <c r="N1007" s="104"/>
      <c r="O1007" s="104"/>
      <c r="P1007" s="104"/>
      <c r="Q1007" s="104"/>
      <c r="R1007" s="104"/>
      <c r="S1007" s="104"/>
      <c r="T1007" s="104"/>
      <c r="U1007" s="104"/>
      <c r="V1007" s="104"/>
      <c r="W1007" s="104"/>
      <c r="X1007" s="104"/>
      <c r="Y1007" s="104"/>
      <c r="Z1007" s="104"/>
    </row>
    <row r="1008" spans="1:26" ht="14.25" customHeight="1">
      <c r="A1008" s="104"/>
      <c r="B1008" s="119"/>
      <c r="C1008" s="104"/>
      <c r="D1008" s="104"/>
      <c r="E1008" s="104"/>
      <c r="F1008" s="103"/>
      <c r="G1008" s="103"/>
      <c r="H1008" s="120"/>
      <c r="I1008" s="104"/>
      <c r="J1008" s="104"/>
      <c r="K1008" s="104"/>
      <c r="L1008" s="104"/>
      <c r="M1008" s="104"/>
      <c r="N1008" s="104"/>
      <c r="O1008" s="104"/>
      <c r="P1008" s="104"/>
      <c r="Q1008" s="104"/>
      <c r="R1008" s="104"/>
      <c r="S1008" s="104"/>
      <c r="T1008" s="104"/>
      <c r="U1008" s="104"/>
      <c r="V1008" s="104"/>
      <c r="W1008" s="104"/>
      <c r="X1008" s="104"/>
      <c r="Y1008" s="104"/>
      <c r="Z1008" s="104"/>
    </row>
    <row r="1009" spans="1:26" ht="14.25" customHeight="1">
      <c r="A1009" s="104"/>
      <c r="B1009" s="119"/>
      <c r="C1009" s="104"/>
      <c r="D1009" s="104"/>
      <c r="E1009" s="104"/>
      <c r="F1009" s="103"/>
      <c r="G1009" s="103"/>
      <c r="H1009" s="120"/>
      <c r="I1009" s="104"/>
      <c r="J1009" s="104"/>
      <c r="K1009" s="104"/>
      <c r="L1009" s="104"/>
      <c r="M1009" s="104"/>
      <c r="N1009" s="104"/>
      <c r="O1009" s="104"/>
      <c r="P1009" s="104"/>
      <c r="Q1009" s="104"/>
      <c r="R1009" s="104"/>
      <c r="S1009" s="104"/>
      <c r="T1009" s="104"/>
      <c r="U1009" s="104"/>
      <c r="V1009" s="104"/>
      <c r="W1009" s="104"/>
      <c r="X1009" s="104"/>
      <c r="Y1009" s="104"/>
      <c r="Z1009" s="104"/>
    </row>
    <row r="1010" spans="1:26" ht="14.25" customHeight="1">
      <c r="A1010" s="104"/>
      <c r="B1010" s="119"/>
      <c r="C1010" s="104"/>
      <c r="D1010" s="104"/>
      <c r="E1010" s="104"/>
      <c r="F1010" s="103"/>
      <c r="G1010" s="103"/>
      <c r="H1010" s="120"/>
      <c r="I1010" s="104"/>
      <c r="J1010" s="104"/>
      <c r="K1010" s="104"/>
      <c r="L1010" s="104"/>
      <c r="M1010" s="104"/>
      <c r="N1010" s="104"/>
      <c r="O1010" s="104"/>
      <c r="P1010" s="104"/>
      <c r="Q1010" s="104"/>
      <c r="R1010" s="104"/>
      <c r="S1010" s="104"/>
      <c r="T1010" s="104"/>
      <c r="U1010" s="104"/>
      <c r="V1010" s="104"/>
      <c r="W1010" s="104"/>
      <c r="X1010" s="104"/>
      <c r="Y1010" s="104"/>
      <c r="Z1010" s="104"/>
    </row>
    <row r="1011" spans="1:26" ht="14.25" customHeight="1">
      <c r="A1011" s="104"/>
      <c r="B1011" s="119"/>
      <c r="C1011" s="104"/>
      <c r="D1011" s="104"/>
      <c r="E1011" s="104"/>
      <c r="F1011" s="103"/>
      <c r="G1011" s="103"/>
      <c r="H1011" s="120"/>
      <c r="I1011" s="104"/>
      <c r="J1011" s="104"/>
      <c r="K1011" s="104"/>
      <c r="L1011" s="104"/>
      <c r="M1011" s="104"/>
      <c r="N1011" s="104"/>
      <c r="O1011" s="104"/>
      <c r="P1011" s="104"/>
      <c r="Q1011" s="104"/>
      <c r="R1011" s="104"/>
      <c r="S1011" s="104"/>
      <c r="T1011" s="104"/>
      <c r="U1011" s="104"/>
      <c r="V1011" s="104"/>
      <c r="W1011" s="104"/>
      <c r="X1011" s="104"/>
      <c r="Y1011" s="104"/>
      <c r="Z1011" s="104"/>
    </row>
    <row r="1012" spans="1:26" ht="14.25" customHeight="1">
      <c r="A1012" s="104"/>
      <c r="B1012" s="119"/>
      <c r="C1012" s="104"/>
      <c r="D1012" s="104"/>
      <c r="E1012" s="104"/>
      <c r="F1012" s="103"/>
      <c r="G1012" s="103"/>
      <c r="H1012" s="120"/>
      <c r="I1012" s="104"/>
      <c r="J1012" s="104"/>
      <c r="K1012" s="104"/>
      <c r="L1012" s="104"/>
      <c r="M1012" s="104"/>
      <c r="N1012" s="104"/>
      <c r="O1012" s="104"/>
      <c r="P1012" s="104"/>
      <c r="Q1012" s="104"/>
      <c r="R1012" s="104"/>
      <c r="S1012" s="104"/>
      <c r="T1012" s="104"/>
      <c r="U1012" s="104"/>
      <c r="V1012" s="104"/>
      <c r="W1012" s="104"/>
      <c r="X1012" s="104"/>
      <c r="Y1012" s="104"/>
      <c r="Z1012" s="104"/>
    </row>
    <row r="1013" spans="1:26" ht="14.25" customHeight="1">
      <c r="A1013" s="104"/>
      <c r="B1013" s="119"/>
      <c r="C1013" s="104"/>
      <c r="D1013" s="104"/>
      <c r="E1013" s="104"/>
      <c r="F1013" s="103"/>
      <c r="G1013" s="103"/>
      <c r="H1013" s="120"/>
      <c r="I1013" s="104"/>
      <c r="J1013" s="104"/>
      <c r="K1013" s="104"/>
      <c r="L1013" s="104"/>
      <c r="M1013" s="104"/>
      <c r="N1013" s="104"/>
      <c r="O1013" s="104"/>
      <c r="P1013" s="104"/>
      <c r="Q1013" s="104"/>
      <c r="R1013" s="104"/>
      <c r="S1013" s="104"/>
      <c r="T1013" s="104"/>
      <c r="U1013" s="104"/>
      <c r="V1013" s="104"/>
      <c r="W1013" s="104"/>
      <c r="X1013" s="104"/>
      <c r="Y1013" s="104"/>
      <c r="Z1013" s="104"/>
    </row>
    <row r="1014" spans="1:26" ht="14.25" customHeight="1">
      <c r="A1014" s="104"/>
      <c r="B1014" s="119"/>
      <c r="C1014" s="104"/>
      <c r="D1014" s="104"/>
      <c r="E1014" s="104"/>
      <c r="F1014" s="103"/>
      <c r="G1014" s="103"/>
      <c r="H1014" s="120"/>
      <c r="I1014" s="104"/>
      <c r="J1014" s="104"/>
      <c r="K1014" s="104"/>
      <c r="L1014" s="104"/>
      <c r="M1014" s="104"/>
      <c r="N1014" s="104"/>
      <c r="O1014" s="104"/>
      <c r="P1014" s="104"/>
      <c r="Q1014" s="104"/>
      <c r="R1014" s="104"/>
      <c r="S1014" s="104"/>
      <c r="T1014" s="104"/>
      <c r="U1014" s="104"/>
      <c r="V1014" s="104"/>
      <c r="W1014" s="104"/>
      <c r="X1014" s="104"/>
      <c r="Y1014" s="104"/>
      <c r="Z1014" s="104"/>
    </row>
    <row r="1015" spans="1:26" ht="14.25" customHeight="1">
      <c r="A1015" s="104"/>
      <c r="B1015" s="119"/>
      <c r="C1015" s="104"/>
      <c r="D1015" s="104"/>
      <c r="E1015" s="104"/>
      <c r="F1015" s="103"/>
      <c r="G1015" s="103"/>
      <c r="H1015" s="120"/>
      <c r="I1015" s="104"/>
      <c r="J1015" s="104"/>
      <c r="K1015" s="104"/>
      <c r="L1015" s="104"/>
      <c r="M1015" s="104"/>
      <c r="N1015" s="104"/>
      <c r="O1015" s="104"/>
      <c r="P1015" s="104"/>
      <c r="Q1015" s="104"/>
      <c r="R1015" s="104"/>
      <c r="S1015" s="104"/>
      <c r="T1015" s="104"/>
      <c r="U1015" s="104"/>
      <c r="V1015" s="104"/>
      <c r="W1015" s="104"/>
      <c r="X1015" s="104"/>
      <c r="Y1015" s="104"/>
      <c r="Z1015" s="104"/>
    </row>
    <row r="1016" spans="1:26" ht="14.25" customHeight="1">
      <c r="A1016" s="104"/>
      <c r="B1016" s="119"/>
      <c r="C1016" s="104"/>
      <c r="D1016" s="104"/>
      <c r="E1016" s="104"/>
      <c r="F1016" s="103"/>
      <c r="G1016" s="103"/>
      <c r="H1016" s="120"/>
      <c r="I1016" s="104"/>
      <c r="J1016" s="104"/>
      <c r="K1016" s="104"/>
      <c r="L1016" s="104"/>
      <c r="M1016" s="104"/>
      <c r="N1016" s="104"/>
      <c r="O1016" s="104"/>
      <c r="P1016" s="104"/>
      <c r="Q1016" s="104"/>
      <c r="R1016" s="104"/>
      <c r="S1016" s="104"/>
      <c r="T1016" s="104"/>
      <c r="U1016" s="104"/>
      <c r="V1016" s="104"/>
      <c r="W1016" s="104"/>
      <c r="X1016" s="104"/>
      <c r="Y1016" s="104"/>
      <c r="Z1016" s="104"/>
    </row>
    <row r="1017" spans="1:26" ht="14.25" customHeight="1">
      <c r="A1017" s="104"/>
      <c r="B1017" s="119"/>
      <c r="C1017" s="104"/>
      <c r="D1017" s="104"/>
      <c r="E1017" s="104"/>
      <c r="F1017" s="103"/>
      <c r="G1017" s="103"/>
      <c r="H1017" s="120"/>
      <c r="I1017" s="104"/>
      <c r="J1017" s="104"/>
      <c r="K1017" s="104"/>
      <c r="L1017" s="104"/>
      <c r="M1017" s="104"/>
      <c r="N1017" s="104"/>
      <c r="O1017" s="104"/>
      <c r="P1017" s="104"/>
      <c r="Q1017" s="104"/>
      <c r="R1017" s="104"/>
      <c r="S1017" s="104"/>
      <c r="T1017" s="104"/>
      <c r="U1017" s="104"/>
      <c r="V1017" s="104"/>
      <c r="W1017" s="104"/>
      <c r="X1017" s="104"/>
      <c r="Y1017" s="104"/>
      <c r="Z1017" s="104"/>
    </row>
    <row r="1018" spans="1:26" ht="14.25" customHeight="1">
      <c r="A1018" s="104"/>
      <c r="B1018" s="119"/>
      <c r="C1018" s="104"/>
      <c r="D1018" s="104"/>
      <c r="E1018" s="104"/>
      <c r="F1018" s="103"/>
      <c r="G1018" s="103"/>
      <c r="H1018" s="120"/>
      <c r="I1018" s="104"/>
      <c r="J1018" s="104"/>
      <c r="K1018" s="104"/>
      <c r="L1018" s="104"/>
      <c r="M1018" s="104"/>
      <c r="N1018" s="104"/>
      <c r="O1018" s="104"/>
      <c r="P1018" s="104"/>
      <c r="Q1018" s="104"/>
      <c r="R1018" s="104"/>
      <c r="S1018" s="104"/>
      <c r="T1018" s="104"/>
      <c r="U1018" s="104"/>
      <c r="V1018" s="104"/>
      <c r="W1018" s="104"/>
      <c r="X1018" s="104"/>
      <c r="Y1018" s="104"/>
      <c r="Z1018" s="104"/>
    </row>
    <row r="1019" spans="1:26" ht="14.25" customHeight="1">
      <c r="A1019" s="104"/>
      <c r="B1019" s="119"/>
      <c r="C1019" s="104"/>
      <c r="D1019" s="104"/>
      <c r="E1019" s="104"/>
      <c r="F1019" s="103"/>
      <c r="G1019" s="103"/>
      <c r="H1019" s="120"/>
      <c r="I1019" s="104"/>
      <c r="J1019" s="104"/>
      <c r="K1019" s="104"/>
      <c r="L1019" s="104"/>
      <c r="M1019" s="104"/>
      <c r="N1019" s="104"/>
      <c r="O1019" s="104"/>
      <c r="P1019" s="104"/>
      <c r="Q1019" s="104"/>
      <c r="R1019" s="104"/>
      <c r="S1019" s="104"/>
      <c r="T1019" s="104"/>
      <c r="U1019" s="104"/>
      <c r="V1019" s="104"/>
      <c r="W1019" s="104"/>
      <c r="X1019" s="104"/>
      <c r="Y1019" s="104"/>
      <c r="Z1019" s="104"/>
    </row>
    <row r="1020" spans="1:26" ht="14.25" customHeight="1">
      <c r="A1020" s="104"/>
      <c r="B1020" s="119"/>
      <c r="C1020" s="104"/>
      <c r="D1020" s="104"/>
      <c r="E1020" s="104"/>
      <c r="F1020" s="103"/>
      <c r="G1020" s="103"/>
      <c r="H1020" s="120"/>
      <c r="I1020" s="104"/>
      <c r="J1020" s="104"/>
      <c r="K1020" s="104"/>
      <c r="L1020" s="104"/>
      <c r="M1020" s="104"/>
      <c r="N1020" s="104"/>
      <c r="O1020" s="104"/>
      <c r="P1020" s="104"/>
      <c r="Q1020" s="104"/>
      <c r="R1020" s="104"/>
      <c r="S1020" s="104"/>
      <c r="T1020" s="104"/>
      <c r="U1020" s="104"/>
      <c r="V1020" s="104"/>
      <c r="W1020" s="104"/>
      <c r="X1020" s="104"/>
      <c r="Y1020" s="104"/>
      <c r="Z1020" s="104"/>
    </row>
    <row r="1021" spans="1:26" ht="14.25" customHeight="1">
      <c r="A1021" s="104"/>
      <c r="B1021" s="119"/>
      <c r="C1021" s="104"/>
      <c r="D1021" s="104"/>
      <c r="E1021" s="104"/>
      <c r="F1021" s="103"/>
      <c r="G1021" s="103"/>
      <c r="H1021" s="120"/>
      <c r="I1021" s="104"/>
      <c r="J1021" s="104"/>
      <c r="K1021" s="104"/>
      <c r="L1021" s="104"/>
      <c r="M1021" s="104"/>
      <c r="N1021" s="104"/>
      <c r="O1021" s="104"/>
      <c r="P1021" s="104"/>
      <c r="Q1021" s="104"/>
      <c r="R1021" s="104"/>
      <c r="S1021" s="104"/>
      <c r="T1021" s="104"/>
      <c r="U1021" s="104"/>
      <c r="V1021" s="104"/>
      <c r="W1021" s="104"/>
      <c r="X1021" s="104"/>
      <c r="Y1021" s="104"/>
      <c r="Z1021" s="104"/>
    </row>
    <row r="1022" spans="1:26" ht="14.25" customHeight="1">
      <c r="A1022" s="104"/>
      <c r="B1022" s="119"/>
      <c r="C1022" s="104"/>
      <c r="D1022" s="104"/>
      <c r="E1022" s="104"/>
      <c r="F1022" s="103"/>
      <c r="G1022" s="103"/>
      <c r="H1022" s="120"/>
      <c r="I1022" s="104"/>
      <c r="J1022" s="104"/>
      <c r="K1022" s="104"/>
      <c r="L1022" s="104"/>
      <c r="M1022" s="104"/>
      <c r="N1022" s="104"/>
      <c r="O1022" s="104"/>
      <c r="P1022" s="104"/>
      <c r="Q1022" s="104"/>
      <c r="R1022" s="104"/>
      <c r="S1022" s="104"/>
      <c r="T1022" s="104"/>
      <c r="U1022" s="104"/>
      <c r="V1022" s="104"/>
      <c r="W1022" s="104"/>
      <c r="X1022" s="104"/>
      <c r="Y1022" s="104"/>
      <c r="Z1022" s="104"/>
    </row>
    <row r="1023" spans="1:26" ht="14.25" customHeight="1">
      <c r="A1023" s="104"/>
      <c r="B1023" s="119"/>
      <c r="C1023" s="104"/>
      <c r="D1023" s="104"/>
      <c r="E1023" s="104"/>
      <c r="F1023" s="103"/>
      <c r="G1023" s="103"/>
      <c r="H1023" s="120"/>
      <c r="I1023" s="104"/>
      <c r="J1023" s="104"/>
      <c r="K1023" s="104"/>
      <c r="L1023" s="104"/>
      <c r="M1023" s="104"/>
      <c r="N1023" s="104"/>
      <c r="O1023" s="104"/>
      <c r="P1023" s="104"/>
      <c r="Q1023" s="104"/>
      <c r="R1023" s="104"/>
      <c r="S1023" s="104"/>
      <c r="T1023" s="104"/>
      <c r="U1023" s="104"/>
      <c r="V1023" s="104"/>
      <c r="W1023" s="104"/>
      <c r="X1023" s="104"/>
      <c r="Y1023" s="104"/>
      <c r="Z1023" s="104"/>
    </row>
  </sheetData>
  <hyperlinks>
    <hyperlink ref="I2" r:id="rId1"/>
    <hyperlink ref="I3" r:id="rId2"/>
    <hyperlink ref="I4" r:id="rId3"/>
    <hyperlink ref="I5" r:id="rId4"/>
    <hyperlink ref="I6" r:id="rId5"/>
    <hyperlink ref="I7" r:id="rId6"/>
    <hyperlink ref="I8" r:id="rId7"/>
    <hyperlink ref="I9" r:id="rId8"/>
    <hyperlink ref="I10" r:id="rId9"/>
    <hyperlink ref="I11" r:id="rId10"/>
    <hyperlink ref="I12" r:id="rId11"/>
    <hyperlink ref="I13" r:id="rId12"/>
    <hyperlink ref="I14" r:id="rId13"/>
    <hyperlink ref="I15" r:id="rId14"/>
    <hyperlink ref="I16" r:id="rId15"/>
    <hyperlink ref="I17" r:id="rId16"/>
    <hyperlink ref="I18" r:id="rId17"/>
    <hyperlink ref="I19" r:id="rId18"/>
    <hyperlink ref="I20" r:id="rId19"/>
    <hyperlink ref="I21" r:id="rId20"/>
    <hyperlink ref="I22" r:id="rId21"/>
    <hyperlink ref="I23" r:id="rId22"/>
    <hyperlink ref="I24" r:id="rId23"/>
    <hyperlink ref="I25" r:id="rId24"/>
    <hyperlink ref="I26" r:id="rId25"/>
    <hyperlink ref="I30" r:id="rId26"/>
    <hyperlink ref="I31" r:id="rId27"/>
    <hyperlink ref="I32" r:id="rId28"/>
    <hyperlink ref="I33" r:id="rId29"/>
    <hyperlink ref="I34" r:id="rId30"/>
    <hyperlink ref="I35" r:id="rId31"/>
    <hyperlink ref="I36" r:id="rId32"/>
    <hyperlink ref="I37" r:id="rId33"/>
    <hyperlink ref="I38" r:id="rId34"/>
    <hyperlink ref="I39" r:id="rId35"/>
    <hyperlink ref="I40" r:id="rId36"/>
    <hyperlink ref="I41" r:id="rId37"/>
    <hyperlink ref="I42" r:id="rId38"/>
    <hyperlink ref="I43" r:id="rId39"/>
    <hyperlink ref="I44" r:id="rId40"/>
    <hyperlink ref="I45" r:id="rId41"/>
    <hyperlink ref="I46" r:id="rId42"/>
    <hyperlink ref="I47" r:id="rId43"/>
    <hyperlink ref="I48" r:id="rId44"/>
    <hyperlink ref="I49" r:id="rId45"/>
    <hyperlink ref="I50" r:id="rId46"/>
    <hyperlink ref="I51" r:id="rId47"/>
    <hyperlink ref="I52" r:id="rId48"/>
    <hyperlink ref="I53" r:id="rId49"/>
    <hyperlink ref="I54" r:id="rId50"/>
    <hyperlink ref="I55" r:id="rId51"/>
    <hyperlink ref="I56" r:id="rId52"/>
    <hyperlink ref="I57" r:id="rId53"/>
    <hyperlink ref="I58" r:id="rId54"/>
    <hyperlink ref="I59" r:id="rId55"/>
    <hyperlink ref="I60" r:id="rId56"/>
    <hyperlink ref="I61" r:id="rId57"/>
    <hyperlink ref="I62" r:id="rId58"/>
    <hyperlink ref="I63" r:id="rId59"/>
    <hyperlink ref="I64" r:id="rId60"/>
    <hyperlink ref="I65" r:id="rId61"/>
    <hyperlink ref="I66" r:id="rId62"/>
    <hyperlink ref="I67" r:id="rId63"/>
    <hyperlink ref="I68" r:id="rId64"/>
    <hyperlink ref="I69" r:id="rId65"/>
    <hyperlink ref="I70" r:id="rId66"/>
    <hyperlink ref="I71" r:id="rId67"/>
    <hyperlink ref="I72" r:id="rId68"/>
    <hyperlink ref="I73" r:id="rId69"/>
    <hyperlink ref="I74" r:id="rId70"/>
    <hyperlink ref="I75" r:id="rId71"/>
    <hyperlink ref="I76" r:id="rId72"/>
    <hyperlink ref="I77" r:id="rId73"/>
    <hyperlink ref="I78" r:id="rId74"/>
    <hyperlink ref="I79" r:id="rId75"/>
    <hyperlink ref="I80" r:id="rId76"/>
    <hyperlink ref="I81" r:id="rId77"/>
    <hyperlink ref="I82" r:id="rId78"/>
    <hyperlink ref="I83" r:id="rId79"/>
    <hyperlink ref="I84" r:id="rId80"/>
    <hyperlink ref="I85" r:id="rId81"/>
    <hyperlink ref="I86" r:id="rId82"/>
    <hyperlink ref="I87" r:id="rId83"/>
    <hyperlink ref="I88" r:id="rId84"/>
    <hyperlink ref="I89" r:id="rId85"/>
    <hyperlink ref="I90" r:id="rId86"/>
    <hyperlink ref="I91" r:id="rId87"/>
    <hyperlink ref="I92" r:id="rId88"/>
    <hyperlink ref="I93" r:id="rId89"/>
    <hyperlink ref="I94" r:id="rId90"/>
    <hyperlink ref="I95" r:id="rId91"/>
    <hyperlink ref="I96" r:id="rId92"/>
    <hyperlink ref="I97" r:id="rId93"/>
    <hyperlink ref="I98" r:id="rId94"/>
    <hyperlink ref="I99" r:id="rId95"/>
    <hyperlink ref="I100" r:id="rId96"/>
    <hyperlink ref="I101" r:id="rId97"/>
    <hyperlink ref="I102" r:id="rId98"/>
    <hyperlink ref="I103" r:id="rId99"/>
    <hyperlink ref="I104" r:id="rId100"/>
    <hyperlink ref="I105" r:id="rId101"/>
    <hyperlink ref="I106" r:id="rId102"/>
    <hyperlink ref="I107" r:id="rId103"/>
    <hyperlink ref="I108" r:id="rId104"/>
  </hyperlink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31"/>
  <sheetViews>
    <sheetView workbookViewId="0"/>
  </sheetViews>
  <sheetFormatPr defaultColWidth="14.42578125" defaultRowHeight="15" customHeight="1"/>
  <cols>
    <col min="1" max="1" width="15.140625" customWidth="1"/>
    <col min="2" max="2" width="43" customWidth="1"/>
    <col min="3" max="3" width="14.5703125" customWidth="1"/>
    <col min="4" max="4" width="16.85546875" hidden="1" customWidth="1"/>
    <col min="5" max="5" width="21.5703125" customWidth="1"/>
    <col min="6" max="6" width="53.140625" customWidth="1"/>
    <col min="7" max="7" width="52.28515625" customWidth="1"/>
    <col min="8" max="8" width="32.7109375" customWidth="1"/>
    <col min="9" max="9" width="6.5703125" customWidth="1"/>
    <col min="10" max="10" width="27.28515625" customWidth="1"/>
    <col min="11" max="11" width="20.5703125" customWidth="1"/>
    <col min="12" max="12" width="17.7109375" customWidth="1"/>
    <col min="13" max="27" width="8.7109375" customWidth="1"/>
  </cols>
  <sheetData>
    <row r="1" spans="1:27" ht="14.25" customHeight="1">
      <c r="A1" s="96" t="s">
        <v>341</v>
      </c>
      <c r="B1" s="96" t="s">
        <v>342</v>
      </c>
      <c r="C1" s="96" t="s">
        <v>343</v>
      </c>
      <c r="D1" s="96" t="s">
        <v>344</v>
      </c>
      <c r="E1" s="96" t="s">
        <v>345</v>
      </c>
      <c r="F1" s="96" t="s">
        <v>171</v>
      </c>
      <c r="G1" s="96" t="s">
        <v>1066</v>
      </c>
      <c r="H1" s="96" t="s">
        <v>346</v>
      </c>
      <c r="I1" s="96" t="s">
        <v>347</v>
      </c>
      <c r="J1" s="96" t="s">
        <v>348</v>
      </c>
      <c r="K1" s="96" t="s">
        <v>349</v>
      </c>
      <c r="L1" s="121"/>
      <c r="M1" s="121"/>
      <c r="N1" s="121"/>
      <c r="O1" s="121"/>
      <c r="P1" s="121"/>
      <c r="Q1" s="121"/>
      <c r="R1" s="121"/>
      <c r="S1" s="121"/>
      <c r="T1" s="121"/>
      <c r="U1" s="121"/>
      <c r="V1" s="121"/>
      <c r="W1" s="121"/>
      <c r="X1" s="121"/>
      <c r="Y1" s="121"/>
      <c r="Z1" s="121"/>
      <c r="AA1" s="121"/>
    </row>
    <row r="2" spans="1:27" ht="14.25" customHeight="1">
      <c r="A2" s="108" t="s">
        <v>1067</v>
      </c>
      <c r="B2" s="99" t="s">
        <v>1068</v>
      </c>
      <c r="C2" s="108" t="s">
        <v>660</v>
      </c>
      <c r="D2" s="108"/>
      <c r="E2" s="99" t="s">
        <v>1069</v>
      </c>
      <c r="F2" s="99" t="s">
        <v>1070</v>
      </c>
      <c r="G2" s="99" t="s">
        <v>1071</v>
      </c>
      <c r="H2" s="99" t="s">
        <v>1072</v>
      </c>
      <c r="I2" s="122" t="s">
        <v>177</v>
      </c>
      <c r="J2" s="108" t="s">
        <v>362</v>
      </c>
      <c r="K2" s="108" t="s">
        <v>1073</v>
      </c>
      <c r="L2" s="108"/>
      <c r="M2" s="108"/>
      <c r="N2" s="108"/>
      <c r="O2" s="108"/>
      <c r="P2" s="108"/>
      <c r="Q2" s="108"/>
      <c r="R2" s="108"/>
      <c r="S2" s="108"/>
      <c r="T2" s="108"/>
      <c r="U2" s="108"/>
      <c r="V2" s="108"/>
      <c r="W2" s="108"/>
      <c r="X2" s="108"/>
      <c r="Y2" s="108"/>
      <c r="Z2" s="108"/>
      <c r="AA2" s="108"/>
    </row>
    <row r="3" spans="1:27" ht="14.25" customHeight="1">
      <c r="A3" s="108" t="s">
        <v>1067</v>
      </c>
      <c r="B3" s="99" t="s">
        <v>1068</v>
      </c>
      <c r="C3" s="108" t="s">
        <v>666</v>
      </c>
      <c r="D3" s="108"/>
      <c r="E3" s="99" t="s">
        <v>1069</v>
      </c>
      <c r="F3" s="99" t="s">
        <v>1070</v>
      </c>
      <c r="G3" s="99" t="s">
        <v>1074</v>
      </c>
      <c r="H3" s="99" t="s">
        <v>1075</v>
      </c>
      <c r="I3" s="122" t="s">
        <v>177</v>
      </c>
      <c r="J3" s="108" t="s">
        <v>362</v>
      </c>
      <c r="K3" s="108" t="s">
        <v>1073</v>
      </c>
      <c r="L3" s="108"/>
      <c r="M3" s="108"/>
      <c r="N3" s="108"/>
      <c r="O3" s="108"/>
      <c r="P3" s="108"/>
      <c r="Q3" s="108"/>
      <c r="R3" s="108"/>
      <c r="S3" s="108"/>
      <c r="T3" s="108"/>
      <c r="U3" s="108"/>
      <c r="V3" s="108"/>
      <c r="W3" s="108"/>
      <c r="X3" s="108"/>
      <c r="Y3" s="108"/>
      <c r="Z3" s="108"/>
      <c r="AA3" s="108"/>
    </row>
    <row r="4" spans="1:27" ht="14.25" customHeight="1">
      <c r="A4" s="108" t="s">
        <v>1076</v>
      </c>
      <c r="B4" s="99" t="s">
        <v>1077</v>
      </c>
      <c r="C4" s="108" t="s">
        <v>671</v>
      </c>
      <c r="D4" s="108"/>
      <c r="E4" s="99" t="s">
        <v>1078</v>
      </c>
      <c r="F4" s="99" t="s">
        <v>1079</v>
      </c>
      <c r="G4" s="99" t="s">
        <v>1080</v>
      </c>
      <c r="H4" s="99" t="s">
        <v>1081</v>
      </c>
      <c r="I4" s="122" t="s">
        <v>177</v>
      </c>
      <c r="J4" s="108" t="s">
        <v>362</v>
      </c>
      <c r="K4" s="108" t="s">
        <v>1073</v>
      </c>
      <c r="L4" s="108"/>
      <c r="M4" s="108"/>
      <c r="N4" s="108"/>
      <c r="O4" s="108"/>
      <c r="P4" s="108"/>
      <c r="Q4" s="108"/>
      <c r="R4" s="108"/>
      <c r="S4" s="108"/>
      <c r="T4" s="108"/>
      <c r="U4" s="108"/>
      <c r="V4" s="108"/>
      <c r="W4" s="108"/>
      <c r="X4" s="108"/>
      <c r="Y4" s="108"/>
      <c r="Z4" s="108"/>
      <c r="AA4" s="108"/>
    </row>
    <row r="5" spans="1:27" ht="14.25" customHeight="1">
      <c r="A5" s="108" t="s">
        <v>1076</v>
      </c>
      <c r="B5" s="99" t="s">
        <v>1077</v>
      </c>
      <c r="C5" s="108" t="s">
        <v>676</v>
      </c>
      <c r="D5" s="108"/>
      <c r="E5" s="99"/>
      <c r="F5" s="99" t="s">
        <v>1082</v>
      </c>
      <c r="G5" s="99" t="s">
        <v>1083</v>
      </c>
      <c r="H5" s="99" t="s">
        <v>1084</v>
      </c>
      <c r="I5" s="122" t="s">
        <v>177</v>
      </c>
      <c r="J5" s="108" t="s">
        <v>362</v>
      </c>
      <c r="K5" s="108" t="s">
        <v>1073</v>
      </c>
      <c r="L5" s="108"/>
      <c r="M5" s="108"/>
      <c r="N5" s="108"/>
      <c r="O5" s="108"/>
      <c r="P5" s="108"/>
      <c r="Q5" s="108"/>
      <c r="R5" s="108"/>
      <c r="S5" s="108"/>
      <c r="T5" s="108"/>
      <c r="U5" s="108"/>
      <c r="V5" s="108"/>
      <c r="W5" s="108"/>
      <c r="X5" s="108"/>
      <c r="Y5" s="108"/>
      <c r="Z5" s="108"/>
      <c r="AA5" s="108"/>
    </row>
    <row r="6" spans="1:27" ht="14.25" customHeight="1">
      <c r="A6" s="108" t="s">
        <v>1085</v>
      </c>
      <c r="B6" s="99" t="s">
        <v>1086</v>
      </c>
      <c r="C6" s="108" t="s">
        <v>681</v>
      </c>
      <c r="D6" s="108"/>
      <c r="E6" s="99"/>
      <c r="F6" s="99" t="s">
        <v>1087</v>
      </c>
      <c r="G6" s="99" t="s">
        <v>1088</v>
      </c>
      <c r="H6" s="99" t="s">
        <v>1089</v>
      </c>
      <c r="I6" s="122" t="s">
        <v>177</v>
      </c>
      <c r="J6" s="108" t="s">
        <v>362</v>
      </c>
      <c r="K6" s="108" t="s">
        <v>1073</v>
      </c>
      <c r="L6" s="108"/>
      <c r="M6" s="108"/>
      <c r="N6" s="108"/>
      <c r="O6" s="108"/>
      <c r="P6" s="108"/>
      <c r="Q6" s="108"/>
      <c r="R6" s="108"/>
      <c r="S6" s="108"/>
      <c r="T6" s="108"/>
      <c r="U6" s="108"/>
      <c r="V6" s="108"/>
      <c r="W6" s="108"/>
      <c r="X6" s="108"/>
      <c r="Y6" s="108"/>
      <c r="Z6" s="108"/>
      <c r="AA6" s="108"/>
    </row>
    <row r="7" spans="1:27" ht="14.25" customHeight="1">
      <c r="A7" s="108" t="s">
        <v>1085</v>
      </c>
      <c r="B7" s="99" t="s">
        <v>1090</v>
      </c>
      <c r="C7" s="108" t="s">
        <v>686</v>
      </c>
      <c r="D7" s="108"/>
      <c r="E7" s="99"/>
      <c r="F7" s="99"/>
      <c r="G7" s="99" t="s">
        <v>1091</v>
      </c>
      <c r="H7" s="99" t="s">
        <v>1092</v>
      </c>
      <c r="I7" s="122" t="s">
        <v>177</v>
      </c>
      <c r="J7" s="108" t="s">
        <v>362</v>
      </c>
      <c r="K7" s="108" t="s">
        <v>1073</v>
      </c>
      <c r="L7" s="108"/>
      <c r="M7" s="108"/>
      <c r="N7" s="108"/>
      <c r="O7" s="108"/>
      <c r="P7" s="108"/>
      <c r="Q7" s="108"/>
      <c r="R7" s="108"/>
      <c r="S7" s="108"/>
      <c r="T7" s="108"/>
      <c r="U7" s="108"/>
      <c r="V7" s="108"/>
      <c r="W7" s="108"/>
      <c r="X7" s="108"/>
      <c r="Y7" s="108"/>
      <c r="Z7" s="108"/>
      <c r="AA7" s="108"/>
    </row>
    <row r="8" spans="1:27" ht="14.25" customHeight="1">
      <c r="A8" s="108" t="s">
        <v>1093</v>
      </c>
      <c r="B8" s="99" t="s">
        <v>1094</v>
      </c>
      <c r="C8" s="108" t="s">
        <v>690</v>
      </c>
      <c r="D8" s="108"/>
      <c r="E8" s="99"/>
      <c r="F8" s="99" t="s">
        <v>1095</v>
      </c>
      <c r="G8" s="99" t="s">
        <v>1096</v>
      </c>
      <c r="H8" s="99" t="s">
        <v>1097</v>
      </c>
      <c r="I8" s="88" t="s">
        <v>184</v>
      </c>
      <c r="J8" s="108" t="s">
        <v>1098</v>
      </c>
      <c r="K8" s="108"/>
      <c r="L8" s="108"/>
      <c r="M8" s="108"/>
      <c r="N8" s="108"/>
      <c r="O8" s="108"/>
      <c r="P8" s="108"/>
      <c r="Q8" s="108"/>
      <c r="R8" s="108"/>
      <c r="S8" s="108"/>
      <c r="T8" s="108"/>
      <c r="U8" s="108"/>
      <c r="V8" s="108"/>
      <c r="W8" s="108"/>
      <c r="X8" s="108"/>
      <c r="Y8" s="108"/>
      <c r="Z8" s="108"/>
      <c r="AA8" s="108"/>
    </row>
    <row r="9" spans="1:27" ht="14.25" customHeight="1">
      <c r="A9" s="108" t="s">
        <v>1093</v>
      </c>
      <c r="B9" s="99" t="s">
        <v>1094</v>
      </c>
      <c r="C9" s="108" t="s">
        <v>695</v>
      </c>
      <c r="D9" s="108"/>
      <c r="E9" s="99"/>
      <c r="F9" s="99"/>
      <c r="G9" s="99" t="s">
        <v>1099</v>
      </c>
      <c r="H9" s="99" t="s">
        <v>1100</v>
      </c>
      <c r="I9" s="122" t="s">
        <v>177</v>
      </c>
      <c r="J9" s="108" t="s">
        <v>362</v>
      </c>
      <c r="K9" s="108" t="s">
        <v>1073</v>
      </c>
      <c r="L9" s="108"/>
      <c r="M9" s="108"/>
      <c r="N9" s="108"/>
      <c r="O9" s="108"/>
      <c r="P9" s="108"/>
      <c r="Q9" s="108"/>
      <c r="R9" s="108"/>
      <c r="S9" s="108"/>
      <c r="T9" s="108"/>
      <c r="U9" s="108"/>
      <c r="V9" s="108"/>
      <c r="W9" s="108"/>
      <c r="X9" s="108"/>
      <c r="Y9" s="108"/>
      <c r="Z9" s="108"/>
      <c r="AA9" s="108"/>
    </row>
    <row r="10" spans="1:27" ht="14.25" customHeight="1">
      <c r="A10" s="108" t="s">
        <v>1101</v>
      </c>
      <c r="B10" s="99" t="s">
        <v>1102</v>
      </c>
      <c r="C10" s="108" t="s">
        <v>700</v>
      </c>
      <c r="D10" s="108"/>
      <c r="E10" s="99"/>
      <c r="F10" s="99" t="s">
        <v>1103</v>
      </c>
      <c r="G10" s="99" t="s">
        <v>1104</v>
      </c>
      <c r="H10" s="99" t="s">
        <v>1105</v>
      </c>
      <c r="I10" s="122" t="s">
        <v>177</v>
      </c>
      <c r="J10" s="108" t="s">
        <v>362</v>
      </c>
      <c r="K10" s="108" t="s">
        <v>1073</v>
      </c>
      <c r="L10" s="108"/>
      <c r="M10" s="108"/>
      <c r="N10" s="108"/>
      <c r="O10" s="108"/>
      <c r="P10" s="108"/>
      <c r="Q10" s="108"/>
      <c r="R10" s="108"/>
      <c r="S10" s="108"/>
      <c r="T10" s="108"/>
      <c r="U10" s="108"/>
      <c r="V10" s="108"/>
      <c r="W10" s="108"/>
      <c r="X10" s="108"/>
      <c r="Y10" s="108"/>
      <c r="Z10" s="108"/>
      <c r="AA10" s="108"/>
    </row>
    <row r="11" spans="1:27" ht="14.25" customHeight="1">
      <c r="A11" s="108" t="s">
        <v>717</v>
      </c>
      <c r="B11" s="99" t="s">
        <v>718</v>
      </c>
      <c r="C11" s="108" t="s">
        <v>706</v>
      </c>
      <c r="D11" s="108"/>
      <c r="E11" s="99"/>
      <c r="F11" s="99" t="s">
        <v>1106</v>
      </c>
      <c r="G11" s="99" t="s">
        <v>1107</v>
      </c>
      <c r="H11" s="99" t="s">
        <v>1108</v>
      </c>
      <c r="I11" s="122" t="s">
        <v>177</v>
      </c>
      <c r="J11" s="108" t="s">
        <v>362</v>
      </c>
      <c r="K11" s="108" t="s">
        <v>1073</v>
      </c>
      <c r="L11" s="108"/>
      <c r="M11" s="108"/>
      <c r="N11" s="108"/>
      <c r="O11" s="108"/>
      <c r="P11" s="108"/>
      <c r="Q11" s="108"/>
      <c r="R11" s="108"/>
      <c r="S11" s="108"/>
      <c r="T11" s="108"/>
      <c r="U11" s="108"/>
      <c r="V11" s="108"/>
      <c r="W11" s="108"/>
      <c r="X11" s="108"/>
      <c r="Y11" s="108"/>
      <c r="Z11" s="108"/>
      <c r="AA11" s="108"/>
    </row>
    <row r="12" spans="1:27" ht="14.25" customHeight="1">
      <c r="A12" s="108" t="s">
        <v>717</v>
      </c>
      <c r="B12" s="99" t="s">
        <v>718</v>
      </c>
      <c r="C12" s="108" t="s">
        <v>709</v>
      </c>
      <c r="D12" s="108"/>
      <c r="E12" s="99"/>
      <c r="F12" s="99"/>
      <c r="G12" s="99" t="s">
        <v>1109</v>
      </c>
      <c r="H12" s="99" t="s">
        <v>1108</v>
      </c>
      <c r="I12" s="122" t="s">
        <v>177</v>
      </c>
      <c r="J12" s="108" t="s">
        <v>362</v>
      </c>
      <c r="K12" s="108" t="s">
        <v>1073</v>
      </c>
      <c r="L12" s="108"/>
      <c r="M12" s="108"/>
      <c r="N12" s="108"/>
      <c r="O12" s="108"/>
      <c r="P12" s="108"/>
      <c r="Q12" s="108"/>
      <c r="R12" s="108"/>
      <c r="S12" s="108"/>
      <c r="T12" s="108"/>
      <c r="U12" s="108"/>
      <c r="V12" s="108"/>
      <c r="W12" s="108"/>
      <c r="X12" s="108"/>
      <c r="Y12" s="108"/>
      <c r="Z12" s="108"/>
      <c r="AA12" s="108"/>
    </row>
    <row r="13" spans="1:27" ht="14.25" customHeight="1">
      <c r="A13" s="108" t="s">
        <v>1110</v>
      </c>
      <c r="B13" s="99" t="s">
        <v>1111</v>
      </c>
      <c r="C13" s="108" t="s">
        <v>714</v>
      </c>
      <c r="D13" s="108"/>
      <c r="E13" s="99"/>
      <c r="F13" s="99" t="s">
        <v>1112</v>
      </c>
      <c r="G13" s="123" t="s">
        <v>1113</v>
      </c>
      <c r="H13" s="99" t="s">
        <v>1114</v>
      </c>
      <c r="I13" s="122" t="s">
        <v>177</v>
      </c>
      <c r="J13" s="108" t="s">
        <v>362</v>
      </c>
      <c r="K13" s="108" t="s">
        <v>1115</v>
      </c>
      <c r="L13" s="108"/>
      <c r="M13" s="108"/>
      <c r="N13" s="108"/>
      <c r="O13" s="108"/>
      <c r="P13" s="108"/>
      <c r="Q13" s="108"/>
      <c r="R13" s="108"/>
      <c r="S13" s="108"/>
      <c r="T13" s="108"/>
      <c r="U13" s="108"/>
      <c r="V13" s="108"/>
      <c r="W13" s="108"/>
      <c r="X13" s="108"/>
      <c r="Y13" s="108"/>
      <c r="Z13" s="108"/>
      <c r="AA13" s="108"/>
    </row>
    <row r="14" spans="1:27" ht="14.25" customHeight="1">
      <c r="A14" s="108" t="s">
        <v>1116</v>
      </c>
      <c r="B14" s="99" t="s">
        <v>1117</v>
      </c>
      <c r="C14" s="108" t="s">
        <v>719</v>
      </c>
      <c r="D14" s="108"/>
      <c r="E14" s="99"/>
      <c r="F14" s="99" t="s">
        <v>1118</v>
      </c>
      <c r="G14" s="99" t="s">
        <v>1119</v>
      </c>
      <c r="H14" s="99" t="s">
        <v>1120</v>
      </c>
      <c r="I14" s="124" t="s">
        <v>177</v>
      </c>
      <c r="J14" s="108" t="s">
        <v>362</v>
      </c>
      <c r="K14" s="108" t="s">
        <v>1073</v>
      </c>
      <c r="L14" s="108"/>
      <c r="M14" s="108"/>
      <c r="N14" s="108"/>
      <c r="O14" s="108"/>
      <c r="P14" s="108"/>
      <c r="Q14" s="108"/>
      <c r="R14" s="108"/>
      <c r="S14" s="108"/>
      <c r="T14" s="108"/>
      <c r="U14" s="108"/>
      <c r="V14" s="108"/>
      <c r="W14" s="108"/>
      <c r="X14" s="108"/>
      <c r="Y14" s="108"/>
      <c r="Z14" s="108"/>
      <c r="AA14" s="108"/>
    </row>
    <row r="15" spans="1:27" ht="14.25" customHeight="1">
      <c r="A15" s="108" t="s">
        <v>1116</v>
      </c>
      <c r="B15" s="99" t="s">
        <v>1117</v>
      </c>
      <c r="C15" s="108" t="s">
        <v>724</v>
      </c>
      <c r="D15" s="108"/>
      <c r="E15" s="99"/>
      <c r="F15" s="99" t="s">
        <v>1121</v>
      </c>
      <c r="G15" s="99" t="s">
        <v>1122</v>
      </c>
      <c r="H15" s="99" t="s">
        <v>1120</v>
      </c>
      <c r="I15" s="124" t="s">
        <v>177</v>
      </c>
      <c r="J15" s="108" t="s">
        <v>362</v>
      </c>
      <c r="K15" s="108" t="s">
        <v>1073</v>
      </c>
      <c r="L15" s="108"/>
      <c r="M15" s="108"/>
      <c r="N15" s="108"/>
      <c r="O15" s="108"/>
      <c r="P15" s="108"/>
      <c r="Q15" s="108"/>
      <c r="R15" s="108"/>
      <c r="S15" s="108"/>
      <c r="T15" s="108"/>
      <c r="U15" s="108"/>
      <c r="V15" s="108"/>
      <c r="W15" s="108"/>
      <c r="X15" s="108"/>
      <c r="Y15" s="108"/>
      <c r="Z15" s="108"/>
      <c r="AA15" s="108"/>
    </row>
    <row r="16" spans="1:27" ht="14.25" customHeight="1">
      <c r="A16" s="108" t="s">
        <v>1116</v>
      </c>
      <c r="B16" s="99" t="s">
        <v>1117</v>
      </c>
      <c r="C16" s="108" t="s">
        <v>729</v>
      </c>
      <c r="D16" s="108"/>
      <c r="E16" s="99"/>
      <c r="F16" s="99" t="s">
        <v>1121</v>
      </c>
      <c r="G16" s="99" t="s">
        <v>1123</v>
      </c>
      <c r="H16" s="99" t="s">
        <v>1124</v>
      </c>
      <c r="I16" s="124" t="s">
        <v>177</v>
      </c>
      <c r="J16" s="108" t="s">
        <v>362</v>
      </c>
      <c r="K16" s="108" t="s">
        <v>1073</v>
      </c>
      <c r="L16" s="108"/>
      <c r="M16" s="108"/>
      <c r="N16" s="108"/>
      <c r="O16" s="108"/>
      <c r="P16" s="108"/>
      <c r="Q16" s="108"/>
      <c r="R16" s="108"/>
      <c r="S16" s="108"/>
      <c r="T16" s="108"/>
      <c r="U16" s="108"/>
      <c r="V16" s="108"/>
      <c r="W16" s="108"/>
      <c r="X16" s="108"/>
      <c r="Y16" s="108"/>
      <c r="Z16" s="108"/>
      <c r="AA16" s="108"/>
    </row>
    <row r="17" spans="1:27" ht="14.25" customHeight="1">
      <c r="A17" s="108" t="s">
        <v>1125</v>
      </c>
      <c r="B17" s="99" t="s">
        <v>1126</v>
      </c>
      <c r="C17" s="108" t="s">
        <v>734</v>
      </c>
      <c r="D17" s="108"/>
      <c r="F17" s="99" t="s">
        <v>1127</v>
      </c>
      <c r="G17" s="99" t="s">
        <v>1128</v>
      </c>
      <c r="H17" s="99" t="s">
        <v>1129</v>
      </c>
      <c r="I17" s="124" t="s">
        <v>177</v>
      </c>
      <c r="J17" s="108" t="s">
        <v>362</v>
      </c>
      <c r="K17" s="108"/>
      <c r="L17" s="108"/>
      <c r="M17" s="108"/>
      <c r="N17" s="108"/>
      <c r="O17" s="108"/>
      <c r="P17" s="108"/>
      <c r="Q17" s="108"/>
      <c r="R17" s="108"/>
      <c r="S17" s="108"/>
      <c r="T17" s="108"/>
      <c r="U17" s="108"/>
      <c r="V17" s="108"/>
      <c r="W17" s="108"/>
      <c r="X17" s="108"/>
      <c r="Y17" s="108"/>
      <c r="Z17" s="108"/>
      <c r="AA17" s="108"/>
    </row>
    <row r="18" spans="1:27" ht="14.25" customHeight="1">
      <c r="A18" s="108" t="s">
        <v>1130</v>
      </c>
      <c r="B18" s="99" t="s">
        <v>1131</v>
      </c>
      <c r="C18" s="108" t="s">
        <v>739</v>
      </c>
      <c r="D18" s="108"/>
      <c r="E18" s="99"/>
      <c r="F18" s="99" t="s">
        <v>1132</v>
      </c>
      <c r="G18" s="99" t="s">
        <v>1133</v>
      </c>
      <c r="H18" s="99" t="s">
        <v>1134</v>
      </c>
      <c r="I18" s="124" t="s">
        <v>177</v>
      </c>
      <c r="J18" s="108" t="s">
        <v>362</v>
      </c>
      <c r="K18" s="108" t="s">
        <v>788</v>
      </c>
      <c r="L18" s="108"/>
      <c r="M18" s="108"/>
      <c r="N18" s="108"/>
      <c r="O18" s="108"/>
      <c r="P18" s="108"/>
      <c r="Q18" s="108"/>
      <c r="R18" s="108"/>
      <c r="S18" s="108"/>
      <c r="T18" s="108"/>
      <c r="U18" s="108"/>
      <c r="V18" s="108"/>
      <c r="W18" s="108"/>
      <c r="X18" s="108"/>
      <c r="Y18" s="108"/>
      <c r="Z18" s="108"/>
      <c r="AA18" s="108"/>
    </row>
    <row r="19" spans="1:27" ht="14.25" customHeight="1">
      <c r="A19" s="108" t="s">
        <v>1135</v>
      </c>
      <c r="B19" s="99" t="s">
        <v>1136</v>
      </c>
      <c r="C19" s="108" t="s">
        <v>744</v>
      </c>
      <c r="D19" s="108"/>
      <c r="E19" s="99"/>
      <c r="F19" s="99" t="s">
        <v>1127</v>
      </c>
      <c r="G19" s="99" t="s">
        <v>1137</v>
      </c>
      <c r="H19" s="99" t="s">
        <v>1138</v>
      </c>
      <c r="I19" s="124" t="s">
        <v>177</v>
      </c>
      <c r="J19" s="108" t="s">
        <v>362</v>
      </c>
      <c r="K19" s="108" t="s">
        <v>788</v>
      </c>
      <c r="L19" s="108"/>
      <c r="M19" s="108"/>
      <c r="N19" s="108"/>
      <c r="O19" s="108"/>
      <c r="P19" s="108"/>
      <c r="Q19" s="108"/>
      <c r="R19" s="108"/>
      <c r="S19" s="108"/>
      <c r="T19" s="108"/>
      <c r="U19" s="108"/>
      <c r="V19" s="108"/>
      <c r="W19" s="108"/>
      <c r="X19" s="108"/>
      <c r="Y19" s="108"/>
      <c r="Z19" s="108"/>
      <c r="AA19" s="108"/>
    </row>
    <row r="20" spans="1:27" ht="14.25" customHeight="1">
      <c r="A20" s="108" t="s">
        <v>1135</v>
      </c>
      <c r="B20" s="99" t="s">
        <v>1136</v>
      </c>
      <c r="C20" s="108" t="s">
        <v>749</v>
      </c>
      <c r="D20" s="108"/>
      <c r="E20" s="99"/>
      <c r="F20" s="99" t="s">
        <v>1127</v>
      </c>
      <c r="G20" s="99" t="s">
        <v>1139</v>
      </c>
      <c r="H20" s="99" t="s">
        <v>1140</v>
      </c>
      <c r="I20" s="124" t="s">
        <v>177</v>
      </c>
      <c r="J20" s="108" t="s">
        <v>362</v>
      </c>
      <c r="K20" s="108" t="s">
        <v>788</v>
      </c>
      <c r="L20" s="108"/>
      <c r="M20" s="108"/>
      <c r="N20" s="108"/>
      <c r="O20" s="108"/>
      <c r="P20" s="108"/>
      <c r="Q20" s="108"/>
      <c r="R20" s="108"/>
      <c r="S20" s="108"/>
      <c r="T20" s="108"/>
      <c r="U20" s="108"/>
      <c r="V20" s="108"/>
      <c r="W20" s="108"/>
      <c r="X20" s="108"/>
      <c r="Y20" s="108"/>
      <c r="Z20" s="108"/>
      <c r="AA20" s="108"/>
    </row>
    <row r="21" spans="1:27" ht="14.25" customHeight="1">
      <c r="A21" s="99" t="s">
        <v>1141</v>
      </c>
      <c r="B21" s="99" t="s">
        <v>1142</v>
      </c>
      <c r="C21" s="108" t="s">
        <v>755</v>
      </c>
      <c r="D21" s="108"/>
      <c r="E21" s="99"/>
      <c r="F21" s="99" t="s">
        <v>1143</v>
      </c>
      <c r="G21" s="99" t="s">
        <v>1144</v>
      </c>
      <c r="H21" s="99" t="s">
        <v>1145</v>
      </c>
      <c r="I21" s="124" t="s">
        <v>177</v>
      </c>
      <c r="J21" s="108" t="s">
        <v>362</v>
      </c>
      <c r="K21" s="108" t="s">
        <v>1146</v>
      </c>
      <c r="L21" s="108"/>
      <c r="M21" s="108"/>
      <c r="N21" s="108"/>
      <c r="O21" s="108"/>
      <c r="P21" s="108"/>
      <c r="Q21" s="108"/>
      <c r="R21" s="108"/>
      <c r="S21" s="108"/>
      <c r="T21" s="108"/>
      <c r="U21" s="108"/>
      <c r="V21" s="108"/>
      <c r="W21" s="108"/>
      <c r="X21" s="108"/>
      <c r="Y21" s="108"/>
      <c r="Z21" s="108"/>
      <c r="AA21" s="108"/>
    </row>
    <row r="22" spans="1:27" ht="14.25" customHeight="1">
      <c r="A22" s="108" t="s">
        <v>1147</v>
      </c>
      <c r="B22" s="99" t="s">
        <v>1148</v>
      </c>
      <c r="C22" s="108" t="s">
        <v>760</v>
      </c>
      <c r="D22" s="108"/>
      <c r="E22" s="99"/>
      <c r="F22" s="99" t="s">
        <v>1149</v>
      </c>
      <c r="G22" s="99" t="s">
        <v>1150</v>
      </c>
      <c r="H22" s="99" t="s">
        <v>1151</v>
      </c>
      <c r="I22" s="124" t="s">
        <v>177</v>
      </c>
      <c r="J22" s="108" t="s">
        <v>362</v>
      </c>
      <c r="K22" s="108" t="s">
        <v>1146</v>
      </c>
      <c r="L22" s="108"/>
      <c r="M22" s="108"/>
      <c r="N22" s="108"/>
      <c r="O22" s="108"/>
      <c r="P22" s="108"/>
      <c r="Q22" s="108"/>
      <c r="R22" s="108"/>
      <c r="S22" s="108"/>
      <c r="T22" s="108"/>
      <c r="U22" s="108"/>
      <c r="V22" s="108"/>
      <c r="W22" s="108"/>
      <c r="X22" s="108"/>
      <c r="Y22" s="108"/>
      <c r="Z22" s="108"/>
      <c r="AA22" s="108"/>
    </row>
    <row r="23" spans="1:27" ht="14.25" customHeight="1">
      <c r="A23" s="108" t="s">
        <v>1147</v>
      </c>
      <c r="B23" s="99" t="s">
        <v>1148</v>
      </c>
      <c r="C23" s="108" t="s">
        <v>764</v>
      </c>
      <c r="D23" s="108"/>
      <c r="E23" s="99"/>
      <c r="F23" s="99" t="s">
        <v>1149</v>
      </c>
      <c r="G23" s="99" t="s">
        <v>1152</v>
      </c>
      <c r="H23" s="99" t="s">
        <v>1153</v>
      </c>
      <c r="I23" s="124" t="s">
        <v>177</v>
      </c>
      <c r="J23" s="108" t="s">
        <v>362</v>
      </c>
      <c r="K23" s="108" t="s">
        <v>1146</v>
      </c>
      <c r="L23" s="108"/>
      <c r="M23" s="108"/>
      <c r="N23" s="108"/>
      <c r="O23" s="108"/>
      <c r="P23" s="108"/>
      <c r="Q23" s="108"/>
      <c r="R23" s="108"/>
      <c r="S23" s="108"/>
      <c r="T23" s="108"/>
      <c r="U23" s="108"/>
      <c r="V23" s="108"/>
      <c r="W23" s="108"/>
      <c r="X23" s="108"/>
      <c r="Y23" s="108"/>
      <c r="Z23" s="108"/>
      <c r="AA23" s="108"/>
    </row>
    <row r="24" spans="1:27" ht="14.25" customHeight="1">
      <c r="A24" s="108" t="s">
        <v>1154</v>
      </c>
      <c r="B24" s="99" t="s">
        <v>1155</v>
      </c>
      <c r="C24" s="108" t="s">
        <v>769</v>
      </c>
      <c r="D24" s="108"/>
      <c r="E24" s="99"/>
      <c r="F24" s="99" t="s">
        <v>1156</v>
      </c>
      <c r="G24" s="99" t="s">
        <v>1157</v>
      </c>
      <c r="H24" s="99" t="s">
        <v>1158</v>
      </c>
      <c r="I24" s="124" t="s">
        <v>177</v>
      </c>
      <c r="J24" s="108" t="s">
        <v>362</v>
      </c>
      <c r="K24" s="108" t="s">
        <v>1159</v>
      </c>
      <c r="L24" s="108"/>
      <c r="M24" s="108"/>
      <c r="N24" s="108"/>
      <c r="O24" s="108"/>
      <c r="P24" s="108"/>
      <c r="Q24" s="108"/>
      <c r="R24" s="108"/>
      <c r="S24" s="108"/>
      <c r="T24" s="108"/>
      <c r="U24" s="108"/>
      <c r="V24" s="108"/>
      <c r="W24" s="108"/>
      <c r="X24" s="108"/>
      <c r="Y24" s="108"/>
      <c r="Z24" s="108"/>
      <c r="AA24" s="108"/>
    </row>
    <row r="25" spans="1:27" ht="14.25" customHeight="1">
      <c r="A25" s="108" t="s">
        <v>1160</v>
      </c>
      <c r="B25" s="99" t="s">
        <v>1161</v>
      </c>
      <c r="C25" s="108" t="s">
        <v>773</v>
      </c>
      <c r="D25" s="108"/>
      <c r="E25" s="99"/>
      <c r="F25" s="99" t="s">
        <v>1162</v>
      </c>
      <c r="G25" s="99" t="s">
        <v>1163</v>
      </c>
      <c r="H25" s="99" t="s">
        <v>1164</v>
      </c>
      <c r="I25" s="124" t="s">
        <v>177</v>
      </c>
      <c r="J25" s="108" t="s">
        <v>362</v>
      </c>
      <c r="K25" s="108" t="s">
        <v>788</v>
      </c>
      <c r="L25" s="108"/>
      <c r="M25" s="108"/>
      <c r="N25" s="108"/>
      <c r="O25" s="108"/>
      <c r="P25" s="108"/>
      <c r="Q25" s="108"/>
      <c r="R25" s="108"/>
      <c r="S25" s="108"/>
      <c r="T25" s="108"/>
      <c r="U25" s="108"/>
      <c r="V25" s="108"/>
      <c r="W25" s="108"/>
      <c r="X25" s="108"/>
      <c r="Y25" s="108"/>
      <c r="Z25" s="108"/>
      <c r="AA25" s="108"/>
    </row>
    <row r="26" spans="1:27" ht="14.25" customHeight="1">
      <c r="A26" s="108" t="s">
        <v>1165</v>
      </c>
      <c r="B26" s="99" t="s">
        <v>1166</v>
      </c>
      <c r="C26" s="108" t="s">
        <v>777</v>
      </c>
      <c r="D26" s="108"/>
      <c r="E26" s="99"/>
      <c r="F26" s="99" t="s">
        <v>1167</v>
      </c>
      <c r="G26" s="99" t="s">
        <v>1168</v>
      </c>
      <c r="H26" s="99" t="s">
        <v>1169</v>
      </c>
      <c r="I26" s="124" t="s">
        <v>177</v>
      </c>
      <c r="J26" s="108" t="s">
        <v>1098</v>
      </c>
      <c r="K26" s="108" t="s">
        <v>788</v>
      </c>
      <c r="L26" s="108" t="s">
        <v>1170</v>
      </c>
      <c r="M26" s="108"/>
      <c r="N26" s="108"/>
      <c r="O26" s="108"/>
      <c r="P26" s="108"/>
      <c r="Q26" s="108"/>
      <c r="R26" s="108"/>
      <c r="S26" s="108"/>
      <c r="T26" s="108"/>
      <c r="U26" s="108"/>
      <c r="V26" s="108"/>
      <c r="W26" s="108"/>
      <c r="X26" s="108"/>
      <c r="Y26" s="108"/>
      <c r="Z26" s="108"/>
      <c r="AA26" s="108"/>
    </row>
    <row r="27" spans="1:27" ht="14.25" customHeight="1">
      <c r="A27" s="108" t="s">
        <v>1170</v>
      </c>
      <c r="B27" s="99" t="s">
        <v>1171</v>
      </c>
      <c r="C27" s="108" t="s">
        <v>783</v>
      </c>
      <c r="D27" s="108"/>
      <c r="E27" s="99"/>
      <c r="F27" s="99" t="s">
        <v>1167</v>
      </c>
      <c r="G27" s="99" t="s">
        <v>1172</v>
      </c>
      <c r="H27" s="99" t="s">
        <v>1169</v>
      </c>
      <c r="I27" s="124" t="s">
        <v>177</v>
      </c>
      <c r="J27" s="108" t="s">
        <v>362</v>
      </c>
      <c r="K27" s="108" t="s">
        <v>434</v>
      </c>
      <c r="L27" s="108" t="s">
        <v>1170</v>
      </c>
      <c r="M27" s="108"/>
      <c r="N27" s="108"/>
      <c r="O27" s="108"/>
      <c r="P27" s="108"/>
      <c r="Q27" s="108"/>
      <c r="R27" s="108"/>
      <c r="S27" s="108"/>
      <c r="T27" s="108"/>
      <c r="U27" s="108"/>
      <c r="V27" s="108"/>
      <c r="W27" s="108"/>
      <c r="X27" s="108"/>
      <c r="Y27" s="108"/>
      <c r="Z27" s="108"/>
      <c r="AA27" s="108"/>
    </row>
    <row r="28" spans="1:27" ht="14.25" customHeight="1">
      <c r="A28" s="108" t="s">
        <v>1170</v>
      </c>
      <c r="B28" s="99" t="s">
        <v>1171</v>
      </c>
      <c r="C28" s="108" t="s">
        <v>792</v>
      </c>
      <c r="D28" s="108"/>
      <c r="E28" s="99"/>
      <c r="F28" s="99" t="s">
        <v>1167</v>
      </c>
      <c r="G28" s="99" t="s">
        <v>1173</v>
      </c>
      <c r="H28" s="99" t="s">
        <v>1169</v>
      </c>
      <c r="I28" s="124" t="s">
        <v>177</v>
      </c>
      <c r="J28" s="108" t="s">
        <v>362</v>
      </c>
      <c r="K28" s="108" t="s">
        <v>434</v>
      </c>
      <c r="L28" s="108"/>
      <c r="M28" s="108"/>
      <c r="N28" s="108"/>
      <c r="O28" s="108"/>
      <c r="P28" s="108"/>
      <c r="Q28" s="108"/>
      <c r="R28" s="108"/>
      <c r="S28" s="108"/>
      <c r="T28" s="108"/>
      <c r="U28" s="108"/>
      <c r="V28" s="108"/>
      <c r="W28" s="108"/>
      <c r="X28" s="108"/>
      <c r="Y28" s="108"/>
      <c r="Z28" s="108"/>
      <c r="AA28" s="108"/>
    </row>
    <row r="29" spans="1:27" ht="14.25" customHeight="1">
      <c r="A29" s="108" t="s">
        <v>1170</v>
      </c>
      <c r="B29" s="99" t="s">
        <v>1171</v>
      </c>
      <c r="C29" s="108" t="s">
        <v>798</v>
      </c>
      <c r="D29" s="108"/>
      <c r="E29" s="99"/>
      <c r="F29" s="99" t="s">
        <v>1167</v>
      </c>
      <c r="G29" s="99" t="s">
        <v>1174</v>
      </c>
      <c r="H29" s="99" t="s">
        <v>1169</v>
      </c>
      <c r="I29" s="124" t="s">
        <v>177</v>
      </c>
      <c r="J29" s="108" t="s">
        <v>362</v>
      </c>
      <c r="K29" s="108" t="s">
        <v>434</v>
      </c>
      <c r="L29" s="108"/>
      <c r="M29" s="108"/>
      <c r="N29" s="108"/>
      <c r="O29" s="108"/>
      <c r="P29" s="108"/>
      <c r="Q29" s="108"/>
      <c r="R29" s="108"/>
      <c r="S29" s="108"/>
      <c r="T29" s="108"/>
      <c r="U29" s="108"/>
      <c r="V29" s="108"/>
      <c r="W29" s="108"/>
      <c r="X29" s="108"/>
      <c r="Y29" s="108"/>
      <c r="Z29" s="108"/>
      <c r="AA29" s="108"/>
    </row>
    <row r="30" spans="1:27" ht="14.25" customHeight="1">
      <c r="A30" s="108" t="s">
        <v>1170</v>
      </c>
      <c r="B30" s="99" t="s">
        <v>1171</v>
      </c>
      <c r="C30" s="108" t="s">
        <v>804</v>
      </c>
      <c r="D30" s="108"/>
      <c r="E30" s="99"/>
      <c r="F30" s="99" t="s">
        <v>1167</v>
      </c>
      <c r="G30" s="99" t="s">
        <v>1175</v>
      </c>
      <c r="H30" s="99" t="s">
        <v>1169</v>
      </c>
      <c r="I30" s="124" t="s">
        <v>177</v>
      </c>
      <c r="J30" s="108" t="s">
        <v>362</v>
      </c>
      <c r="K30" s="108" t="s">
        <v>434</v>
      </c>
      <c r="L30" s="108" t="s">
        <v>1170</v>
      </c>
      <c r="M30" s="108"/>
      <c r="N30" s="108"/>
      <c r="O30" s="108"/>
      <c r="P30" s="108"/>
      <c r="Q30" s="108"/>
      <c r="R30" s="108"/>
      <c r="S30" s="108"/>
      <c r="T30" s="108"/>
      <c r="U30" s="108"/>
      <c r="V30" s="108"/>
      <c r="W30" s="108"/>
      <c r="X30" s="108"/>
      <c r="Y30" s="108"/>
      <c r="Z30" s="108"/>
      <c r="AA30" s="108"/>
    </row>
    <row r="31" spans="1:27" ht="14.25" customHeight="1">
      <c r="A31" s="108" t="s">
        <v>1176</v>
      </c>
      <c r="B31" s="99" t="s">
        <v>1177</v>
      </c>
      <c r="C31" s="108" t="s">
        <v>810</v>
      </c>
      <c r="D31" s="108"/>
      <c r="E31" s="99"/>
      <c r="F31" s="99" t="s">
        <v>1178</v>
      </c>
      <c r="G31" s="99" t="s">
        <v>1179</v>
      </c>
      <c r="H31" s="99" t="s">
        <v>1180</v>
      </c>
      <c r="I31" s="124" t="s">
        <v>177</v>
      </c>
      <c r="J31" s="108" t="s">
        <v>362</v>
      </c>
      <c r="K31" s="108" t="s">
        <v>434</v>
      </c>
      <c r="L31" s="108"/>
      <c r="M31" s="108"/>
      <c r="N31" s="108"/>
      <c r="O31" s="108"/>
      <c r="P31" s="108"/>
      <c r="Q31" s="108"/>
      <c r="R31" s="108"/>
      <c r="S31" s="108"/>
      <c r="T31" s="108"/>
      <c r="U31" s="108"/>
      <c r="V31" s="108"/>
      <c r="W31" s="108"/>
      <c r="X31" s="108"/>
      <c r="Y31" s="108"/>
      <c r="Z31" s="108"/>
      <c r="AA31" s="108"/>
    </row>
    <row r="32" spans="1:27" ht="14.25" customHeight="1">
      <c r="A32" s="108" t="s">
        <v>1181</v>
      </c>
      <c r="B32" s="99" t="s">
        <v>1182</v>
      </c>
      <c r="C32" s="108" t="s">
        <v>816</v>
      </c>
      <c r="D32" s="108"/>
      <c r="E32" s="99"/>
      <c r="F32" s="99" t="s">
        <v>1182</v>
      </c>
      <c r="G32" s="99" t="s">
        <v>1183</v>
      </c>
      <c r="H32" s="99" t="s">
        <v>1184</v>
      </c>
      <c r="I32" s="124" t="s">
        <v>177</v>
      </c>
      <c r="J32" s="108" t="s">
        <v>362</v>
      </c>
      <c r="K32" s="108" t="s">
        <v>1159</v>
      </c>
      <c r="L32" s="108"/>
      <c r="M32" s="108"/>
      <c r="N32" s="108"/>
      <c r="O32" s="108"/>
      <c r="P32" s="108"/>
      <c r="Q32" s="108"/>
      <c r="R32" s="108"/>
      <c r="S32" s="108"/>
      <c r="T32" s="108"/>
      <c r="U32" s="108"/>
      <c r="V32" s="108"/>
      <c r="W32" s="108"/>
      <c r="X32" s="108"/>
      <c r="Y32" s="108"/>
      <c r="Z32" s="108"/>
      <c r="AA32" s="108"/>
    </row>
    <row r="33" spans="1:27" ht="14.25" customHeight="1">
      <c r="A33" s="108" t="s">
        <v>1181</v>
      </c>
      <c r="B33" s="99" t="s">
        <v>1182</v>
      </c>
      <c r="C33" s="108" t="s">
        <v>822</v>
      </c>
      <c r="D33" s="108"/>
      <c r="E33" s="99"/>
      <c r="F33" s="99" t="s">
        <v>1182</v>
      </c>
      <c r="G33" s="99" t="s">
        <v>1185</v>
      </c>
      <c r="H33" s="99" t="s">
        <v>1184</v>
      </c>
      <c r="I33" s="124" t="s">
        <v>177</v>
      </c>
      <c r="J33" s="108" t="s">
        <v>362</v>
      </c>
      <c r="K33" s="108" t="s">
        <v>1159</v>
      </c>
      <c r="L33" s="108"/>
      <c r="M33" s="108"/>
      <c r="N33" s="108"/>
      <c r="O33" s="108"/>
      <c r="P33" s="108"/>
      <c r="Q33" s="108"/>
      <c r="R33" s="108"/>
      <c r="S33" s="108"/>
      <c r="T33" s="108"/>
      <c r="U33" s="108"/>
      <c r="V33" s="108"/>
      <c r="W33" s="108"/>
      <c r="X33" s="108"/>
      <c r="Y33" s="108"/>
      <c r="Z33" s="108"/>
      <c r="AA33" s="108"/>
    </row>
    <row r="34" spans="1:27" ht="14.25" customHeight="1">
      <c r="A34" s="108" t="s">
        <v>1186</v>
      </c>
      <c r="B34" s="99" t="s">
        <v>1187</v>
      </c>
      <c r="C34" s="108" t="s">
        <v>827</v>
      </c>
      <c r="D34" s="108"/>
      <c r="E34" s="99"/>
      <c r="F34" s="99" t="s">
        <v>1188</v>
      </c>
      <c r="G34" s="99" t="s">
        <v>1189</v>
      </c>
      <c r="H34" s="99" t="s">
        <v>1190</v>
      </c>
      <c r="I34" s="124" t="s">
        <v>177</v>
      </c>
      <c r="J34" s="108" t="s">
        <v>362</v>
      </c>
      <c r="K34" s="108" t="s">
        <v>788</v>
      </c>
      <c r="L34" s="108"/>
      <c r="M34" s="108"/>
      <c r="N34" s="108"/>
      <c r="O34" s="108"/>
      <c r="P34" s="108"/>
      <c r="Q34" s="108"/>
      <c r="R34" s="108"/>
      <c r="S34" s="108"/>
      <c r="T34" s="108"/>
      <c r="U34" s="108"/>
      <c r="V34" s="108"/>
      <c r="W34" s="108"/>
      <c r="X34" s="108"/>
      <c r="Y34" s="108"/>
      <c r="Z34" s="108"/>
      <c r="AA34" s="108"/>
    </row>
    <row r="35" spans="1:27" ht="14.25" customHeight="1">
      <c r="A35" s="108" t="s">
        <v>1186</v>
      </c>
      <c r="B35" s="99" t="s">
        <v>1187</v>
      </c>
      <c r="C35" s="108" t="s">
        <v>834</v>
      </c>
      <c r="D35" s="108"/>
      <c r="E35" s="99"/>
      <c r="F35" s="99" t="s">
        <v>1188</v>
      </c>
      <c r="G35" s="99" t="s">
        <v>1191</v>
      </c>
      <c r="H35" s="99" t="s">
        <v>1190</v>
      </c>
      <c r="I35" s="124" t="s">
        <v>177</v>
      </c>
      <c r="J35" s="108" t="s">
        <v>362</v>
      </c>
      <c r="K35" s="108" t="s">
        <v>788</v>
      </c>
      <c r="L35" s="108"/>
      <c r="M35" s="108"/>
      <c r="N35" s="108"/>
      <c r="O35" s="108"/>
      <c r="P35" s="108"/>
      <c r="Q35" s="108"/>
      <c r="R35" s="108"/>
      <c r="S35" s="108"/>
      <c r="T35" s="108"/>
      <c r="U35" s="108"/>
      <c r="V35" s="108"/>
      <c r="W35" s="108"/>
      <c r="X35" s="108"/>
      <c r="Y35" s="108"/>
      <c r="Z35" s="108"/>
      <c r="AA35" s="108"/>
    </row>
    <row r="36" spans="1:27" ht="14.25" customHeight="1">
      <c r="A36" s="108" t="s">
        <v>1186</v>
      </c>
      <c r="B36" s="99" t="s">
        <v>1187</v>
      </c>
      <c r="C36" s="108" t="s">
        <v>840</v>
      </c>
      <c r="D36" s="108"/>
      <c r="E36" s="99"/>
      <c r="F36" s="99" t="s">
        <v>1188</v>
      </c>
      <c r="G36" s="99" t="s">
        <v>1192</v>
      </c>
      <c r="H36" s="99" t="s">
        <v>1193</v>
      </c>
      <c r="I36" s="124" t="s">
        <v>177</v>
      </c>
      <c r="J36" s="108" t="s">
        <v>362</v>
      </c>
      <c r="K36" s="108" t="s">
        <v>788</v>
      </c>
      <c r="L36" s="108"/>
      <c r="M36" s="108"/>
      <c r="N36" s="108"/>
      <c r="O36" s="108"/>
      <c r="P36" s="108"/>
      <c r="Q36" s="108"/>
      <c r="R36" s="108"/>
      <c r="S36" s="108"/>
      <c r="T36" s="108"/>
      <c r="U36" s="108"/>
      <c r="V36" s="108"/>
      <c r="W36" s="108"/>
      <c r="X36" s="108"/>
      <c r="Y36" s="108"/>
      <c r="Z36" s="108"/>
      <c r="AA36" s="108"/>
    </row>
    <row r="37" spans="1:27" ht="14.25" customHeight="1">
      <c r="A37" s="108" t="s">
        <v>1186</v>
      </c>
      <c r="B37" s="99" t="s">
        <v>1187</v>
      </c>
      <c r="C37" s="108" t="s">
        <v>845</v>
      </c>
      <c r="D37" s="108"/>
      <c r="E37" s="99"/>
      <c r="F37" s="99" t="s">
        <v>1188</v>
      </c>
      <c r="G37" s="99" t="s">
        <v>1194</v>
      </c>
      <c r="H37" s="99" t="s">
        <v>1195</v>
      </c>
      <c r="I37" s="124" t="s">
        <v>177</v>
      </c>
      <c r="J37" s="108" t="s">
        <v>362</v>
      </c>
      <c r="K37" s="108" t="s">
        <v>788</v>
      </c>
      <c r="L37" s="108"/>
      <c r="M37" s="108"/>
      <c r="N37" s="108"/>
      <c r="O37" s="108"/>
      <c r="P37" s="108"/>
      <c r="Q37" s="108"/>
      <c r="R37" s="108"/>
      <c r="S37" s="108"/>
      <c r="T37" s="108"/>
      <c r="U37" s="108"/>
      <c r="V37" s="108"/>
      <c r="W37" s="108"/>
      <c r="X37" s="108"/>
      <c r="Y37" s="108"/>
      <c r="Z37" s="108"/>
      <c r="AA37" s="108"/>
    </row>
    <row r="38" spans="1:27" ht="14.25" customHeight="1">
      <c r="A38" s="108" t="s">
        <v>1196</v>
      </c>
      <c r="B38" s="99" t="s">
        <v>1197</v>
      </c>
      <c r="C38" s="108" t="s">
        <v>850</v>
      </c>
      <c r="D38" s="108"/>
      <c r="E38" s="99"/>
      <c r="F38" s="99" t="s">
        <v>1198</v>
      </c>
      <c r="G38" s="99" t="s">
        <v>1199</v>
      </c>
      <c r="H38" s="109" t="s">
        <v>1200</v>
      </c>
      <c r="I38" s="124" t="s">
        <v>177</v>
      </c>
      <c r="J38" s="108" t="s">
        <v>362</v>
      </c>
      <c r="K38" s="108" t="s">
        <v>788</v>
      </c>
      <c r="L38" s="108"/>
      <c r="M38" s="108"/>
      <c r="N38" s="108"/>
      <c r="O38" s="108"/>
      <c r="P38" s="108"/>
      <c r="Q38" s="108"/>
      <c r="R38" s="108"/>
      <c r="S38" s="108"/>
      <c r="T38" s="108"/>
      <c r="U38" s="108"/>
      <c r="V38" s="108"/>
      <c r="W38" s="108"/>
      <c r="X38" s="108"/>
      <c r="Y38" s="108"/>
      <c r="Z38" s="108"/>
      <c r="AA38" s="108"/>
    </row>
    <row r="39" spans="1:27" ht="14.25" customHeight="1">
      <c r="A39" s="108" t="s">
        <v>1201</v>
      </c>
      <c r="B39" s="99" t="s">
        <v>1202</v>
      </c>
      <c r="C39" s="108" t="s">
        <v>854</v>
      </c>
      <c r="D39" s="108"/>
      <c r="E39" s="99"/>
      <c r="F39" s="99" t="s">
        <v>1203</v>
      </c>
      <c r="G39" s="99" t="s">
        <v>1204</v>
      </c>
      <c r="H39" s="109" t="s">
        <v>1205</v>
      </c>
      <c r="I39" s="124" t="s">
        <v>177</v>
      </c>
      <c r="J39" s="108" t="s">
        <v>362</v>
      </c>
      <c r="K39" s="108" t="s">
        <v>1206</v>
      </c>
      <c r="L39" s="108"/>
      <c r="M39" s="108"/>
      <c r="N39" s="108"/>
      <c r="O39" s="108"/>
      <c r="P39" s="108"/>
      <c r="Q39" s="108"/>
      <c r="R39" s="108"/>
      <c r="S39" s="108"/>
      <c r="T39" s="108"/>
      <c r="U39" s="108"/>
      <c r="V39" s="108"/>
      <c r="W39" s="108"/>
      <c r="X39" s="108"/>
      <c r="Y39" s="108"/>
      <c r="Z39" s="108"/>
      <c r="AA39" s="108"/>
    </row>
    <row r="40" spans="1:27" ht="14.25" customHeight="1">
      <c r="A40" s="108" t="s">
        <v>1201</v>
      </c>
      <c r="B40" s="99" t="s">
        <v>1202</v>
      </c>
      <c r="C40" s="108" t="s">
        <v>859</v>
      </c>
      <c r="D40" s="108"/>
      <c r="E40" s="99"/>
      <c r="F40" s="99" t="s">
        <v>1203</v>
      </c>
      <c r="G40" s="99" t="s">
        <v>1207</v>
      </c>
      <c r="H40" s="109" t="s">
        <v>1205</v>
      </c>
      <c r="I40" s="124" t="s">
        <v>177</v>
      </c>
      <c r="J40" s="108" t="s">
        <v>362</v>
      </c>
      <c r="K40" s="108" t="s">
        <v>1206</v>
      </c>
      <c r="L40" s="108"/>
      <c r="M40" s="108"/>
      <c r="N40" s="108"/>
      <c r="O40" s="108"/>
      <c r="P40" s="108"/>
      <c r="Q40" s="108"/>
      <c r="R40" s="108"/>
      <c r="S40" s="108"/>
      <c r="T40" s="108"/>
      <c r="U40" s="108"/>
      <c r="V40" s="108"/>
      <c r="W40" s="108"/>
      <c r="X40" s="108"/>
      <c r="Y40" s="108"/>
      <c r="Z40" s="108"/>
      <c r="AA40" s="108"/>
    </row>
    <row r="41" spans="1:27" ht="14.25" customHeight="1">
      <c r="A41" s="108" t="s">
        <v>1208</v>
      </c>
      <c r="B41" s="99" t="s">
        <v>1209</v>
      </c>
      <c r="C41" s="108" t="s">
        <v>1210</v>
      </c>
      <c r="D41" s="108"/>
      <c r="E41" s="99"/>
      <c r="F41" s="99" t="s">
        <v>1211</v>
      </c>
      <c r="G41" s="99" t="s">
        <v>1212</v>
      </c>
      <c r="H41" s="99" t="s">
        <v>1212</v>
      </c>
      <c r="I41" s="125" t="s">
        <v>177</v>
      </c>
      <c r="J41" s="108" t="s">
        <v>362</v>
      </c>
      <c r="K41" s="108" t="s">
        <v>1206</v>
      </c>
      <c r="L41" s="108"/>
      <c r="M41" s="108"/>
      <c r="N41" s="108"/>
      <c r="O41" s="108"/>
      <c r="P41" s="108"/>
      <c r="Q41" s="108"/>
      <c r="R41" s="108"/>
      <c r="S41" s="108"/>
      <c r="T41" s="108"/>
      <c r="U41" s="108"/>
      <c r="V41" s="108"/>
      <c r="W41" s="108"/>
      <c r="X41" s="108"/>
      <c r="Y41" s="108"/>
      <c r="Z41" s="108"/>
      <c r="AA41" s="108"/>
    </row>
    <row r="42" spans="1:27" ht="14.25" customHeight="1">
      <c r="A42" s="108" t="s">
        <v>1213</v>
      </c>
      <c r="B42" s="99" t="s">
        <v>1214</v>
      </c>
      <c r="C42" s="108" t="s">
        <v>1215</v>
      </c>
      <c r="D42" s="108"/>
      <c r="E42" s="99"/>
      <c r="F42" s="99" t="s">
        <v>1216</v>
      </c>
      <c r="G42" s="99" t="s">
        <v>1217</v>
      </c>
      <c r="H42" s="99" t="s">
        <v>1218</v>
      </c>
      <c r="I42" s="125" t="s">
        <v>177</v>
      </c>
      <c r="J42" s="108" t="s">
        <v>362</v>
      </c>
      <c r="K42" s="108" t="s">
        <v>434</v>
      </c>
      <c r="L42" s="108" t="s">
        <v>1213</v>
      </c>
      <c r="M42" s="108"/>
      <c r="N42" s="108"/>
      <c r="O42" s="108"/>
      <c r="P42" s="108"/>
      <c r="Q42" s="108"/>
      <c r="R42" s="108"/>
      <c r="S42" s="108"/>
      <c r="T42" s="108"/>
      <c r="U42" s="108"/>
      <c r="V42" s="108"/>
      <c r="W42" s="108"/>
      <c r="X42" s="108"/>
      <c r="Y42" s="108"/>
      <c r="Z42" s="108"/>
      <c r="AA42" s="108"/>
    </row>
    <row r="43" spans="1:27" ht="14.25" customHeight="1">
      <c r="A43" s="108" t="s">
        <v>1213</v>
      </c>
      <c r="B43" s="99" t="s">
        <v>1214</v>
      </c>
      <c r="C43" s="108" t="s">
        <v>1219</v>
      </c>
      <c r="D43" s="108"/>
      <c r="E43" s="99"/>
      <c r="F43" s="99" t="s">
        <v>1216</v>
      </c>
      <c r="G43" s="99" t="s">
        <v>1220</v>
      </c>
      <c r="H43" s="99" t="s">
        <v>1218</v>
      </c>
      <c r="I43" s="125" t="s">
        <v>177</v>
      </c>
      <c r="J43" s="108" t="s">
        <v>362</v>
      </c>
      <c r="K43" s="108" t="s">
        <v>434</v>
      </c>
      <c r="L43" s="108" t="s">
        <v>1213</v>
      </c>
      <c r="M43" s="108"/>
      <c r="N43" s="108"/>
      <c r="O43" s="108"/>
      <c r="P43" s="108"/>
      <c r="Q43" s="108"/>
      <c r="R43" s="108"/>
      <c r="S43" s="108"/>
      <c r="T43" s="108"/>
      <c r="U43" s="108"/>
      <c r="V43" s="108"/>
      <c r="W43" s="108"/>
      <c r="X43" s="108"/>
      <c r="Y43" s="108"/>
      <c r="Z43" s="108"/>
      <c r="AA43" s="108"/>
    </row>
    <row r="44" spans="1:27" ht="14.25" customHeight="1">
      <c r="A44" s="108" t="s">
        <v>1213</v>
      </c>
      <c r="B44" s="99" t="s">
        <v>1214</v>
      </c>
      <c r="C44" s="108" t="s">
        <v>1221</v>
      </c>
      <c r="D44" s="108"/>
      <c r="E44" s="99"/>
      <c r="F44" s="99" t="s">
        <v>1216</v>
      </c>
      <c r="G44" s="99" t="s">
        <v>1222</v>
      </c>
      <c r="H44" s="99" t="s">
        <v>1218</v>
      </c>
      <c r="I44" s="125" t="s">
        <v>177</v>
      </c>
      <c r="J44" s="108" t="s">
        <v>362</v>
      </c>
      <c r="K44" s="108" t="s">
        <v>434</v>
      </c>
      <c r="L44" s="108" t="s">
        <v>1213</v>
      </c>
      <c r="M44" s="108"/>
      <c r="N44" s="108"/>
      <c r="O44" s="108"/>
      <c r="P44" s="108"/>
      <c r="Q44" s="108"/>
      <c r="R44" s="108"/>
      <c r="S44" s="108"/>
      <c r="T44" s="108"/>
      <c r="U44" s="108"/>
      <c r="V44" s="108"/>
      <c r="W44" s="108"/>
      <c r="X44" s="108"/>
      <c r="Y44" s="108"/>
      <c r="Z44" s="108"/>
      <c r="AA44" s="108"/>
    </row>
    <row r="45" spans="1:27" ht="14.25" customHeight="1">
      <c r="A45" s="108" t="s">
        <v>1213</v>
      </c>
      <c r="B45" s="99" t="s">
        <v>1214</v>
      </c>
      <c r="C45" s="108" t="s">
        <v>1223</v>
      </c>
      <c r="D45" s="108"/>
      <c r="E45" s="99"/>
      <c r="F45" s="99" t="s">
        <v>1216</v>
      </c>
      <c r="G45" s="99" t="s">
        <v>1224</v>
      </c>
      <c r="H45" s="99" t="s">
        <v>1218</v>
      </c>
      <c r="I45" s="125" t="s">
        <v>177</v>
      </c>
      <c r="J45" s="108" t="s">
        <v>362</v>
      </c>
      <c r="K45" s="108" t="s">
        <v>434</v>
      </c>
      <c r="L45" s="108" t="s">
        <v>1213</v>
      </c>
      <c r="M45" s="108"/>
      <c r="N45" s="108"/>
      <c r="O45" s="108"/>
      <c r="P45" s="108"/>
      <c r="Q45" s="108"/>
      <c r="R45" s="108"/>
      <c r="S45" s="108"/>
      <c r="T45" s="108"/>
      <c r="U45" s="108"/>
      <c r="V45" s="108"/>
      <c r="W45" s="108"/>
      <c r="X45" s="108"/>
      <c r="Y45" s="108"/>
      <c r="Z45" s="108"/>
      <c r="AA45" s="108"/>
    </row>
    <row r="46" spans="1:27" ht="14.25" customHeight="1">
      <c r="A46" s="108" t="s">
        <v>1225</v>
      </c>
      <c r="B46" s="99" t="s">
        <v>1226</v>
      </c>
      <c r="C46" s="108" t="s">
        <v>1227</v>
      </c>
      <c r="D46" s="108"/>
      <c r="E46" s="99"/>
      <c r="F46" s="99" t="s">
        <v>1226</v>
      </c>
      <c r="G46" s="99" t="s">
        <v>1228</v>
      </c>
      <c r="H46" s="99" t="s">
        <v>1229</v>
      </c>
      <c r="I46" s="126" t="s">
        <v>177</v>
      </c>
      <c r="J46" s="108" t="s">
        <v>362</v>
      </c>
      <c r="K46" s="108" t="s">
        <v>1206</v>
      </c>
      <c r="L46" s="108"/>
      <c r="M46" s="108"/>
      <c r="N46" s="108"/>
      <c r="O46" s="108"/>
      <c r="P46" s="108"/>
      <c r="Q46" s="108"/>
      <c r="R46" s="108"/>
      <c r="S46" s="108"/>
      <c r="T46" s="108"/>
      <c r="U46" s="108"/>
      <c r="V46" s="108"/>
      <c r="W46" s="108"/>
      <c r="X46" s="108"/>
      <c r="Y46" s="108"/>
      <c r="Z46" s="108"/>
      <c r="AA46" s="108"/>
    </row>
    <row r="47" spans="1:27" ht="14.25" customHeight="1">
      <c r="A47" s="108"/>
      <c r="B47" s="99" t="s">
        <v>1230</v>
      </c>
      <c r="C47" s="108" t="s">
        <v>1231</v>
      </c>
      <c r="D47" s="108"/>
      <c r="E47" s="99" t="s">
        <v>1232</v>
      </c>
      <c r="F47" s="99" t="s">
        <v>1233</v>
      </c>
      <c r="G47" s="99" t="s">
        <v>1234</v>
      </c>
      <c r="H47" s="99" t="s">
        <v>1235</v>
      </c>
      <c r="I47" s="126" t="s">
        <v>177</v>
      </c>
      <c r="J47" s="108" t="s">
        <v>362</v>
      </c>
      <c r="K47" s="108"/>
      <c r="L47" s="108"/>
      <c r="M47" s="108"/>
      <c r="N47" s="108"/>
      <c r="O47" s="108"/>
      <c r="P47" s="108"/>
      <c r="Q47" s="108"/>
      <c r="R47" s="108"/>
      <c r="S47" s="108"/>
      <c r="T47" s="108"/>
      <c r="U47" s="108"/>
      <c r="V47" s="108"/>
      <c r="W47" s="108"/>
      <c r="X47" s="108"/>
      <c r="Y47" s="108"/>
      <c r="Z47" s="108"/>
      <c r="AA47" s="108"/>
    </row>
    <row r="48" spans="1:27" ht="14.25" customHeight="1">
      <c r="A48" s="108"/>
      <c r="B48" s="99" t="s">
        <v>1230</v>
      </c>
      <c r="C48" s="108" t="s">
        <v>1236</v>
      </c>
      <c r="D48" s="108"/>
      <c r="E48" s="99" t="s">
        <v>1232</v>
      </c>
      <c r="F48" s="99" t="s">
        <v>1233</v>
      </c>
      <c r="G48" s="99" t="s">
        <v>1237</v>
      </c>
      <c r="H48" s="99" t="s">
        <v>1238</v>
      </c>
      <c r="I48" s="126" t="s">
        <v>177</v>
      </c>
      <c r="J48" s="108" t="s">
        <v>362</v>
      </c>
      <c r="K48" s="108"/>
      <c r="L48" s="108"/>
      <c r="M48" s="108"/>
      <c r="N48" s="108"/>
      <c r="O48" s="108"/>
      <c r="P48" s="108"/>
      <c r="Q48" s="108"/>
      <c r="R48" s="108"/>
      <c r="S48" s="108"/>
      <c r="T48" s="108"/>
      <c r="U48" s="108"/>
      <c r="V48" s="108"/>
      <c r="W48" s="108"/>
      <c r="X48" s="108"/>
      <c r="Y48" s="108"/>
      <c r="Z48" s="108"/>
      <c r="AA48" s="108"/>
    </row>
    <row r="49" spans="1:27" ht="14.25" customHeight="1">
      <c r="A49" s="108"/>
      <c r="B49" s="99" t="s">
        <v>1230</v>
      </c>
      <c r="C49" s="108" t="s">
        <v>1239</v>
      </c>
      <c r="D49" s="108"/>
      <c r="E49" s="99" t="s">
        <v>1232</v>
      </c>
      <c r="F49" s="99" t="s">
        <v>1240</v>
      </c>
      <c r="G49" s="99" t="s">
        <v>1241</v>
      </c>
      <c r="H49" s="99" t="s">
        <v>1235</v>
      </c>
      <c r="I49" s="122" t="s">
        <v>177</v>
      </c>
      <c r="J49" s="108" t="s">
        <v>362</v>
      </c>
      <c r="K49" s="108"/>
      <c r="L49" s="108"/>
      <c r="M49" s="108"/>
      <c r="N49" s="108"/>
      <c r="O49" s="108"/>
      <c r="P49" s="108"/>
      <c r="Q49" s="108"/>
      <c r="R49" s="108"/>
      <c r="S49" s="108"/>
      <c r="T49" s="108"/>
      <c r="U49" s="108"/>
      <c r="V49" s="108"/>
      <c r="W49" s="108"/>
      <c r="X49" s="108"/>
      <c r="Y49" s="108"/>
      <c r="Z49" s="108"/>
      <c r="AA49" s="108"/>
    </row>
    <row r="50" spans="1:27" ht="14.25" customHeight="1">
      <c r="A50" s="108"/>
      <c r="B50" s="99" t="s">
        <v>1230</v>
      </c>
      <c r="C50" s="108" t="s">
        <v>1242</v>
      </c>
      <c r="D50" s="108"/>
      <c r="E50" s="99" t="s">
        <v>1232</v>
      </c>
      <c r="F50" s="99" t="s">
        <v>1240</v>
      </c>
      <c r="G50" s="99" t="s">
        <v>1243</v>
      </c>
      <c r="H50" s="99" t="s">
        <v>1235</v>
      </c>
      <c r="I50" s="122" t="s">
        <v>177</v>
      </c>
      <c r="J50" s="108" t="s">
        <v>362</v>
      </c>
      <c r="K50" s="108"/>
      <c r="L50" s="108"/>
      <c r="M50" s="108"/>
      <c r="N50" s="108"/>
      <c r="O50" s="108"/>
      <c r="P50" s="108"/>
      <c r="Q50" s="108"/>
      <c r="R50" s="108"/>
      <c r="S50" s="108"/>
      <c r="T50" s="108"/>
      <c r="U50" s="108"/>
      <c r="V50" s="108"/>
      <c r="W50" s="108"/>
      <c r="X50" s="108"/>
      <c r="Y50" s="108"/>
      <c r="Z50" s="108"/>
      <c r="AA50" s="108"/>
    </row>
    <row r="51" spans="1:27" ht="14.25" customHeight="1">
      <c r="A51" s="108"/>
      <c r="B51" s="99" t="s">
        <v>1230</v>
      </c>
      <c r="C51" s="108" t="s">
        <v>1244</v>
      </c>
      <c r="D51" s="108"/>
      <c r="E51" s="99" t="s">
        <v>1232</v>
      </c>
      <c r="F51" s="99" t="s">
        <v>1240</v>
      </c>
      <c r="G51" s="99" t="s">
        <v>1245</v>
      </c>
      <c r="H51" s="99" t="s">
        <v>1246</v>
      </c>
      <c r="I51" s="122" t="s">
        <v>177</v>
      </c>
      <c r="J51" s="108" t="s">
        <v>362</v>
      </c>
      <c r="K51" s="108"/>
      <c r="L51" s="108"/>
      <c r="M51" s="108"/>
      <c r="N51" s="108"/>
      <c r="O51" s="108"/>
      <c r="P51" s="108"/>
      <c r="Q51" s="108"/>
      <c r="R51" s="108"/>
      <c r="S51" s="108"/>
      <c r="T51" s="108"/>
      <c r="U51" s="108"/>
      <c r="V51" s="108"/>
      <c r="W51" s="108"/>
      <c r="X51" s="108"/>
      <c r="Y51" s="108"/>
      <c r="Z51" s="108"/>
      <c r="AA51" s="108"/>
    </row>
    <row r="52" spans="1:27" ht="14.25" customHeight="1">
      <c r="A52" s="108"/>
      <c r="B52" s="99" t="s">
        <v>1230</v>
      </c>
      <c r="C52" s="108" t="s">
        <v>1247</v>
      </c>
      <c r="D52" s="108"/>
      <c r="E52" s="99" t="s">
        <v>1232</v>
      </c>
      <c r="F52" s="99" t="s">
        <v>1240</v>
      </c>
      <c r="G52" s="99" t="s">
        <v>1248</v>
      </c>
      <c r="H52" s="99" t="s">
        <v>1249</v>
      </c>
      <c r="I52" s="122" t="s">
        <v>177</v>
      </c>
      <c r="J52" s="108" t="s">
        <v>362</v>
      </c>
      <c r="K52" s="108"/>
      <c r="L52" s="108"/>
      <c r="M52" s="108"/>
      <c r="N52" s="108"/>
      <c r="O52" s="108"/>
      <c r="P52" s="108"/>
      <c r="Q52" s="108"/>
      <c r="R52" s="108"/>
      <c r="S52" s="108"/>
      <c r="T52" s="108"/>
      <c r="U52" s="108"/>
      <c r="V52" s="108"/>
      <c r="W52" s="108"/>
      <c r="X52" s="108"/>
      <c r="Y52" s="108"/>
      <c r="Z52" s="108"/>
      <c r="AA52" s="108"/>
    </row>
    <row r="53" spans="1:27" ht="14.25" customHeight="1">
      <c r="A53" s="108"/>
      <c r="B53" s="99" t="s">
        <v>1230</v>
      </c>
      <c r="C53" s="108" t="s">
        <v>1250</v>
      </c>
      <c r="D53" s="108"/>
      <c r="E53" s="99" t="s">
        <v>1251</v>
      </c>
      <c r="F53" s="99" t="s">
        <v>1240</v>
      </c>
      <c r="G53" s="99" t="s">
        <v>1252</v>
      </c>
      <c r="H53" s="99" t="s">
        <v>1253</v>
      </c>
      <c r="I53" s="122" t="s">
        <v>177</v>
      </c>
      <c r="J53" s="108" t="s">
        <v>362</v>
      </c>
      <c r="K53" s="108"/>
      <c r="L53" s="108"/>
      <c r="M53" s="108"/>
      <c r="N53" s="108"/>
      <c r="O53" s="108"/>
      <c r="P53" s="108"/>
      <c r="Q53" s="108"/>
      <c r="R53" s="108"/>
      <c r="S53" s="108"/>
      <c r="T53" s="108"/>
      <c r="U53" s="108"/>
      <c r="V53" s="108"/>
      <c r="W53" s="108"/>
      <c r="X53" s="108"/>
      <c r="Y53" s="108"/>
      <c r="Z53" s="108"/>
      <c r="AA53" s="108"/>
    </row>
    <row r="54" spans="1:27" ht="14.25" customHeight="1">
      <c r="A54" s="108"/>
      <c r="B54" s="99" t="s">
        <v>1230</v>
      </c>
      <c r="C54" s="108" t="s">
        <v>1254</v>
      </c>
      <c r="D54" s="108"/>
      <c r="E54" s="99" t="s">
        <v>1251</v>
      </c>
      <c r="F54" s="99" t="s">
        <v>1240</v>
      </c>
      <c r="G54" s="99" t="s">
        <v>1255</v>
      </c>
      <c r="H54" s="99" t="s">
        <v>1256</v>
      </c>
      <c r="I54" s="122" t="s">
        <v>177</v>
      </c>
      <c r="J54" s="108" t="s">
        <v>362</v>
      </c>
      <c r="K54" s="108"/>
      <c r="L54" s="108"/>
      <c r="M54" s="108"/>
      <c r="N54" s="108"/>
      <c r="O54" s="108"/>
      <c r="P54" s="108"/>
      <c r="Q54" s="108"/>
      <c r="R54" s="108"/>
      <c r="S54" s="108"/>
      <c r="T54" s="108"/>
      <c r="U54" s="108"/>
      <c r="V54" s="108"/>
      <c r="W54" s="108"/>
      <c r="X54" s="108"/>
      <c r="Y54" s="108"/>
      <c r="Z54" s="108"/>
      <c r="AA54" s="108"/>
    </row>
    <row r="55" spans="1:27" ht="14.25" customHeight="1">
      <c r="A55" s="108"/>
      <c r="B55" s="99" t="s">
        <v>1230</v>
      </c>
      <c r="C55" s="108" t="s">
        <v>1257</v>
      </c>
      <c r="D55" s="108"/>
      <c r="E55" s="99" t="s">
        <v>1251</v>
      </c>
      <c r="F55" s="99" t="s">
        <v>1240</v>
      </c>
      <c r="G55" s="99" t="s">
        <v>1258</v>
      </c>
      <c r="H55" s="99" t="s">
        <v>1259</v>
      </c>
      <c r="I55" s="122" t="s">
        <v>177</v>
      </c>
      <c r="J55" s="108" t="s">
        <v>362</v>
      </c>
      <c r="K55" s="108"/>
      <c r="L55" s="108"/>
      <c r="M55" s="108"/>
      <c r="N55" s="108"/>
      <c r="O55" s="108"/>
      <c r="P55" s="108"/>
      <c r="Q55" s="108"/>
      <c r="R55" s="108"/>
      <c r="S55" s="108"/>
      <c r="T55" s="108"/>
      <c r="U55" s="108"/>
      <c r="V55" s="108"/>
      <c r="W55" s="108"/>
      <c r="X55" s="108"/>
      <c r="Y55" s="108"/>
      <c r="Z55" s="108"/>
      <c r="AA55" s="108"/>
    </row>
    <row r="56" spans="1:27" ht="14.25" customHeight="1">
      <c r="A56" s="108"/>
      <c r="B56" s="99" t="s">
        <v>1230</v>
      </c>
      <c r="C56" s="108" t="s">
        <v>1260</v>
      </c>
      <c r="D56" s="108"/>
      <c r="E56" s="99" t="s">
        <v>1251</v>
      </c>
      <c r="F56" s="99" t="s">
        <v>1240</v>
      </c>
      <c r="G56" s="99" t="s">
        <v>1261</v>
      </c>
      <c r="H56" s="99" t="s">
        <v>1256</v>
      </c>
      <c r="I56" s="122" t="s">
        <v>177</v>
      </c>
      <c r="J56" s="108" t="s">
        <v>362</v>
      </c>
      <c r="K56" s="108"/>
      <c r="L56" s="108"/>
      <c r="M56" s="108"/>
      <c r="N56" s="108"/>
      <c r="O56" s="108"/>
      <c r="P56" s="108"/>
      <c r="Q56" s="108"/>
      <c r="R56" s="108"/>
      <c r="S56" s="108"/>
      <c r="T56" s="108"/>
      <c r="U56" s="108"/>
      <c r="V56" s="108"/>
      <c r="W56" s="108"/>
      <c r="X56" s="108"/>
      <c r="Y56" s="108"/>
      <c r="Z56" s="108"/>
      <c r="AA56" s="108"/>
    </row>
    <row r="57" spans="1:27" ht="14.25" customHeight="1">
      <c r="A57" s="108"/>
      <c r="B57" s="99" t="s">
        <v>1230</v>
      </c>
      <c r="C57" s="108" t="s">
        <v>1262</v>
      </c>
      <c r="D57" s="108"/>
      <c r="E57" s="99" t="s">
        <v>1251</v>
      </c>
      <c r="F57" s="99" t="s">
        <v>1240</v>
      </c>
      <c r="G57" s="99" t="s">
        <v>1263</v>
      </c>
      <c r="H57" s="99" t="s">
        <v>1256</v>
      </c>
      <c r="I57" s="122" t="s">
        <v>177</v>
      </c>
      <c r="J57" s="108" t="s">
        <v>362</v>
      </c>
      <c r="K57" s="108"/>
      <c r="L57" s="108"/>
      <c r="M57" s="108"/>
      <c r="N57" s="108"/>
      <c r="O57" s="108"/>
      <c r="P57" s="108"/>
      <c r="Q57" s="108"/>
      <c r="R57" s="108"/>
      <c r="S57" s="108"/>
      <c r="T57" s="108"/>
      <c r="U57" s="108"/>
      <c r="V57" s="108"/>
      <c r="W57" s="108"/>
      <c r="X57" s="108"/>
      <c r="Y57" s="108"/>
      <c r="Z57" s="108"/>
      <c r="AA57" s="108"/>
    </row>
    <row r="58" spans="1:27" ht="14.25" customHeight="1">
      <c r="A58" s="108"/>
      <c r="B58" s="99" t="s">
        <v>1230</v>
      </c>
      <c r="C58" s="108" t="s">
        <v>1264</v>
      </c>
      <c r="D58" s="108"/>
      <c r="E58" s="99" t="s">
        <v>1251</v>
      </c>
      <c r="F58" s="99" t="s">
        <v>1240</v>
      </c>
      <c r="G58" s="99" t="s">
        <v>1265</v>
      </c>
      <c r="H58" s="99" t="s">
        <v>1253</v>
      </c>
      <c r="I58" s="122" t="s">
        <v>177</v>
      </c>
      <c r="J58" s="108" t="s">
        <v>362</v>
      </c>
      <c r="K58" s="108"/>
      <c r="L58" s="108"/>
      <c r="M58" s="108"/>
      <c r="N58" s="108"/>
      <c r="O58" s="108"/>
      <c r="P58" s="108"/>
      <c r="Q58" s="108"/>
      <c r="R58" s="108"/>
      <c r="S58" s="108"/>
      <c r="T58" s="108"/>
      <c r="U58" s="108"/>
      <c r="V58" s="108"/>
      <c r="W58" s="108"/>
      <c r="X58" s="108"/>
      <c r="Y58" s="108"/>
      <c r="Z58" s="108"/>
      <c r="AA58" s="108"/>
    </row>
    <row r="59" spans="1:27" ht="14.25" customHeight="1">
      <c r="A59" s="108"/>
      <c r="B59" s="99" t="s">
        <v>1230</v>
      </c>
      <c r="C59" s="108" t="s">
        <v>1266</v>
      </c>
      <c r="D59" s="108"/>
      <c r="E59" s="99" t="s">
        <v>1251</v>
      </c>
      <c r="F59" s="99" t="s">
        <v>1267</v>
      </c>
      <c r="G59" s="99" t="s">
        <v>1268</v>
      </c>
      <c r="H59" s="99" t="s">
        <v>1256</v>
      </c>
      <c r="I59" s="122" t="s">
        <v>177</v>
      </c>
      <c r="J59" s="108" t="s">
        <v>362</v>
      </c>
      <c r="K59" s="108"/>
      <c r="L59" s="108"/>
      <c r="M59" s="108"/>
      <c r="N59" s="108"/>
      <c r="O59" s="108"/>
      <c r="P59" s="108"/>
      <c r="Q59" s="108"/>
      <c r="R59" s="108"/>
      <c r="S59" s="108"/>
      <c r="T59" s="108"/>
      <c r="U59" s="108"/>
      <c r="V59" s="108"/>
      <c r="W59" s="108"/>
      <c r="X59" s="108"/>
      <c r="Y59" s="108"/>
      <c r="Z59" s="108"/>
      <c r="AA59" s="108"/>
    </row>
    <row r="60" spans="1:27" ht="14.25" customHeight="1">
      <c r="A60" s="108"/>
      <c r="B60" s="99" t="s">
        <v>1230</v>
      </c>
      <c r="C60" s="108" t="s">
        <v>1269</v>
      </c>
      <c r="D60" s="108"/>
      <c r="E60" s="99" t="s">
        <v>1251</v>
      </c>
      <c r="F60" s="99" t="s">
        <v>1270</v>
      </c>
      <c r="G60" s="99" t="s">
        <v>1268</v>
      </c>
      <c r="H60" s="99" t="s">
        <v>1271</v>
      </c>
      <c r="I60" s="122" t="s">
        <v>177</v>
      </c>
      <c r="J60" s="108" t="s">
        <v>362</v>
      </c>
      <c r="K60" s="108"/>
      <c r="L60" s="108"/>
      <c r="M60" s="108"/>
      <c r="N60" s="108"/>
      <c r="O60" s="108"/>
      <c r="P60" s="108"/>
      <c r="Q60" s="108"/>
      <c r="R60" s="108"/>
      <c r="S60" s="108"/>
      <c r="T60" s="108"/>
      <c r="U60" s="108"/>
      <c r="V60" s="108"/>
      <c r="W60" s="108"/>
      <c r="X60" s="108"/>
      <c r="Y60" s="108"/>
      <c r="Z60" s="108"/>
      <c r="AA60" s="108"/>
    </row>
    <row r="61" spans="1:27" ht="14.25" customHeight="1">
      <c r="A61" s="108"/>
      <c r="B61" s="99" t="s">
        <v>1230</v>
      </c>
      <c r="C61" s="108" t="s">
        <v>1272</v>
      </c>
      <c r="D61" s="108"/>
      <c r="E61" s="99" t="s">
        <v>1251</v>
      </c>
      <c r="F61" s="99" t="s">
        <v>1273</v>
      </c>
      <c r="G61" s="99" t="s">
        <v>1268</v>
      </c>
      <c r="H61" s="99" t="s">
        <v>1274</v>
      </c>
      <c r="I61" s="122" t="s">
        <v>177</v>
      </c>
      <c r="J61" s="108" t="s">
        <v>362</v>
      </c>
      <c r="K61" s="108"/>
      <c r="L61" s="108"/>
      <c r="M61" s="108"/>
      <c r="N61" s="108"/>
      <c r="O61" s="108"/>
      <c r="P61" s="108"/>
      <c r="Q61" s="108"/>
      <c r="R61" s="108"/>
      <c r="S61" s="108"/>
      <c r="T61" s="108"/>
      <c r="U61" s="108"/>
      <c r="V61" s="108"/>
      <c r="W61" s="108"/>
      <c r="X61" s="108"/>
      <c r="Y61" s="108"/>
      <c r="Z61" s="108"/>
      <c r="AA61" s="108"/>
    </row>
    <row r="62" spans="1:27" ht="14.25" customHeight="1">
      <c r="A62" s="108"/>
      <c r="B62" s="99" t="s">
        <v>1230</v>
      </c>
      <c r="C62" s="108" t="s">
        <v>1275</v>
      </c>
      <c r="D62" s="108"/>
      <c r="E62" s="99" t="s">
        <v>1251</v>
      </c>
      <c r="F62" s="99" t="s">
        <v>1276</v>
      </c>
      <c r="G62" s="99" t="s">
        <v>1268</v>
      </c>
      <c r="H62" s="99" t="s">
        <v>1277</v>
      </c>
      <c r="I62" s="122" t="s">
        <v>177</v>
      </c>
      <c r="J62" s="108" t="s">
        <v>362</v>
      </c>
      <c r="K62" s="108"/>
      <c r="L62" s="108"/>
      <c r="M62" s="108"/>
      <c r="N62" s="108"/>
      <c r="O62" s="108"/>
      <c r="P62" s="108"/>
      <c r="Q62" s="108"/>
      <c r="R62" s="108"/>
      <c r="S62" s="108"/>
      <c r="T62" s="108"/>
      <c r="U62" s="108"/>
      <c r="V62" s="108"/>
      <c r="W62" s="108"/>
      <c r="X62" s="108"/>
      <c r="Y62" s="108"/>
      <c r="Z62" s="108"/>
      <c r="AA62" s="108"/>
    </row>
    <row r="63" spans="1:27" ht="14.25" customHeight="1">
      <c r="A63" s="108"/>
      <c r="B63" s="99" t="s">
        <v>1230</v>
      </c>
      <c r="C63" s="108" t="s">
        <v>1278</v>
      </c>
      <c r="D63" s="108"/>
      <c r="E63" s="99"/>
      <c r="F63" s="99" t="s">
        <v>1279</v>
      </c>
      <c r="G63" s="99" t="s">
        <v>1268</v>
      </c>
      <c r="H63" s="99" t="s">
        <v>1280</v>
      </c>
      <c r="I63" s="122" t="s">
        <v>177</v>
      </c>
      <c r="J63" s="108" t="s">
        <v>362</v>
      </c>
      <c r="K63" s="108"/>
      <c r="L63" s="108"/>
      <c r="M63" s="108"/>
      <c r="N63" s="108"/>
      <c r="O63" s="108"/>
      <c r="P63" s="108"/>
      <c r="Q63" s="108"/>
      <c r="R63" s="108"/>
      <c r="S63" s="108"/>
      <c r="T63" s="108"/>
      <c r="U63" s="108"/>
      <c r="V63" s="108"/>
      <c r="W63" s="108"/>
      <c r="X63" s="108"/>
      <c r="Y63" s="108"/>
      <c r="Z63" s="108"/>
      <c r="AA63" s="108"/>
    </row>
    <row r="64" spans="1:27" ht="14.25" customHeight="1">
      <c r="A64" s="108"/>
      <c r="B64" s="99" t="s">
        <v>1230</v>
      </c>
      <c r="C64" s="108" t="s">
        <v>1281</v>
      </c>
      <c r="D64" s="108"/>
      <c r="E64" s="99"/>
      <c r="F64" s="99" t="s">
        <v>1282</v>
      </c>
      <c r="G64" s="99" t="s">
        <v>1268</v>
      </c>
      <c r="H64" s="99" t="s">
        <v>1283</v>
      </c>
      <c r="I64" s="122" t="s">
        <v>177</v>
      </c>
      <c r="J64" s="108" t="s">
        <v>362</v>
      </c>
      <c r="K64" s="108"/>
      <c r="L64" s="108"/>
      <c r="M64" s="108"/>
      <c r="N64" s="108"/>
      <c r="O64" s="108"/>
      <c r="P64" s="108"/>
      <c r="Q64" s="108"/>
      <c r="R64" s="108"/>
      <c r="S64" s="108"/>
      <c r="T64" s="108"/>
      <c r="U64" s="108"/>
      <c r="V64" s="108"/>
      <c r="W64" s="108"/>
      <c r="X64" s="108"/>
      <c r="Y64" s="108"/>
      <c r="Z64" s="108"/>
      <c r="AA64" s="108"/>
    </row>
    <row r="65" spans="1:27" ht="14.25" customHeight="1">
      <c r="A65" s="108"/>
      <c r="B65" s="99" t="s">
        <v>1230</v>
      </c>
      <c r="C65" s="108" t="s">
        <v>1284</v>
      </c>
      <c r="D65" s="108"/>
      <c r="E65" s="99" t="s">
        <v>1285</v>
      </c>
      <c r="F65" s="99" t="s">
        <v>1286</v>
      </c>
      <c r="G65" s="99" t="s">
        <v>1287</v>
      </c>
      <c r="H65" s="99" t="s">
        <v>1288</v>
      </c>
      <c r="I65" s="122" t="s">
        <v>177</v>
      </c>
      <c r="J65" s="108" t="s">
        <v>362</v>
      </c>
      <c r="K65" s="108"/>
      <c r="L65" s="108"/>
      <c r="M65" s="108"/>
      <c r="N65" s="108"/>
      <c r="O65" s="108"/>
      <c r="P65" s="108"/>
      <c r="Q65" s="108"/>
      <c r="R65" s="108"/>
      <c r="S65" s="108"/>
      <c r="T65" s="108"/>
      <c r="U65" s="108"/>
      <c r="V65" s="108"/>
      <c r="W65" s="108"/>
      <c r="X65" s="108"/>
      <c r="Y65" s="108"/>
      <c r="Z65" s="108"/>
      <c r="AA65" s="108"/>
    </row>
    <row r="66" spans="1:27" ht="14.25" customHeight="1">
      <c r="A66" s="108"/>
      <c r="B66" s="99" t="s">
        <v>1230</v>
      </c>
      <c r="C66" s="108" t="s">
        <v>1289</v>
      </c>
      <c r="D66" s="108"/>
      <c r="E66" s="99" t="s">
        <v>1285</v>
      </c>
      <c r="F66" s="99" t="s">
        <v>1290</v>
      </c>
      <c r="G66" s="99" t="s">
        <v>1291</v>
      </c>
      <c r="H66" s="99" t="s">
        <v>1292</v>
      </c>
      <c r="I66" s="122" t="s">
        <v>177</v>
      </c>
      <c r="J66" s="108" t="s">
        <v>362</v>
      </c>
      <c r="K66" s="108"/>
      <c r="L66" s="108"/>
      <c r="M66" s="108"/>
      <c r="N66" s="108"/>
      <c r="O66" s="108"/>
      <c r="P66" s="108"/>
      <c r="Q66" s="108"/>
      <c r="R66" s="108"/>
      <c r="S66" s="108"/>
      <c r="T66" s="108"/>
      <c r="U66" s="108"/>
      <c r="V66" s="108"/>
      <c r="W66" s="108"/>
      <c r="X66" s="108"/>
      <c r="Y66" s="108"/>
      <c r="Z66" s="108"/>
      <c r="AA66" s="108"/>
    </row>
    <row r="67" spans="1:27" ht="14.25" customHeight="1">
      <c r="A67" s="108"/>
      <c r="B67" s="99" t="s">
        <v>1230</v>
      </c>
      <c r="C67" s="108" t="s">
        <v>1293</v>
      </c>
      <c r="D67" s="108"/>
      <c r="E67" s="99" t="s">
        <v>1285</v>
      </c>
      <c r="F67" s="99" t="s">
        <v>1294</v>
      </c>
      <c r="G67" s="99" t="s">
        <v>1295</v>
      </c>
      <c r="H67" s="99" t="s">
        <v>1296</v>
      </c>
      <c r="I67" s="122" t="s">
        <v>177</v>
      </c>
      <c r="J67" s="108" t="s">
        <v>362</v>
      </c>
      <c r="K67" s="108"/>
      <c r="L67" s="108"/>
      <c r="M67" s="108"/>
      <c r="N67" s="108"/>
      <c r="O67" s="108"/>
      <c r="P67" s="108"/>
      <c r="Q67" s="108"/>
      <c r="R67" s="108"/>
      <c r="S67" s="108"/>
      <c r="T67" s="108"/>
      <c r="U67" s="108"/>
      <c r="V67" s="108"/>
      <c r="W67" s="108"/>
      <c r="X67" s="108"/>
      <c r="Y67" s="108"/>
      <c r="Z67" s="108"/>
      <c r="AA67" s="108"/>
    </row>
    <row r="68" spans="1:27" ht="14.25" customHeight="1">
      <c r="A68" s="108"/>
      <c r="B68" s="99" t="s">
        <v>1230</v>
      </c>
      <c r="C68" s="108" t="s">
        <v>1297</v>
      </c>
      <c r="D68" s="108"/>
      <c r="E68" s="99" t="s">
        <v>1285</v>
      </c>
      <c r="F68" s="99" t="s">
        <v>1298</v>
      </c>
      <c r="G68" s="99" t="s">
        <v>1299</v>
      </c>
      <c r="H68" s="99" t="s">
        <v>1300</v>
      </c>
      <c r="I68" s="122" t="s">
        <v>177</v>
      </c>
      <c r="J68" s="108" t="s">
        <v>362</v>
      </c>
      <c r="K68" s="108"/>
      <c r="L68" s="108"/>
      <c r="M68" s="108"/>
      <c r="N68" s="108"/>
      <c r="O68" s="108"/>
      <c r="P68" s="108"/>
      <c r="Q68" s="108"/>
      <c r="R68" s="108"/>
      <c r="S68" s="108"/>
      <c r="T68" s="108"/>
      <c r="U68" s="108"/>
      <c r="V68" s="108"/>
      <c r="W68" s="108"/>
      <c r="X68" s="108"/>
      <c r="Y68" s="108"/>
      <c r="Z68" s="108"/>
      <c r="AA68" s="108"/>
    </row>
    <row r="69" spans="1:27" ht="14.25" customHeight="1">
      <c r="A69" s="108"/>
      <c r="B69" s="99" t="s">
        <v>1230</v>
      </c>
      <c r="C69" s="108" t="s">
        <v>1301</v>
      </c>
      <c r="D69" s="108"/>
      <c r="E69" s="99" t="s">
        <v>1285</v>
      </c>
      <c r="F69" s="99" t="s">
        <v>1302</v>
      </c>
      <c r="G69" s="99" t="s">
        <v>1303</v>
      </c>
      <c r="H69" s="99" t="s">
        <v>1300</v>
      </c>
      <c r="I69" s="122" t="s">
        <v>177</v>
      </c>
      <c r="J69" s="108" t="s">
        <v>362</v>
      </c>
      <c r="K69" s="108"/>
      <c r="L69" s="108"/>
      <c r="M69" s="108"/>
      <c r="N69" s="108"/>
      <c r="O69" s="108"/>
      <c r="P69" s="108"/>
      <c r="Q69" s="108"/>
      <c r="R69" s="108"/>
      <c r="S69" s="108"/>
      <c r="T69" s="108"/>
      <c r="U69" s="108"/>
      <c r="V69" s="108"/>
      <c r="W69" s="108"/>
      <c r="X69" s="108"/>
      <c r="Y69" s="108"/>
      <c r="Z69" s="108"/>
      <c r="AA69" s="108"/>
    </row>
    <row r="70" spans="1:27" ht="14.25" customHeight="1">
      <c r="A70" s="108"/>
      <c r="B70" s="99" t="s">
        <v>1230</v>
      </c>
      <c r="C70" s="108" t="s">
        <v>1304</v>
      </c>
      <c r="D70" s="108"/>
      <c r="E70" s="99" t="s">
        <v>1285</v>
      </c>
      <c r="F70" s="99" t="s">
        <v>1305</v>
      </c>
      <c r="G70" s="99" t="s">
        <v>1306</v>
      </c>
      <c r="H70" s="99" t="s">
        <v>1307</v>
      </c>
      <c r="I70" s="122" t="s">
        <v>177</v>
      </c>
      <c r="J70" s="108" t="s">
        <v>362</v>
      </c>
      <c r="K70" s="108"/>
      <c r="L70" s="108"/>
      <c r="M70" s="108"/>
      <c r="N70" s="108"/>
      <c r="O70" s="108"/>
      <c r="P70" s="108"/>
      <c r="Q70" s="108"/>
      <c r="R70" s="108"/>
      <c r="S70" s="108"/>
      <c r="T70" s="108"/>
      <c r="U70" s="108"/>
      <c r="V70" s="108"/>
      <c r="W70" s="108"/>
      <c r="X70" s="108"/>
      <c r="Y70" s="108"/>
      <c r="Z70" s="108"/>
      <c r="AA70" s="108"/>
    </row>
    <row r="71" spans="1:27" ht="14.25" customHeight="1">
      <c r="A71" s="108"/>
      <c r="B71" s="99" t="s">
        <v>1230</v>
      </c>
      <c r="C71" s="108" t="s">
        <v>1308</v>
      </c>
      <c r="D71" s="108"/>
      <c r="E71" s="99" t="s">
        <v>1285</v>
      </c>
      <c r="F71" s="99" t="s">
        <v>1309</v>
      </c>
      <c r="G71" s="99" t="s">
        <v>1310</v>
      </c>
      <c r="H71" s="99" t="s">
        <v>1311</v>
      </c>
      <c r="I71" s="122" t="s">
        <v>177</v>
      </c>
      <c r="J71" s="108" t="s">
        <v>362</v>
      </c>
      <c r="K71" s="108"/>
      <c r="L71" s="108"/>
      <c r="M71" s="108"/>
      <c r="N71" s="108"/>
      <c r="O71" s="108"/>
      <c r="P71" s="108"/>
      <c r="Q71" s="108"/>
      <c r="R71" s="108"/>
      <c r="S71" s="108"/>
      <c r="T71" s="108"/>
      <c r="U71" s="108"/>
      <c r="V71" s="108"/>
      <c r="W71" s="108"/>
      <c r="X71" s="108"/>
      <c r="Y71" s="108"/>
      <c r="Z71" s="108"/>
      <c r="AA71" s="108"/>
    </row>
    <row r="72" spans="1:27" ht="14.25" customHeight="1">
      <c r="A72" s="108"/>
      <c r="B72" s="99" t="s">
        <v>1230</v>
      </c>
      <c r="C72" s="108" t="s">
        <v>1312</v>
      </c>
      <c r="D72" s="108"/>
      <c r="E72" s="99" t="s">
        <v>1285</v>
      </c>
      <c r="F72" s="99" t="s">
        <v>1313</v>
      </c>
      <c r="G72" s="99" t="s">
        <v>1314</v>
      </c>
      <c r="H72" s="99" t="s">
        <v>1315</v>
      </c>
      <c r="I72" s="122" t="s">
        <v>177</v>
      </c>
      <c r="J72" s="108" t="s">
        <v>362</v>
      </c>
      <c r="K72" s="108"/>
      <c r="L72" s="108"/>
      <c r="M72" s="108"/>
      <c r="N72" s="108"/>
      <c r="O72" s="108"/>
      <c r="P72" s="108"/>
      <c r="Q72" s="108"/>
      <c r="R72" s="108"/>
      <c r="S72" s="108"/>
      <c r="T72" s="108"/>
      <c r="U72" s="108"/>
      <c r="V72" s="108"/>
      <c r="W72" s="108"/>
      <c r="X72" s="108"/>
      <c r="Y72" s="108"/>
      <c r="Z72" s="108"/>
      <c r="AA72" s="108"/>
    </row>
    <row r="73" spans="1:27" ht="14.25" customHeight="1">
      <c r="A73" s="108"/>
      <c r="B73" s="99" t="s">
        <v>1230</v>
      </c>
      <c r="C73" s="108" t="s">
        <v>1316</v>
      </c>
      <c r="D73" s="108"/>
      <c r="E73" s="99" t="s">
        <v>1285</v>
      </c>
      <c r="F73" s="99" t="s">
        <v>1317</v>
      </c>
      <c r="G73" s="99" t="s">
        <v>1318</v>
      </c>
      <c r="H73" s="99" t="s">
        <v>1319</v>
      </c>
      <c r="I73" s="122" t="s">
        <v>177</v>
      </c>
      <c r="J73" s="108" t="s">
        <v>362</v>
      </c>
      <c r="K73" s="108"/>
      <c r="L73" s="108"/>
      <c r="M73" s="108"/>
      <c r="N73" s="108"/>
      <c r="O73" s="108"/>
      <c r="P73" s="108"/>
      <c r="Q73" s="108"/>
      <c r="R73" s="108"/>
      <c r="S73" s="108"/>
      <c r="T73" s="108"/>
      <c r="U73" s="108"/>
      <c r="V73" s="108"/>
      <c r="W73" s="108"/>
      <c r="X73" s="108"/>
      <c r="Y73" s="108"/>
      <c r="Z73" s="108"/>
      <c r="AA73" s="108"/>
    </row>
    <row r="74" spans="1:27" ht="14.25" customHeight="1">
      <c r="A74" s="108"/>
      <c r="B74" s="99" t="s">
        <v>1230</v>
      </c>
      <c r="C74" s="108" t="s">
        <v>1320</v>
      </c>
      <c r="D74" s="108"/>
      <c r="E74" s="99" t="s">
        <v>1285</v>
      </c>
      <c r="F74" s="99" t="s">
        <v>1321</v>
      </c>
      <c r="G74" s="99" t="s">
        <v>1322</v>
      </c>
      <c r="H74" s="99" t="s">
        <v>1323</v>
      </c>
      <c r="I74" s="122" t="s">
        <v>177</v>
      </c>
      <c r="J74" s="108" t="s">
        <v>362</v>
      </c>
      <c r="K74" s="108"/>
      <c r="L74" s="108"/>
      <c r="M74" s="108"/>
      <c r="N74" s="108"/>
      <c r="O74" s="108"/>
      <c r="P74" s="108"/>
      <c r="Q74" s="108"/>
      <c r="R74" s="108"/>
      <c r="S74" s="108"/>
      <c r="T74" s="108"/>
      <c r="U74" s="108"/>
      <c r="V74" s="108"/>
      <c r="W74" s="108"/>
      <c r="X74" s="108"/>
      <c r="Y74" s="108"/>
      <c r="Z74" s="108"/>
      <c r="AA74" s="108"/>
    </row>
    <row r="75" spans="1:27" ht="14.25" customHeight="1">
      <c r="A75" s="108"/>
      <c r="B75" s="99" t="s">
        <v>1230</v>
      </c>
      <c r="C75" s="108" t="s">
        <v>1324</v>
      </c>
      <c r="D75" s="108"/>
      <c r="E75" s="99" t="s">
        <v>1285</v>
      </c>
      <c r="F75" s="99" t="s">
        <v>1325</v>
      </c>
      <c r="G75" s="99" t="s">
        <v>1326</v>
      </c>
      <c r="H75" s="99" t="s">
        <v>1327</v>
      </c>
      <c r="I75" s="122" t="s">
        <v>177</v>
      </c>
      <c r="J75" s="108" t="s">
        <v>362</v>
      </c>
      <c r="K75" s="108"/>
      <c r="L75" s="108"/>
      <c r="M75" s="108"/>
      <c r="N75" s="108"/>
      <c r="O75" s="108"/>
      <c r="P75" s="108"/>
      <c r="Q75" s="108"/>
      <c r="R75" s="108"/>
      <c r="S75" s="108"/>
      <c r="T75" s="108"/>
      <c r="U75" s="108"/>
      <c r="V75" s="108"/>
      <c r="W75" s="108"/>
      <c r="X75" s="108"/>
      <c r="Y75" s="108"/>
      <c r="Z75" s="108"/>
      <c r="AA75" s="108"/>
    </row>
    <row r="76" spans="1:27" ht="14.25" customHeight="1">
      <c r="A76" s="108"/>
      <c r="B76" s="99" t="s">
        <v>1230</v>
      </c>
      <c r="C76" s="108" t="s">
        <v>1328</v>
      </c>
      <c r="D76" s="108"/>
      <c r="E76" s="99" t="s">
        <v>1285</v>
      </c>
      <c r="F76" s="99" t="s">
        <v>1329</v>
      </c>
      <c r="G76" s="99" t="s">
        <v>1330</v>
      </c>
      <c r="H76" s="99" t="s">
        <v>1331</v>
      </c>
      <c r="I76" s="122" t="s">
        <v>177</v>
      </c>
      <c r="J76" s="108" t="s">
        <v>362</v>
      </c>
      <c r="K76" s="108"/>
      <c r="L76" s="108"/>
      <c r="M76" s="108"/>
      <c r="N76" s="108"/>
      <c r="O76" s="108"/>
      <c r="P76" s="108"/>
      <c r="Q76" s="108"/>
      <c r="R76" s="108"/>
      <c r="S76" s="108"/>
      <c r="T76" s="108"/>
      <c r="U76" s="108"/>
      <c r="V76" s="108"/>
      <c r="W76" s="108"/>
      <c r="X76" s="108"/>
      <c r="Y76" s="108"/>
      <c r="Z76" s="108"/>
      <c r="AA76" s="108"/>
    </row>
    <row r="77" spans="1:27" ht="14.25" customHeight="1">
      <c r="A77" s="108"/>
      <c r="B77" s="99" t="s">
        <v>1230</v>
      </c>
      <c r="C77" s="108" t="s">
        <v>1332</v>
      </c>
      <c r="D77" s="108"/>
      <c r="E77" s="99" t="s">
        <v>1285</v>
      </c>
      <c r="F77" s="99" t="s">
        <v>1333</v>
      </c>
      <c r="G77" s="99" t="s">
        <v>1330</v>
      </c>
      <c r="H77" s="99" t="s">
        <v>1334</v>
      </c>
      <c r="I77" s="122" t="s">
        <v>177</v>
      </c>
      <c r="J77" s="108" t="s">
        <v>362</v>
      </c>
      <c r="K77" s="108"/>
      <c r="L77" s="108"/>
      <c r="M77" s="108"/>
      <c r="N77" s="108"/>
      <c r="O77" s="108"/>
      <c r="P77" s="108"/>
      <c r="Q77" s="108"/>
      <c r="R77" s="108"/>
      <c r="S77" s="108"/>
      <c r="T77" s="108"/>
      <c r="U77" s="108"/>
      <c r="V77" s="108"/>
      <c r="W77" s="108"/>
      <c r="X77" s="108"/>
      <c r="Y77" s="108"/>
      <c r="Z77" s="108"/>
      <c r="AA77" s="108"/>
    </row>
    <row r="78" spans="1:27" ht="14.25" customHeight="1">
      <c r="A78" s="108"/>
      <c r="B78" s="99" t="s">
        <v>1230</v>
      </c>
      <c r="C78" s="108" t="s">
        <v>1335</v>
      </c>
      <c r="D78" s="108"/>
      <c r="E78" s="99" t="s">
        <v>1285</v>
      </c>
      <c r="F78" s="99" t="s">
        <v>1336</v>
      </c>
      <c r="G78" s="99" t="s">
        <v>1330</v>
      </c>
      <c r="H78" s="99" t="s">
        <v>1337</v>
      </c>
      <c r="I78" s="122" t="s">
        <v>177</v>
      </c>
      <c r="J78" s="108" t="s">
        <v>362</v>
      </c>
      <c r="K78" s="108"/>
      <c r="L78" s="108"/>
      <c r="M78" s="108"/>
      <c r="N78" s="108"/>
      <c r="O78" s="108"/>
      <c r="P78" s="108"/>
      <c r="Q78" s="108"/>
      <c r="R78" s="108"/>
      <c r="S78" s="108"/>
      <c r="T78" s="108"/>
      <c r="U78" s="108"/>
      <c r="V78" s="108"/>
      <c r="W78" s="108"/>
      <c r="X78" s="108"/>
      <c r="Y78" s="108"/>
      <c r="Z78" s="108"/>
      <c r="AA78" s="108"/>
    </row>
    <row r="79" spans="1:27" ht="14.25" customHeight="1">
      <c r="A79" s="108"/>
      <c r="B79" s="99" t="s">
        <v>1230</v>
      </c>
      <c r="C79" s="108" t="s">
        <v>1338</v>
      </c>
      <c r="D79" s="108"/>
      <c r="E79" s="99" t="s">
        <v>1285</v>
      </c>
      <c r="F79" s="99" t="s">
        <v>1339</v>
      </c>
      <c r="G79" s="99" t="s">
        <v>1340</v>
      </c>
      <c r="H79" s="99" t="s">
        <v>1341</v>
      </c>
      <c r="I79" s="122" t="s">
        <v>177</v>
      </c>
      <c r="J79" s="108" t="s">
        <v>362</v>
      </c>
      <c r="K79" s="108"/>
      <c r="L79" s="108"/>
      <c r="M79" s="108"/>
      <c r="N79" s="108"/>
      <c r="O79" s="108"/>
      <c r="P79" s="108"/>
      <c r="Q79" s="108"/>
      <c r="R79" s="108"/>
      <c r="S79" s="108"/>
      <c r="T79" s="108"/>
      <c r="U79" s="108"/>
      <c r="V79" s="108"/>
      <c r="W79" s="108"/>
      <c r="X79" s="108"/>
      <c r="Y79" s="108"/>
      <c r="Z79" s="108"/>
      <c r="AA79" s="108"/>
    </row>
    <row r="80" spans="1:27" ht="14.25" customHeight="1">
      <c r="A80" s="108"/>
      <c r="B80" s="99" t="s">
        <v>1230</v>
      </c>
      <c r="C80" s="108" t="s">
        <v>1342</v>
      </c>
      <c r="D80" s="108"/>
      <c r="E80" s="99" t="s">
        <v>1285</v>
      </c>
      <c r="F80" s="99" t="s">
        <v>1343</v>
      </c>
      <c r="G80" s="99" t="s">
        <v>1344</v>
      </c>
      <c r="H80" s="99" t="s">
        <v>1345</v>
      </c>
      <c r="I80" s="122" t="s">
        <v>177</v>
      </c>
      <c r="J80" s="108" t="s">
        <v>362</v>
      </c>
      <c r="K80" s="108"/>
      <c r="L80" s="108"/>
      <c r="M80" s="108"/>
      <c r="N80" s="108"/>
      <c r="O80" s="108"/>
      <c r="P80" s="108"/>
      <c r="Q80" s="108"/>
      <c r="R80" s="108"/>
      <c r="S80" s="108"/>
      <c r="T80" s="108"/>
      <c r="U80" s="108"/>
      <c r="V80" s="108"/>
      <c r="W80" s="108"/>
      <c r="X80" s="108"/>
      <c r="Y80" s="108"/>
      <c r="Z80" s="108"/>
      <c r="AA80" s="108"/>
    </row>
    <row r="81" spans="1:27" ht="14.25" customHeight="1">
      <c r="A81" s="108"/>
      <c r="B81" s="99" t="s">
        <v>1230</v>
      </c>
      <c r="C81" s="108" t="s">
        <v>1346</v>
      </c>
      <c r="D81" s="108"/>
      <c r="E81" s="99" t="s">
        <v>1285</v>
      </c>
      <c r="F81" s="99" t="s">
        <v>1347</v>
      </c>
      <c r="G81" s="99" t="s">
        <v>1344</v>
      </c>
      <c r="H81" s="99" t="s">
        <v>1348</v>
      </c>
      <c r="I81" s="122" t="s">
        <v>177</v>
      </c>
      <c r="J81" s="108" t="s">
        <v>362</v>
      </c>
      <c r="K81" s="108"/>
      <c r="L81" s="108"/>
      <c r="M81" s="108"/>
      <c r="N81" s="108"/>
      <c r="O81" s="108"/>
      <c r="P81" s="108"/>
      <c r="Q81" s="108"/>
      <c r="R81" s="108"/>
      <c r="S81" s="108"/>
      <c r="T81" s="108"/>
      <c r="U81" s="108"/>
      <c r="V81" s="108"/>
      <c r="W81" s="108"/>
      <c r="X81" s="108"/>
      <c r="Y81" s="108"/>
      <c r="Z81" s="108"/>
      <c r="AA81" s="108"/>
    </row>
    <row r="82" spans="1:27" ht="14.25" customHeight="1">
      <c r="A82" s="108"/>
      <c r="B82" s="99" t="s">
        <v>1230</v>
      </c>
      <c r="C82" s="108" t="s">
        <v>1349</v>
      </c>
      <c r="D82" s="108"/>
      <c r="E82" s="99" t="s">
        <v>1285</v>
      </c>
      <c r="F82" s="99" t="s">
        <v>1350</v>
      </c>
      <c r="G82" s="99" t="s">
        <v>1351</v>
      </c>
      <c r="H82" s="99" t="s">
        <v>1352</v>
      </c>
      <c r="I82" s="122" t="s">
        <v>177</v>
      </c>
      <c r="J82" s="108" t="s">
        <v>362</v>
      </c>
      <c r="K82" s="108"/>
      <c r="L82" s="108"/>
      <c r="M82" s="108"/>
      <c r="N82" s="108"/>
      <c r="O82" s="108"/>
      <c r="P82" s="108"/>
      <c r="Q82" s="108"/>
      <c r="R82" s="108"/>
      <c r="S82" s="108"/>
      <c r="T82" s="108"/>
      <c r="U82" s="108"/>
      <c r="V82" s="108"/>
      <c r="W82" s="108"/>
      <c r="X82" s="108"/>
      <c r="Y82" s="108"/>
      <c r="Z82" s="108"/>
      <c r="AA82" s="108"/>
    </row>
    <row r="83" spans="1:27" ht="14.25" customHeight="1">
      <c r="A83" s="108"/>
      <c r="B83" s="99" t="s">
        <v>1230</v>
      </c>
      <c r="C83" s="108" t="s">
        <v>1353</v>
      </c>
      <c r="D83" s="108"/>
      <c r="E83" s="99" t="s">
        <v>1354</v>
      </c>
      <c r="F83" s="99" t="s">
        <v>1355</v>
      </c>
      <c r="G83" s="99" t="s">
        <v>1356</v>
      </c>
      <c r="H83" s="99" t="s">
        <v>1357</v>
      </c>
      <c r="I83" s="122" t="s">
        <v>177</v>
      </c>
      <c r="J83" s="108" t="s">
        <v>362</v>
      </c>
      <c r="K83" s="108"/>
      <c r="L83" s="108"/>
      <c r="M83" s="108"/>
      <c r="N83" s="108"/>
      <c r="O83" s="108"/>
      <c r="P83" s="108"/>
      <c r="Q83" s="108"/>
      <c r="R83" s="108"/>
      <c r="S83" s="108"/>
      <c r="T83" s="108"/>
      <c r="U83" s="108"/>
      <c r="V83" s="108"/>
      <c r="W83" s="108"/>
      <c r="X83" s="108"/>
      <c r="Y83" s="108"/>
      <c r="Z83" s="108"/>
      <c r="AA83" s="108"/>
    </row>
    <row r="84" spans="1:27" ht="14.25" customHeight="1">
      <c r="A84" s="108"/>
      <c r="B84" s="99" t="s">
        <v>1230</v>
      </c>
      <c r="C84" s="108" t="s">
        <v>1358</v>
      </c>
      <c r="D84" s="108"/>
      <c r="E84" s="99" t="s">
        <v>1354</v>
      </c>
      <c r="F84" s="99" t="s">
        <v>1359</v>
      </c>
      <c r="G84" s="99" t="s">
        <v>1360</v>
      </c>
      <c r="H84" s="99" t="s">
        <v>1361</v>
      </c>
      <c r="I84" s="122" t="s">
        <v>177</v>
      </c>
      <c r="J84" s="108" t="s">
        <v>362</v>
      </c>
      <c r="K84" s="108"/>
      <c r="L84" s="108"/>
      <c r="M84" s="108"/>
      <c r="N84" s="108"/>
      <c r="O84" s="108"/>
      <c r="P84" s="108"/>
      <c r="Q84" s="108"/>
      <c r="R84" s="108"/>
      <c r="S84" s="108"/>
      <c r="T84" s="108"/>
      <c r="U84" s="108"/>
      <c r="V84" s="108"/>
      <c r="W84" s="108"/>
      <c r="X84" s="108"/>
      <c r="Y84" s="108"/>
      <c r="Z84" s="108"/>
      <c r="AA84" s="108"/>
    </row>
    <row r="85" spans="1:27" ht="14.25" customHeight="1">
      <c r="A85" s="108"/>
      <c r="B85" s="99" t="s">
        <v>1230</v>
      </c>
      <c r="C85" s="108" t="s">
        <v>1362</v>
      </c>
      <c r="D85" s="108"/>
      <c r="E85" s="99" t="s">
        <v>1354</v>
      </c>
      <c r="F85" s="99" t="s">
        <v>1363</v>
      </c>
      <c r="G85" s="99" t="s">
        <v>1364</v>
      </c>
      <c r="H85" s="99" t="s">
        <v>1365</v>
      </c>
      <c r="I85" s="122" t="s">
        <v>177</v>
      </c>
      <c r="J85" s="108" t="s">
        <v>362</v>
      </c>
      <c r="K85" s="108"/>
      <c r="L85" s="108"/>
      <c r="M85" s="108"/>
      <c r="N85" s="108"/>
      <c r="O85" s="108"/>
      <c r="P85" s="108"/>
      <c r="Q85" s="108"/>
      <c r="R85" s="108"/>
      <c r="S85" s="108"/>
      <c r="T85" s="108"/>
      <c r="U85" s="108"/>
      <c r="V85" s="108"/>
      <c r="W85" s="108"/>
      <c r="X85" s="108"/>
      <c r="Y85" s="108"/>
      <c r="Z85" s="108"/>
      <c r="AA85" s="108"/>
    </row>
    <row r="86" spans="1:27" ht="14.25" customHeight="1">
      <c r="A86" s="108"/>
      <c r="B86" s="99" t="s">
        <v>1230</v>
      </c>
      <c r="C86" s="108" t="s">
        <v>1366</v>
      </c>
      <c r="D86" s="108"/>
      <c r="E86" s="99" t="s">
        <v>1354</v>
      </c>
      <c r="F86" s="99" t="s">
        <v>1363</v>
      </c>
      <c r="G86" s="99" t="s">
        <v>1367</v>
      </c>
      <c r="H86" s="99" t="s">
        <v>1365</v>
      </c>
      <c r="I86" s="122" t="s">
        <v>177</v>
      </c>
      <c r="J86" s="108" t="s">
        <v>362</v>
      </c>
      <c r="K86" s="108"/>
      <c r="L86" s="108"/>
      <c r="M86" s="108"/>
      <c r="N86" s="108"/>
      <c r="O86" s="108"/>
      <c r="P86" s="108"/>
      <c r="Q86" s="108"/>
      <c r="R86" s="108"/>
      <c r="S86" s="108"/>
      <c r="T86" s="108"/>
      <c r="U86" s="108"/>
      <c r="V86" s="108"/>
      <c r="W86" s="108"/>
      <c r="X86" s="108"/>
      <c r="Y86" s="108"/>
      <c r="Z86" s="108"/>
      <c r="AA86" s="108"/>
    </row>
    <row r="87" spans="1:27" ht="14.25" customHeight="1">
      <c r="A87" s="108"/>
      <c r="B87" s="99" t="s">
        <v>1230</v>
      </c>
      <c r="C87" s="108" t="s">
        <v>1368</v>
      </c>
      <c r="D87" s="108"/>
      <c r="E87" s="99" t="s">
        <v>1369</v>
      </c>
      <c r="F87" s="99" t="s">
        <v>1370</v>
      </c>
      <c r="G87" s="99" t="s">
        <v>1371</v>
      </c>
      <c r="H87" s="99" t="s">
        <v>1372</v>
      </c>
      <c r="I87" s="122" t="s">
        <v>177</v>
      </c>
      <c r="J87" s="108" t="s">
        <v>362</v>
      </c>
      <c r="K87" s="108"/>
      <c r="L87" s="108"/>
      <c r="M87" s="108"/>
      <c r="N87" s="108"/>
      <c r="O87" s="108"/>
      <c r="P87" s="108"/>
      <c r="Q87" s="108"/>
      <c r="R87" s="108"/>
      <c r="S87" s="108"/>
      <c r="T87" s="108"/>
      <c r="U87" s="108"/>
      <c r="V87" s="108"/>
      <c r="W87" s="108"/>
      <c r="X87" s="108"/>
      <c r="Y87" s="108"/>
      <c r="Z87" s="108"/>
      <c r="AA87" s="108"/>
    </row>
    <row r="88" spans="1:27" ht="14.25" customHeight="1">
      <c r="A88" s="108"/>
      <c r="B88" s="99" t="s">
        <v>1230</v>
      </c>
      <c r="C88" s="108" t="s">
        <v>1373</v>
      </c>
      <c r="D88" s="108"/>
      <c r="E88" s="99" t="s">
        <v>1369</v>
      </c>
      <c r="F88" s="99" t="s">
        <v>1374</v>
      </c>
      <c r="G88" s="99" t="s">
        <v>1371</v>
      </c>
      <c r="H88" s="99" t="s">
        <v>1372</v>
      </c>
      <c r="I88" s="122" t="s">
        <v>177</v>
      </c>
      <c r="J88" s="108" t="s">
        <v>362</v>
      </c>
      <c r="K88" s="108"/>
      <c r="L88" s="108"/>
      <c r="M88" s="108"/>
      <c r="N88" s="108"/>
      <c r="O88" s="108"/>
      <c r="P88" s="108"/>
      <c r="Q88" s="108"/>
      <c r="R88" s="108"/>
      <c r="S88" s="108"/>
      <c r="T88" s="108"/>
      <c r="U88" s="108"/>
      <c r="V88" s="108"/>
      <c r="W88" s="108"/>
      <c r="X88" s="108"/>
      <c r="Y88" s="108"/>
      <c r="Z88" s="108"/>
      <c r="AA88" s="108"/>
    </row>
    <row r="89" spans="1:27" ht="14.25" customHeight="1">
      <c r="A89" s="108"/>
      <c r="B89" s="99" t="s">
        <v>1230</v>
      </c>
      <c r="C89" s="108" t="s">
        <v>1375</v>
      </c>
      <c r="D89" s="108"/>
      <c r="E89" s="99" t="s">
        <v>1369</v>
      </c>
      <c r="F89" s="99" t="s">
        <v>1376</v>
      </c>
      <c r="G89" s="99" t="s">
        <v>1371</v>
      </c>
      <c r="H89" s="99" t="s">
        <v>1372</v>
      </c>
      <c r="I89" s="122" t="s">
        <v>177</v>
      </c>
      <c r="J89" s="108" t="s">
        <v>362</v>
      </c>
      <c r="K89" s="108"/>
      <c r="L89" s="108"/>
      <c r="M89" s="108"/>
      <c r="N89" s="108"/>
      <c r="O89" s="108"/>
      <c r="P89" s="108"/>
      <c r="Q89" s="108"/>
      <c r="R89" s="108"/>
      <c r="S89" s="108"/>
      <c r="T89" s="108"/>
      <c r="U89" s="108"/>
      <c r="V89" s="108"/>
      <c r="W89" s="108"/>
      <c r="X89" s="108"/>
      <c r="Y89" s="108"/>
      <c r="Z89" s="108"/>
      <c r="AA89" s="108"/>
    </row>
    <row r="90" spans="1:27" ht="14.25" customHeight="1">
      <c r="A90" s="108"/>
      <c r="B90" s="99" t="s">
        <v>1230</v>
      </c>
      <c r="C90" s="108" t="s">
        <v>1377</v>
      </c>
      <c r="D90" s="108"/>
      <c r="E90" s="99" t="s">
        <v>1369</v>
      </c>
      <c r="F90" s="99" t="s">
        <v>1378</v>
      </c>
      <c r="G90" s="99" t="s">
        <v>1371</v>
      </c>
      <c r="H90" s="99" t="s">
        <v>1372</v>
      </c>
      <c r="I90" s="122" t="s">
        <v>177</v>
      </c>
      <c r="J90" s="108" t="s">
        <v>362</v>
      </c>
      <c r="K90" s="108"/>
      <c r="L90" s="108"/>
      <c r="M90" s="108"/>
      <c r="N90" s="108"/>
      <c r="O90" s="108"/>
      <c r="P90" s="108"/>
      <c r="Q90" s="108"/>
      <c r="R90" s="108"/>
      <c r="S90" s="108"/>
      <c r="T90" s="108"/>
      <c r="U90" s="108"/>
      <c r="V90" s="108"/>
      <c r="W90" s="108"/>
      <c r="X90" s="108"/>
      <c r="Y90" s="108"/>
      <c r="Z90" s="108"/>
      <c r="AA90" s="108"/>
    </row>
    <row r="91" spans="1:27" ht="14.25" customHeight="1">
      <c r="A91" s="108"/>
      <c r="B91" s="99" t="s">
        <v>1230</v>
      </c>
      <c r="C91" s="108" t="s">
        <v>1379</v>
      </c>
      <c r="D91" s="108"/>
      <c r="E91" s="99" t="s">
        <v>1380</v>
      </c>
      <c r="F91" s="99" t="s">
        <v>1381</v>
      </c>
      <c r="G91" s="99" t="s">
        <v>1382</v>
      </c>
      <c r="H91" s="99" t="s">
        <v>1383</v>
      </c>
      <c r="I91" s="122" t="s">
        <v>177</v>
      </c>
      <c r="J91" s="108" t="s">
        <v>362</v>
      </c>
      <c r="K91" s="108"/>
      <c r="L91" s="108"/>
      <c r="M91" s="108"/>
      <c r="N91" s="108"/>
      <c r="O91" s="108"/>
      <c r="P91" s="108"/>
      <c r="Q91" s="108"/>
      <c r="R91" s="108"/>
      <c r="S91" s="108"/>
      <c r="T91" s="108"/>
      <c r="U91" s="108"/>
      <c r="V91" s="108"/>
      <c r="W91" s="108"/>
      <c r="X91" s="108"/>
      <c r="Y91" s="108"/>
      <c r="Z91" s="108"/>
      <c r="AA91" s="108"/>
    </row>
    <row r="92" spans="1:27" ht="14.25" customHeight="1">
      <c r="A92" s="108"/>
      <c r="B92" s="99" t="s">
        <v>1230</v>
      </c>
      <c r="C92" s="108" t="s">
        <v>1384</v>
      </c>
      <c r="D92" s="108"/>
      <c r="E92" s="99" t="s">
        <v>1380</v>
      </c>
      <c r="F92" s="99" t="s">
        <v>1381</v>
      </c>
      <c r="G92" s="99" t="s">
        <v>1385</v>
      </c>
      <c r="H92" s="99" t="s">
        <v>1383</v>
      </c>
      <c r="I92" s="122" t="s">
        <v>177</v>
      </c>
      <c r="J92" s="108" t="s">
        <v>362</v>
      </c>
      <c r="K92" s="108"/>
      <c r="L92" s="108"/>
      <c r="M92" s="108"/>
      <c r="N92" s="108"/>
      <c r="O92" s="108"/>
      <c r="P92" s="108"/>
      <c r="Q92" s="108"/>
      <c r="R92" s="108"/>
      <c r="S92" s="108"/>
      <c r="T92" s="108"/>
      <c r="U92" s="108"/>
      <c r="V92" s="108"/>
      <c r="W92" s="108"/>
      <c r="X92" s="108"/>
      <c r="Y92" s="108"/>
      <c r="Z92" s="108"/>
      <c r="AA92" s="108"/>
    </row>
    <row r="93" spans="1:27" ht="14.25" customHeight="1">
      <c r="A93" s="108"/>
      <c r="B93" s="99" t="s">
        <v>1230</v>
      </c>
      <c r="C93" s="108" t="s">
        <v>1386</v>
      </c>
      <c r="D93" s="108"/>
      <c r="E93" s="99" t="s">
        <v>1380</v>
      </c>
      <c r="F93" s="99" t="s">
        <v>1381</v>
      </c>
      <c r="G93" s="99" t="s">
        <v>1387</v>
      </c>
      <c r="H93" s="99" t="s">
        <v>1383</v>
      </c>
      <c r="I93" s="122" t="s">
        <v>177</v>
      </c>
      <c r="J93" s="108" t="s">
        <v>362</v>
      </c>
      <c r="K93" s="108"/>
      <c r="L93" s="108"/>
      <c r="M93" s="108"/>
      <c r="N93" s="108"/>
      <c r="O93" s="108"/>
      <c r="P93" s="108"/>
      <c r="Q93" s="108"/>
      <c r="R93" s="108"/>
      <c r="S93" s="108"/>
      <c r="T93" s="108"/>
      <c r="U93" s="108"/>
      <c r="V93" s="108"/>
      <c r="W93" s="108"/>
      <c r="X93" s="108"/>
      <c r="Y93" s="108"/>
      <c r="Z93" s="108"/>
      <c r="AA93" s="108"/>
    </row>
    <row r="94" spans="1:27" ht="14.25" customHeight="1">
      <c r="A94" s="108"/>
      <c r="B94" s="99" t="s">
        <v>1230</v>
      </c>
      <c r="C94" s="108" t="s">
        <v>1388</v>
      </c>
      <c r="D94" s="108"/>
      <c r="E94" s="99" t="s">
        <v>1380</v>
      </c>
      <c r="F94" s="99" t="s">
        <v>1381</v>
      </c>
      <c r="G94" s="99" t="s">
        <v>1389</v>
      </c>
      <c r="H94" s="99" t="s">
        <v>1390</v>
      </c>
      <c r="I94" s="122" t="s">
        <v>177</v>
      </c>
      <c r="J94" s="108" t="s">
        <v>362</v>
      </c>
      <c r="K94" s="108"/>
      <c r="L94" s="108"/>
      <c r="M94" s="108"/>
      <c r="N94" s="108"/>
      <c r="O94" s="108"/>
      <c r="P94" s="108"/>
      <c r="Q94" s="108"/>
      <c r="R94" s="108"/>
      <c r="S94" s="108"/>
      <c r="T94" s="108"/>
      <c r="U94" s="108"/>
      <c r="V94" s="108"/>
      <c r="W94" s="108"/>
      <c r="X94" s="108"/>
      <c r="Y94" s="108"/>
      <c r="Z94" s="108"/>
      <c r="AA94" s="108"/>
    </row>
    <row r="95" spans="1:27" ht="14.25" customHeight="1">
      <c r="A95" s="108"/>
      <c r="B95" s="99" t="s">
        <v>1230</v>
      </c>
      <c r="C95" s="108" t="s">
        <v>1391</v>
      </c>
      <c r="D95" s="108"/>
      <c r="E95" s="99" t="s">
        <v>1380</v>
      </c>
      <c r="F95" s="99" t="s">
        <v>1381</v>
      </c>
      <c r="G95" s="99" t="s">
        <v>1392</v>
      </c>
      <c r="H95" s="99" t="s">
        <v>1383</v>
      </c>
      <c r="I95" s="122" t="s">
        <v>177</v>
      </c>
      <c r="J95" s="108" t="s">
        <v>362</v>
      </c>
      <c r="K95" s="108"/>
      <c r="L95" s="108"/>
      <c r="M95" s="108"/>
      <c r="N95" s="108"/>
      <c r="O95" s="108"/>
      <c r="P95" s="108"/>
      <c r="Q95" s="108"/>
      <c r="R95" s="108"/>
      <c r="S95" s="108"/>
      <c r="T95" s="108"/>
      <c r="U95" s="108"/>
      <c r="V95" s="108"/>
      <c r="W95" s="108"/>
      <c r="X95" s="108"/>
      <c r="Y95" s="108"/>
      <c r="Z95" s="108"/>
      <c r="AA95" s="108"/>
    </row>
    <row r="96" spans="1:27" ht="14.25" customHeight="1">
      <c r="A96" s="108"/>
      <c r="B96" s="99" t="s">
        <v>1230</v>
      </c>
      <c r="C96" s="108" t="s">
        <v>1393</v>
      </c>
      <c r="D96" s="108"/>
      <c r="E96" s="99" t="s">
        <v>1380</v>
      </c>
      <c r="F96" s="99" t="s">
        <v>1381</v>
      </c>
      <c r="G96" s="99" t="s">
        <v>1394</v>
      </c>
      <c r="H96" s="99" t="s">
        <v>1383</v>
      </c>
      <c r="I96" s="122" t="s">
        <v>177</v>
      </c>
      <c r="J96" s="108" t="s">
        <v>362</v>
      </c>
      <c r="K96" s="108"/>
      <c r="L96" s="108"/>
      <c r="M96" s="108"/>
      <c r="N96" s="108"/>
      <c r="O96" s="108"/>
      <c r="P96" s="108"/>
      <c r="Q96" s="108"/>
      <c r="R96" s="108"/>
      <c r="S96" s="108"/>
      <c r="T96" s="108"/>
      <c r="U96" s="108"/>
      <c r="V96" s="108"/>
      <c r="W96" s="108"/>
      <c r="X96" s="108"/>
      <c r="Y96" s="108"/>
      <c r="Z96" s="108"/>
      <c r="AA96" s="108"/>
    </row>
    <row r="97" spans="1:27" ht="14.25" customHeight="1">
      <c r="A97" s="108"/>
      <c r="B97" s="99" t="s">
        <v>1230</v>
      </c>
      <c r="C97" s="108" t="s">
        <v>1395</v>
      </c>
      <c r="D97" s="108"/>
      <c r="E97" s="99" t="s">
        <v>1380</v>
      </c>
      <c r="F97" s="99" t="s">
        <v>1381</v>
      </c>
      <c r="G97" s="99" t="s">
        <v>1396</v>
      </c>
      <c r="H97" s="99" t="s">
        <v>1383</v>
      </c>
      <c r="I97" s="122" t="s">
        <v>177</v>
      </c>
      <c r="J97" s="108" t="s">
        <v>362</v>
      </c>
      <c r="K97" s="108"/>
      <c r="L97" s="108"/>
      <c r="M97" s="108"/>
      <c r="N97" s="108"/>
      <c r="O97" s="108"/>
      <c r="P97" s="108"/>
      <c r="Q97" s="108"/>
      <c r="R97" s="108"/>
      <c r="S97" s="108"/>
      <c r="T97" s="108"/>
      <c r="U97" s="108"/>
      <c r="V97" s="108"/>
      <c r="W97" s="108"/>
      <c r="X97" s="108"/>
      <c r="Y97" s="108"/>
      <c r="Z97" s="108"/>
      <c r="AA97" s="108"/>
    </row>
    <row r="98" spans="1:27" ht="14.25" customHeight="1">
      <c r="A98" s="108"/>
      <c r="B98" s="99" t="s">
        <v>1230</v>
      </c>
      <c r="C98" s="108" t="s">
        <v>1397</v>
      </c>
      <c r="D98" s="108"/>
      <c r="E98" s="99" t="s">
        <v>1380</v>
      </c>
      <c r="F98" s="99" t="s">
        <v>1381</v>
      </c>
      <c r="G98" s="99" t="s">
        <v>1398</v>
      </c>
      <c r="H98" s="99" t="s">
        <v>1390</v>
      </c>
      <c r="I98" s="122" t="s">
        <v>177</v>
      </c>
      <c r="J98" s="108" t="s">
        <v>362</v>
      </c>
      <c r="K98" s="108"/>
      <c r="L98" s="108"/>
      <c r="M98" s="108"/>
      <c r="N98" s="108"/>
      <c r="O98" s="108"/>
      <c r="P98" s="108"/>
      <c r="Q98" s="108"/>
      <c r="R98" s="108"/>
      <c r="S98" s="108"/>
      <c r="T98" s="108"/>
      <c r="U98" s="108"/>
      <c r="V98" s="108"/>
      <c r="W98" s="108"/>
      <c r="X98" s="108"/>
      <c r="Y98" s="108"/>
      <c r="Z98" s="108"/>
      <c r="AA98" s="108"/>
    </row>
    <row r="99" spans="1:27" ht="14.25" customHeight="1">
      <c r="A99" s="108"/>
      <c r="B99" s="99" t="s">
        <v>1230</v>
      </c>
      <c r="C99" s="108" t="s">
        <v>1399</v>
      </c>
      <c r="D99" s="108"/>
      <c r="E99" s="99" t="s">
        <v>1380</v>
      </c>
      <c r="F99" s="99" t="s">
        <v>1381</v>
      </c>
      <c r="G99" s="99" t="s">
        <v>1400</v>
      </c>
      <c r="H99" s="99" t="s">
        <v>1401</v>
      </c>
      <c r="I99" s="122" t="s">
        <v>177</v>
      </c>
      <c r="J99" s="108" t="s">
        <v>362</v>
      </c>
      <c r="K99" s="108"/>
      <c r="L99" s="108"/>
      <c r="M99" s="108"/>
      <c r="N99" s="108"/>
      <c r="O99" s="108"/>
      <c r="P99" s="108"/>
      <c r="Q99" s="108"/>
      <c r="R99" s="108"/>
      <c r="S99" s="108"/>
      <c r="T99" s="108"/>
      <c r="U99" s="108"/>
      <c r="V99" s="108"/>
      <c r="W99" s="108"/>
      <c r="X99" s="108"/>
      <c r="Y99" s="108"/>
      <c r="Z99" s="108"/>
      <c r="AA99" s="108"/>
    </row>
    <row r="100" spans="1:27" ht="14.25" customHeight="1">
      <c r="A100" s="108"/>
      <c r="B100" s="99" t="s">
        <v>1230</v>
      </c>
      <c r="C100" s="108" t="s">
        <v>1402</v>
      </c>
      <c r="D100" s="108"/>
      <c r="E100" s="99" t="s">
        <v>1403</v>
      </c>
      <c r="F100" s="99" t="s">
        <v>1404</v>
      </c>
      <c r="G100" s="99" t="s">
        <v>1405</v>
      </c>
      <c r="H100" s="99" t="s">
        <v>1406</v>
      </c>
      <c r="I100" s="122" t="s">
        <v>177</v>
      </c>
      <c r="J100" s="108" t="s">
        <v>362</v>
      </c>
      <c r="K100" s="108"/>
      <c r="L100" s="108"/>
      <c r="M100" s="108"/>
      <c r="N100" s="108"/>
      <c r="O100" s="108"/>
      <c r="P100" s="108"/>
      <c r="Q100" s="108"/>
      <c r="R100" s="108"/>
      <c r="S100" s="108"/>
      <c r="T100" s="108"/>
      <c r="U100" s="108"/>
      <c r="V100" s="108"/>
      <c r="W100" s="108"/>
      <c r="X100" s="108"/>
      <c r="Y100" s="108"/>
      <c r="Z100" s="108"/>
      <c r="AA100" s="108"/>
    </row>
    <row r="101" spans="1:27" ht="14.25" customHeight="1">
      <c r="A101" s="108"/>
      <c r="B101" s="99" t="s">
        <v>1230</v>
      </c>
      <c r="C101" s="108" t="s">
        <v>1407</v>
      </c>
      <c r="D101" s="108"/>
      <c r="E101" s="99" t="s">
        <v>1403</v>
      </c>
      <c r="F101" s="99" t="s">
        <v>1408</v>
      </c>
      <c r="G101" s="99" t="s">
        <v>1409</v>
      </c>
      <c r="H101" s="99" t="s">
        <v>1410</v>
      </c>
      <c r="I101" s="122" t="s">
        <v>177</v>
      </c>
      <c r="J101" s="108" t="s">
        <v>362</v>
      </c>
      <c r="K101" s="108"/>
      <c r="L101" s="108"/>
      <c r="M101" s="108"/>
      <c r="N101" s="108"/>
      <c r="O101" s="108"/>
      <c r="P101" s="108"/>
      <c r="Q101" s="108"/>
      <c r="R101" s="108"/>
      <c r="S101" s="108"/>
      <c r="T101" s="108"/>
      <c r="U101" s="108"/>
      <c r="V101" s="108"/>
      <c r="W101" s="108"/>
      <c r="X101" s="108"/>
      <c r="Y101" s="108"/>
      <c r="Z101" s="108"/>
      <c r="AA101" s="108"/>
    </row>
    <row r="102" spans="1:27" ht="14.25" customHeight="1">
      <c r="A102" s="108"/>
      <c r="B102" s="99" t="s">
        <v>1230</v>
      </c>
      <c r="C102" s="108" t="s">
        <v>1411</v>
      </c>
      <c r="D102" s="108"/>
      <c r="E102" s="99" t="s">
        <v>1412</v>
      </c>
      <c r="F102" s="99" t="s">
        <v>1413</v>
      </c>
      <c r="G102" s="99" t="s">
        <v>1414</v>
      </c>
      <c r="H102" s="99" t="s">
        <v>1415</v>
      </c>
      <c r="I102" s="122" t="s">
        <v>177</v>
      </c>
      <c r="J102" s="108" t="s">
        <v>362</v>
      </c>
      <c r="K102" s="108"/>
      <c r="L102" s="108"/>
      <c r="M102" s="108"/>
      <c r="N102" s="108"/>
      <c r="O102" s="108"/>
      <c r="P102" s="108"/>
      <c r="Q102" s="108"/>
      <c r="R102" s="108"/>
      <c r="S102" s="108"/>
      <c r="T102" s="108"/>
      <c r="U102" s="108"/>
      <c r="V102" s="108"/>
      <c r="W102" s="108"/>
      <c r="X102" s="108"/>
      <c r="Y102" s="108"/>
      <c r="Z102" s="108"/>
      <c r="AA102" s="108"/>
    </row>
    <row r="103" spans="1:27" ht="14.25" customHeight="1">
      <c r="A103" s="108"/>
      <c r="B103" s="99" t="s">
        <v>1230</v>
      </c>
      <c r="C103" s="108" t="s">
        <v>1416</v>
      </c>
      <c r="D103" s="108"/>
      <c r="E103" s="99" t="s">
        <v>1417</v>
      </c>
      <c r="F103" s="99" t="s">
        <v>1418</v>
      </c>
      <c r="G103" s="99" t="s">
        <v>1419</v>
      </c>
      <c r="H103" s="99" t="s">
        <v>1420</v>
      </c>
      <c r="I103" s="122" t="s">
        <v>177</v>
      </c>
      <c r="J103" s="108" t="s">
        <v>362</v>
      </c>
      <c r="K103" s="108" t="s">
        <v>1421</v>
      </c>
      <c r="L103" s="108"/>
      <c r="M103" s="108"/>
      <c r="N103" s="108"/>
      <c r="O103" s="108"/>
      <c r="P103" s="108"/>
      <c r="Q103" s="108"/>
      <c r="R103" s="108"/>
      <c r="S103" s="108"/>
      <c r="T103" s="108"/>
      <c r="U103" s="108"/>
      <c r="V103" s="108"/>
      <c r="W103" s="108"/>
      <c r="X103" s="108"/>
      <c r="Y103" s="108"/>
      <c r="Z103" s="108"/>
      <c r="AA103" s="108"/>
    </row>
    <row r="104" spans="1:27" ht="14.25" customHeight="1">
      <c r="A104" s="108"/>
      <c r="B104" s="99" t="s">
        <v>1230</v>
      </c>
      <c r="C104" s="108" t="s">
        <v>1422</v>
      </c>
      <c r="D104" s="108"/>
      <c r="E104" s="99" t="s">
        <v>1417</v>
      </c>
      <c r="F104" s="99" t="s">
        <v>1418</v>
      </c>
      <c r="G104" s="99" t="s">
        <v>1423</v>
      </c>
      <c r="H104" s="99" t="s">
        <v>1424</v>
      </c>
      <c r="I104" s="122" t="s">
        <v>177</v>
      </c>
      <c r="J104" s="108" t="s">
        <v>362</v>
      </c>
      <c r="K104" s="108"/>
      <c r="L104" s="108"/>
      <c r="M104" s="108"/>
      <c r="N104" s="108"/>
      <c r="O104" s="108"/>
      <c r="P104" s="108"/>
      <c r="Q104" s="108"/>
      <c r="R104" s="108"/>
      <c r="S104" s="108"/>
      <c r="T104" s="108"/>
      <c r="U104" s="108"/>
      <c r="V104" s="108"/>
      <c r="W104" s="108"/>
      <c r="X104" s="108"/>
      <c r="Y104" s="108"/>
      <c r="Z104" s="108"/>
      <c r="AA104" s="108"/>
    </row>
    <row r="105" spans="1:27" ht="14.25" customHeight="1">
      <c r="A105" s="108"/>
      <c r="B105" s="99" t="s">
        <v>1230</v>
      </c>
      <c r="C105" s="108" t="s">
        <v>1425</v>
      </c>
      <c r="D105" s="108"/>
      <c r="E105" s="99" t="s">
        <v>1417</v>
      </c>
      <c r="F105" s="99" t="s">
        <v>1418</v>
      </c>
      <c r="G105" s="99" t="s">
        <v>1426</v>
      </c>
      <c r="H105" s="99" t="s">
        <v>1427</v>
      </c>
      <c r="I105" s="122" t="s">
        <v>177</v>
      </c>
      <c r="J105" s="108" t="s">
        <v>362</v>
      </c>
      <c r="K105" s="108" t="s">
        <v>1421</v>
      </c>
      <c r="L105" s="108"/>
      <c r="M105" s="108"/>
      <c r="N105" s="108"/>
      <c r="O105" s="108"/>
      <c r="P105" s="108"/>
      <c r="Q105" s="108"/>
      <c r="R105" s="108"/>
      <c r="S105" s="108"/>
      <c r="T105" s="108"/>
      <c r="U105" s="108"/>
      <c r="V105" s="108"/>
      <c r="W105" s="108"/>
      <c r="X105" s="108"/>
      <c r="Y105" s="108"/>
      <c r="Z105" s="108"/>
      <c r="AA105" s="108"/>
    </row>
    <row r="106" spans="1:27" ht="14.25" customHeight="1">
      <c r="A106" s="108"/>
      <c r="B106" s="99" t="s">
        <v>1230</v>
      </c>
      <c r="C106" s="108" t="s">
        <v>1428</v>
      </c>
      <c r="D106" s="108"/>
      <c r="E106" s="99" t="s">
        <v>1417</v>
      </c>
      <c r="F106" s="99" t="s">
        <v>1418</v>
      </c>
      <c r="G106" s="99" t="s">
        <v>1429</v>
      </c>
      <c r="H106" s="99" t="s">
        <v>1430</v>
      </c>
      <c r="I106" s="122" t="s">
        <v>177</v>
      </c>
      <c r="J106" s="108" t="s">
        <v>362</v>
      </c>
      <c r="K106" s="108"/>
      <c r="L106" s="108"/>
      <c r="M106" s="108"/>
      <c r="N106" s="108"/>
      <c r="O106" s="108"/>
      <c r="P106" s="108"/>
      <c r="Q106" s="108"/>
      <c r="R106" s="108"/>
      <c r="S106" s="108"/>
      <c r="T106" s="108"/>
      <c r="U106" s="108"/>
      <c r="V106" s="108"/>
      <c r="W106" s="108"/>
      <c r="X106" s="108"/>
      <c r="Y106" s="108"/>
      <c r="Z106" s="108"/>
      <c r="AA106" s="108"/>
    </row>
    <row r="107" spans="1:27" ht="14.25" customHeight="1">
      <c r="A107" s="108"/>
      <c r="B107" s="99" t="s">
        <v>1230</v>
      </c>
      <c r="C107" s="108" t="s">
        <v>1431</v>
      </c>
      <c r="D107" s="108"/>
      <c r="E107" s="99" t="s">
        <v>1432</v>
      </c>
      <c r="F107" s="99" t="s">
        <v>1418</v>
      </c>
      <c r="G107" s="99" t="s">
        <v>1433</v>
      </c>
      <c r="H107" s="99" t="s">
        <v>1434</v>
      </c>
      <c r="I107" s="122" t="s">
        <v>177</v>
      </c>
      <c r="J107" s="108" t="s">
        <v>362</v>
      </c>
      <c r="K107" s="108"/>
      <c r="L107" s="108"/>
      <c r="M107" s="108"/>
      <c r="N107" s="108"/>
      <c r="O107" s="108"/>
      <c r="P107" s="108"/>
      <c r="Q107" s="108"/>
      <c r="R107" s="108"/>
      <c r="S107" s="108"/>
      <c r="T107" s="108"/>
      <c r="U107" s="108"/>
      <c r="V107" s="108"/>
      <c r="W107" s="108"/>
      <c r="X107" s="108"/>
      <c r="Y107" s="108"/>
      <c r="Z107" s="108"/>
      <c r="AA107" s="108"/>
    </row>
    <row r="108" spans="1:27" ht="14.25" customHeight="1">
      <c r="A108" s="108"/>
      <c r="B108" s="99" t="s">
        <v>1230</v>
      </c>
      <c r="C108" s="108" t="s">
        <v>1435</v>
      </c>
      <c r="D108" s="108"/>
      <c r="E108" s="99" t="s">
        <v>1432</v>
      </c>
      <c r="F108" s="99" t="s">
        <v>1418</v>
      </c>
      <c r="G108" s="99" t="s">
        <v>1436</v>
      </c>
      <c r="H108" s="99" t="s">
        <v>1437</v>
      </c>
      <c r="I108" s="122" t="s">
        <v>177</v>
      </c>
      <c r="J108" s="108" t="s">
        <v>362</v>
      </c>
      <c r="K108" s="108"/>
      <c r="L108" s="108"/>
      <c r="M108" s="108"/>
      <c r="N108" s="108"/>
      <c r="O108" s="108"/>
      <c r="P108" s="108"/>
      <c r="Q108" s="108"/>
      <c r="R108" s="108"/>
      <c r="S108" s="108"/>
      <c r="T108" s="108"/>
      <c r="U108" s="108"/>
      <c r="V108" s="108"/>
      <c r="W108" s="108"/>
      <c r="X108" s="108"/>
      <c r="Y108" s="108"/>
      <c r="Z108" s="108"/>
      <c r="AA108" s="108"/>
    </row>
    <row r="109" spans="1:27" ht="14.25" customHeight="1">
      <c r="A109" s="108"/>
      <c r="B109" s="99" t="s">
        <v>1230</v>
      </c>
      <c r="C109" s="108" t="s">
        <v>1438</v>
      </c>
      <c r="D109" s="108"/>
      <c r="E109" s="99" t="s">
        <v>1432</v>
      </c>
      <c r="F109" s="99" t="s">
        <v>1418</v>
      </c>
      <c r="G109" s="99" t="s">
        <v>1439</v>
      </c>
      <c r="H109" s="99" t="s">
        <v>1440</v>
      </c>
      <c r="I109" s="122" t="s">
        <v>177</v>
      </c>
      <c r="J109" s="108" t="s">
        <v>362</v>
      </c>
      <c r="K109" s="108"/>
      <c r="L109" s="108"/>
      <c r="M109" s="108"/>
      <c r="N109" s="108"/>
      <c r="O109" s="108"/>
      <c r="P109" s="108"/>
      <c r="Q109" s="108"/>
      <c r="R109" s="108"/>
      <c r="S109" s="108"/>
      <c r="T109" s="108"/>
      <c r="U109" s="108"/>
      <c r="V109" s="108"/>
      <c r="W109" s="108"/>
      <c r="X109" s="108"/>
      <c r="Y109" s="108"/>
      <c r="Z109" s="108"/>
      <c r="AA109" s="108"/>
    </row>
    <row r="110" spans="1:27" ht="14.25" customHeight="1">
      <c r="A110" s="108"/>
      <c r="B110" s="99" t="s">
        <v>1230</v>
      </c>
      <c r="C110" s="108" t="s">
        <v>1441</v>
      </c>
      <c r="D110" s="108"/>
      <c r="E110" s="99" t="s">
        <v>1432</v>
      </c>
      <c r="F110" s="99" t="s">
        <v>1418</v>
      </c>
      <c r="G110" s="99" t="s">
        <v>1442</v>
      </c>
      <c r="H110" s="99" t="s">
        <v>1437</v>
      </c>
      <c r="I110" s="122" t="s">
        <v>177</v>
      </c>
      <c r="J110" s="108" t="s">
        <v>362</v>
      </c>
      <c r="K110" s="108"/>
      <c r="L110" s="108"/>
      <c r="M110" s="108"/>
      <c r="N110" s="108"/>
      <c r="O110" s="108"/>
      <c r="P110" s="108"/>
      <c r="Q110" s="108"/>
      <c r="R110" s="108"/>
      <c r="S110" s="108"/>
      <c r="T110" s="108"/>
      <c r="U110" s="108"/>
      <c r="V110" s="108"/>
      <c r="W110" s="108"/>
      <c r="X110" s="108"/>
      <c r="Y110" s="108"/>
      <c r="Z110" s="108"/>
      <c r="AA110" s="108"/>
    </row>
    <row r="111" spans="1:27" ht="14.25" customHeight="1">
      <c r="A111" s="108"/>
      <c r="B111" s="99" t="s">
        <v>1230</v>
      </c>
      <c r="C111" s="108" t="s">
        <v>1443</v>
      </c>
      <c r="D111" s="108"/>
      <c r="E111" s="99" t="s">
        <v>1444</v>
      </c>
      <c r="F111" s="99" t="s">
        <v>1418</v>
      </c>
      <c r="G111" s="99" t="s">
        <v>1445</v>
      </c>
      <c r="H111" s="99" t="s">
        <v>1446</v>
      </c>
      <c r="I111" s="122" t="s">
        <v>177</v>
      </c>
      <c r="J111" s="108" t="s">
        <v>362</v>
      </c>
      <c r="K111" s="108"/>
      <c r="L111" s="108"/>
      <c r="M111" s="108"/>
      <c r="N111" s="108"/>
      <c r="O111" s="108"/>
      <c r="P111" s="108"/>
      <c r="Q111" s="108"/>
      <c r="R111" s="108"/>
      <c r="S111" s="108"/>
      <c r="T111" s="108"/>
      <c r="U111" s="108"/>
      <c r="V111" s="108"/>
      <c r="W111" s="108"/>
      <c r="X111" s="108"/>
      <c r="Y111" s="108"/>
      <c r="Z111" s="108"/>
      <c r="AA111" s="108"/>
    </row>
    <row r="112" spans="1:27" ht="14.25" customHeight="1">
      <c r="A112" s="108"/>
      <c r="B112" s="99" t="s">
        <v>1230</v>
      </c>
      <c r="C112" s="108" t="s">
        <v>1447</v>
      </c>
      <c r="D112" s="108"/>
      <c r="E112" s="99" t="s">
        <v>1444</v>
      </c>
      <c r="F112" s="99" t="s">
        <v>1418</v>
      </c>
      <c r="G112" s="99" t="s">
        <v>1448</v>
      </c>
      <c r="H112" s="99" t="s">
        <v>1449</v>
      </c>
      <c r="I112" s="122" t="s">
        <v>177</v>
      </c>
      <c r="J112" s="108" t="s">
        <v>362</v>
      </c>
      <c r="K112" s="108"/>
      <c r="L112" s="108"/>
      <c r="M112" s="108"/>
      <c r="N112" s="108"/>
      <c r="O112" s="108"/>
      <c r="P112" s="108"/>
      <c r="Q112" s="108"/>
      <c r="R112" s="108"/>
      <c r="S112" s="108"/>
      <c r="T112" s="108"/>
      <c r="U112" s="108"/>
      <c r="V112" s="108"/>
      <c r="W112" s="108"/>
      <c r="X112" s="108"/>
      <c r="Y112" s="108"/>
      <c r="Z112" s="108"/>
      <c r="AA112" s="108"/>
    </row>
    <row r="113" spans="1:27" ht="14.25" customHeight="1">
      <c r="A113" s="108"/>
      <c r="B113" s="99" t="s">
        <v>1230</v>
      </c>
      <c r="C113" s="108" t="s">
        <v>1450</v>
      </c>
      <c r="D113" s="108"/>
      <c r="E113" s="99" t="s">
        <v>1444</v>
      </c>
      <c r="F113" s="99" t="s">
        <v>1418</v>
      </c>
      <c r="G113" s="99" t="s">
        <v>1451</v>
      </c>
      <c r="H113" s="99" t="s">
        <v>1452</v>
      </c>
      <c r="I113" s="122" t="s">
        <v>177</v>
      </c>
      <c r="J113" s="108" t="s">
        <v>362</v>
      </c>
      <c r="K113" s="108"/>
      <c r="L113" s="108"/>
      <c r="M113" s="108"/>
      <c r="N113" s="108"/>
      <c r="O113" s="108"/>
      <c r="P113" s="108"/>
      <c r="Q113" s="108"/>
      <c r="R113" s="108"/>
      <c r="S113" s="108"/>
      <c r="T113" s="108"/>
      <c r="U113" s="108"/>
      <c r="V113" s="108"/>
      <c r="W113" s="108"/>
      <c r="X113" s="108"/>
      <c r="Y113" s="108"/>
      <c r="Z113" s="108"/>
      <c r="AA113" s="108"/>
    </row>
    <row r="114" spans="1:27" ht="14.25" customHeight="1">
      <c r="A114" s="108"/>
      <c r="B114" s="99" t="s">
        <v>1230</v>
      </c>
      <c r="C114" s="108" t="s">
        <v>1453</v>
      </c>
      <c r="D114" s="108"/>
      <c r="E114" s="99" t="s">
        <v>1444</v>
      </c>
      <c r="F114" s="99" t="s">
        <v>1418</v>
      </c>
      <c r="G114" s="99" t="s">
        <v>1454</v>
      </c>
      <c r="H114" s="99" t="s">
        <v>1449</v>
      </c>
      <c r="I114" s="122" t="s">
        <v>177</v>
      </c>
      <c r="J114" s="108" t="s">
        <v>362</v>
      </c>
      <c r="K114" s="108"/>
      <c r="L114" s="108"/>
      <c r="M114" s="108"/>
      <c r="N114" s="108"/>
      <c r="O114" s="108"/>
      <c r="P114" s="108"/>
      <c r="Q114" s="108"/>
      <c r="R114" s="108"/>
      <c r="S114" s="108"/>
      <c r="T114" s="108"/>
      <c r="U114" s="108"/>
      <c r="V114" s="108"/>
      <c r="W114" s="108"/>
      <c r="X114" s="108"/>
      <c r="Y114" s="108"/>
      <c r="Z114" s="108"/>
      <c r="AA114" s="108"/>
    </row>
    <row r="115" spans="1:27" ht="14.25" customHeight="1">
      <c r="A115" s="108" t="s">
        <v>1455</v>
      </c>
      <c r="B115" s="99" t="s">
        <v>1456</v>
      </c>
      <c r="C115" s="108" t="s">
        <v>1457</v>
      </c>
      <c r="D115" s="108"/>
      <c r="E115" s="99" t="s">
        <v>1458</v>
      </c>
      <c r="F115" s="99" t="s">
        <v>1459</v>
      </c>
      <c r="G115" s="99" t="s">
        <v>1460</v>
      </c>
      <c r="H115" s="99" t="s">
        <v>1461</v>
      </c>
      <c r="I115" s="121" t="s">
        <v>184</v>
      </c>
      <c r="J115" s="108" t="s">
        <v>1098</v>
      </c>
      <c r="K115" s="108"/>
      <c r="L115" s="108"/>
      <c r="M115" s="108"/>
      <c r="N115" s="108"/>
      <c r="O115" s="108"/>
      <c r="P115" s="108"/>
      <c r="Q115" s="108"/>
      <c r="R115" s="108"/>
      <c r="S115" s="108"/>
      <c r="T115" s="108"/>
      <c r="U115" s="108"/>
      <c r="V115" s="108"/>
      <c r="W115" s="108"/>
      <c r="X115" s="108"/>
      <c r="Y115" s="108"/>
      <c r="Z115" s="108"/>
      <c r="AA115" s="108"/>
    </row>
    <row r="116" spans="1:27" ht="14.25" customHeight="1">
      <c r="A116" s="108" t="s">
        <v>1462</v>
      </c>
      <c r="B116" s="110" t="s">
        <v>1463</v>
      </c>
      <c r="C116" s="108" t="s">
        <v>1464</v>
      </c>
      <c r="D116" s="108"/>
      <c r="E116" s="99" t="s">
        <v>1465</v>
      </c>
      <c r="F116" s="127" t="s">
        <v>1465</v>
      </c>
      <c r="G116" s="99" t="s">
        <v>1466</v>
      </c>
      <c r="H116" s="99" t="s">
        <v>1467</v>
      </c>
      <c r="I116" s="121" t="s">
        <v>184</v>
      </c>
      <c r="J116" s="108" t="s">
        <v>1098</v>
      </c>
      <c r="K116" s="108"/>
      <c r="L116" s="108"/>
      <c r="M116" s="108"/>
      <c r="N116" s="108"/>
      <c r="O116" s="108"/>
      <c r="P116" s="108"/>
      <c r="Q116" s="108"/>
      <c r="R116" s="108"/>
      <c r="S116" s="108"/>
      <c r="T116" s="108"/>
      <c r="U116" s="108"/>
      <c r="V116" s="108"/>
      <c r="W116" s="108"/>
      <c r="X116" s="108"/>
      <c r="Y116" s="108"/>
      <c r="Z116" s="108"/>
      <c r="AA116" s="108"/>
    </row>
    <row r="117" spans="1:27" ht="14.25" customHeight="1">
      <c r="A117" s="108" t="s">
        <v>1468</v>
      </c>
      <c r="B117" s="99" t="s">
        <v>1469</v>
      </c>
      <c r="C117" s="108" t="s">
        <v>1470</v>
      </c>
      <c r="D117" s="108"/>
      <c r="E117" s="99" t="s">
        <v>1471</v>
      </c>
      <c r="F117" s="99" t="s">
        <v>1469</v>
      </c>
      <c r="G117" s="99" t="s">
        <v>1472</v>
      </c>
      <c r="H117" s="99" t="s">
        <v>1473</v>
      </c>
      <c r="I117" s="122" t="s">
        <v>177</v>
      </c>
      <c r="J117" s="108" t="s">
        <v>1098</v>
      </c>
      <c r="K117" s="108"/>
      <c r="L117" s="108"/>
      <c r="M117" s="108"/>
      <c r="N117" s="108"/>
      <c r="O117" s="108"/>
      <c r="P117" s="108"/>
      <c r="Q117" s="108"/>
      <c r="R117" s="108"/>
      <c r="S117" s="108"/>
      <c r="T117" s="108"/>
      <c r="U117" s="108"/>
      <c r="V117" s="108"/>
      <c r="W117" s="108"/>
      <c r="X117" s="108"/>
      <c r="Y117" s="108"/>
      <c r="Z117" s="108"/>
      <c r="AA117" s="108"/>
    </row>
    <row r="118" spans="1:27" ht="14.25" customHeight="1">
      <c r="A118" s="108" t="s">
        <v>1474</v>
      </c>
      <c r="B118" s="99" t="s">
        <v>1475</v>
      </c>
      <c r="C118" s="108" t="s">
        <v>1476</v>
      </c>
      <c r="D118" s="108"/>
      <c r="E118" s="99" t="s">
        <v>1471</v>
      </c>
      <c r="F118" s="99" t="s">
        <v>1477</v>
      </c>
      <c r="G118" s="99" t="s">
        <v>1478</v>
      </c>
      <c r="H118" s="99" t="s">
        <v>1479</v>
      </c>
      <c r="I118" s="122" t="s">
        <v>177</v>
      </c>
      <c r="J118" s="108" t="s">
        <v>1098</v>
      </c>
      <c r="K118" s="108"/>
      <c r="L118" s="108"/>
      <c r="M118" s="108"/>
      <c r="N118" s="108"/>
      <c r="O118" s="108"/>
      <c r="P118" s="108"/>
      <c r="Q118" s="108"/>
      <c r="R118" s="108"/>
      <c r="S118" s="108"/>
      <c r="T118" s="108"/>
      <c r="U118" s="108"/>
      <c r="V118" s="108"/>
      <c r="W118" s="108"/>
      <c r="X118" s="108"/>
      <c r="Y118" s="108"/>
      <c r="Z118" s="108"/>
      <c r="AA118" s="108"/>
    </row>
    <row r="119" spans="1:27" ht="14.25" customHeight="1">
      <c r="A119" s="108" t="s">
        <v>1480</v>
      </c>
      <c r="B119" s="99" t="s">
        <v>1481</v>
      </c>
      <c r="C119" s="108" t="s">
        <v>1482</v>
      </c>
      <c r="D119" s="108"/>
      <c r="E119" s="99" t="s">
        <v>1483</v>
      </c>
      <c r="F119" s="99" t="s">
        <v>1483</v>
      </c>
      <c r="G119" s="99" t="s">
        <v>1484</v>
      </c>
      <c r="H119" s="99" t="s">
        <v>1485</v>
      </c>
      <c r="I119" s="122" t="s">
        <v>177</v>
      </c>
      <c r="J119" s="108" t="s">
        <v>1098</v>
      </c>
      <c r="K119" s="108"/>
      <c r="L119" s="108"/>
      <c r="M119" s="108"/>
      <c r="N119" s="108"/>
      <c r="O119" s="108"/>
      <c r="P119" s="108"/>
      <c r="Q119" s="108"/>
      <c r="R119" s="108"/>
      <c r="S119" s="108"/>
      <c r="T119" s="108"/>
      <c r="U119" s="108"/>
      <c r="V119" s="108"/>
      <c r="W119" s="108"/>
      <c r="X119" s="108"/>
      <c r="Y119" s="108"/>
      <c r="Z119" s="108"/>
      <c r="AA119" s="108"/>
    </row>
    <row r="120" spans="1:27" ht="14.25" customHeight="1">
      <c r="A120" s="108" t="s">
        <v>1486</v>
      </c>
      <c r="B120" s="99" t="s">
        <v>1487</v>
      </c>
      <c r="C120" s="108" t="s">
        <v>1488</v>
      </c>
      <c r="D120" s="108"/>
      <c r="E120" s="99" t="s">
        <v>1489</v>
      </c>
      <c r="F120" s="99" t="s">
        <v>1489</v>
      </c>
      <c r="G120" s="99" t="s">
        <v>1490</v>
      </c>
      <c r="H120" s="99" t="s">
        <v>1491</v>
      </c>
      <c r="I120" s="122" t="s">
        <v>177</v>
      </c>
      <c r="J120" s="108" t="s">
        <v>1098</v>
      </c>
      <c r="K120" s="108"/>
      <c r="L120" s="108"/>
      <c r="M120" s="108"/>
      <c r="N120" s="108"/>
      <c r="O120" s="108"/>
      <c r="P120" s="108"/>
      <c r="Q120" s="108"/>
      <c r="R120" s="108"/>
      <c r="S120" s="108"/>
      <c r="T120" s="108"/>
      <c r="U120" s="108"/>
      <c r="V120" s="108"/>
      <c r="W120" s="108"/>
      <c r="X120" s="108"/>
      <c r="Y120" s="108"/>
      <c r="Z120" s="108"/>
      <c r="AA120" s="108"/>
    </row>
    <row r="121" spans="1:27" ht="14.25" customHeight="1">
      <c r="A121" s="108" t="s">
        <v>1492</v>
      </c>
      <c r="B121" s="99" t="s">
        <v>1493</v>
      </c>
      <c r="C121" s="108" t="s">
        <v>1494</v>
      </c>
      <c r="D121" s="108"/>
      <c r="E121" s="99" t="s">
        <v>1495</v>
      </c>
      <c r="F121" s="99" t="s">
        <v>1495</v>
      </c>
      <c r="G121" s="99" t="s">
        <v>1496</v>
      </c>
      <c r="H121" s="99" t="s">
        <v>1497</v>
      </c>
      <c r="I121" s="122" t="s">
        <v>177</v>
      </c>
      <c r="J121" s="108" t="s">
        <v>1098</v>
      </c>
      <c r="K121" s="108"/>
      <c r="L121" s="108"/>
      <c r="M121" s="108"/>
      <c r="N121" s="108"/>
      <c r="O121" s="108"/>
      <c r="P121" s="108"/>
      <c r="Q121" s="108"/>
      <c r="R121" s="108"/>
      <c r="S121" s="108"/>
      <c r="T121" s="108"/>
      <c r="U121" s="108"/>
      <c r="V121" s="108"/>
      <c r="W121" s="108"/>
      <c r="X121" s="108"/>
      <c r="Y121" s="108"/>
      <c r="Z121" s="108"/>
      <c r="AA121" s="108"/>
    </row>
    <row r="122" spans="1:27" ht="14.25" customHeight="1">
      <c r="A122" s="108" t="s">
        <v>1498</v>
      </c>
      <c r="B122" s="99" t="s">
        <v>1499</v>
      </c>
      <c r="C122" s="108" t="s">
        <v>1500</v>
      </c>
      <c r="D122" s="108"/>
      <c r="E122" s="99" t="s">
        <v>1501</v>
      </c>
      <c r="F122" s="99" t="s">
        <v>1502</v>
      </c>
      <c r="G122" s="99" t="s">
        <v>1503</v>
      </c>
      <c r="H122" s="99" t="s">
        <v>1504</v>
      </c>
      <c r="I122" s="122" t="s">
        <v>177</v>
      </c>
      <c r="J122" s="108" t="s">
        <v>1098</v>
      </c>
      <c r="K122" s="108"/>
      <c r="L122" s="108"/>
      <c r="M122" s="108"/>
      <c r="N122" s="108"/>
      <c r="O122" s="108"/>
      <c r="P122" s="108"/>
      <c r="Q122" s="108"/>
      <c r="R122" s="108"/>
      <c r="S122" s="108"/>
      <c r="T122" s="108"/>
      <c r="U122" s="108"/>
      <c r="V122" s="108"/>
      <c r="W122" s="108"/>
      <c r="X122" s="108"/>
      <c r="Y122" s="108"/>
      <c r="Z122" s="108"/>
      <c r="AA122" s="108"/>
    </row>
    <row r="123" spans="1:27" ht="14.25" customHeight="1">
      <c r="A123" s="108" t="s">
        <v>1505</v>
      </c>
      <c r="B123" s="99" t="s">
        <v>1506</v>
      </c>
      <c r="C123" s="108" t="s">
        <v>1507</v>
      </c>
      <c r="D123" s="108"/>
      <c r="E123" s="99" t="s">
        <v>1508</v>
      </c>
      <c r="F123" s="99" t="s">
        <v>1508</v>
      </c>
      <c r="G123" s="99" t="s">
        <v>1509</v>
      </c>
      <c r="H123" s="99" t="s">
        <v>1510</v>
      </c>
      <c r="I123" s="122" t="s">
        <v>177</v>
      </c>
      <c r="J123" s="108" t="s">
        <v>1098</v>
      </c>
      <c r="K123" s="108"/>
      <c r="L123" s="108"/>
      <c r="M123" s="108"/>
      <c r="N123" s="108"/>
      <c r="O123" s="108"/>
      <c r="P123" s="108"/>
      <c r="Q123" s="108"/>
      <c r="R123" s="108"/>
      <c r="S123" s="108"/>
      <c r="T123" s="108"/>
      <c r="U123" s="108"/>
      <c r="V123" s="108"/>
      <c r="W123" s="108"/>
      <c r="X123" s="108"/>
      <c r="Y123" s="108"/>
      <c r="Z123" s="108"/>
      <c r="AA123" s="108"/>
    </row>
    <row r="124" spans="1:27" ht="14.25" customHeight="1">
      <c r="A124" s="108" t="s">
        <v>1511</v>
      </c>
      <c r="B124" s="99" t="s">
        <v>1512</v>
      </c>
      <c r="C124" s="108" t="s">
        <v>1513</v>
      </c>
      <c r="D124" s="108"/>
      <c r="E124" s="99" t="s">
        <v>1514</v>
      </c>
      <c r="F124" s="99" t="s">
        <v>1514</v>
      </c>
      <c r="G124" s="99" t="s">
        <v>1515</v>
      </c>
      <c r="H124" s="99" t="s">
        <v>1516</v>
      </c>
      <c r="I124" s="122" t="s">
        <v>177</v>
      </c>
      <c r="J124" s="108" t="s">
        <v>1098</v>
      </c>
      <c r="K124" s="108"/>
      <c r="L124" s="108"/>
      <c r="M124" s="108"/>
      <c r="N124" s="108"/>
      <c r="O124" s="108"/>
      <c r="P124" s="108"/>
      <c r="Q124" s="108"/>
      <c r="R124" s="108"/>
      <c r="S124" s="108"/>
      <c r="T124" s="108"/>
      <c r="U124" s="108"/>
      <c r="V124" s="108"/>
      <c r="W124" s="108"/>
      <c r="X124" s="108"/>
      <c r="Y124" s="108"/>
      <c r="Z124" s="108"/>
      <c r="AA124" s="108"/>
    </row>
    <row r="125" spans="1:27" ht="14.25" customHeight="1">
      <c r="A125" s="108" t="s">
        <v>1517</v>
      </c>
      <c r="B125" s="99" t="s">
        <v>1518</v>
      </c>
      <c r="C125" s="108" t="s">
        <v>1519</v>
      </c>
      <c r="D125" s="108"/>
      <c r="E125" s="99" t="s">
        <v>1520</v>
      </c>
      <c r="F125" s="99" t="s">
        <v>1520</v>
      </c>
      <c r="G125" s="99" t="s">
        <v>1521</v>
      </c>
      <c r="H125" s="99" t="s">
        <v>1510</v>
      </c>
      <c r="I125" s="122" t="s">
        <v>177</v>
      </c>
      <c r="J125" s="108" t="s">
        <v>1098</v>
      </c>
      <c r="K125" s="108"/>
      <c r="L125" s="108"/>
      <c r="M125" s="108"/>
      <c r="N125" s="108"/>
      <c r="O125" s="108"/>
      <c r="P125" s="108"/>
      <c r="Q125" s="108"/>
      <c r="R125" s="108"/>
      <c r="S125" s="108"/>
      <c r="T125" s="108"/>
      <c r="U125" s="108"/>
      <c r="V125" s="108"/>
      <c r="W125" s="108"/>
      <c r="X125" s="108"/>
      <c r="Y125" s="108"/>
      <c r="Z125" s="108"/>
      <c r="AA125" s="108"/>
    </row>
    <row r="126" spans="1:27" ht="14.25" customHeight="1">
      <c r="A126" s="108" t="s">
        <v>1522</v>
      </c>
      <c r="B126" s="99" t="s">
        <v>1523</v>
      </c>
      <c r="C126" s="108" t="s">
        <v>1524</v>
      </c>
      <c r="D126" s="108"/>
      <c r="E126" s="99" t="s">
        <v>1525</v>
      </c>
      <c r="F126" s="99" t="s">
        <v>1526</v>
      </c>
      <c r="G126" s="99" t="s">
        <v>1527</v>
      </c>
      <c r="H126" s="99" t="s">
        <v>1528</v>
      </c>
      <c r="I126" s="88" t="s">
        <v>184</v>
      </c>
      <c r="J126" s="108" t="s">
        <v>1098</v>
      </c>
      <c r="K126" s="108"/>
      <c r="L126" s="108"/>
      <c r="M126" s="108"/>
      <c r="N126" s="108"/>
      <c r="O126" s="108"/>
      <c r="P126" s="108"/>
      <c r="Q126" s="108"/>
      <c r="R126" s="108"/>
      <c r="S126" s="108"/>
      <c r="T126" s="108"/>
      <c r="U126" s="108"/>
      <c r="V126" s="108"/>
      <c r="W126" s="108"/>
      <c r="X126" s="108"/>
      <c r="Y126" s="108"/>
      <c r="Z126" s="108"/>
      <c r="AA126" s="108"/>
    </row>
    <row r="127" spans="1:27" ht="14.25" customHeight="1">
      <c r="A127" s="108" t="s">
        <v>1529</v>
      </c>
      <c r="B127" s="99" t="s">
        <v>1530</v>
      </c>
      <c r="C127" s="108" t="s">
        <v>1531</v>
      </c>
      <c r="D127" s="108"/>
      <c r="E127" s="99" t="s">
        <v>1162</v>
      </c>
      <c r="F127" s="99" t="s">
        <v>1162</v>
      </c>
      <c r="G127" s="99" t="s">
        <v>1532</v>
      </c>
      <c r="H127" s="99" t="s">
        <v>1533</v>
      </c>
      <c r="I127" s="122" t="s">
        <v>177</v>
      </c>
      <c r="J127" s="108" t="s">
        <v>1098</v>
      </c>
      <c r="K127" s="108"/>
      <c r="L127" s="108"/>
      <c r="M127" s="108"/>
      <c r="N127" s="108"/>
      <c r="O127" s="108"/>
      <c r="P127" s="108"/>
      <c r="Q127" s="108"/>
      <c r="R127" s="108"/>
      <c r="S127" s="108"/>
      <c r="T127" s="108"/>
      <c r="U127" s="108"/>
      <c r="V127" s="108"/>
      <c r="W127" s="108"/>
      <c r="X127" s="108"/>
      <c r="Y127" s="108"/>
      <c r="Z127" s="108"/>
      <c r="AA127" s="108"/>
    </row>
    <row r="128" spans="1:27" ht="14.25" customHeight="1">
      <c r="A128" s="108" t="s">
        <v>1534</v>
      </c>
      <c r="B128" s="99" t="s">
        <v>1535</v>
      </c>
      <c r="C128" s="108" t="s">
        <v>1536</v>
      </c>
      <c r="D128" s="108"/>
      <c r="E128" s="99" t="s">
        <v>1537</v>
      </c>
      <c r="F128" s="99" t="s">
        <v>1537</v>
      </c>
      <c r="G128" s="99" t="s">
        <v>1538</v>
      </c>
      <c r="H128" s="99" t="s">
        <v>1539</v>
      </c>
      <c r="I128" s="122" t="s">
        <v>177</v>
      </c>
      <c r="J128" s="108" t="s">
        <v>1098</v>
      </c>
      <c r="K128" s="108"/>
      <c r="L128" s="108"/>
      <c r="M128" s="108"/>
      <c r="N128" s="108"/>
      <c r="O128" s="108"/>
      <c r="P128" s="108"/>
      <c r="Q128" s="108"/>
      <c r="R128" s="108"/>
      <c r="S128" s="108"/>
      <c r="T128" s="108"/>
      <c r="U128" s="108"/>
      <c r="V128" s="108"/>
      <c r="W128" s="108"/>
      <c r="X128" s="108"/>
      <c r="Y128" s="108"/>
      <c r="Z128" s="108"/>
      <c r="AA128" s="108"/>
    </row>
    <row r="129" spans="1:27" ht="14.25" customHeight="1">
      <c r="A129" s="108" t="s">
        <v>1540</v>
      </c>
      <c r="B129" s="99" t="s">
        <v>1541</v>
      </c>
      <c r="C129" s="108" t="s">
        <v>1542</v>
      </c>
      <c r="D129" s="108"/>
      <c r="E129" s="99" t="s">
        <v>1543</v>
      </c>
      <c r="F129" s="99" t="s">
        <v>1544</v>
      </c>
      <c r="G129" s="99" t="s">
        <v>1538</v>
      </c>
      <c r="H129" s="99" t="s">
        <v>1533</v>
      </c>
      <c r="I129" s="122" t="s">
        <v>177</v>
      </c>
      <c r="J129" s="108" t="s">
        <v>1098</v>
      </c>
      <c r="K129" s="108"/>
      <c r="L129" s="108"/>
      <c r="M129" s="108"/>
      <c r="N129" s="108"/>
      <c r="O129" s="108"/>
      <c r="P129" s="108"/>
      <c r="Q129" s="108"/>
      <c r="R129" s="108"/>
      <c r="S129" s="108"/>
      <c r="T129" s="108"/>
      <c r="U129" s="108"/>
      <c r="V129" s="108"/>
      <c r="W129" s="108"/>
      <c r="X129" s="108"/>
      <c r="Y129" s="108"/>
      <c r="Z129" s="108"/>
      <c r="AA129" s="108"/>
    </row>
    <row r="130" spans="1:27" ht="14.25" customHeight="1">
      <c r="A130" s="108" t="s">
        <v>1545</v>
      </c>
      <c r="B130" s="99" t="s">
        <v>1546</v>
      </c>
      <c r="C130" s="108" t="s">
        <v>1547</v>
      </c>
      <c r="D130" s="108"/>
      <c r="E130" s="99" t="s">
        <v>1548</v>
      </c>
      <c r="F130" s="99" t="s">
        <v>1548</v>
      </c>
      <c r="G130" s="99" t="s">
        <v>1549</v>
      </c>
      <c r="H130" s="99" t="s">
        <v>1550</v>
      </c>
      <c r="I130" s="122" t="s">
        <v>177</v>
      </c>
      <c r="J130" s="108" t="s">
        <v>1098</v>
      </c>
      <c r="K130" s="108"/>
      <c r="L130" s="108"/>
      <c r="M130" s="108"/>
      <c r="N130" s="108"/>
      <c r="O130" s="108"/>
      <c r="P130" s="108"/>
      <c r="Q130" s="108"/>
      <c r="R130" s="108"/>
      <c r="S130" s="108"/>
      <c r="T130" s="108"/>
      <c r="U130" s="108"/>
      <c r="V130" s="108"/>
      <c r="W130" s="108"/>
      <c r="X130" s="108"/>
      <c r="Y130" s="108"/>
      <c r="Z130" s="108"/>
      <c r="AA130" s="108"/>
    </row>
    <row r="131" spans="1:27" ht="14.25" customHeight="1">
      <c r="A131" s="108" t="s">
        <v>1551</v>
      </c>
      <c r="B131" s="99" t="s">
        <v>1552</v>
      </c>
      <c r="C131" s="108" t="s">
        <v>1553</v>
      </c>
      <c r="D131" s="108"/>
      <c r="E131" s="99" t="s">
        <v>1554</v>
      </c>
      <c r="F131" s="99" t="s">
        <v>1555</v>
      </c>
      <c r="G131" s="99" t="s">
        <v>1532</v>
      </c>
      <c r="H131" s="99" t="s">
        <v>1556</v>
      </c>
      <c r="I131" s="88" t="s">
        <v>184</v>
      </c>
      <c r="J131" s="108" t="s">
        <v>1098</v>
      </c>
      <c r="K131" s="108"/>
      <c r="L131" s="108"/>
      <c r="M131" s="108"/>
      <c r="N131" s="108"/>
      <c r="O131" s="108"/>
      <c r="P131" s="108"/>
      <c r="Q131" s="108"/>
      <c r="R131" s="108"/>
      <c r="S131" s="108"/>
      <c r="T131" s="108"/>
      <c r="U131" s="108"/>
      <c r="V131" s="108"/>
      <c r="W131" s="108"/>
      <c r="X131" s="108"/>
      <c r="Y131" s="108"/>
      <c r="Z131" s="108"/>
      <c r="AA131" s="108"/>
    </row>
    <row r="132" spans="1:27" ht="14.25" customHeight="1">
      <c r="A132" s="108" t="s">
        <v>1557</v>
      </c>
      <c r="B132" s="99" t="s">
        <v>1558</v>
      </c>
      <c r="C132" s="108" t="s">
        <v>1559</v>
      </c>
      <c r="D132" s="108"/>
      <c r="E132" s="128" t="s">
        <v>1560</v>
      </c>
      <c r="F132" s="99" t="s">
        <v>1560</v>
      </c>
      <c r="G132" s="99" t="s">
        <v>1532</v>
      </c>
      <c r="H132" s="99" t="s">
        <v>1550</v>
      </c>
      <c r="I132" s="122" t="s">
        <v>177</v>
      </c>
      <c r="J132" s="108" t="s">
        <v>1098</v>
      </c>
      <c r="K132" s="108"/>
      <c r="L132" s="108"/>
      <c r="M132" s="108"/>
      <c r="N132" s="108"/>
      <c r="O132" s="108"/>
      <c r="P132" s="108"/>
      <c r="Q132" s="108"/>
      <c r="R132" s="108"/>
      <c r="S132" s="108"/>
      <c r="T132" s="108"/>
      <c r="U132" s="108"/>
      <c r="V132" s="108"/>
      <c r="W132" s="108"/>
      <c r="X132" s="108"/>
      <c r="Y132" s="108"/>
      <c r="Z132" s="108"/>
      <c r="AA132" s="108"/>
    </row>
    <row r="133" spans="1:27" ht="14.25" customHeight="1">
      <c r="A133" s="108" t="s">
        <v>1561</v>
      </c>
      <c r="B133" s="99" t="s">
        <v>1562</v>
      </c>
      <c r="C133" s="108" t="s">
        <v>1563</v>
      </c>
      <c r="D133" s="108"/>
      <c r="E133" s="99" t="s">
        <v>1495</v>
      </c>
      <c r="F133" s="99" t="s">
        <v>1495</v>
      </c>
      <c r="G133" s="99" t="s">
        <v>1496</v>
      </c>
      <c r="H133" s="99" t="s">
        <v>1497</v>
      </c>
      <c r="I133" s="122" t="s">
        <v>177</v>
      </c>
      <c r="J133" s="108" t="s">
        <v>1098</v>
      </c>
      <c r="K133" s="108"/>
      <c r="L133" s="108"/>
      <c r="M133" s="108"/>
      <c r="N133" s="108"/>
      <c r="O133" s="108"/>
      <c r="P133" s="108"/>
      <c r="Q133" s="108"/>
      <c r="R133" s="108"/>
      <c r="S133" s="108"/>
      <c r="T133" s="108"/>
      <c r="U133" s="108"/>
      <c r="V133" s="108"/>
      <c r="W133" s="108"/>
      <c r="X133" s="108"/>
      <c r="Y133" s="108"/>
      <c r="Z133" s="108"/>
      <c r="AA133" s="108"/>
    </row>
    <row r="134" spans="1:27" ht="14.25" customHeight="1">
      <c r="A134" s="108" t="s">
        <v>1564</v>
      </c>
      <c r="B134" s="99" t="s">
        <v>1565</v>
      </c>
      <c r="C134" s="108" t="s">
        <v>1566</v>
      </c>
      <c r="D134" s="108"/>
      <c r="E134" s="99" t="s">
        <v>1543</v>
      </c>
      <c r="F134" s="99" t="s">
        <v>1544</v>
      </c>
      <c r="G134" s="99" t="s">
        <v>1538</v>
      </c>
      <c r="H134" s="99" t="s">
        <v>1533</v>
      </c>
      <c r="I134" s="122" t="s">
        <v>177</v>
      </c>
      <c r="J134" s="108" t="s">
        <v>1098</v>
      </c>
      <c r="K134" s="108"/>
      <c r="L134" s="108"/>
      <c r="M134" s="108"/>
      <c r="N134" s="108"/>
      <c r="O134" s="108"/>
      <c r="P134" s="108"/>
      <c r="Q134" s="108"/>
      <c r="R134" s="108"/>
      <c r="S134" s="108"/>
      <c r="T134" s="108"/>
      <c r="U134" s="108"/>
      <c r="V134" s="108"/>
      <c r="W134" s="108"/>
      <c r="X134" s="108"/>
      <c r="Y134" s="108"/>
      <c r="Z134" s="108"/>
      <c r="AA134" s="108"/>
    </row>
    <row r="135" spans="1:27" ht="14.25" customHeight="1">
      <c r="A135" s="108" t="s">
        <v>1567</v>
      </c>
      <c r="B135" s="99" t="s">
        <v>1568</v>
      </c>
      <c r="C135" s="108" t="s">
        <v>1569</v>
      </c>
      <c r="D135" s="108"/>
      <c r="E135" s="99" t="s">
        <v>1570</v>
      </c>
      <c r="F135" s="99" t="s">
        <v>1570</v>
      </c>
      <c r="G135" s="99" t="s">
        <v>1571</v>
      </c>
      <c r="H135" s="99" t="s">
        <v>1533</v>
      </c>
      <c r="I135" s="122" t="s">
        <v>177</v>
      </c>
      <c r="J135" s="108" t="s">
        <v>1098</v>
      </c>
      <c r="K135" s="108"/>
      <c r="L135" s="108"/>
      <c r="M135" s="108"/>
      <c r="N135" s="108"/>
      <c r="O135" s="108"/>
      <c r="P135" s="108"/>
      <c r="Q135" s="108"/>
      <c r="R135" s="108"/>
      <c r="S135" s="108"/>
      <c r="T135" s="108"/>
      <c r="U135" s="108"/>
      <c r="V135" s="108"/>
      <c r="W135" s="108"/>
      <c r="X135" s="108"/>
      <c r="Y135" s="108"/>
      <c r="Z135" s="108"/>
      <c r="AA135" s="108"/>
    </row>
    <row r="136" spans="1:27" ht="14.25" customHeight="1">
      <c r="A136" s="108" t="s">
        <v>1572</v>
      </c>
      <c r="B136" s="99" t="s">
        <v>1573</v>
      </c>
      <c r="C136" s="108" t="s">
        <v>1574</v>
      </c>
      <c r="D136" s="108"/>
      <c r="E136" s="99" t="s">
        <v>1575</v>
      </c>
      <c r="F136" s="99" t="s">
        <v>1575</v>
      </c>
      <c r="G136" s="99" t="s">
        <v>1576</v>
      </c>
      <c r="H136" s="99" t="s">
        <v>1577</v>
      </c>
      <c r="I136" s="122" t="s">
        <v>177</v>
      </c>
      <c r="J136" s="108" t="s">
        <v>1098</v>
      </c>
      <c r="K136" s="108"/>
      <c r="L136" s="108"/>
      <c r="M136" s="108"/>
      <c r="N136" s="108"/>
      <c r="O136" s="108"/>
      <c r="P136" s="108"/>
      <c r="Q136" s="108"/>
      <c r="R136" s="108"/>
      <c r="S136" s="108"/>
      <c r="T136" s="108"/>
      <c r="U136" s="108"/>
      <c r="V136" s="108"/>
      <c r="W136" s="108"/>
      <c r="X136" s="108"/>
      <c r="Y136" s="108"/>
      <c r="Z136" s="108"/>
      <c r="AA136" s="108"/>
    </row>
    <row r="137" spans="1:27" ht="14.25" customHeight="1">
      <c r="A137" s="108" t="s">
        <v>1578</v>
      </c>
      <c r="B137" s="99" t="s">
        <v>1579</v>
      </c>
      <c r="C137" s="108" t="s">
        <v>1580</v>
      </c>
      <c r="D137" s="108"/>
      <c r="E137" s="99" t="s">
        <v>1581</v>
      </c>
      <c r="F137" s="99" t="s">
        <v>1582</v>
      </c>
      <c r="G137" s="99" t="s">
        <v>1571</v>
      </c>
      <c r="H137" s="99" t="s">
        <v>1533</v>
      </c>
      <c r="I137" s="122" t="s">
        <v>177</v>
      </c>
      <c r="J137" s="108" t="s">
        <v>1098</v>
      </c>
      <c r="K137" s="108"/>
      <c r="L137" s="108"/>
      <c r="M137" s="108"/>
      <c r="N137" s="108"/>
      <c r="O137" s="108"/>
      <c r="P137" s="108"/>
      <c r="Q137" s="108"/>
      <c r="R137" s="108"/>
      <c r="S137" s="108"/>
      <c r="T137" s="108"/>
      <c r="U137" s="108"/>
      <c r="V137" s="108"/>
      <c r="W137" s="108"/>
      <c r="X137" s="108"/>
      <c r="Y137" s="108"/>
      <c r="Z137" s="108"/>
      <c r="AA137" s="108"/>
    </row>
    <row r="138" spans="1:27" ht="14.25" customHeight="1">
      <c r="A138" s="108" t="s">
        <v>454</v>
      </c>
      <c r="B138" s="99" t="s">
        <v>455</v>
      </c>
      <c r="C138" s="108" t="s">
        <v>1583</v>
      </c>
      <c r="D138" s="108"/>
      <c r="E138" s="129" t="s">
        <v>1584</v>
      </c>
      <c r="F138" s="99" t="s">
        <v>1585</v>
      </c>
      <c r="G138" s="99" t="s">
        <v>1586</v>
      </c>
      <c r="H138" s="99" t="s">
        <v>1587</v>
      </c>
      <c r="I138" s="122" t="s">
        <v>177</v>
      </c>
      <c r="J138" s="108" t="s">
        <v>1098</v>
      </c>
      <c r="K138" s="108"/>
      <c r="L138" s="108"/>
      <c r="M138" s="108"/>
      <c r="N138" s="108"/>
      <c r="O138" s="108"/>
      <c r="P138" s="108"/>
      <c r="Q138" s="108"/>
      <c r="R138" s="108"/>
      <c r="S138" s="108"/>
      <c r="T138" s="108"/>
      <c r="U138" s="108"/>
      <c r="V138" s="108"/>
      <c r="W138" s="108"/>
      <c r="X138" s="108"/>
      <c r="Y138" s="108"/>
      <c r="Z138" s="108"/>
      <c r="AA138" s="108"/>
    </row>
    <row r="139" spans="1:27" ht="14.25" customHeight="1">
      <c r="A139" s="108" t="s">
        <v>1588</v>
      </c>
      <c r="B139" s="99" t="s">
        <v>1589</v>
      </c>
      <c r="C139" s="108" t="s">
        <v>1590</v>
      </c>
      <c r="D139" s="108"/>
      <c r="E139" s="99" t="s">
        <v>1591</v>
      </c>
      <c r="F139" s="99" t="s">
        <v>1591</v>
      </c>
      <c r="G139" s="99" t="s">
        <v>1592</v>
      </c>
      <c r="H139" s="99" t="s">
        <v>1497</v>
      </c>
      <c r="I139" s="122" t="s">
        <v>177</v>
      </c>
      <c r="J139" s="108" t="s">
        <v>1098</v>
      </c>
      <c r="K139" s="108"/>
      <c r="L139" s="108"/>
      <c r="M139" s="108"/>
      <c r="N139" s="108"/>
      <c r="O139" s="108"/>
      <c r="P139" s="108"/>
      <c r="Q139" s="108"/>
      <c r="R139" s="108"/>
      <c r="S139" s="108"/>
      <c r="T139" s="108"/>
      <c r="U139" s="108"/>
      <c r="V139" s="108"/>
      <c r="W139" s="108"/>
      <c r="X139" s="108"/>
      <c r="Y139" s="108"/>
      <c r="Z139" s="108"/>
      <c r="AA139" s="108"/>
    </row>
    <row r="140" spans="1:27" ht="14.25" customHeight="1">
      <c r="A140" s="108" t="s">
        <v>843</v>
      </c>
      <c r="B140" s="99" t="s">
        <v>844</v>
      </c>
      <c r="C140" s="108" t="s">
        <v>1593</v>
      </c>
      <c r="D140" s="108"/>
      <c r="E140" s="99" t="s">
        <v>1594</v>
      </c>
      <c r="F140" s="99" t="s">
        <v>1594</v>
      </c>
      <c r="G140" s="99" t="s">
        <v>1595</v>
      </c>
      <c r="H140" s="99" t="s">
        <v>1596</v>
      </c>
      <c r="I140" s="122" t="s">
        <v>177</v>
      </c>
      <c r="J140" s="108" t="s">
        <v>1098</v>
      </c>
      <c r="K140" s="108"/>
      <c r="L140" s="108"/>
      <c r="M140" s="108"/>
      <c r="N140" s="108"/>
      <c r="O140" s="108"/>
      <c r="P140" s="108"/>
      <c r="Q140" s="108"/>
      <c r="R140" s="108"/>
      <c r="S140" s="108"/>
      <c r="T140" s="108"/>
      <c r="U140" s="108"/>
      <c r="V140" s="108"/>
      <c r="W140" s="108"/>
      <c r="X140" s="108"/>
      <c r="Y140" s="108"/>
      <c r="Z140" s="108"/>
      <c r="AA140" s="108"/>
    </row>
    <row r="141" spans="1:27" ht="14.25" customHeight="1">
      <c r="A141" s="108" t="s">
        <v>814</v>
      </c>
      <c r="B141" s="99" t="s">
        <v>815</v>
      </c>
      <c r="C141" s="108" t="s">
        <v>1597</v>
      </c>
      <c r="D141" s="108"/>
      <c r="E141" s="99" t="s">
        <v>1598</v>
      </c>
      <c r="F141" s="99" t="s">
        <v>1598</v>
      </c>
      <c r="G141" s="99" t="s">
        <v>818</v>
      </c>
      <c r="H141" s="99" t="s">
        <v>1596</v>
      </c>
      <c r="I141" s="122" t="s">
        <v>177</v>
      </c>
      <c r="J141" s="108" t="s">
        <v>1098</v>
      </c>
      <c r="K141" s="108"/>
      <c r="L141" s="108"/>
      <c r="M141" s="108"/>
      <c r="N141" s="108"/>
      <c r="O141" s="108"/>
      <c r="P141" s="108"/>
      <c r="Q141" s="108"/>
      <c r="R141" s="108"/>
      <c r="S141" s="108"/>
      <c r="T141" s="108"/>
      <c r="U141" s="108"/>
      <c r="V141" s="108"/>
      <c r="W141" s="108"/>
      <c r="X141" s="108"/>
      <c r="Y141" s="108"/>
      <c r="Z141" s="108"/>
      <c r="AA141" s="108"/>
    </row>
    <row r="142" spans="1:27" ht="14.25" customHeight="1">
      <c r="A142" s="108" t="s">
        <v>1599</v>
      </c>
      <c r="B142" s="99" t="s">
        <v>1600</v>
      </c>
      <c r="C142" s="108" t="s">
        <v>1601</v>
      </c>
      <c r="D142" s="108"/>
      <c r="E142" s="99" t="s">
        <v>1525</v>
      </c>
      <c r="F142" s="99" t="s">
        <v>1602</v>
      </c>
      <c r="G142" s="99" t="s">
        <v>1571</v>
      </c>
      <c r="H142" s="99" t="s">
        <v>1533</v>
      </c>
      <c r="I142" s="122" t="s">
        <v>177</v>
      </c>
      <c r="J142" s="108" t="s">
        <v>1098</v>
      </c>
      <c r="K142" s="108"/>
      <c r="L142" s="108"/>
      <c r="M142" s="108"/>
      <c r="N142" s="108"/>
      <c r="O142" s="108"/>
      <c r="P142" s="108"/>
      <c r="Q142" s="108"/>
      <c r="R142" s="108"/>
      <c r="S142" s="108"/>
      <c r="T142" s="108"/>
      <c r="U142" s="108"/>
      <c r="V142" s="108"/>
      <c r="W142" s="108"/>
      <c r="X142" s="108"/>
      <c r="Y142" s="108"/>
      <c r="Z142" s="108"/>
      <c r="AA142" s="108"/>
    </row>
    <row r="143" spans="1:27" ht="14.25" customHeight="1">
      <c r="A143" s="108" t="s">
        <v>1603</v>
      </c>
      <c r="B143" s="99" t="s">
        <v>1604</v>
      </c>
      <c r="C143" s="108" t="s">
        <v>1605</v>
      </c>
      <c r="D143" s="108"/>
      <c r="E143" s="99" t="s">
        <v>1606</v>
      </c>
      <c r="F143" s="99" t="s">
        <v>1606</v>
      </c>
      <c r="G143" s="99" t="s">
        <v>1607</v>
      </c>
      <c r="H143" s="99" t="s">
        <v>1608</v>
      </c>
      <c r="I143" s="122" t="s">
        <v>177</v>
      </c>
      <c r="J143" s="108" t="s">
        <v>1098</v>
      </c>
      <c r="K143" s="108"/>
      <c r="L143" s="108"/>
      <c r="M143" s="108"/>
      <c r="N143" s="108"/>
      <c r="O143" s="108"/>
      <c r="P143" s="108"/>
      <c r="Q143" s="108"/>
      <c r="R143" s="108"/>
      <c r="S143" s="108"/>
      <c r="T143" s="108"/>
      <c r="U143" s="108"/>
      <c r="V143" s="108"/>
      <c r="W143" s="108"/>
      <c r="X143" s="108"/>
      <c r="Y143" s="108"/>
      <c r="Z143" s="108"/>
      <c r="AA143" s="108"/>
    </row>
    <row r="144" spans="1:27" ht="14.25" customHeight="1">
      <c r="A144" s="108" t="s">
        <v>1609</v>
      </c>
      <c r="B144" s="99" t="s">
        <v>1610</v>
      </c>
      <c r="C144" s="108" t="s">
        <v>1611</v>
      </c>
      <c r="D144" s="108"/>
      <c r="E144" s="99" t="s">
        <v>1612</v>
      </c>
      <c r="F144" s="99" t="s">
        <v>1612</v>
      </c>
      <c r="G144" s="99" t="s">
        <v>1613</v>
      </c>
      <c r="H144" s="99" t="s">
        <v>1614</v>
      </c>
      <c r="I144" s="122" t="s">
        <v>177</v>
      </c>
      <c r="J144" s="108" t="s">
        <v>1098</v>
      </c>
      <c r="K144" s="108"/>
      <c r="L144" s="108"/>
      <c r="M144" s="108"/>
      <c r="N144" s="108"/>
      <c r="O144" s="108"/>
      <c r="P144" s="108"/>
      <c r="Q144" s="108"/>
      <c r="R144" s="108"/>
      <c r="S144" s="108"/>
      <c r="T144" s="108"/>
      <c r="U144" s="108"/>
      <c r="V144" s="108"/>
      <c r="W144" s="108"/>
      <c r="X144" s="108"/>
      <c r="Y144" s="108"/>
      <c r="Z144" s="108"/>
      <c r="AA144" s="108"/>
    </row>
    <row r="145" spans="1:27" ht="14.25" customHeight="1">
      <c r="A145" s="108" t="s">
        <v>1615</v>
      </c>
      <c r="B145" s="99"/>
      <c r="C145" s="108"/>
      <c r="D145" s="108"/>
      <c r="E145" s="99"/>
      <c r="F145" s="99"/>
      <c r="G145" s="99"/>
      <c r="H145" s="99"/>
      <c r="I145" s="121"/>
      <c r="J145" s="121"/>
      <c r="K145" s="108"/>
      <c r="L145" s="108"/>
      <c r="M145" s="108"/>
      <c r="N145" s="108"/>
      <c r="O145" s="108"/>
      <c r="P145" s="108"/>
      <c r="Q145" s="108"/>
      <c r="R145" s="108"/>
      <c r="S145" s="108"/>
      <c r="T145" s="108"/>
      <c r="U145" s="108"/>
      <c r="V145" s="108"/>
      <c r="W145" s="108"/>
      <c r="X145" s="108"/>
      <c r="Y145" s="108"/>
      <c r="Z145" s="108"/>
      <c r="AA145" s="108"/>
    </row>
    <row r="146" spans="1:27" ht="14.25" customHeight="1">
      <c r="A146" s="108"/>
      <c r="B146" s="99"/>
      <c r="C146" s="108"/>
      <c r="D146" s="108"/>
      <c r="E146" s="99"/>
      <c r="F146" s="99"/>
      <c r="G146" s="99"/>
      <c r="H146" s="99"/>
      <c r="I146" s="121"/>
      <c r="J146" s="108"/>
      <c r="K146" s="108"/>
      <c r="L146" s="108"/>
      <c r="M146" s="108"/>
      <c r="N146" s="108"/>
      <c r="O146" s="108"/>
      <c r="P146" s="108"/>
      <c r="Q146" s="108"/>
      <c r="R146" s="108"/>
      <c r="S146" s="108"/>
      <c r="T146" s="108"/>
      <c r="U146" s="108"/>
      <c r="V146" s="108"/>
      <c r="W146" s="108"/>
      <c r="X146" s="108"/>
      <c r="Y146" s="108"/>
      <c r="Z146" s="108"/>
      <c r="AA146" s="108"/>
    </row>
    <row r="147" spans="1:27" ht="14.25" customHeight="1">
      <c r="A147" s="108"/>
      <c r="B147" s="99"/>
      <c r="C147" s="108"/>
      <c r="D147" s="108"/>
      <c r="E147" s="99"/>
      <c r="F147" s="99"/>
      <c r="G147" s="99"/>
      <c r="H147" s="99"/>
      <c r="I147" s="121"/>
      <c r="J147" s="108"/>
      <c r="K147" s="108"/>
      <c r="L147" s="108"/>
      <c r="M147" s="108"/>
      <c r="N147" s="108"/>
      <c r="O147" s="108"/>
      <c r="P147" s="108"/>
      <c r="Q147" s="108"/>
      <c r="R147" s="108"/>
      <c r="S147" s="108"/>
      <c r="T147" s="108"/>
      <c r="U147" s="108"/>
      <c r="V147" s="108"/>
      <c r="W147" s="108"/>
      <c r="X147" s="108"/>
      <c r="Y147" s="108"/>
      <c r="Z147" s="108"/>
      <c r="AA147" s="108"/>
    </row>
    <row r="148" spans="1:27" ht="14.25" customHeight="1">
      <c r="A148" s="108"/>
      <c r="B148" s="99"/>
      <c r="C148" s="108"/>
      <c r="D148" s="108"/>
      <c r="E148" s="99"/>
      <c r="F148" s="99"/>
      <c r="G148" s="99"/>
      <c r="H148" s="99"/>
      <c r="I148" s="121"/>
      <c r="J148" s="108"/>
      <c r="K148" s="108"/>
      <c r="L148" s="108"/>
      <c r="M148" s="108"/>
      <c r="N148" s="108"/>
      <c r="O148" s="108"/>
      <c r="P148" s="108"/>
      <c r="Q148" s="108"/>
      <c r="R148" s="108"/>
      <c r="S148" s="108"/>
      <c r="T148" s="108"/>
      <c r="U148" s="108"/>
      <c r="V148" s="108"/>
      <c r="W148" s="108"/>
      <c r="X148" s="108"/>
      <c r="Y148" s="108"/>
      <c r="Z148" s="108"/>
      <c r="AA148" s="108"/>
    </row>
    <row r="149" spans="1:27" ht="14.25" customHeight="1">
      <c r="A149" s="108"/>
      <c r="B149" s="99"/>
      <c r="C149" s="108"/>
      <c r="D149" s="108"/>
      <c r="E149" s="99"/>
      <c r="F149" s="99"/>
      <c r="G149" s="99"/>
      <c r="H149" s="99"/>
      <c r="I149" s="121"/>
      <c r="J149" s="108"/>
      <c r="K149" s="108"/>
      <c r="L149" s="108"/>
      <c r="M149" s="108"/>
      <c r="N149" s="108"/>
      <c r="O149" s="108"/>
      <c r="P149" s="108"/>
      <c r="Q149" s="108"/>
      <c r="R149" s="108"/>
      <c r="S149" s="108"/>
      <c r="T149" s="108"/>
      <c r="U149" s="108"/>
      <c r="V149" s="108"/>
      <c r="W149" s="108"/>
      <c r="X149" s="108"/>
      <c r="Y149" s="108"/>
      <c r="Z149" s="108"/>
      <c r="AA149" s="108"/>
    </row>
    <row r="150" spans="1:27" ht="14.25" customHeight="1">
      <c r="A150" s="108"/>
      <c r="B150" s="99"/>
      <c r="C150" s="108"/>
      <c r="D150" s="108"/>
      <c r="E150" s="99"/>
      <c r="F150" s="99"/>
      <c r="G150" s="99"/>
      <c r="H150" s="99"/>
      <c r="I150" s="121"/>
      <c r="J150" s="108"/>
      <c r="K150" s="108"/>
      <c r="L150" s="108"/>
      <c r="M150" s="108"/>
      <c r="N150" s="108"/>
      <c r="O150" s="108"/>
      <c r="P150" s="108"/>
      <c r="Q150" s="108"/>
      <c r="R150" s="108"/>
      <c r="S150" s="108"/>
      <c r="T150" s="108"/>
      <c r="U150" s="108"/>
      <c r="V150" s="108"/>
      <c r="W150" s="108"/>
      <c r="X150" s="108"/>
      <c r="Y150" s="108"/>
      <c r="Z150" s="108"/>
      <c r="AA150" s="108"/>
    </row>
    <row r="151" spans="1:27" ht="14.25" customHeight="1">
      <c r="A151" s="108"/>
      <c r="B151" s="99"/>
      <c r="C151" s="108"/>
      <c r="D151" s="108"/>
      <c r="E151" s="99"/>
      <c r="F151" s="99"/>
      <c r="G151" s="99"/>
      <c r="H151" s="99"/>
      <c r="I151" s="121"/>
      <c r="J151" s="108"/>
      <c r="K151" s="108"/>
      <c r="L151" s="108"/>
      <c r="M151" s="108"/>
      <c r="N151" s="108"/>
      <c r="O151" s="108"/>
      <c r="P151" s="108"/>
      <c r="Q151" s="108"/>
      <c r="R151" s="108"/>
      <c r="S151" s="108"/>
      <c r="T151" s="108"/>
      <c r="U151" s="108"/>
      <c r="V151" s="108"/>
      <c r="W151" s="108"/>
      <c r="X151" s="108"/>
      <c r="Y151" s="108"/>
      <c r="Z151" s="108"/>
      <c r="AA151" s="108"/>
    </row>
    <row r="152" spans="1:27" ht="14.25" customHeight="1">
      <c r="A152" s="108"/>
      <c r="B152" s="99"/>
      <c r="C152" s="108"/>
      <c r="D152" s="108"/>
      <c r="E152" s="99"/>
      <c r="F152" s="99"/>
      <c r="G152" s="99"/>
      <c r="H152" s="99"/>
      <c r="I152" s="121"/>
      <c r="J152" s="108"/>
      <c r="K152" s="108"/>
      <c r="L152" s="108"/>
      <c r="M152" s="108"/>
      <c r="N152" s="108"/>
      <c r="O152" s="108"/>
      <c r="P152" s="108"/>
      <c r="Q152" s="108"/>
      <c r="R152" s="108"/>
      <c r="S152" s="108"/>
      <c r="T152" s="108"/>
      <c r="U152" s="108"/>
      <c r="V152" s="108"/>
      <c r="W152" s="108"/>
      <c r="X152" s="108"/>
      <c r="Y152" s="108"/>
      <c r="Z152" s="108"/>
      <c r="AA152" s="108"/>
    </row>
    <row r="153" spans="1:27" ht="14.25" customHeight="1">
      <c r="A153" s="108"/>
      <c r="B153" s="99"/>
      <c r="C153" s="108"/>
      <c r="D153" s="108"/>
      <c r="E153" s="99"/>
      <c r="F153" s="99"/>
      <c r="G153" s="99"/>
      <c r="H153" s="99"/>
      <c r="I153" s="121"/>
      <c r="J153" s="108"/>
      <c r="K153" s="108"/>
      <c r="L153" s="108"/>
      <c r="M153" s="108"/>
      <c r="N153" s="108"/>
      <c r="O153" s="108"/>
      <c r="P153" s="108"/>
      <c r="Q153" s="108"/>
      <c r="R153" s="108"/>
      <c r="S153" s="108"/>
      <c r="T153" s="108"/>
      <c r="U153" s="108"/>
      <c r="V153" s="108"/>
      <c r="W153" s="108"/>
      <c r="X153" s="108"/>
      <c r="Y153" s="108"/>
      <c r="Z153" s="108"/>
      <c r="AA153" s="108"/>
    </row>
    <row r="154" spans="1:27" ht="14.25" customHeight="1">
      <c r="A154" s="108"/>
      <c r="B154" s="99"/>
      <c r="C154" s="108"/>
      <c r="D154" s="108"/>
      <c r="E154" s="99"/>
      <c r="F154" s="99"/>
      <c r="G154" s="99"/>
      <c r="H154" s="99"/>
      <c r="I154" s="121"/>
      <c r="J154" s="108"/>
      <c r="K154" s="108"/>
      <c r="L154" s="108"/>
      <c r="M154" s="108"/>
      <c r="N154" s="108"/>
      <c r="O154" s="108"/>
      <c r="P154" s="108"/>
      <c r="Q154" s="108"/>
      <c r="R154" s="108"/>
      <c r="S154" s="108"/>
      <c r="T154" s="108"/>
      <c r="U154" s="108"/>
      <c r="V154" s="108"/>
      <c r="W154" s="108"/>
      <c r="X154" s="108"/>
      <c r="Y154" s="108"/>
      <c r="Z154" s="108"/>
      <c r="AA154" s="108"/>
    </row>
    <row r="155" spans="1:27" ht="14.25" customHeight="1">
      <c r="A155" s="108"/>
      <c r="B155" s="99"/>
      <c r="C155" s="108"/>
      <c r="D155" s="108"/>
      <c r="E155" s="99"/>
      <c r="F155" s="99"/>
      <c r="G155" s="99"/>
      <c r="H155" s="99"/>
      <c r="I155" s="121"/>
      <c r="J155" s="108"/>
      <c r="K155" s="108"/>
      <c r="L155" s="108"/>
      <c r="M155" s="108"/>
      <c r="N155" s="108"/>
      <c r="O155" s="108"/>
      <c r="P155" s="108"/>
      <c r="Q155" s="108"/>
      <c r="R155" s="108"/>
      <c r="S155" s="108"/>
      <c r="T155" s="108"/>
      <c r="U155" s="108"/>
      <c r="V155" s="108"/>
      <c r="W155" s="108"/>
      <c r="X155" s="108"/>
      <c r="Y155" s="108"/>
      <c r="Z155" s="108"/>
      <c r="AA155" s="108"/>
    </row>
    <row r="156" spans="1:27" ht="14.25" customHeight="1">
      <c r="A156" s="108"/>
      <c r="B156" s="99"/>
      <c r="C156" s="108"/>
      <c r="D156" s="108"/>
      <c r="E156" s="99"/>
      <c r="F156" s="99"/>
      <c r="G156" s="99"/>
      <c r="H156" s="99"/>
      <c r="I156" s="121"/>
      <c r="J156" s="108"/>
      <c r="K156" s="108"/>
      <c r="L156" s="108"/>
      <c r="M156" s="108"/>
      <c r="N156" s="108"/>
      <c r="O156" s="108"/>
      <c r="P156" s="108"/>
      <c r="Q156" s="108"/>
      <c r="R156" s="108"/>
      <c r="S156" s="108"/>
      <c r="T156" s="108"/>
      <c r="U156" s="108"/>
      <c r="V156" s="108"/>
      <c r="W156" s="108"/>
      <c r="X156" s="108"/>
      <c r="Y156" s="108"/>
      <c r="Z156" s="108"/>
      <c r="AA156" s="108"/>
    </row>
    <row r="157" spans="1:27" ht="14.25" customHeight="1">
      <c r="A157" s="108"/>
      <c r="B157" s="99"/>
      <c r="C157" s="108"/>
      <c r="D157" s="108"/>
      <c r="E157" s="99"/>
      <c r="F157" s="99"/>
      <c r="G157" s="99"/>
      <c r="H157" s="99"/>
      <c r="I157" s="121"/>
      <c r="J157" s="108"/>
      <c r="K157" s="108"/>
      <c r="L157" s="108"/>
      <c r="M157" s="108"/>
      <c r="N157" s="108"/>
      <c r="O157" s="108"/>
      <c r="P157" s="108"/>
      <c r="Q157" s="108"/>
      <c r="R157" s="108"/>
      <c r="S157" s="108"/>
      <c r="T157" s="108"/>
      <c r="U157" s="108"/>
      <c r="V157" s="108"/>
      <c r="W157" s="108"/>
      <c r="X157" s="108"/>
      <c r="Y157" s="108"/>
      <c r="Z157" s="108"/>
      <c r="AA157" s="108"/>
    </row>
    <row r="158" spans="1:27" ht="14.25" customHeight="1">
      <c r="A158" s="108"/>
      <c r="B158" s="99"/>
      <c r="C158" s="108"/>
      <c r="D158" s="108"/>
      <c r="E158" s="99"/>
      <c r="F158" s="99"/>
      <c r="G158" s="99"/>
      <c r="H158" s="99"/>
      <c r="I158" s="121"/>
      <c r="J158" s="108"/>
      <c r="K158" s="108"/>
      <c r="L158" s="108"/>
      <c r="M158" s="108"/>
      <c r="N158" s="108"/>
      <c r="O158" s="108"/>
      <c r="P158" s="108"/>
      <c r="Q158" s="108"/>
      <c r="R158" s="108"/>
      <c r="S158" s="108"/>
      <c r="T158" s="108"/>
      <c r="U158" s="108"/>
      <c r="V158" s="108"/>
      <c r="W158" s="108"/>
      <c r="X158" s="108"/>
      <c r="Y158" s="108"/>
      <c r="Z158" s="108"/>
      <c r="AA158" s="108"/>
    </row>
    <row r="159" spans="1:27" ht="14.25" customHeight="1">
      <c r="A159" s="108"/>
      <c r="B159" s="99"/>
      <c r="C159" s="108"/>
      <c r="D159" s="108"/>
      <c r="E159" s="99"/>
      <c r="F159" s="99"/>
      <c r="G159" s="99"/>
      <c r="H159" s="99"/>
      <c r="I159" s="121"/>
      <c r="J159" s="108"/>
      <c r="K159" s="108"/>
      <c r="L159" s="108"/>
      <c r="M159" s="108"/>
      <c r="N159" s="108"/>
      <c r="O159" s="108"/>
      <c r="P159" s="108"/>
      <c r="Q159" s="108"/>
      <c r="R159" s="108"/>
      <c r="S159" s="108"/>
      <c r="T159" s="108"/>
      <c r="U159" s="108"/>
      <c r="V159" s="108"/>
      <c r="W159" s="108"/>
      <c r="X159" s="108"/>
      <c r="Y159" s="108"/>
      <c r="Z159" s="108"/>
      <c r="AA159" s="108"/>
    </row>
    <row r="160" spans="1:27" ht="14.25" customHeight="1">
      <c r="A160" s="108"/>
      <c r="B160" s="99"/>
      <c r="C160" s="108"/>
      <c r="D160" s="108"/>
      <c r="E160" s="99"/>
      <c r="F160" s="99"/>
      <c r="G160" s="99"/>
      <c r="H160" s="99"/>
      <c r="I160" s="121"/>
      <c r="J160" s="108"/>
      <c r="K160" s="108"/>
      <c r="L160" s="108"/>
      <c r="M160" s="108"/>
      <c r="N160" s="108"/>
      <c r="O160" s="108"/>
      <c r="P160" s="108"/>
      <c r="Q160" s="108"/>
      <c r="R160" s="108"/>
      <c r="S160" s="108"/>
      <c r="T160" s="108"/>
      <c r="U160" s="108"/>
      <c r="V160" s="108"/>
      <c r="W160" s="108"/>
      <c r="X160" s="108"/>
      <c r="Y160" s="108"/>
      <c r="Z160" s="108"/>
      <c r="AA160" s="108"/>
    </row>
    <row r="161" spans="1:27" ht="14.25" customHeight="1">
      <c r="A161" s="108"/>
      <c r="B161" s="99"/>
      <c r="C161" s="108"/>
      <c r="D161" s="108"/>
      <c r="E161" s="99"/>
      <c r="F161" s="99"/>
      <c r="G161" s="99"/>
      <c r="H161" s="99"/>
      <c r="I161" s="121"/>
      <c r="J161" s="108"/>
      <c r="K161" s="108"/>
      <c r="L161" s="108"/>
      <c r="M161" s="108"/>
      <c r="N161" s="108"/>
      <c r="O161" s="108"/>
      <c r="P161" s="108"/>
      <c r="Q161" s="108"/>
      <c r="R161" s="108"/>
      <c r="S161" s="108"/>
      <c r="T161" s="108"/>
      <c r="U161" s="108"/>
      <c r="V161" s="108"/>
      <c r="W161" s="108"/>
      <c r="X161" s="108"/>
      <c r="Y161" s="108"/>
      <c r="Z161" s="108"/>
      <c r="AA161" s="108"/>
    </row>
    <row r="162" spans="1:27" ht="14.25" customHeight="1">
      <c r="A162" s="108"/>
      <c r="B162" s="99"/>
      <c r="C162" s="108"/>
      <c r="D162" s="108"/>
      <c r="E162" s="99"/>
      <c r="F162" s="99"/>
      <c r="G162" s="99"/>
      <c r="H162" s="99"/>
      <c r="I162" s="121"/>
      <c r="J162" s="108"/>
      <c r="K162" s="108"/>
      <c r="L162" s="108"/>
      <c r="M162" s="108"/>
      <c r="N162" s="108"/>
      <c r="O162" s="108"/>
      <c r="P162" s="108"/>
      <c r="Q162" s="108"/>
      <c r="R162" s="108"/>
      <c r="S162" s="108"/>
      <c r="T162" s="108"/>
      <c r="U162" s="108"/>
      <c r="V162" s="108"/>
      <c r="W162" s="108"/>
      <c r="X162" s="108"/>
      <c r="Y162" s="108"/>
      <c r="Z162" s="108"/>
      <c r="AA162" s="108"/>
    </row>
    <row r="163" spans="1:27" ht="14.25" customHeight="1">
      <c r="A163" s="108"/>
      <c r="B163" s="99"/>
      <c r="C163" s="108"/>
      <c r="D163" s="108"/>
      <c r="E163" s="99"/>
      <c r="F163" s="99"/>
      <c r="G163" s="99"/>
      <c r="H163" s="99"/>
      <c r="I163" s="121"/>
      <c r="J163" s="108"/>
      <c r="K163" s="108"/>
      <c r="L163" s="108"/>
      <c r="M163" s="108"/>
      <c r="N163" s="108"/>
      <c r="O163" s="108"/>
      <c r="P163" s="108"/>
      <c r="Q163" s="108"/>
      <c r="R163" s="108"/>
      <c r="S163" s="108"/>
      <c r="T163" s="108"/>
      <c r="U163" s="108"/>
      <c r="V163" s="108"/>
      <c r="W163" s="108"/>
      <c r="X163" s="108"/>
      <c r="Y163" s="108"/>
      <c r="Z163" s="108"/>
      <c r="AA163" s="108"/>
    </row>
    <row r="164" spans="1:27" ht="14.25" customHeight="1">
      <c r="A164" s="108"/>
      <c r="B164" s="99"/>
      <c r="C164" s="108"/>
      <c r="D164" s="108"/>
      <c r="E164" s="99"/>
      <c r="F164" s="99"/>
      <c r="G164" s="99"/>
      <c r="H164" s="99"/>
      <c r="I164" s="121"/>
      <c r="J164" s="108"/>
      <c r="K164" s="108"/>
      <c r="L164" s="108"/>
      <c r="M164" s="108"/>
      <c r="N164" s="108"/>
      <c r="O164" s="108"/>
      <c r="P164" s="108"/>
      <c r="Q164" s="108"/>
      <c r="R164" s="108"/>
      <c r="S164" s="108"/>
      <c r="T164" s="108"/>
      <c r="U164" s="108"/>
      <c r="V164" s="108"/>
      <c r="W164" s="108"/>
      <c r="X164" s="108"/>
      <c r="Y164" s="108"/>
      <c r="Z164" s="108"/>
      <c r="AA164" s="108"/>
    </row>
    <row r="165" spans="1:27" ht="14.25" customHeight="1">
      <c r="A165" s="108"/>
      <c r="B165" s="99"/>
      <c r="C165" s="108"/>
      <c r="D165" s="108"/>
      <c r="E165" s="99"/>
      <c r="F165" s="99"/>
      <c r="G165" s="99"/>
      <c r="H165" s="99"/>
      <c r="I165" s="121"/>
      <c r="J165" s="108"/>
      <c r="K165" s="108"/>
      <c r="L165" s="108"/>
      <c r="M165" s="108"/>
      <c r="N165" s="108"/>
      <c r="O165" s="108"/>
      <c r="P165" s="108"/>
      <c r="Q165" s="108"/>
      <c r="R165" s="108"/>
      <c r="S165" s="108"/>
      <c r="T165" s="108"/>
      <c r="U165" s="108"/>
      <c r="V165" s="108"/>
      <c r="W165" s="108"/>
      <c r="X165" s="108"/>
      <c r="Y165" s="108"/>
      <c r="Z165" s="108"/>
      <c r="AA165" s="108"/>
    </row>
    <row r="166" spans="1:27" ht="14.25" customHeight="1">
      <c r="A166" s="108"/>
      <c r="B166" s="99"/>
      <c r="C166" s="108"/>
      <c r="D166" s="108"/>
      <c r="E166" s="99"/>
      <c r="F166" s="99"/>
      <c r="G166" s="99"/>
      <c r="H166" s="99"/>
      <c r="I166" s="121"/>
      <c r="J166" s="108"/>
      <c r="K166" s="108"/>
      <c r="L166" s="108"/>
      <c r="M166" s="108"/>
      <c r="N166" s="108"/>
      <c r="O166" s="108"/>
      <c r="P166" s="108"/>
      <c r="Q166" s="108"/>
      <c r="R166" s="108"/>
      <c r="S166" s="108"/>
      <c r="T166" s="108"/>
      <c r="U166" s="108"/>
      <c r="V166" s="108"/>
      <c r="W166" s="108"/>
      <c r="X166" s="108"/>
      <c r="Y166" s="108"/>
      <c r="Z166" s="108"/>
      <c r="AA166" s="108"/>
    </row>
    <row r="167" spans="1:27" ht="14.25" customHeight="1">
      <c r="A167" s="108"/>
      <c r="B167" s="99"/>
      <c r="C167" s="108"/>
      <c r="D167" s="108"/>
      <c r="E167" s="99"/>
      <c r="F167" s="99"/>
      <c r="G167" s="99"/>
      <c r="H167" s="99"/>
      <c r="I167" s="121"/>
      <c r="J167" s="108"/>
      <c r="K167" s="108"/>
      <c r="L167" s="108"/>
      <c r="M167" s="108"/>
      <c r="N167" s="108"/>
      <c r="O167" s="108"/>
      <c r="P167" s="108"/>
      <c r="Q167" s="108"/>
      <c r="R167" s="108"/>
      <c r="S167" s="108"/>
      <c r="T167" s="108"/>
      <c r="U167" s="108"/>
      <c r="V167" s="108"/>
      <c r="W167" s="108"/>
      <c r="X167" s="108"/>
      <c r="Y167" s="108"/>
      <c r="Z167" s="108"/>
      <c r="AA167" s="108"/>
    </row>
    <row r="168" spans="1:27" ht="14.25" customHeight="1">
      <c r="A168" s="108"/>
      <c r="B168" s="99"/>
      <c r="C168" s="108"/>
      <c r="D168" s="108"/>
      <c r="E168" s="99"/>
      <c r="F168" s="99"/>
      <c r="G168" s="99"/>
      <c r="H168" s="99"/>
      <c r="I168" s="121"/>
      <c r="J168" s="108"/>
      <c r="K168" s="108"/>
      <c r="L168" s="108"/>
      <c r="M168" s="108"/>
      <c r="N168" s="108"/>
      <c r="O168" s="108"/>
      <c r="P168" s="108"/>
      <c r="Q168" s="108"/>
      <c r="R168" s="108"/>
      <c r="S168" s="108"/>
      <c r="T168" s="108"/>
      <c r="U168" s="108"/>
      <c r="V168" s="108"/>
      <c r="W168" s="108"/>
      <c r="X168" s="108"/>
      <c r="Y168" s="108"/>
      <c r="Z168" s="108"/>
      <c r="AA168" s="108"/>
    </row>
    <row r="169" spans="1:27" ht="14.25" customHeight="1">
      <c r="A169" s="108"/>
      <c r="B169" s="99"/>
      <c r="C169" s="108"/>
      <c r="D169" s="108"/>
      <c r="E169" s="99"/>
      <c r="F169" s="99"/>
      <c r="G169" s="99"/>
      <c r="H169" s="99"/>
      <c r="I169" s="121"/>
      <c r="J169" s="108"/>
      <c r="K169" s="108"/>
      <c r="L169" s="108"/>
      <c r="M169" s="108"/>
      <c r="N169" s="108"/>
      <c r="O169" s="108"/>
      <c r="P169" s="108"/>
      <c r="Q169" s="108"/>
      <c r="R169" s="108"/>
      <c r="S169" s="108"/>
      <c r="T169" s="108"/>
      <c r="U169" s="108"/>
      <c r="V169" s="108"/>
      <c r="W169" s="108"/>
      <c r="X169" s="108"/>
      <c r="Y169" s="108"/>
      <c r="Z169" s="108"/>
      <c r="AA169" s="108"/>
    </row>
    <row r="170" spans="1:27" ht="14.25" customHeight="1">
      <c r="A170" s="108"/>
      <c r="B170" s="99"/>
      <c r="C170" s="108"/>
      <c r="D170" s="108"/>
      <c r="E170" s="99"/>
      <c r="F170" s="99"/>
      <c r="G170" s="99"/>
      <c r="H170" s="99"/>
      <c r="I170" s="121"/>
      <c r="J170" s="108"/>
      <c r="K170" s="108"/>
      <c r="L170" s="108"/>
      <c r="M170" s="108"/>
      <c r="N170" s="108"/>
      <c r="O170" s="108"/>
      <c r="P170" s="108"/>
      <c r="Q170" s="108"/>
      <c r="R170" s="108"/>
      <c r="S170" s="108"/>
      <c r="T170" s="108"/>
      <c r="U170" s="108"/>
      <c r="V170" s="108"/>
      <c r="W170" s="108"/>
      <c r="X170" s="108"/>
      <c r="Y170" s="108"/>
      <c r="Z170" s="108"/>
      <c r="AA170" s="108"/>
    </row>
    <row r="171" spans="1:27" ht="14.25" customHeight="1">
      <c r="A171" s="108"/>
      <c r="B171" s="99"/>
      <c r="C171" s="108"/>
      <c r="D171" s="108"/>
      <c r="E171" s="99"/>
      <c r="F171" s="99"/>
      <c r="G171" s="99"/>
      <c r="H171" s="99"/>
      <c r="I171" s="121"/>
      <c r="J171" s="108"/>
      <c r="K171" s="108"/>
      <c r="L171" s="108"/>
      <c r="M171" s="108"/>
      <c r="N171" s="108"/>
      <c r="O171" s="108"/>
      <c r="P171" s="108"/>
      <c r="Q171" s="108"/>
      <c r="R171" s="108"/>
      <c r="S171" s="108"/>
      <c r="T171" s="108"/>
      <c r="U171" s="108"/>
      <c r="V171" s="108"/>
      <c r="W171" s="108"/>
      <c r="X171" s="108"/>
      <c r="Y171" s="108"/>
      <c r="Z171" s="108"/>
      <c r="AA171" s="108"/>
    </row>
    <row r="172" spans="1:27" ht="14.25" customHeight="1">
      <c r="A172" s="108"/>
      <c r="B172" s="99"/>
      <c r="C172" s="108"/>
      <c r="D172" s="108"/>
      <c r="E172" s="99"/>
      <c r="F172" s="99"/>
      <c r="G172" s="99"/>
      <c r="H172" s="99"/>
      <c r="I172" s="121"/>
      <c r="J172" s="108"/>
      <c r="K172" s="108"/>
      <c r="L172" s="108"/>
      <c r="M172" s="108"/>
      <c r="N172" s="108"/>
      <c r="O172" s="108"/>
      <c r="P172" s="108"/>
      <c r="Q172" s="108"/>
      <c r="R172" s="108"/>
      <c r="S172" s="108"/>
      <c r="T172" s="108"/>
      <c r="U172" s="108"/>
      <c r="V172" s="108"/>
      <c r="W172" s="108"/>
      <c r="X172" s="108"/>
      <c r="Y172" s="108"/>
      <c r="Z172" s="108"/>
      <c r="AA172" s="108"/>
    </row>
    <row r="173" spans="1:27" ht="14.25" customHeight="1">
      <c r="A173" s="108"/>
      <c r="B173" s="99"/>
      <c r="C173" s="108"/>
      <c r="D173" s="108"/>
      <c r="E173" s="99"/>
      <c r="F173" s="99"/>
      <c r="G173" s="99"/>
      <c r="H173" s="99"/>
      <c r="I173" s="121"/>
      <c r="J173" s="108"/>
      <c r="K173" s="108"/>
      <c r="L173" s="108"/>
      <c r="M173" s="108"/>
      <c r="N173" s="108"/>
      <c r="O173" s="108"/>
      <c r="P173" s="108"/>
      <c r="Q173" s="108"/>
      <c r="R173" s="108"/>
      <c r="S173" s="108"/>
      <c r="T173" s="108"/>
      <c r="U173" s="108"/>
      <c r="V173" s="108"/>
      <c r="W173" s="108"/>
      <c r="X173" s="108"/>
      <c r="Y173" s="108"/>
      <c r="Z173" s="108"/>
      <c r="AA173" s="108"/>
    </row>
    <row r="174" spans="1:27" ht="14.25" customHeight="1">
      <c r="A174" s="108"/>
      <c r="B174" s="99"/>
      <c r="C174" s="108"/>
      <c r="D174" s="108"/>
      <c r="E174" s="99"/>
      <c r="F174" s="99"/>
      <c r="G174" s="99"/>
      <c r="H174" s="99"/>
      <c r="I174" s="121"/>
      <c r="J174" s="108"/>
      <c r="K174" s="108"/>
      <c r="L174" s="108"/>
      <c r="M174" s="108"/>
      <c r="N174" s="108"/>
      <c r="O174" s="108"/>
      <c r="P174" s="108"/>
      <c r="Q174" s="108"/>
      <c r="R174" s="108"/>
      <c r="S174" s="108"/>
      <c r="T174" s="108"/>
      <c r="U174" s="108"/>
      <c r="V174" s="108"/>
      <c r="W174" s="108"/>
      <c r="X174" s="108"/>
      <c r="Y174" s="108"/>
      <c r="Z174" s="108"/>
      <c r="AA174" s="108"/>
    </row>
    <row r="175" spans="1:27" ht="14.25" customHeight="1">
      <c r="A175" s="108"/>
      <c r="B175" s="99"/>
      <c r="C175" s="108"/>
      <c r="D175" s="108"/>
      <c r="E175" s="99"/>
      <c r="F175" s="99"/>
      <c r="G175" s="99"/>
      <c r="H175" s="99"/>
      <c r="I175" s="121"/>
      <c r="J175" s="108"/>
      <c r="K175" s="108"/>
      <c r="L175" s="108"/>
      <c r="M175" s="108"/>
      <c r="N175" s="108"/>
      <c r="O175" s="108"/>
      <c r="P175" s="108"/>
      <c r="Q175" s="108"/>
      <c r="R175" s="108"/>
      <c r="S175" s="108"/>
      <c r="T175" s="108"/>
      <c r="U175" s="108"/>
      <c r="V175" s="108"/>
      <c r="W175" s="108"/>
      <c r="X175" s="108"/>
      <c r="Y175" s="108"/>
      <c r="Z175" s="108"/>
      <c r="AA175" s="108"/>
    </row>
    <row r="176" spans="1:27" ht="14.25" customHeight="1">
      <c r="A176" s="108"/>
      <c r="B176" s="99"/>
      <c r="C176" s="108"/>
      <c r="D176" s="108"/>
      <c r="E176" s="99"/>
      <c r="F176" s="99"/>
      <c r="G176" s="99"/>
      <c r="H176" s="99"/>
      <c r="I176" s="121"/>
      <c r="J176" s="108"/>
      <c r="K176" s="108"/>
      <c r="L176" s="108"/>
      <c r="M176" s="108"/>
      <c r="N176" s="108"/>
      <c r="O176" s="108"/>
      <c r="P176" s="108"/>
      <c r="Q176" s="108"/>
      <c r="R176" s="108"/>
      <c r="S176" s="108"/>
      <c r="T176" s="108"/>
      <c r="U176" s="108"/>
      <c r="V176" s="108"/>
      <c r="W176" s="108"/>
      <c r="X176" s="108"/>
      <c r="Y176" s="108"/>
      <c r="Z176" s="108"/>
      <c r="AA176" s="108"/>
    </row>
    <row r="177" spans="1:27" ht="14.25" customHeight="1">
      <c r="A177" s="108"/>
      <c r="B177" s="99"/>
      <c r="C177" s="108"/>
      <c r="D177" s="108"/>
      <c r="E177" s="99"/>
      <c r="F177" s="99"/>
      <c r="G177" s="99"/>
      <c r="H177" s="99"/>
      <c r="I177" s="121"/>
      <c r="J177" s="108"/>
      <c r="K177" s="108"/>
      <c r="L177" s="108"/>
      <c r="M177" s="108"/>
      <c r="N177" s="108"/>
      <c r="O177" s="108"/>
      <c r="P177" s="108"/>
      <c r="Q177" s="108"/>
      <c r="R177" s="108"/>
      <c r="S177" s="108"/>
      <c r="T177" s="108"/>
      <c r="U177" s="108"/>
      <c r="V177" s="108"/>
      <c r="W177" s="108"/>
      <c r="X177" s="108"/>
      <c r="Y177" s="108"/>
      <c r="Z177" s="108"/>
      <c r="AA177" s="108"/>
    </row>
    <row r="178" spans="1:27" ht="14.25" customHeight="1">
      <c r="A178" s="108"/>
      <c r="B178" s="99"/>
      <c r="C178" s="108"/>
      <c r="D178" s="108"/>
      <c r="E178" s="99"/>
      <c r="F178" s="99"/>
      <c r="G178" s="99"/>
      <c r="H178" s="99"/>
      <c r="I178" s="121"/>
      <c r="J178" s="108"/>
      <c r="K178" s="108"/>
      <c r="L178" s="108"/>
      <c r="M178" s="108"/>
      <c r="N178" s="108"/>
      <c r="O178" s="108"/>
      <c r="P178" s="108"/>
      <c r="Q178" s="108"/>
      <c r="R178" s="108"/>
      <c r="S178" s="108"/>
      <c r="T178" s="108"/>
      <c r="U178" s="108"/>
      <c r="V178" s="108"/>
      <c r="W178" s="108"/>
      <c r="X178" s="108"/>
      <c r="Y178" s="108"/>
      <c r="Z178" s="108"/>
      <c r="AA178" s="108"/>
    </row>
    <row r="179" spans="1:27" ht="14.25" customHeight="1">
      <c r="A179" s="108"/>
      <c r="B179" s="99"/>
      <c r="C179" s="108"/>
      <c r="D179" s="108"/>
      <c r="E179" s="99"/>
      <c r="F179" s="99"/>
      <c r="G179" s="99"/>
      <c r="H179" s="99"/>
      <c r="I179" s="121"/>
      <c r="J179" s="108"/>
      <c r="K179" s="108"/>
      <c r="L179" s="108"/>
      <c r="M179" s="108"/>
      <c r="N179" s="108"/>
      <c r="O179" s="108"/>
      <c r="P179" s="108"/>
      <c r="Q179" s="108"/>
      <c r="R179" s="108"/>
      <c r="S179" s="108"/>
      <c r="T179" s="108"/>
      <c r="U179" s="108"/>
      <c r="V179" s="108"/>
      <c r="W179" s="108"/>
      <c r="X179" s="108"/>
      <c r="Y179" s="108"/>
      <c r="Z179" s="108"/>
      <c r="AA179" s="108"/>
    </row>
    <row r="180" spans="1:27" ht="14.25" customHeight="1">
      <c r="A180" s="108"/>
      <c r="B180" s="99"/>
      <c r="C180" s="108"/>
      <c r="D180" s="108"/>
      <c r="E180" s="99"/>
      <c r="F180" s="99"/>
      <c r="G180" s="99"/>
      <c r="H180" s="99"/>
      <c r="I180" s="121"/>
      <c r="J180" s="108"/>
      <c r="K180" s="108"/>
      <c r="L180" s="108"/>
      <c r="M180" s="108"/>
      <c r="N180" s="108"/>
      <c r="O180" s="108"/>
      <c r="P180" s="108"/>
      <c r="Q180" s="108"/>
      <c r="R180" s="108"/>
      <c r="S180" s="108"/>
      <c r="T180" s="108"/>
      <c r="U180" s="108"/>
      <c r="V180" s="108"/>
      <c r="W180" s="108"/>
      <c r="X180" s="108"/>
      <c r="Y180" s="108"/>
      <c r="Z180" s="108"/>
      <c r="AA180" s="108"/>
    </row>
    <row r="181" spans="1:27" ht="14.25" customHeight="1">
      <c r="A181" s="108"/>
      <c r="B181" s="99"/>
      <c r="C181" s="108"/>
      <c r="D181" s="108"/>
      <c r="E181" s="99"/>
      <c r="F181" s="99"/>
      <c r="G181" s="99"/>
      <c r="H181" s="99"/>
      <c r="I181" s="121"/>
      <c r="J181" s="108"/>
      <c r="K181" s="108"/>
      <c r="L181" s="108"/>
      <c r="M181" s="108"/>
      <c r="N181" s="108"/>
      <c r="O181" s="108"/>
      <c r="P181" s="108"/>
      <c r="Q181" s="108"/>
      <c r="R181" s="108"/>
      <c r="S181" s="108"/>
      <c r="T181" s="108"/>
      <c r="U181" s="108"/>
      <c r="V181" s="108"/>
      <c r="W181" s="108"/>
      <c r="X181" s="108"/>
      <c r="Y181" s="108"/>
      <c r="Z181" s="108"/>
      <c r="AA181" s="108"/>
    </row>
    <row r="182" spans="1:27" ht="14.25" customHeight="1">
      <c r="A182" s="108"/>
      <c r="B182" s="99"/>
      <c r="C182" s="108"/>
      <c r="D182" s="108"/>
      <c r="E182" s="99"/>
      <c r="F182" s="99"/>
      <c r="G182" s="99"/>
      <c r="H182" s="99"/>
      <c r="I182" s="121"/>
      <c r="J182" s="108"/>
      <c r="K182" s="108"/>
      <c r="L182" s="108"/>
      <c r="M182" s="108"/>
      <c r="N182" s="108"/>
      <c r="O182" s="108"/>
      <c r="P182" s="108"/>
      <c r="Q182" s="108"/>
      <c r="R182" s="108"/>
      <c r="S182" s="108"/>
      <c r="T182" s="108"/>
      <c r="U182" s="108"/>
      <c r="V182" s="108"/>
      <c r="W182" s="108"/>
      <c r="X182" s="108"/>
      <c r="Y182" s="108"/>
      <c r="Z182" s="108"/>
      <c r="AA182" s="108"/>
    </row>
    <row r="183" spans="1:27" ht="14.25" customHeight="1">
      <c r="A183" s="108"/>
      <c r="B183" s="99"/>
      <c r="C183" s="108"/>
      <c r="D183" s="108"/>
      <c r="E183" s="99"/>
      <c r="F183" s="99"/>
      <c r="G183" s="99"/>
      <c r="H183" s="99"/>
      <c r="I183" s="121"/>
      <c r="J183" s="108"/>
      <c r="K183" s="108"/>
      <c r="L183" s="108"/>
      <c r="M183" s="108"/>
      <c r="N183" s="108"/>
      <c r="O183" s="108"/>
      <c r="P183" s="108"/>
      <c r="Q183" s="108"/>
      <c r="R183" s="108"/>
      <c r="S183" s="108"/>
      <c r="T183" s="108"/>
      <c r="U183" s="108"/>
      <c r="V183" s="108"/>
      <c r="W183" s="108"/>
      <c r="X183" s="108"/>
      <c r="Y183" s="108"/>
      <c r="Z183" s="108"/>
      <c r="AA183" s="108"/>
    </row>
    <row r="184" spans="1:27" ht="14.25" customHeight="1">
      <c r="A184" s="108"/>
      <c r="B184" s="99"/>
      <c r="C184" s="108"/>
      <c r="D184" s="108"/>
      <c r="E184" s="99"/>
      <c r="F184" s="99"/>
      <c r="G184" s="99"/>
      <c r="H184" s="99"/>
      <c r="I184" s="121"/>
      <c r="J184" s="108"/>
      <c r="K184" s="108"/>
      <c r="L184" s="108"/>
      <c r="M184" s="108"/>
      <c r="N184" s="108"/>
      <c r="O184" s="108"/>
      <c r="P184" s="108"/>
      <c r="Q184" s="108"/>
      <c r="R184" s="108"/>
      <c r="S184" s="108"/>
      <c r="T184" s="108"/>
      <c r="U184" s="108"/>
      <c r="V184" s="108"/>
      <c r="W184" s="108"/>
      <c r="X184" s="108"/>
      <c r="Y184" s="108"/>
      <c r="Z184" s="108"/>
      <c r="AA184" s="108"/>
    </row>
    <row r="185" spans="1:27" ht="14.25" customHeight="1">
      <c r="A185" s="108"/>
      <c r="B185" s="99"/>
      <c r="C185" s="108"/>
      <c r="D185" s="108"/>
      <c r="E185" s="99"/>
      <c r="F185" s="99"/>
      <c r="G185" s="99"/>
      <c r="H185" s="99"/>
      <c r="I185" s="121"/>
      <c r="J185" s="108"/>
      <c r="K185" s="108"/>
      <c r="L185" s="108"/>
      <c r="M185" s="108"/>
      <c r="N185" s="108"/>
      <c r="O185" s="108"/>
      <c r="P185" s="108"/>
      <c r="Q185" s="108"/>
      <c r="R185" s="108"/>
      <c r="S185" s="108"/>
      <c r="T185" s="108"/>
      <c r="U185" s="108"/>
      <c r="V185" s="108"/>
      <c r="W185" s="108"/>
      <c r="X185" s="108"/>
      <c r="Y185" s="108"/>
      <c r="Z185" s="108"/>
      <c r="AA185" s="108"/>
    </row>
    <row r="186" spans="1:27" ht="14.25" customHeight="1">
      <c r="A186" s="108"/>
      <c r="B186" s="99"/>
      <c r="C186" s="108"/>
      <c r="D186" s="108"/>
      <c r="E186" s="99"/>
      <c r="F186" s="99"/>
      <c r="G186" s="99"/>
      <c r="H186" s="99"/>
      <c r="I186" s="121"/>
      <c r="J186" s="108"/>
      <c r="K186" s="108"/>
      <c r="L186" s="108"/>
      <c r="M186" s="108"/>
      <c r="N186" s="108"/>
      <c r="O186" s="108"/>
      <c r="P186" s="108"/>
      <c r="Q186" s="108"/>
      <c r="R186" s="108"/>
      <c r="S186" s="108"/>
      <c r="T186" s="108"/>
      <c r="U186" s="108"/>
      <c r="V186" s="108"/>
      <c r="W186" s="108"/>
      <c r="X186" s="108"/>
      <c r="Y186" s="108"/>
      <c r="Z186" s="108"/>
      <c r="AA186" s="108"/>
    </row>
    <row r="187" spans="1:27" ht="14.25" customHeight="1">
      <c r="A187" s="108"/>
      <c r="B187" s="99"/>
      <c r="C187" s="108"/>
      <c r="D187" s="108"/>
      <c r="E187" s="99"/>
      <c r="F187" s="99"/>
      <c r="G187" s="99"/>
      <c r="H187" s="99"/>
      <c r="I187" s="121"/>
      <c r="J187" s="108"/>
      <c r="K187" s="108"/>
      <c r="L187" s="108"/>
      <c r="M187" s="108"/>
      <c r="N187" s="108"/>
      <c r="O187" s="108"/>
      <c r="P187" s="108"/>
      <c r="Q187" s="108"/>
      <c r="R187" s="108"/>
      <c r="S187" s="108"/>
      <c r="T187" s="108"/>
      <c r="U187" s="108"/>
      <c r="V187" s="108"/>
      <c r="W187" s="108"/>
      <c r="X187" s="108"/>
      <c r="Y187" s="108"/>
      <c r="Z187" s="108"/>
      <c r="AA187" s="108"/>
    </row>
    <row r="188" spans="1:27" ht="14.25" customHeight="1">
      <c r="A188" s="108"/>
      <c r="B188" s="99"/>
      <c r="C188" s="108"/>
      <c r="D188" s="108"/>
      <c r="E188" s="99"/>
      <c r="F188" s="99"/>
      <c r="G188" s="99"/>
      <c r="H188" s="99"/>
      <c r="I188" s="121"/>
      <c r="J188" s="108"/>
      <c r="K188" s="108"/>
      <c r="L188" s="108"/>
      <c r="M188" s="108"/>
      <c r="N188" s="108"/>
      <c r="O188" s="108"/>
      <c r="P188" s="108"/>
      <c r="Q188" s="108"/>
      <c r="R188" s="108"/>
      <c r="S188" s="108"/>
      <c r="T188" s="108"/>
      <c r="U188" s="108"/>
      <c r="V188" s="108"/>
      <c r="W188" s="108"/>
      <c r="X188" s="108"/>
      <c r="Y188" s="108"/>
      <c r="Z188" s="108"/>
      <c r="AA188" s="108"/>
    </row>
    <row r="189" spans="1:27" ht="14.25" customHeight="1">
      <c r="A189" s="108"/>
      <c r="B189" s="99"/>
      <c r="C189" s="108"/>
      <c r="D189" s="108"/>
      <c r="E189" s="99"/>
      <c r="F189" s="99"/>
      <c r="G189" s="99"/>
      <c r="H189" s="99"/>
      <c r="I189" s="121"/>
      <c r="J189" s="108"/>
      <c r="K189" s="108"/>
      <c r="L189" s="108"/>
      <c r="M189" s="108"/>
      <c r="N189" s="108"/>
      <c r="O189" s="108"/>
      <c r="P189" s="108"/>
      <c r="Q189" s="108"/>
      <c r="R189" s="108"/>
      <c r="S189" s="108"/>
      <c r="T189" s="108"/>
      <c r="U189" s="108"/>
      <c r="V189" s="108"/>
      <c r="W189" s="108"/>
      <c r="X189" s="108"/>
      <c r="Y189" s="108"/>
      <c r="Z189" s="108"/>
      <c r="AA189" s="108"/>
    </row>
    <row r="190" spans="1:27" ht="14.25" customHeight="1">
      <c r="A190" s="108"/>
      <c r="B190" s="99"/>
      <c r="C190" s="108"/>
      <c r="D190" s="108"/>
      <c r="E190" s="99"/>
      <c r="F190" s="99"/>
      <c r="G190" s="99"/>
      <c r="H190" s="99"/>
      <c r="I190" s="121"/>
      <c r="J190" s="108"/>
      <c r="K190" s="108"/>
      <c r="L190" s="108"/>
      <c r="M190" s="108"/>
      <c r="N190" s="108"/>
      <c r="O190" s="108"/>
      <c r="P190" s="108"/>
      <c r="Q190" s="108"/>
      <c r="R190" s="108"/>
      <c r="S190" s="108"/>
      <c r="T190" s="108"/>
      <c r="U190" s="108"/>
      <c r="V190" s="108"/>
      <c r="W190" s="108"/>
      <c r="X190" s="108"/>
      <c r="Y190" s="108"/>
      <c r="Z190" s="108"/>
      <c r="AA190" s="108"/>
    </row>
    <row r="191" spans="1:27" ht="14.25" customHeight="1">
      <c r="A191" s="108"/>
      <c r="B191" s="99"/>
      <c r="C191" s="108"/>
      <c r="D191" s="108"/>
      <c r="E191" s="99"/>
      <c r="F191" s="99"/>
      <c r="G191" s="99"/>
      <c r="H191" s="99"/>
      <c r="I191" s="121"/>
      <c r="J191" s="108"/>
      <c r="K191" s="108"/>
      <c r="L191" s="108"/>
      <c r="M191" s="108"/>
      <c r="N191" s="108"/>
      <c r="O191" s="108"/>
      <c r="P191" s="108"/>
      <c r="Q191" s="108"/>
      <c r="R191" s="108"/>
      <c r="S191" s="108"/>
      <c r="T191" s="108"/>
      <c r="U191" s="108"/>
      <c r="V191" s="108"/>
      <c r="W191" s="108"/>
      <c r="X191" s="108"/>
      <c r="Y191" s="108"/>
      <c r="Z191" s="108"/>
      <c r="AA191" s="108"/>
    </row>
    <row r="192" spans="1:27" ht="14.25" customHeight="1">
      <c r="A192" s="108"/>
      <c r="B192" s="99"/>
      <c r="C192" s="108"/>
      <c r="D192" s="108"/>
      <c r="E192" s="99"/>
      <c r="F192" s="99"/>
      <c r="G192" s="99"/>
      <c r="H192" s="99"/>
      <c r="I192" s="121"/>
      <c r="J192" s="108"/>
      <c r="K192" s="108"/>
      <c r="L192" s="108"/>
      <c r="M192" s="108"/>
      <c r="N192" s="108"/>
      <c r="O192" s="108"/>
      <c r="P192" s="108"/>
      <c r="Q192" s="108"/>
      <c r="R192" s="108"/>
      <c r="S192" s="108"/>
      <c r="T192" s="108"/>
      <c r="U192" s="108"/>
      <c r="V192" s="108"/>
      <c r="W192" s="108"/>
      <c r="X192" s="108"/>
      <c r="Y192" s="108"/>
      <c r="Z192" s="108"/>
      <c r="AA192" s="108"/>
    </row>
    <row r="193" spans="1:27" ht="14.25" customHeight="1">
      <c r="A193" s="108"/>
      <c r="B193" s="99"/>
      <c r="C193" s="108"/>
      <c r="D193" s="108"/>
      <c r="E193" s="99"/>
      <c r="F193" s="99"/>
      <c r="G193" s="99"/>
      <c r="H193" s="99"/>
      <c r="I193" s="121"/>
      <c r="J193" s="108"/>
      <c r="K193" s="108"/>
      <c r="L193" s="108"/>
      <c r="M193" s="108"/>
      <c r="N193" s="108"/>
      <c r="O193" s="108"/>
      <c r="P193" s="108"/>
      <c r="Q193" s="108"/>
      <c r="R193" s="108"/>
      <c r="S193" s="108"/>
      <c r="T193" s="108"/>
      <c r="U193" s="108"/>
      <c r="V193" s="108"/>
      <c r="W193" s="108"/>
      <c r="X193" s="108"/>
      <c r="Y193" s="108"/>
      <c r="Z193" s="108"/>
      <c r="AA193" s="108"/>
    </row>
    <row r="194" spans="1:27" ht="14.25" customHeight="1">
      <c r="A194" s="108"/>
      <c r="B194" s="99"/>
      <c r="C194" s="108"/>
      <c r="D194" s="108"/>
      <c r="E194" s="99"/>
      <c r="F194" s="99"/>
      <c r="G194" s="99"/>
      <c r="H194" s="99"/>
      <c r="I194" s="121"/>
      <c r="J194" s="108"/>
      <c r="K194" s="108"/>
      <c r="L194" s="108"/>
      <c r="M194" s="108"/>
      <c r="N194" s="108"/>
      <c r="O194" s="108"/>
      <c r="P194" s="108"/>
      <c r="Q194" s="108"/>
      <c r="R194" s="108"/>
      <c r="S194" s="108"/>
      <c r="T194" s="108"/>
      <c r="U194" s="108"/>
      <c r="V194" s="108"/>
      <c r="W194" s="108"/>
      <c r="X194" s="108"/>
      <c r="Y194" s="108"/>
      <c r="Z194" s="108"/>
      <c r="AA194" s="108"/>
    </row>
    <row r="195" spans="1:27" ht="14.25" customHeight="1">
      <c r="A195" s="108"/>
      <c r="B195" s="99"/>
      <c r="C195" s="108"/>
      <c r="D195" s="108"/>
      <c r="E195" s="99"/>
      <c r="F195" s="99"/>
      <c r="G195" s="99"/>
      <c r="H195" s="99"/>
      <c r="I195" s="121"/>
      <c r="J195" s="108"/>
      <c r="K195" s="108"/>
      <c r="L195" s="108"/>
      <c r="M195" s="108"/>
      <c r="N195" s="108"/>
      <c r="O195" s="108"/>
      <c r="P195" s="108"/>
      <c r="Q195" s="108"/>
      <c r="R195" s="108"/>
      <c r="S195" s="108"/>
      <c r="T195" s="108"/>
      <c r="U195" s="108"/>
      <c r="V195" s="108"/>
      <c r="W195" s="108"/>
      <c r="X195" s="108"/>
      <c r="Y195" s="108"/>
      <c r="Z195" s="108"/>
      <c r="AA195" s="108"/>
    </row>
    <row r="196" spans="1:27" ht="14.25" customHeight="1">
      <c r="A196" s="108"/>
      <c r="B196" s="99"/>
      <c r="C196" s="108"/>
      <c r="D196" s="108"/>
      <c r="E196" s="99"/>
      <c r="F196" s="99"/>
      <c r="G196" s="99"/>
      <c r="H196" s="99"/>
      <c r="I196" s="121"/>
      <c r="J196" s="108"/>
      <c r="K196" s="108"/>
      <c r="L196" s="108"/>
      <c r="M196" s="108"/>
      <c r="N196" s="108"/>
      <c r="O196" s="108"/>
      <c r="P196" s="108"/>
      <c r="Q196" s="108"/>
      <c r="R196" s="108"/>
      <c r="S196" s="108"/>
      <c r="T196" s="108"/>
      <c r="U196" s="108"/>
      <c r="V196" s="108"/>
      <c r="W196" s="108"/>
      <c r="X196" s="108"/>
      <c r="Y196" s="108"/>
      <c r="Z196" s="108"/>
      <c r="AA196" s="108"/>
    </row>
    <row r="197" spans="1:27" ht="14.25" customHeight="1">
      <c r="A197" s="108"/>
      <c r="B197" s="99"/>
      <c r="C197" s="108"/>
      <c r="D197" s="108"/>
      <c r="E197" s="99"/>
      <c r="F197" s="99"/>
      <c r="G197" s="99"/>
      <c r="H197" s="99"/>
      <c r="I197" s="121"/>
      <c r="J197" s="108"/>
      <c r="K197" s="108"/>
      <c r="L197" s="108"/>
      <c r="M197" s="108"/>
      <c r="N197" s="108"/>
      <c r="O197" s="108"/>
      <c r="P197" s="108"/>
      <c r="Q197" s="108"/>
      <c r="R197" s="108"/>
      <c r="S197" s="108"/>
      <c r="T197" s="108"/>
      <c r="U197" s="108"/>
      <c r="V197" s="108"/>
      <c r="W197" s="108"/>
      <c r="X197" s="108"/>
      <c r="Y197" s="108"/>
      <c r="Z197" s="108"/>
      <c r="AA197" s="108"/>
    </row>
    <row r="198" spans="1:27" ht="14.25" customHeight="1">
      <c r="A198" s="108"/>
      <c r="B198" s="99"/>
      <c r="C198" s="108"/>
      <c r="D198" s="108"/>
      <c r="E198" s="99"/>
      <c r="F198" s="99"/>
      <c r="G198" s="99"/>
      <c r="H198" s="99"/>
      <c r="I198" s="121"/>
      <c r="J198" s="108"/>
      <c r="K198" s="108"/>
      <c r="L198" s="108"/>
      <c r="M198" s="108"/>
      <c r="N198" s="108"/>
      <c r="O198" s="108"/>
      <c r="P198" s="108"/>
      <c r="Q198" s="108"/>
      <c r="R198" s="108"/>
      <c r="S198" s="108"/>
      <c r="T198" s="108"/>
      <c r="U198" s="108"/>
      <c r="V198" s="108"/>
      <c r="W198" s="108"/>
      <c r="X198" s="108"/>
      <c r="Y198" s="108"/>
      <c r="Z198" s="108"/>
      <c r="AA198" s="108"/>
    </row>
    <row r="199" spans="1:27" ht="14.25" customHeight="1">
      <c r="A199" s="108"/>
      <c r="B199" s="99"/>
      <c r="C199" s="108"/>
      <c r="D199" s="108"/>
      <c r="E199" s="99"/>
      <c r="F199" s="99"/>
      <c r="G199" s="99"/>
      <c r="H199" s="99"/>
      <c r="I199" s="121"/>
      <c r="J199" s="108"/>
      <c r="K199" s="108"/>
      <c r="L199" s="108"/>
      <c r="M199" s="108"/>
      <c r="N199" s="108"/>
      <c r="O199" s="108"/>
      <c r="P199" s="108"/>
      <c r="Q199" s="108"/>
      <c r="R199" s="108"/>
      <c r="S199" s="108"/>
      <c r="T199" s="108"/>
      <c r="U199" s="108"/>
      <c r="V199" s="108"/>
      <c r="W199" s="108"/>
      <c r="X199" s="108"/>
      <c r="Y199" s="108"/>
      <c r="Z199" s="108"/>
      <c r="AA199" s="108"/>
    </row>
    <row r="200" spans="1:27" ht="14.25" customHeight="1">
      <c r="A200" s="108"/>
      <c r="B200" s="99"/>
      <c r="C200" s="108"/>
      <c r="D200" s="108"/>
      <c r="E200" s="99"/>
      <c r="F200" s="99"/>
      <c r="G200" s="99"/>
      <c r="H200" s="99"/>
      <c r="I200" s="121"/>
      <c r="J200" s="108"/>
      <c r="K200" s="108"/>
      <c r="L200" s="108"/>
      <c r="M200" s="108"/>
      <c r="N200" s="108"/>
      <c r="O200" s="108"/>
      <c r="P200" s="108"/>
      <c r="Q200" s="108"/>
      <c r="R200" s="108"/>
      <c r="S200" s="108"/>
      <c r="T200" s="108"/>
      <c r="U200" s="108"/>
      <c r="V200" s="108"/>
      <c r="W200" s="108"/>
      <c r="X200" s="108"/>
      <c r="Y200" s="108"/>
      <c r="Z200" s="108"/>
      <c r="AA200" s="108"/>
    </row>
    <row r="201" spans="1:27" ht="14.25" customHeight="1">
      <c r="A201" s="108"/>
      <c r="B201" s="99"/>
      <c r="C201" s="108"/>
      <c r="D201" s="108"/>
      <c r="E201" s="99"/>
      <c r="F201" s="99"/>
      <c r="G201" s="99"/>
      <c r="H201" s="99"/>
      <c r="I201" s="121"/>
      <c r="J201" s="108"/>
      <c r="K201" s="108"/>
      <c r="L201" s="108"/>
      <c r="M201" s="108"/>
      <c r="N201" s="108"/>
      <c r="O201" s="108"/>
      <c r="P201" s="108"/>
      <c r="Q201" s="108"/>
      <c r="R201" s="108"/>
      <c r="S201" s="108"/>
      <c r="T201" s="108"/>
      <c r="U201" s="108"/>
      <c r="V201" s="108"/>
      <c r="W201" s="108"/>
      <c r="X201" s="108"/>
      <c r="Y201" s="108"/>
      <c r="Z201" s="108"/>
      <c r="AA201" s="108"/>
    </row>
    <row r="202" spans="1:27" ht="14.25" customHeight="1">
      <c r="A202" s="108"/>
      <c r="B202" s="99"/>
      <c r="C202" s="108"/>
      <c r="D202" s="108"/>
      <c r="E202" s="99"/>
      <c r="F202" s="99"/>
      <c r="G202" s="99"/>
      <c r="H202" s="99"/>
      <c r="I202" s="121"/>
      <c r="J202" s="108"/>
      <c r="K202" s="108"/>
      <c r="L202" s="108"/>
      <c r="M202" s="108"/>
      <c r="N202" s="108"/>
      <c r="O202" s="108"/>
      <c r="P202" s="108"/>
      <c r="Q202" s="108"/>
      <c r="R202" s="108"/>
      <c r="S202" s="108"/>
      <c r="T202" s="108"/>
      <c r="U202" s="108"/>
      <c r="V202" s="108"/>
      <c r="W202" s="108"/>
      <c r="X202" s="108"/>
      <c r="Y202" s="108"/>
      <c r="Z202" s="108"/>
      <c r="AA202" s="108"/>
    </row>
    <row r="203" spans="1:27" ht="14.25" customHeight="1">
      <c r="A203" s="108"/>
      <c r="B203" s="99"/>
      <c r="C203" s="108"/>
      <c r="D203" s="108"/>
      <c r="E203" s="99"/>
      <c r="F203" s="99"/>
      <c r="G203" s="99"/>
      <c r="H203" s="99"/>
      <c r="I203" s="121"/>
      <c r="J203" s="108"/>
      <c r="K203" s="108"/>
      <c r="L203" s="108"/>
      <c r="M203" s="108"/>
      <c r="N203" s="108"/>
      <c r="O203" s="108"/>
      <c r="P203" s="108"/>
      <c r="Q203" s="108"/>
      <c r="R203" s="108"/>
      <c r="S203" s="108"/>
      <c r="T203" s="108"/>
      <c r="U203" s="108"/>
      <c r="V203" s="108"/>
      <c r="W203" s="108"/>
      <c r="X203" s="108"/>
      <c r="Y203" s="108"/>
      <c r="Z203" s="108"/>
      <c r="AA203" s="108"/>
    </row>
    <row r="204" spans="1:27" ht="14.25" customHeight="1">
      <c r="A204" s="108"/>
      <c r="B204" s="99"/>
      <c r="C204" s="108"/>
      <c r="D204" s="108"/>
      <c r="E204" s="99"/>
      <c r="F204" s="99"/>
      <c r="G204" s="99"/>
      <c r="H204" s="99"/>
      <c r="I204" s="121"/>
      <c r="J204" s="108"/>
      <c r="K204" s="108"/>
      <c r="L204" s="108"/>
      <c r="M204" s="108"/>
      <c r="N204" s="108"/>
      <c r="O204" s="108"/>
      <c r="P204" s="108"/>
      <c r="Q204" s="108"/>
      <c r="R204" s="108"/>
      <c r="S204" s="108"/>
      <c r="T204" s="108"/>
      <c r="U204" s="108"/>
      <c r="V204" s="108"/>
      <c r="W204" s="108"/>
      <c r="X204" s="108"/>
      <c r="Y204" s="108"/>
      <c r="Z204" s="108"/>
      <c r="AA204" s="108"/>
    </row>
    <row r="205" spans="1:27" ht="14.25" customHeight="1">
      <c r="A205" s="108"/>
      <c r="B205" s="99"/>
      <c r="C205" s="108"/>
      <c r="D205" s="108"/>
      <c r="E205" s="99"/>
      <c r="F205" s="99"/>
      <c r="G205" s="99"/>
      <c r="H205" s="99"/>
      <c r="I205" s="121"/>
      <c r="J205" s="108"/>
      <c r="K205" s="108"/>
      <c r="L205" s="108"/>
      <c r="M205" s="108"/>
      <c r="N205" s="108"/>
      <c r="O205" s="108"/>
      <c r="P205" s="108"/>
      <c r="Q205" s="108"/>
      <c r="R205" s="108"/>
      <c r="S205" s="108"/>
      <c r="T205" s="108"/>
      <c r="U205" s="108"/>
      <c r="V205" s="108"/>
      <c r="W205" s="108"/>
      <c r="X205" s="108"/>
      <c r="Y205" s="108"/>
      <c r="Z205" s="108"/>
      <c r="AA205" s="108"/>
    </row>
    <row r="206" spans="1:27" ht="14.25" customHeight="1">
      <c r="A206" s="108"/>
      <c r="B206" s="99"/>
      <c r="C206" s="108"/>
      <c r="D206" s="108"/>
      <c r="E206" s="99"/>
      <c r="F206" s="99"/>
      <c r="G206" s="99"/>
      <c r="H206" s="99"/>
      <c r="I206" s="121"/>
      <c r="J206" s="108"/>
      <c r="K206" s="108"/>
      <c r="L206" s="108"/>
      <c r="M206" s="108"/>
      <c r="N206" s="108"/>
      <c r="O206" s="108"/>
      <c r="P206" s="108"/>
      <c r="Q206" s="108"/>
      <c r="R206" s="108"/>
      <c r="S206" s="108"/>
      <c r="T206" s="108"/>
      <c r="U206" s="108"/>
      <c r="V206" s="108"/>
      <c r="W206" s="108"/>
      <c r="X206" s="108"/>
      <c r="Y206" s="108"/>
      <c r="Z206" s="108"/>
      <c r="AA206" s="108"/>
    </row>
    <row r="207" spans="1:27" ht="14.25" customHeight="1">
      <c r="A207" s="108"/>
      <c r="B207" s="99"/>
      <c r="C207" s="108"/>
      <c r="D207" s="108"/>
      <c r="E207" s="99"/>
      <c r="F207" s="99"/>
      <c r="G207" s="99"/>
      <c r="H207" s="99"/>
      <c r="I207" s="121"/>
      <c r="J207" s="108"/>
      <c r="K207" s="108"/>
      <c r="L207" s="108"/>
      <c r="M207" s="108"/>
      <c r="N207" s="108"/>
      <c r="O207" s="108"/>
      <c r="P207" s="108"/>
      <c r="Q207" s="108"/>
      <c r="R207" s="108"/>
      <c r="S207" s="108"/>
      <c r="T207" s="108"/>
      <c r="U207" s="108"/>
      <c r="V207" s="108"/>
      <c r="W207" s="108"/>
      <c r="X207" s="108"/>
      <c r="Y207" s="108"/>
      <c r="Z207" s="108"/>
      <c r="AA207" s="108"/>
    </row>
    <row r="208" spans="1:27" ht="14.25" customHeight="1">
      <c r="A208" s="108"/>
      <c r="B208" s="99"/>
      <c r="C208" s="108"/>
      <c r="D208" s="108"/>
      <c r="E208" s="99"/>
      <c r="F208" s="99"/>
      <c r="G208" s="99"/>
      <c r="H208" s="99"/>
      <c r="I208" s="121"/>
      <c r="J208" s="108"/>
      <c r="K208" s="108"/>
      <c r="L208" s="108"/>
      <c r="M208" s="108"/>
      <c r="N208" s="108"/>
      <c r="O208" s="108"/>
      <c r="P208" s="108"/>
      <c r="Q208" s="108"/>
      <c r="R208" s="108"/>
      <c r="S208" s="108"/>
      <c r="T208" s="108"/>
      <c r="U208" s="108"/>
      <c r="V208" s="108"/>
      <c r="W208" s="108"/>
      <c r="X208" s="108"/>
      <c r="Y208" s="108"/>
      <c r="Z208" s="108"/>
      <c r="AA208" s="108"/>
    </row>
    <row r="209" spans="1:27" ht="14.25" customHeight="1">
      <c r="A209" s="108"/>
      <c r="B209" s="99"/>
      <c r="C209" s="108"/>
      <c r="D209" s="108"/>
      <c r="E209" s="99"/>
      <c r="F209" s="99"/>
      <c r="G209" s="99"/>
      <c r="H209" s="99"/>
      <c r="I209" s="121"/>
      <c r="J209" s="108"/>
      <c r="K209" s="108"/>
      <c r="L209" s="108"/>
      <c r="M209" s="108"/>
      <c r="N209" s="108"/>
      <c r="O209" s="108"/>
      <c r="P209" s="108"/>
      <c r="Q209" s="108"/>
      <c r="R209" s="108"/>
      <c r="S209" s="108"/>
      <c r="T209" s="108"/>
      <c r="U209" s="108"/>
      <c r="V209" s="108"/>
      <c r="W209" s="108"/>
      <c r="X209" s="108"/>
      <c r="Y209" s="108"/>
      <c r="Z209" s="108"/>
      <c r="AA209" s="108"/>
    </row>
    <row r="210" spans="1:27" ht="14.25" customHeight="1">
      <c r="A210" s="108"/>
      <c r="B210" s="99"/>
      <c r="C210" s="108"/>
      <c r="D210" s="108"/>
      <c r="E210" s="99"/>
      <c r="F210" s="99"/>
      <c r="G210" s="99"/>
      <c r="H210" s="99"/>
      <c r="I210" s="121"/>
      <c r="J210" s="108"/>
      <c r="K210" s="108"/>
      <c r="L210" s="108"/>
      <c r="M210" s="108"/>
      <c r="N210" s="108"/>
      <c r="O210" s="108"/>
      <c r="P210" s="108"/>
      <c r="Q210" s="108"/>
      <c r="R210" s="108"/>
      <c r="S210" s="108"/>
      <c r="T210" s="108"/>
      <c r="U210" s="108"/>
      <c r="V210" s="108"/>
      <c r="W210" s="108"/>
      <c r="X210" s="108"/>
      <c r="Y210" s="108"/>
      <c r="Z210" s="108"/>
      <c r="AA210" s="108"/>
    </row>
    <row r="211" spans="1:27" ht="14.25" customHeight="1">
      <c r="A211" s="108"/>
      <c r="B211" s="99"/>
      <c r="C211" s="108"/>
      <c r="D211" s="108"/>
      <c r="E211" s="99"/>
      <c r="F211" s="99"/>
      <c r="G211" s="99"/>
      <c r="H211" s="99"/>
      <c r="I211" s="121"/>
      <c r="J211" s="108"/>
      <c r="K211" s="108"/>
      <c r="L211" s="108"/>
      <c r="M211" s="108"/>
      <c r="N211" s="108"/>
      <c r="O211" s="108"/>
      <c r="P211" s="108"/>
      <c r="Q211" s="108"/>
      <c r="R211" s="108"/>
      <c r="S211" s="108"/>
      <c r="T211" s="108"/>
      <c r="U211" s="108"/>
      <c r="V211" s="108"/>
      <c r="W211" s="108"/>
      <c r="X211" s="108"/>
      <c r="Y211" s="108"/>
      <c r="Z211" s="108"/>
      <c r="AA211" s="108"/>
    </row>
    <row r="212" spans="1:27" ht="14.25" customHeight="1">
      <c r="A212" s="108"/>
      <c r="B212" s="99"/>
      <c r="C212" s="108"/>
      <c r="D212" s="108"/>
      <c r="E212" s="99"/>
      <c r="F212" s="99"/>
      <c r="G212" s="99"/>
      <c r="H212" s="99"/>
      <c r="I212" s="121"/>
      <c r="J212" s="108"/>
      <c r="K212" s="108"/>
      <c r="L212" s="108"/>
      <c r="M212" s="108"/>
      <c r="N212" s="108"/>
      <c r="O212" s="108"/>
      <c r="P212" s="108"/>
      <c r="Q212" s="108"/>
      <c r="R212" s="108"/>
      <c r="S212" s="108"/>
      <c r="T212" s="108"/>
      <c r="U212" s="108"/>
      <c r="V212" s="108"/>
      <c r="W212" s="108"/>
      <c r="X212" s="108"/>
      <c r="Y212" s="108"/>
      <c r="Z212" s="108"/>
      <c r="AA212" s="108"/>
    </row>
    <row r="213" spans="1:27" ht="14.25" customHeight="1">
      <c r="A213" s="108"/>
      <c r="B213" s="99"/>
      <c r="C213" s="108"/>
      <c r="D213" s="108"/>
      <c r="E213" s="99"/>
      <c r="F213" s="99"/>
      <c r="G213" s="99"/>
      <c r="H213" s="99"/>
      <c r="I213" s="121"/>
      <c r="J213" s="108"/>
      <c r="K213" s="108"/>
      <c r="L213" s="108"/>
      <c r="M213" s="108"/>
      <c r="N213" s="108"/>
      <c r="O213" s="108"/>
      <c r="P213" s="108"/>
      <c r="Q213" s="108"/>
      <c r="R213" s="108"/>
      <c r="S213" s="108"/>
      <c r="T213" s="108"/>
      <c r="U213" s="108"/>
      <c r="V213" s="108"/>
      <c r="W213" s="108"/>
      <c r="X213" s="108"/>
      <c r="Y213" s="108"/>
      <c r="Z213" s="108"/>
      <c r="AA213" s="108"/>
    </row>
    <row r="214" spans="1:27" ht="14.25" customHeight="1">
      <c r="A214" s="108"/>
      <c r="B214" s="99"/>
      <c r="C214" s="108"/>
      <c r="D214" s="108"/>
      <c r="E214" s="99"/>
      <c r="F214" s="99"/>
      <c r="G214" s="99"/>
      <c r="H214" s="99"/>
      <c r="I214" s="121"/>
      <c r="J214" s="108"/>
      <c r="K214" s="108"/>
      <c r="L214" s="108"/>
      <c r="M214" s="108"/>
      <c r="N214" s="108"/>
      <c r="O214" s="108"/>
      <c r="P214" s="108"/>
      <c r="Q214" s="108"/>
      <c r="R214" s="108"/>
      <c r="S214" s="108"/>
      <c r="T214" s="108"/>
      <c r="U214" s="108"/>
      <c r="V214" s="108"/>
      <c r="W214" s="108"/>
      <c r="X214" s="108"/>
      <c r="Y214" s="108"/>
      <c r="Z214" s="108"/>
      <c r="AA214" s="108"/>
    </row>
    <row r="215" spans="1:27" ht="14.25" customHeight="1">
      <c r="A215" s="108"/>
      <c r="B215" s="99"/>
      <c r="C215" s="108"/>
      <c r="D215" s="108"/>
      <c r="E215" s="99"/>
      <c r="F215" s="99"/>
      <c r="G215" s="99"/>
      <c r="H215" s="99"/>
      <c r="I215" s="121"/>
      <c r="J215" s="108"/>
      <c r="K215" s="108"/>
      <c r="L215" s="108"/>
      <c r="M215" s="108"/>
      <c r="N215" s="108"/>
      <c r="O215" s="108"/>
      <c r="P215" s="108"/>
      <c r="Q215" s="108"/>
      <c r="R215" s="108"/>
      <c r="S215" s="108"/>
      <c r="T215" s="108"/>
      <c r="U215" s="108"/>
      <c r="V215" s="108"/>
      <c r="W215" s="108"/>
      <c r="X215" s="108"/>
      <c r="Y215" s="108"/>
      <c r="Z215" s="108"/>
      <c r="AA215" s="108"/>
    </row>
    <row r="216" spans="1:27" ht="14.25" customHeight="1">
      <c r="A216" s="108"/>
      <c r="B216" s="99"/>
      <c r="C216" s="108"/>
      <c r="D216" s="108"/>
      <c r="E216" s="99"/>
      <c r="F216" s="99"/>
      <c r="G216" s="99"/>
      <c r="H216" s="99"/>
      <c r="I216" s="121"/>
      <c r="J216" s="108"/>
      <c r="K216" s="108"/>
      <c r="L216" s="108"/>
      <c r="M216" s="108"/>
      <c r="N216" s="108"/>
      <c r="O216" s="108"/>
      <c r="P216" s="108"/>
      <c r="Q216" s="108"/>
      <c r="R216" s="108"/>
      <c r="S216" s="108"/>
      <c r="T216" s="108"/>
      <c r="U216" s="108"/>
      <c r="V216" s="108"/>
      <c r="W216" s="108"/>
      <c r="X216" s="108"/>
      <c r="Y216" s="108"/>
      <c r="Z216" s="108"/>
      <c r="AA216" s="108"/>
    </row>
    <row r="217" spans="1:27" ht="14.25" customHeight="1">
      <c r="A217" s="108"/>
      <c r="B217" s="99"/>
      <c r="C217" s="108"/>
      <c r="D217" s="108"/>
      <c r="E217" s="99"/>
      <c r="F217" s="99"/>
      <c r="G217" s="99"/>
      <c r="H217" s="99"/>
      <c r="I217" s="121"/>
      <c r="J217" s="108"/>
      <c r="K217" s="108"/>
      <c r="L217" s="108"/>
      <c r="M217" s="108"/>
      <c r="N217" s="108"/>
      <c r="O217" s="108"/>
      <c r="P217" s="108"/>
      <c r="Q217" s="108"/>
      <c r="R217" s="108"/>
      <c r="S217" s="108"/>
      <c r="T217" s="108"/>
      <c r="U217" s="108"/>
      <c r="V217" s="108"/>
      <c r="W217" s="108"/>
      <c r="X217" s="108"/>
      <c r="Y217" s="108"/>
      <c r="Z217" s="108"/>
      <c r="AA217" s="108"/>
    </row>
    <row r="218" spans="1:27" ht="14.25" customHeight="1">
      <c r="A218" s="108"/>
      <c r="B218" s="99"/>
      <c r="C218" s="108"/>
      <c r="D218" s="108"/>
      <c r="E218" s="99"/>
      <c r="F218" s="99"/>
      <c r="G218" s="99"/>
      <c r="H218" s="99"/>
      <c r="I218" s="121"/>
      <c r="J218" s="108"/>
      <c r="K218" s="108"/>
      <c r="L218" s="108"/>
      <c r="M218" s="108"/>
      <c r="N218" s="108"/>
      <c r="O218" s="108"/>
      <c r="P218" s="108"/>
      <c r="Q218" s="108"/>
      <c r="R218" s="108"/>
      <c r="S218" s="108"/>
      <c r="T218" s="108"/>
      <c r="U218" s="108"/>
      <c r="V218" s="108"/>
      <c r="W218" s="108"/>
      <c r="X218" s="108"/>
      <c r="Y218" s="108"/>
      <c r="Z218" s="108"/>
      <c r="AA218" s="108"/>
    </row>
    <row r="219" spans="1:27" ht="14.25" customHeight="1">
      <c r="A219" s="108"/>
      <c r="B219" s="99"/>
      <c r="C219" s="108"/>
      <c r="D219" s="108"/>
      <c r="E219" s="99"/>
      <c r="F219" s="99"/>
      <c r="G219" s="99"/>
      <c r="H219" s="99"/>
      <c r="I219" s="121"/>
      <c r="J219" s="108"/>
      <c r="K219" s="108"/>
      <c r="L219" s="108"/>
      <c r="M219" s="108"/>
      <c r="N219" s="108"/>
      <c r="O219" s="108"/>
      <c r="P219" s="108"/>
      <c r="Q219" s="108"/>
      <c r="R219" s="108"/>
      <c r="S219" s="108"/>
      <c r="T219" s="108"/>
      <c r="U219" s="108"/>
      <c r="V219" s="108"/>
      <c r="W219" s="108"/>
      <c r="X219" s="108"/>
      <c r="Y219" s="108"/>
      <c r="Z219" s="108"/>
      <c r="AA219" s="108"/>
    </row>
    <row r="220" spans="1:27" ht="14.25" customHeight="1">
      <c r="A220" s="108"/>
      <c r="B220" s="99"/>
      <c r="C220" s="108"/>
      <c r="D220" s="108"/>
      <c r="E220" s="99"/>
      <c r="F220" s="99"/>
      <c r="G220" s="99"/>
      <c r="H220" s="99"/>
      <c r="I220" s="121"/>
      <c r="J220" s="108"/>
      <c r="K220" s="108"/>
      <c r="L220" s="108"/>
      <c r="M220" s="108"/>
      <c r="N220" s="108"/>
      <c r="O220" s="108"/>
      <c r="P220" s="108"/>
      <c r="Q220" s="108"/>
      <c r="R220" s="108"/>
      <c r="S220" s="108"/>
      <c r="T220" s="108"/>
      <c r="U220" s="108"/>
      <c r="V220" s="108"/>
      <c r="W220" s="108"/>
      <c r="X220" s="108"/>
      <c r="Y220" s="108"/>
      <c r="Z220" s="108"/>
      <c r="AA220" s="108"/>
    </row>
    <row r="221" spans="1:27" ht="14.25" customHeight="1">
      <c r="A221" s="108"/>
      <c r="B221" s="99"/>
      <c r="C221" s="108"/>
      <c r="D221" s="108"/>
      <c r="E221" s="99"/>
      <c r="F221" s="99"/>
      <c r="G221" s="99"/>
      <c r="H221" s="99"/>
      <c r="I221" s="121"/>
      <c r="J221" s="108"/>
      <c r="K221" s="108"/>
      <c r="L221" s="108"/>
      <c r="M221" s="108"/>
      <c r="N221" s="108"/>
      <c r="O221" s="108"/>
      <c r="P221" s="108"/>
      <c r="Q221" s="108"/>
      <c r="R221" s="108"/>
      <c r="S221" s="108"/>
      <c r="T221" s="108"/>
      <c r="U221" s="108"/>
      <c r="V221" s="108"/>
      <c r="W221" s="108"/>
      <c r="X221" s="108"/>
      <c r="Y221" s="108"/>
      <c r="Z221" s="108"/>
      <c r="AA221" s="108"/>
    </row>
    <row r="222" spans="1:27" ht="14.25" customHeight="1">
      <c r="A222" s="108"/>
      <c r="B222" s="99"/>
      <c r="C222" s="108"/>
      <c r="D222" s="108"/>
      <c r="E222" s="99"/>
      <c r="F222" s="99"/>
      <c r="G222" s="99"/>
      <c r="H222" s="99"/>
      <c r="I222" s="121"/>
      <c r="J222" s="108"/>
      <c r="K222" s="108"/>
      <c r="L222" s="108"/>
      <c r="M222" s="108"/>
      <c r="N222" s="108"/>
      <c r="O222" s="108"/>
      <c r="P222" s="108"/>
      <c r="Q222" s="108"/>
      <c r="R222" s="108"/>
      <c r="S222" s="108"/>
      <c r="T222" s="108"/>
      <c r="U222" s="108"/>
      <c r="V222" s="108"/>
      <c r="W222" s="108"/>
      <c r="X222" s="108"/>
      <c r="Y222" s="108"/>
      <c r="Z222" s="108"/>
      <c r="AA222" s="108"/>
    </row>
    <row r="223" spans="1:27" ht="14.25" customHeight="1">
      <c r="A223" s="108"/>
      <c r="B223" s="99"/>
      <c r="C223" s="108"/>
      <c r="D223" s="108"/>
      <c r="E223" s="99"/>
      <c r="F223" s="99"/>
      <c r="G223" s="99"/>
      <c r="H223" s="99"/>
      <c r="I223" s="121"/>
      <c r="J223" s="108"/>
      <c r="K223" s="108"/>
      <c r="L223" s="108"/>
      <c r="M223" s="108"/>
      <c r="N223" s="108"/>
      <c r="O223" s="108"/>
      <c r="P223" s="108"/>
      <c r="Q223" s="108"/>
      <c r="R223" s="108"/>
      <c r="S223" s="108"/>
      <c r="T223" s="108"/>
      <c r="U223" s="108"/>
      <c r="V223" s="108"/>
      <c r="W223" s="108"/>
      <c r="X223" s="108"/>
      <c r="Y223" s="108"/>
      <c r="Z223" s="108"/>
      <c r="AA223" s="108"/>
    </row>
    <row r="224" spans="1:27" ht="14.25" customHeight="1">
      <c r="A224" s="108"/>
      <c r="B224" s="99"/>
      <c r="C224" s="108"/>
      <c r="D224" s="108"/>
      <c r="E224" s="99"/>
      <c r="F224" s="99"/>
      <c r="G224" s="99"/>
      <c r="H224" s="99"/>
      <c r="I224" s="121"/>
      <c r="J224" s="108"/>
      <c r="K224" s="108"/>
      <c r="L224" s="108"/>
      <c r="M224" s="108"/>
      <c r="N224" s="108"/>
      <c r="O224" s="108"/>
      <c r="P224" s="108"/>
      <c r="Q224" s="108"/>
      <c r="R224" s="108"/>
      <c r="S224" s="108"/>
      <c r="T224" s="108"/>
      <c r="U224" s="108"/>
      <c r="V224" s="108"/>
      <c r="W224" s="108"/>
      <c r="X224" s="108"/>
      <c r="Y224" s="108"/>
      <c r="Z224" s="108"/>
      <c r="AA224" s="108"/>
    </row>
    <row r="225" spans="1:27" ht="14.25" customHeight="1">
      <c r="A225" s="108"/>
      <c r="B225" s="99"/>
      <c r="C225" s="108"/>
      <c r="D225" s="108"/>
      <c r="E225" s="99"/>
      <c r="F225" s="99"/>
      <c r="G225" s="99"/>
      <c r="H225" s="99"/>
      <c r="I225" s="121"/>
      <c r="J225" s="108"/>
      <c r="K225" s="108"/>
      <c r="L225" s="108"/>
      <c r="M225" s="108"/>
      <c r="N225" s="108"/>
      <c r="O225" s="108"/>
      <c r="P225" s="108"/>
      <c r="Q225" s="108"/>
      <c r="R225" s="108"/>
      <c r="S225" s="108"/>
      <c r="T225" s="108"/>
      <c r="U225" s="108"/>
      <c r="V225" s="108"/>
      <c r="W225" s="108"/>
      <c r="X225" s="108"/>
      <c r="Y225" s="108"/>
      <c r="Z225" s="108"/>
      <c r="AA225" s="108"/>
    </row>
    <row r="226" spans="1:27" ht="14.25" customHeight="1">
      <c r="A226" s="108"/>
      <c r="B226" s="99"/>
      <c r="C226" s="108"/>
      <c r="D226" s="108"/>
      <c r="E226" s="99"/>
      <c r="F226" s="99"/>
      <c r="G226" s="99"/>
      <c r="H226" s="99"/>
      <c r="I226" s="121"/>
      <c r="J226" s="108"/>
      <c r="K226" s="108"/>
      <c r="L226" s="108"/>
      <c r="M226" s="108"/>
      <c r="N226" s="108"/>
      <c r="O226" s="108"/>
      <c r="P226" s="108"/>
      <c r="Q226" s="108"/>
      <c r="R226" s="108"/>
      <c r="S226" s="108"/>
      <c r="T226" s="108"/>
      <c r="U226" s="108"/>
      <c r="V226" s="108"/>
      <c r="W226" s="108"/>
      <c r="X226" s="108"/>
      <c r="Y226" s="108"/>
      <c r="Z226" s="108"/>
      <c r="AA226" s="108"/>
    </row>
    <row r="227" spans="1:27" ht="14.25" customHeight="1">
      <c r="A227" s="108"/>
      <c r="B227" s="99"/>
      <c r="C227" s="108"/>
      <c r="D227" s="108"/>
      <c r="E227" s="99"/>
      <c r="F227" s="99"/>
      <c r="G227" s="99"/>
      <c r="H227" s="99"/>
      <c r="I227" s="121"/>
      <c r="J227" s="108"/>
      <c r="K227" s="108"/>
      <c r="L227" s="108"/>
      <c r="M227" s="108"/>
      <c r="N227" s="108"/>
      <c r="O227" s="108"/>
      <c r="P227" s="108"/>
      <c r="Q227" s="108"/>
      <c r="R227" s="108"/>
      <c r="S227" s="108"/>
      <c r="T227" s="108"/>
      <c r="U227" s="108"/>
      <c r="V227" s="108"/>
      <c r="W227" s="108"/>
      <c r="X227" s="108"/>
      <c r="Y227" s="108"/>
      <c r="Z227" s="108"/>
      <c r="AA227" s="108"/>
    </row>
    <row r="228" spans="1:27" ht="14.25" customHeight="1">
      <c r="A228" s="108"/>
      <c r="B228" s="99"/>
      <c r="C228" s="108"/>
      <c r="D228" s="108"/>
      <c r="E228" s="99"/>
      <c r="F228" s="99"/>
      <c r="G228" s="99"/>
      <c r="H228" s="99"/>
      <c r="I228" s="121"/>
      <c r="J228" s="108"/>
      <c r="K228" s="108"/>
      <c r="L228" s="108"/>
      <c r="M228" s="108"/>
      <c r="N228" s="108"/>
      <c r="O228" s="108"/>
      <c r="P228" s="108"/>
      <c r="Q228" s="108"/>
      <c r="R228" s="108"/>
      <c r="S228" s="108"/>
      <c r="T228" s="108"/>
      <c r="U228" s="108"/>
      <c r="V228" s="108"/>
      <c r="W228" s="108"/>
      <c r="X228" s="108"/>
      <c r="Y228" s="108"/>
      <c r="Z228" s="108"/>
      <c r="AA228" s="108"/>
    </row>
    <row r="229" spans="1:27" ht="14.25" customHeight="1">
      <c r="A229" s="108"/>
      <c r="B229" s="99"/>
      <c r="C229" s="108"/>
      <c r="D229" s="108"/>
      <c r="E229" s="99"/>
      <c r="F229" s="99"/>
      <c r="G229" s="99"/>
      <c r="H229" s="99"/>
      <c r="I229" s="121"/>
      <c r="J229" s="108"/>
      <c r="K229" s="108"/>
      <c r="L229" s="108"/>
      <c r="M229" s="108"/>
      <c r="N229" s="108"/>
      <c r="O229" s="108"/>
      <c r="P229" s="108"/>
      <c r="Q229" s="108"/>
      <c r="R229" s="108"/>
      <c r="S229" s="108"/>
      <c r="T229" s="108"/>
      <c r="U229" s="108"/>
      <c r="V229" s="108"/>
      <c r="W229" s="108"/>
      <c r="X229" s="108"/>
      <c r="Y229" s="108"/>
      <c r="Z229" s="108"/>
      <c r="AA229" s="108"/>
    </row>
    <row r="230" spans="1:27" ht="14.25" customHeight="1">
      <c r="A230" s="108"/>
      <c r="B230" s="99"/>
      <c r="C230" s="108"/>
      <c r="D230" s="108"/>
      <c r="E230" s="99"/>
      <c r="F230" s="99"/>
      <c r="G230" s="99"/>
      <c r="H230" s="99"/>
      <c r="I230" s="121"/>
      <c r="J230" s="108"/>
      <c r="K230" s="108"/>
      <c r="L230" s="108"/>
      <c r="M230" s="108"/>
      <c r="N230" s="108"/>
      <c r="O230" s="108"/>
      <c r="P230" s="108"/>
      <c r="Q230" s="108"/>
      <c r="R230" s="108"/>
      <c r="S230" s="108"/>
      <c r="T230" s="108"/>
      <c r="U230" s="108"/>
      <c r="V230" s="108"/>
      <c r="W230" s="108"/>
      <c r="X230" s="108"/>
      <c r="Y230" s="108"/>
      <c r="Z230" s="108"/>
      <c r="AA230" s="108"/>
    </row>
    <row r="231" spans="1:27" ht="14.25" customHeight="1">
      <c r="A231" s="108"/>
      <c r="B231" s="99"/>
      <c r="C231" s="108"/>
      <c r="D231" s="108"/>
      <c r="E231" s="99"/>
      <c r="F231" s="99"/>
      <c r="G231" s="99"/>
      <c r="H231" s="99"/>
      <c r="I231" s="121"/>
      <c r="J231" s="108"/>
      <c r="K231" s="108"/>
      <c r="L231" s="108"/>
      <c r="M231" s="108"/>
      <c r="N231" s="108"/>
      <c r="O231" s="108"/>
      <c r="P231" s="108"/>
      <c r="Q231" s="108"/>
      <c r="R231" s="108"/>
      <c r="S231" s="108"/>
      <c r="T231" s="108"/>
      <c r="U231" s="108"/>
      <c r="V231" s="108"/>
      <c r="W231" s="108"/>
      <c r="X231" s="108"/>
      <c r="Y231" s="108"/>
      <c r="Z231" s="108"/>
      <c r="AA231" s="108"/>
    </row>
    <row r="232" spans="1:27" ht="14.25" customHeight="1">
      <c r="A232" s="108"/>
      <c r="B232" s="99"/>
      <c r="C232" s="108"/>
      <c r="D232" s="108"/>
      <c r="E232" s="99"/>
      <c r="F232" s="99"/>
      <c r="G232" s="99"/>
      <c r="H232" s="99"/>
      <c r="I232" s="121"/>
      <c r="J232" s="108"/>
      <c r="K232" s="108"/>
      <c r="L232" s="108"/>
      <c r="M232" s="108"/>
      <c r="N232" s="108"/>
      <c r="O232" s="108"/>
      <c r="P232" s="108"/>
      <c r="Q232" s="108"/>
      <c r="R232" s="108"/>
      <c r="S232" s="108"/>
      <c r="T232" s="108"/>
      <c r="U232" s="108"/>
      <c r="V232" s="108"/>
      <c r="W232" s="108"/>
      <c r="X232" s="108"/>
      <c r="Y232" s="108"/>
      <c r="Z232" s="108"/>
      <c r="AA232" s="108"/>
    </row>
    <row r="233" spans="1:27" ht="14.25" customHeight="1">
      <c r="A233" s="108"/>
      <c r="B233" s="99"/>
      <c r="C233" s="108"/>
      <c r="D233" s="108"/>
      <c r="E233" s="99"/>
      <c r="F233" s="99"/>
      <c r="G233" s="99"/>
      <c r="H233" s="99"/>
      <c r="I233" s="121"/>
      <c r="J233" s="108"/>
      <c r="K233" s="108"/>
      <c r="L233" s="108"/>
      <c r="M233" s="108"/>
      <c r="N233" s="108"/>
      <c r="O233" s="108"/>
      <c r="P233" s="108"/>
      <c r="Q233" s="108"/>
      <c r="R233" s="108"/>
      <c r="S233" s="108"/>
      <c r="T233" s="108"/>
      <c r="U233" s="108"/>
      <c r="V233" s="108"/>
      <c r="W233" s="108"/>
      <c r="X233" s="108"/>
      <c r="Y233" s="108"/>
      <c r="Z233" s="108"/>
      <c r="AA233" s="108"/>
    </row>
    <row r="234" spans="1:27" ht="14.25" customHeight="1">
      <c r="A234" s="108"/>
      <c r="B234" s="99"/>
      <c r="C234" s="108"/>
      <c r="D234" s="108"/>
      <c r="E234" s="99"/>
      <c r="F234" s="99"/>
      <c r="G234" s="99"/>
      <c r="H234" s="99"/>
      <c r="I234" s="121"/>
      <c r="J234" s="108"/>
      <c r="K234" s="108"/>
      <c r="L234" s="108"/>
      <c r="M234" s="108"/>
      <c r="N234" s="108"/>
      <c r="O234" s="108"/>
      <c r="P234" s="108"/>
      <c r="Q234" s="108"/>
      <c r="R234" s="108"/>
      <c r="S234" s="108"/>
      <c r="T234" s="108"/>
      <c r="U234" s="108"/>
      <c r="V234" s="108"/>
      <c r="W234" s="108"/>
      <c r="X234" s="108"/>
      <c r="Y234" s="108"/>
      <c r="Z234" s="108"/>
      <c r="AA234" s="108"/>
    </row>
    <row r="235" spans="1:27" ht="14.25" customHeight="1">
      <c r="A235" s="108"/>
      <c r="B235" s="99"/>
      <c r="C235" s="108"/>
      <c r="D235" s="108"/>
      <c r="E235" s="99"/>
      <c r="F235" s="99"/>
      <c r="G235" s="99"/>
      <c r="H235" s="99"/>
      <c r="I235" s="121"/>
      <c r="J235" s="108"/>
      <c r="K235" s="108"/>
      <c r="L235" s="108"/>
      <c r="M235" s="108"/>
      <c r="N235" s="108"/>
      <c r="O235" s="108"/>
      <c r="P235" s="108"/>
      <c r="Q235" s="108"/>
      <c r="R235" s="108"/>
      <c r="S235" s="108"/>
      <c r="T235" s="108"/>
      <c r="U235" s="108"/>
      <c r="V235" s="108"/>
      <c r="W235" s="108"/>
      <c r="X235" s="108"/>
      <c r="Y235" s="108"/>
      <c r="Z235" s="108"/>
      <c r="AA235" s="108"/>
    </row>
    <row r="236" spans="1:27" ht="14.25" customHeight="1">
      <c r="A236" s="108"/>
      <c r="B236" s="99"/>
      <c r="C236" s="108"/>
      <c r="D236" s="108"/>
      <c r="E236" s="99"/>
      <c r="F236" s="99"/>
      <c r="G236" s="99"/>
      <c r="H236" s="99"/>
      <c r="I236" s="121"/>
      <c r="J236" s="108"/>
      <c r="K236" s="108"/>
      <c r="L236" s="108"/>
      <c r="M236" s="108"/>
      <c r="N236" s="108"/>
      <c r="O236" s="108"/>
      <c r="P236" s="108"/>
      <c r="Q236" s="108"/>
      <c r="R236" s="108"/>
      <c r="S236" s="108"/>
      <c r="T236" s="108"/>
      <c r="U236" s="108"/>
      <c r="V236" s="108"/>
      <c r="W236" s="108"/>
      <c r="X236" s="108"/>
      <c r="Y236" s="108"/>
      <c r="Z236" s="108"/>
      <c r="AA236" s="108"/>
    </row>
    <row r="237" spans="1:27" ht="14.25" customHeight="1">
      <c r="A237" s="108"/>
      <c r="B237" s="99"/>
      <c r="C237" s="108"/>
      <c r="D237" s="108"/>
      <c r="E237" s="99"/>
      <c r="F237" s="99"/>
      <c r="G237" s="99"/>
      <c r="H237" s="99"/>
      <c r="I237" s="121"/>
      <c r="J237" s="108"/>
      <c r="K237" s="108"/>
      <c r="L237" s="108"/>
      <c r="M237" s="108"/>
      <c r="N237" s="108"/>
      <c r="O237" s="108"/>
      <c r="P237" s="108"/>
      <c r="Q237" s="108"/>
      <c r="R237" s="108"/>
      <c r="S237" s="108"/>
      <c r="T237" s="108"/>
      <c r="U237" s="108"/>
      <c r="V237" s="108"/>
      <c r="W237" s="108"/>
      <c r="X237" s="108"/>
      <c r="Y237" s="108"/>
      <c r="Z237" s="108"/>
      <c r="AA237" s="108"/>
    </row>
    <row r="238" spans="1:27" ht="14.25" customHeight="1">
      <c r="A238" s="108"/>
      <c r="B238" s="99"/>
      <c r="C238" s="108"/>
      <c r="D238" s="108"/>
      <c r="E238" s="99"/>
      <c r="F238" s="99"/>
      <c r="G238" s="99"/>
      <c r="H238" s="99"/>
      <c r="I238" s="121"/>
      <c r="J238" s="108"/>
      <c r="K238" s="108"/>
      <c r="L238" s="108"/>
      <c r="M238" s="108"/>
      <c r="N238" s="108"/>
      <c r="O238" s="108"/>
      <c r="P238" s="108"/>
      <c r="Q238" s="108"/>
      <c r="R238" s="108"/>
      <c r="S238" s="108"/>
      <c r="T238" s="108"/>
      <c r="U238" s="108"/>
      <c r="V238" s="108"/>
      <c r="W238" s="108"/>
      <c r="X238" s="108"/>
      <c r="Y238" s="108"/>
      <c r="Z238" s="108"/>
      <c r="AA238" s="108"/>
    </row>
    <row r="239" spans="1:27" ht="14.25" customHeight="1">
      <c r="A239" s="108"/>
      <c r="B239" s="99"/>
      <c r="C239" s="108"/>
      <c r="D239" s="108"/>
      <c r="E239" s="99"/>
      <c r="F239" s="99"/>
      <c r="G239" s="99"/>
      <c r="H239" s="99"/>
      <c r="I239" s="121"/>
      <c r="J239" s="108"/>
      <c r="K239" s="108"/>
      <c r="L239" s="108"/>
      <c r="M239" s="108"/>
      <c r="N239" s="108"/>
      <c r="O239" s="108"/>
      <c r="P239" s="108"/>
      <c r="Q239" s="108"/>
      <c r="R239" s="108"/>
      <c r="S239" s="108"/>
      <c r="T239" s="108"/>
      <c r="U239" s="108"/>
      <c r="V239" s="108"/>
      <c r="W239" s="108"/>
      <c r="X239" s="108"/>
      <c r="Y239" s="108"/>
      <c r="Z239" s="108"/>
      <c r="AA239" s="108"/>
    </row>
    <row r="240" spans="1:27" ht="14.25" customHeight="1">
      <c r="A240" s="108"/>
      <c r="B240" s="99"/>
      <c r="C240" s="108"/>
      <c r="D240" s="108"/>
      <c r="E240" s="99"/>
      <c r="F240" s="99"/>
      <c r="G240" s="99"/>
      <c r="H240" s="99"/>
      <c r="I240" s="121"/>
      <c r="J240" s="108"/>
      <c r="K240" s="108"/>
      <c r="L240" s="108"/>
      <c r="M240" s="108"/>
      <c r="N240" s="108"/>
      <c r="O240" s="108"/>
      <c r="P240" s="108"/>
      <c r="Q240" s="108"/>
      <c r="R240" s="108"/>
      <c r="S240" s="108"/>
      <c r="T240" s="108"/>
      <c r="U240" s="108"/>
      <c r="V240" s="108"/>
      <c r="W240" s="108"/>
      <c r="X240" s="108"/>
      <c r="Y240" s="108"/>
      <c r="Z240" s="108"/>
      <c r="AA240" s="108"/>
    </row>
    <row r="241" spans="1:27" ht="14.25" customHeight="1">
      <c r="A241" s="108"/>
      <c r="B241" s="99"/>
      <c r="C241" s="108"/>
      <c r="D241" s="108"/>
      <c r="E241" s="99"/>
      <c r="F241" s="99"/>
      <c r="G241" s="99"/>
      <c r="H241" s="99"/>
      <c r="I241" s="121"/>
      <c r="J241" s="108"/>
      <c r="K241" s="108"/>
      <c r="L241" s="108"/>
      <c r="M241" s="108"/>
      <c r="N241" s="108"/>
      <c r="O241" s="108"/>
      <c r="P241" s="108"/>
      <c r="Q241" s="108"/>
      <c r="R241" s="108"/>
      <c r="S241" s="108"/>
      <c r="T241" s="108"/>
      <c r="U241" s="108"/>
      <c r="V241" s="108"/>
      <c r="W241" s="108"/>
      <c r="X241" s="108"/>
      <c r="Y241" s="108"/>
      <c r="Z241" s="108"/>
      <c r="AA241" s="108"/>
    </row>
    <row r="242" spans="1:27" ht="14.25" customHeight="1">
      <c r="A242" s="108"/>
      <c r="B242" s="99"/>
      <c r="C242" s="108"/>
      <c r="D242" s="108"/>
      <c r="E242" s="99"/>
      <c r="F242" s="99"/>
      <c r="G242" s="99"/>
      <c r="H242" s="99"/>
      <c r="I242" s="121"/>
      <c r="J242" s="108"/>
      <c r="K242" s="108"/>
      <c r="L242" s="108"/>
      <c r="M242" s="108"/>
      <c r="N242" s="108"/>
      <c r="O242" s="108"/>
      <c r="P242" s="108"/>
      <c r="Q242" s="108"/>
      <c r="R242" s="108"/>
      <c r="S242" s="108"/>
      <c r="T242" s="108"/>
      <c r="U242" s="108"/>
      <c r="V242" s="108"/>
      <c r="W242" s="108"/>
      <c r="X242" s="108"/>
      <c r="Y242" s="108"/>
      <c r="Z242" s="108"/>
      <c r="AA242" s="108"/>
    </row>
    <row r="243" spans="1:27" ht="14.25" customHeight="1">
      <c r="A243" s="108"/>
      <c r="B243" s="99"/>
      <c r="C243" s="108"/>
      <c r="D243" s="108"/>
      <c r="E243" s="99"/>
      <c r="F243" s="99"/>
      <c r="G243" s="99"/>
      <c r="H243" s="99"/>
      <c r="I243" s="121"/>
      <c r="J243" s="108"/>
      <c r="K243" s="108"/>
      <c r="L243" s="108"/>
      <c r="M243" s="108"/>
      <c r="N243" s="108"/>
      <c r="O243" s="108"/>
      <c r="P243" s="108"/>
      <c r="Q243" s="108"/>
      <c r="R243" s="108"/>
      <c r="S243" s="108"/>
      <c r="T243" s="108"/>
      <c r="U243" s="108"/>
      <c r="V243" s="108"/>
      <c r="W243" s="108"/>
      <c r="X243" s="108"/>
      <c r="Y243" s="108"/>
      <c r="Z243" s="108"/>
      <c r="AA243" s="108"/>
    </row>
    <row r="244" spans="1:27" ht="14.25" customHeight="1">
      <c r="A244" s="108"/>
      <c r="B244" s="99"/>
      <c r="C244" s="108"/>
      <c r="D244" s="108"/>
      <c r="E244" s="99"/>
      <c r="F244" s="99"/>
      <c r="G244" s="99"/>
      <c r="H244" s="99"/>
      <c r="I244" s="121"/>
      <c r="J244" s="108"/>
      <c r="K244" s="108"/>
      <c r="L244" s="108"/>
      <c r="M244" s="108"/>
      <c r="N244" s="108"/>
      <c r="O244" s="108"/>
      <c r="P244" s="108"/>
      <c r="Q244" s="108"/>
      <c r="R244" s="108"/>
      <c r="S244" s="108"/>
      <c r="T244" s="108"/>
      <c r="U244" s="108"/>
      <c r="V244" s="108"/>
      <c r="W244" s="108"/>
      <c r="X244" s="108"/>
      <c r="Y244" s="108"/>
      <c r="Z244" s="108"/>
      <c r="AA244" s="108"/>
    </row>
    <row r="245" spans="1:27" ht="14.25" customHeight="1">
      <c r="A245" s="108"/>
      <c r="B245" s="99"/>
      <c r="C245" s="108"/>
      <c r="D245" s="108"/>
      <c r="E245" s="99"/>
      <c r="F245" s="99"/>
      <c r="G245" s="99"/>
      <c r="H245" s="99"/>
      <c r="I245" s="121"/>
      <c r="J245" s="108"/>
      <c r="K245" s="108"/>
      <c r="L245" s="108"/>
      <c r="M245" s="108"/>
      <c r="N245" s="108"/>
      <c r="O245" s="108"/>
      <c r="P245" s="108"/>
      <c r="Q245" s="108"/>
      <c r="R245" s="108"/>
      <c r="S245" s="108"/>
      <c r="T245" s="108"/>
      <c r="U245" s="108"/>
      <c r="V245" s="108"/>
      <c r="W245" s="108"/>
      <c r="X245" s="108"/>
      <c r="Y245" s="108"/>
      <c r="Z245" s="108"/>
      <c r="AA245" s="108"/>
    </row>
    <row r="246" spans="1:27" ht="14.25" customHeight="1">
      <c r="A246" s="108"/>
      <c r="B246" s="99"/>
      <c r="C246" s="108"/>
      <c r="D246" s="108"/>
      <c r="E246" s="99"/>
      <c r="F246" s="99"/>
      <c r="G246" s="99"/>
      <c r="H246" s="99"/>
      <c r="I246" s="121"/>
      <c r="J246" s="108"/>
      <c r="K246" s="108"/>
      <c r="L246" s="108"/>
      <c r="M246" s="108"/>
      <c r="N246" s="108"/>
      <c r="O246" s="108"/>
      <c r="P246" s="108"/>
      <c r="Q246" s="108"/>
      <c r="R246" s="108"/>
      <c r="S246" s="108"/>
      <c r="T246" s="108"/>
      <c r="U246" s="108"/>
      <c r="V246" s="108"/>
      <c r="W246" s="108"/>
      <c r="X246" s="108"/>
      <c r="Y246" s="108"/>
      <c r="Z246" s="108"/>
      <c r="AA246" s="108"/>
    </row>
    <row r="247" spans="1:27" ht="14.25" customHeight="1">
      <c r="A247" s="108"/>
      <c r="B247" s="99"/>
      <c r="C247" s="108"/>
      <c r="D247" s="108"/>
      <c r="E247" s="99"/>
      <c r="F247" s="99"/>
      <c r="G247" s="99"/>
      <c r="H247" s="99"/>
      <c r="I247" s="121"/>
      <c r="J247" s="108"/>
      <c r="K247" s="108"/>
      <c r="L247" s="108"/>
      <c r="M247" s="108"/>
      <c r="N247" s="108"/>
      <c r="O247" s="108"/>
      <c r="P247" s="108"/>
      <c r="Q247" s="108"/>
      <c r="R247" s="108"/>
      <c r="S247" s="108"/>
      <c r="T247" s="108"/>
      <c r="U247" s="108"/>
      <c r="V247" s="108"/>
      <c r="W247" s="108"/>
      <c r="X247" s="108"/>
      <c r="Y247" s="108"/>
      <c r="Z247" s="108"/>
      <c r="AA247" s="108"/>
    </row>
    <row r="248" spans="1:27" ht="14.25" customHeight="1">
      <c r="A248" s="108"/>
      <c r="B248" s="99"/>
      <c r="C248" s="108"/>
      <c r="D248" s="108"/>
      <c r="E248" s="99"/>
      <c r="F248" s="99"/>
      <c r="G248" s="99"/>
      <c r="H248" s="99"/>
      <c r="I248" s="121"/>
      <c r="J248" s="108"/>
      <c r="K248" s="108"/>
      <c r="L248" s="108"/>
      <c r="M248" s="108"/>
      <c r="N248" s="108"/>
      <c r="O248" s="108"/>
      <c r="P248" s="108"/>
      <c r="Q248" s="108"/>
      <c r="R248" s="108"/>
      <c r="S248" s="108"/>
      <c r="T248" s="108"/>
      <c r="U248" s="108"/>
      <c r="V248" s="108"/>
      <c r="W248" s="108"/>
      <c r="X248" s="108"/>
      <c r="Y248" s="108"/>
      <c r="Z248" s="108"/>
      <c r="AA248" s="108"/>
    </row>
    <row r="249" spans="1:27" ht="14.25" customHeight="1">
      <c r="A249" s="108"/>
      <c r="B249" s="99"/>
      <c r="C249" s="108"/>
      <c r="D249" s="108"/>
      <c r="E249" s="99"/>
      <c r="F249" s="99"/>
      <c r="G249" s="99"/>
      <c r="H249" s="99"/>
      <c r="I249" s="121"/>
      <c r="J249" s="108"/>
      <c r="K249" s="108"/>
      <c r="L249" s="108"/>
      <c r="M249" s="108"/>
      <c r="N249" s="108"/>
      <c r="O249" s="108"/>
      <c r="P249" s="108"/>
      <c r="Q249" s="108"/>
      <c r="R249" s="108"/>
      <c r="S249" s="108"/>
      <c r="T249" s="108"/>
      <c r="U249" s="108"/>
      <c r="V249" s="108"/>
      <c r="W249" s="108"/>
      <c r="X249" s="108"/>
      <c r="Y249" s="108"/>
      <c r="Z249" s="108"/>
      <c r="AA249" s="108"/>
    </row>
    <row r="250" spans="1:27" ht="14.25" customHeight="1">
      <c r="A250" s="108"/>
      <c r="B250" s="99"/>
      <c r="C250" s="108"/>
      <c r="D250" s="108"/>
      <c r="E250" s="99"/>
      <c r="F250" s="99"/>
      <c r="G250" s="99"/>
      <c r="H250" s="99"/>
      <c r="I250" s="121"/>
      <c r="J250" s="108"/>
      <c r="K250" s="108"/>
      <c r="L250" s="108"/>
      <c r="M250" s="108"/>
      <c r="N250" s="108"/>
      <c r="O250" s="108"/>
      <c r="P250" s="108"/>
      <c r="Q250" s="108"/>
      <c r="R250" s="108"/>
      <c r="S250" s="108"/>
      <c r="T250" s="108"/>
      <c r="U250" s="108"/>
      <c r="V250" s="108"/>
      <c r="W250" s="108"/>
      <c r="X250" s="108"/>
      <c r="Y250" s="108"/>
      <c r="Z250" s="108"/>
      <c r="AA250" s="108"/>
    </row>
    <row r="251" spans="1:27" ht="14.25" customHeight="1">
      <c r="A251" s="108"/>
      <c r="B251" s="99"/>
      <c r="C251" s="108"/>
      <c r="D251" s="108"/>
      <c r="E251" s="99"/>
      <c r="F251" s="99"/>
      <c r="G251" s="99"/>
      <c r="H251" s="99"/>
      <c r="I251" s="121"/>
      <c r="J251" s="108"/>
      <c r="K251" s="108"/>
      <c r="L251" s="108"/>
      <c r="M251" s="108"/>
      <c r="N251" s="108"/>
      <c r="O251" s="108"/>
      <c r="P251" s="108"/>
      <c r="Q251" s="108"/>
      <c r="R251" s="108"/>
      <c r="S251" s="108"/>
      <c r="T251" s="108"/>
      <c r="U251" s="108"/>
      <c r="V251" s="108"/>
      <c r="W251" s="108"/>
      <c r="X251" s="108"/>
      <c r="Y251" s="108"/>
      <c r="Z251" s="108"/>
      <c r="AA251" s="108"/>
    </row>
    <row r="252" spans="1:27" ht="14.25" customHeight="1">
      <c r="A252" s="108"/>
      <c r="B252" s="99"/>
      <c r="C252" s="108"/>
      <c r="D252" s="108"/>
      <c r="E252" s="99"/>
      <c r="F252" s="99"/>
      <c r="G252" s="99"/>
      <c r="H252" s="99"/>
      <c r="I252" s="121"/>
      <c r="J252" s="108"/>
      <c r="K252" s="108"/>
      <c r="L252" s="108"/>
      <c r="M252" s="108"/>
      <c r="N252" s="108"/>
      <c r="O252" s="108"/>
      <c r="P252" s="108"/>
      <c r="Q252" s="108"/>
      <c r="R252" s="108"/>
      <c r="S252" s="108"/>
      <c r="T252" s="108"/>
      <c r="U252" s="108"/>
      <c r="V252" s="108"/>
      <c r="W252" s="108"/>
      <c r="X252" s="108"/>
      <c r="Y252" s="108"/>
      <c r="Z252" s="108"/>
      <c r="AA252" s="108"/>
    </row>
    <row r="253" spans="1:27" ht="14.25" customHeight="1">
      <c r="A253" s="108"/>
      <c r="B253" s="99"/>
      <c r="C253" s="108"/>
      <c r="D253" s="108"/>
      <c r="E253" s="99"/>
      <c r="F253" s="99"/>
      <c r="G253" s="99"/>
      <c r="H253" s="99"/>
      <c r="I253" s="121"/>
      <c r="J253" s="108"/>
      <c r="K253" s="108"/>
      <c r="L253" s="108"/>
      <c r="M253" s="108"/>
      <c r="N253" s="108"/>
      <c r="O253" s="108"/>
      <c r="P253" s="108"/>
      <c r="Q253" s="108"/>
      <c r="R253" s="108"/>
      <c r="S253" s="108"/>
      <c r="T253" s="108"/>
      <c r="U253" s="108"/>
      <c r="V253" s="108"/>
      <c r="W253" s="108"/>
      <c r="X253" s="108"/>
      <c r="Y253" s="108"/>
      <c r="Z253" s="108"/>
      <c r="AA253" s="108"/>
    </row>
    <row r="254" spans="1:27" ht="14.25" customHeight="1">
      <c r="A254" s="108"/>
      <c r="B254" s="99"/>
      <c r="C254" s="108"/>
      <c r="D254" s="108"/>
      <c r="E254" s="99"/>
      <c r="F254" s="99"/>
      <c r="G254" s="99"/>
      <c r="H254" s="99"/>
      <c r="I254" s="121"/>
      <c r="J254" s="108"/>
      <c r="K254" s="108"/>
      <c r="L254" s="108"/>
      <c r="M254" s="108"/>
      <c r="N254" s="108"/>
      <c r="O254" s="108"/>
      <c r="P254" s="108"/>
      <c r="Q254" s="108"/>
      <c r="R254" s="108"/>
      <c r="S254" s="108"/>
      <c r="T254" s="108"/>
      <c r="U254" s="108"/>
      <c r="V254" s="108"/>
      <c r="W254" s="108"/>
      <c r="X254" s="108"/>
      <c r="Y254" s="108"/>
      <c r="Z254" s="108"/>
      <c r="AA254" s="108"/>
    </row>
    <row r="255" spans="1:27" ht="14.25" customHeight="1">
      <c r="A255" s="108"/>
      <c r="B255" s="99"/>
      <c r="C255" s="108"/>
      <c r="D255" s="108"/>
      <c r="E255" s="99"/>
      <c r="F255" s="99"/>
      <c r="G255" s="99"/>
      <c r="H255" s="99"/>
      <c r="I255" s="121"/>
      <c r="J255" s="108"/>
      <c r="K255" s="108"/>
      <c r="L255" s="108"/>
      <c r="M255" s="108"/>
      <c r="N255" s="108"/>
      <c r="O255" s="108"/>
      <c r="P255" s="108"/>
      <c r="Q255" s="108"/>
      <c r="R255" s="108"/>
      <c r="S255" s="108"/>
      <c r="T255" s="108"/>
      <c r="U255" s="108"/>
      <c r="V255" s="108"/>
      <c r="W255" s="108"/>
      <c r="X255" s="108"/>
      <c r="Y255" s="108"/>
      <c r="Z255" s="108"/>
      <c r="AA255" s="108"/>
    </row>
    <row r="256" spans="1:27" ht="14.25" customHeight="1">
      <c r="A256" s="108"/>
      <c r="B256" s="99"/>
      <c r="C256" s="108"/>
      <c r="D256" s="108"/>
      <c r="E256" s="99"/>
      <c r="F256" s="99"/>
      <c r="G256" s="99"/>
      <c r="H256" s="99"/>
      <c r="I256" s="121"/>
      <c r="J256" s="108"/>
      <c r="K256" s="108"/>
      <c r="L256" s="108"/>
      <c r="M256" s="108"/>
      <c r="N256" s="108"/>
      <c r="O256" s="108"/>
      <c r="P256" s="108"/>
      <c r="Q256" s="108"/>
      <c r="R256" s="108"/>
      <c r="S256" s="108"/>
      <c r="T256" s="108"/>
      <c r="U256" s="108"/>
      <c r="V256" s="108"/>
      <c r="W256" s="108"/>
      <c r="X256" s="108"/>
      <c r="Y256" s="108"/>
      <c r="Z256" s="108"/>
      <c r="AA256" s="108"/>
    </row>
    <row r="257" spans="1:27" ht="14.25" customHeight="1">
      <c r="A257" s="108"/>
      <c r="B257" s="99"/>
      <c r="C257" s="108"/>
      <c r="D257" s="108"/>
      <c r="E257" s="99"/>
      <c r="F257" s="99"/>
      <c r="G257" s="99"/>
      <c r="H257" s="99"/>
      <c r="I257" s="121"/>
      <c r="J257" s="108"/>
      <c r="K257" s="108"/>
      <c r="L257" s="108"/>
      <c r="M257" s="108"/>
      <c r="N257" s="108"/>
      <c r="O257" s="108"/>
      <c r="P257" s="108"/>
      <c r="Q257" s="108"/>
      <c r="R257" s="108"/>
      <c r="S257" s="108"/>
      <c r="T257" s="108"/>
      <c r="U257" s="108"/>
      <c r="V257" s="108"/>
      <c r="W257" s="108"/>
      <c r="X257" s="108"/>
      <c r="Y257" s="108"/>
      <c r="Z257" s="108"/>
      <c r="AA257" s="108"/>
    </row>
    <row r="258" spans="1:27" ht="14.25" customHeight="1">
      <c r="A258" s="108"/>
      <c r="B258" s="99"/>
      <c r="C258" s="108"/>
      <c r="D258" s="108"/>
      <c r="E258" s="99"/>
      <c r="F258" s="99"/>
      <c r="G258" s="99"/>
      <c r="H258" s="99"/>
      <c r="I258" s="121"/>
      <c r="J258" s="108"/>
      <c r="K258" s="108"/>
      <c r="L258" s="108"/>
      <c r="M258" s="108"/>
      <c r="N258" s="108"/>
      <c r="O258" s="108"/>
      <c r="P258" s="108"/>
      <c r="Q258" s="108"/>
      <c r="R258" s="108"/>
      <c r="S258" s="108"/>
      <c r="T258" s="108"/>
      <c r="U258" s="108"/>
      <c r="V258" s="108"/>
      <c r="W258" s="108"/>
      <c r="X258" s="108"/>
      <c r="Y258" s="108"/>
      <c r="Z258" s="108"/>
      <c r="AA258" s="108"/>
    </row>
    <row r="259" spans="1:27" ht="14.25" customHeight="1">
      <c r="A259" s="108"/>
      <c r="B259" s="99"/>
      <c r="C259" s="108"/>
      <c r="D259" s="108"/>
      <c r="E259" s="99"/>
      <c r="F259" s="99"/>
      <c r="G259" s="99"/>
      <c r="H259" s="99"/>
      <c r="I259" s="121"/>
      <c r="J259" s="108"/>
      <c r="K259" s="108"/>
      <c r="L259" s="108"/>
      <c r="M259" s="108"/>
      <c r="N259" s="108"/>
      <c r="O259" s="108"/>
      <c r="P259" s="108"/>
      <c r="Q259" s="108"/>
      <c r="R259" s="108"/>
      <c r="S259" s="108"/>
      <c r="T259" s="108"/>
      <c r="U259" s="108"/>
      <c r="V259" s="108"/>
      <c r="W259" s="108"/>
      <c r="X259" s="108"/>
      <c r="Y259" s="108"/>
      <c r="Z259" s="108"/>
      <c r="AA259" s="108"/>
    </row>
    <row r="260" spans="1:27" ht="14.25" customHeight="1">
      <c r="A260" s="108"/>
      <c r="B260" s="99"/>
      <c r="C260" s="108"/>
      <c r="D260" s="108"/>
      <c r="E260" s="99"/>
      <c r="F260" s="99"/>
      <c r="G260" s="99"/>
      <c r="H260" s="99"/>
      <c r="I260" s="121"/>
      <c r="J260" s="108"/>
      <c r="K260" s="108"/>
      <c r="L260" s="108"/>
      <c r="M260" s="108"/>
      <c r="N260" s="108"/>
      <c r="O260" s="108"/>
      <c r="P260" s="108"/>
      <c r="Q260" s="108"/>
      <c r="R260" s="108"/>
      <c r="S260" s="108"/>
      <c r="T260" s="108"/>
      <c r="U260" s="108"/>
      <c r="V260" s="108"/>
      <c r="W260" s="108"/>
      <c r="X260" s="108"/>
      <c r="Y260" s="108"/>
      <c r="Z260" s="108"/>
      <c r="AA260" s="108"/>
    </row>
    <row r="261" spans="1:27" ht="14.25" customHeight="1">
      <c r="A261" s="108"/>
      <c r="B261" s="99"/>
      <c r="C261" s="108"/>
      <c r="D261" s="108"/>
      <c r="E261" s="99"/>
      <c r="F261" s="99"/>
      <c r="G261" s="99"/>
      <c r="H261" s="99"/>
      <c r="I261" s="121"/>
      <c r="J261" s="108"/>
      <c r="K261" s="108"/>
      <c r="L261" s="108"/>
      <c r="M261" s="108"/>
      <c r="N261" s="108"/>
      <c r="O261" s="108"/>
      <c r="P261" s="108"/>
      <c r="Q261" s="108"/>
      <c r="R261" s="108"/>
      <c r="S261" s="108"/>
      <c r="T261" s="108"/>
      <c r="U261" s="108"/>
      <c r="V261" s="108"/>
      <c r="W261" s="108"/>
      <c r="X261" s="108"/>
      <c r="Y261" s="108"/>
      <c r="Z261" s="108"/>
      <c r="AA261" s="108"/>
    </row>
    <row r="262" spans="1:27" ht="14.25" customHeight="1">
      <c r="A262" s="108"/>
      <c r="B262" s="99"/>
      <c r="C262" s="108"/>
      <c r="D262" s="108"/>
      <c r="E262" s="99"/>
      <c r="F262" s="99"/>
      <c r="G262" s="99"/>
      <c r="H262" s="99"/>
      <c r="I262" s="121"/>
      <c r="J262" s="108"/>
      <c r="K262" s="108"/>
      <c r="L262" s="108"/>
      <c r="M262" s="108"/>
      <c r="N262" s="108"/>
      <c r="O262" s="108"/>
      <c r="P262" s="108"/>
      <c r="Q262" s="108"/>
      <c r="R262" s="108"/>
      <c r="S262" s="108"/>
      <c r="T262" s="108"/>
      <c r="U262" s="108"/>
      <c r="V262" s="108"/>
      <c r="W262" s="108"/>
      <c r="X262" s="108"/>
      <c r="Y262" s="108"/>
      <c r="Z262" s="108"/>
      <c r="AA262" s="108"/>
    </row>
    <row r="263" spans="1:27" ht="14.25" customHeight="1">
      <c r="A263" s="108"/>
      <c r="B263" s="99"/>
      <c r="C263" s="108"/>
      <c r="D263" s="108"/>
      <c r="E263" s="99"/>
      <c r="F263" s="99"/>
      <c r="G263" s="99"/>
      <c r="H263" s="99"/>
      <c r="I263" s="121"/>
      <c r="J263" s="108"/>
      <c r="K263" s="108"/>
      <c r="L263" s="108"/>
      <c r="M263" s="108"/>
      <c r="N263" s="108"/>
      <c r="O263" s="108"/>
      <c r="P263" s="108"/>
      <c r="Q263" s="108"/>
      <c r="R263" s="108"/>
      <c r="S263" s="108"/>
      <c r="T263" s="108"/>
      <c r="U263" s="108"/>
      <c r="V263" s="108"/>
      <c r="W263" s="108"/>
      <c r="X263" s="108"/>
      <c r="Y263" s="108"/>
      <c r="Z263" s="108"/>
      <c r="AA263" s="108"/>
    </row>
    <row r="264" spans="1:27" ht="14.25" customHeight="1">
      <c r="A264" s="108"/>
      <c r="B264" s="99"/>
      <c r="C264" s="108"/>
      <c r="D264" s="108"/>
      <c r="E264" s="99"/>
      <c r="F264" s="99"/>
      <c r="G264" s="99"/>
      <c r="H264" s="99"/>
      <c r="I264" s="121"/>
      <c r="J264" s="108"/>
      <c r="K264" s="108"/>
      <c r="L264" s="108"/>
      <c r="M264" s="108"/>
      <c r="N264" s="108"/>
      <c r="O264" s="108"/>
      <c r="P264" s="108"/>
      <c r="Q264" s="108"/>
      <c r="R264" s="108"/>
      <c r="S264" s="108"/>
      <c r="T264" s="108"/>
      <c r="U264" s="108"/>
      <c r="V264" s="108"/>
      <c r="W264" s="108"/>
      <c r="X264" s="108"/>
      <c r="Y264" s="108"/>
      <c r="Z264" s="108"/>
      <c r="AA264" s="108"/>
    </row>
    <row r="265" spans="1:27" ht="14.25" customHeight="1">
      <c r="A265" s="108"/>
      <c r="B265" s="99"/>
      <c r="C265" s="108"/>
      <c r="D265" s="108"/>
      <c r="E265" s="99"/>
      <c r="F265" s="99"/>
      <c r="G265" s="99"/>
      <c r="H265" s="99"/>
      <c r="I265" s="121"/>
      <c r="J265" s="108"/>
      <c r="K265" s="108"/>
      <c r="L265" s="108"/>
      <c r="M265" s="108"/>
      <c r="N265" s="108"/>
      <c r="O265" s="108"/>
      <c r="P265" s="108"/>
      <c r="Q265" s="108"/>
      <c r="R265" s="108"/>
      <c r="S265" s="108"/>
      <c r="T265" s="108"/>
      <c r="U265" s="108"/>
      <c r="V265" s="108"/>
      <c r="W265" s="108"/>
      <c r="X265" s="108"/>
      <c r="Y265" s="108"/>
      <c r="Z265" s="108"/>
      <c r="AA265" s="108"/>
    </row>
    <row r="266" spans="1:27" ht="14.25" customHeight="1">
      <c r="A266" s="108"/>
      <c r="B266" s="99"/>
      <c r="C266" s="108"/>
      <c r="D266" s="108"/>
      <c r="E266" s="99"/>
      <c r="F266" s="99"/>
      <c r="G266" s="99"/>
      <c r="H266" s="99"/>
      <c r="I266" s="121"/>
      <c r="J266" s="108"/>
      <c r="K266" s="108"/>
      <c r="L266" s="108"/>
      <c r="M266" s="108"/>
      <c r="N266" s="108"/>
      <c r="O266" s="108"/>
      <c r="P266" s="108"/>
      <c r="Q266" s="108"/>
      <c r="R266" s="108"/>
      <c r="S266" s="108"/>
      <c r="T266" s="108"/>
      <c r="U266" s="108"/>
      <c r="V266" s="108"/>
      <c r="W266" s="108"/>
      <c r="X266" s="108"/>
      <c r="Y266" s="108"/>
      <c r="Z266" s="108"/>
      <c r="AA266" s="108"/>
    </row>
    <row r="267" spans="1:27" ht="14.25" customHeight="1">
      <c r="A267" s="108"/>
      <c r="B267" s="99"/>
      <c r="C267" s="108"/>
      <c r="D267" s="108"/>
      <c r="E267" s="99"/>
      <c r="F267" s="99"/>
      <c r="G267" s="99"/>
      <c r="H267" s="99"/>
      <c r="I267" s="121"/>
      <c r="J267" s="108"/>
      <c r="K267" s="108"/>
      <c r="L267" s="108"/>
      <c r="M267" s="108"/>
      <c r="N267" s="108"/>
      <c r="O267" s="108"/>
      <c r="P267" s="108"/>
      <c r="Q267" s="108"/>
      <c r="R267" s="108"/>
      <c r="S267" s="108"/>
      <c r="T267" s="108"/>
      <c r="U267" s="108"/>
      <c r="V267" s="108"/>
      <c r="W267" s="108"/>
      <c r="X267" s="108"/>
      <c r="Y267" s="108"/>
      <c r="Z267" s="108"/>
      <c r="AA267" s="108"/>
    </row>
    <row r="268" spans="1:27" ht="14.25" customHeight="1">
      <c r="A268" s="108"/>
      <c r="B268" s="99"/>
      <c r="C268" s="108"/>
      <c r="D268" s="108"/>
      <c r="E268" s="99"/>
      <c r="F268" s="99"/>
      <c r="G268" s="99"/>
      <c r="H268" s="99"/>
      <c r="I268" s="121"/>
      <c r="J268" s="108"/>
      <c r="K268" s="108"/>
      <c r="L268" s="108"/>
      <c r="M268" s="108"/>
      <c r="N268" s="108"/>
      <c r="O268" s="108"/>
      <c r="P268" s="108"/>
      <c r="Q268" s="108"/>
      <c r="R268" s="108"/>
      <c r="S268" s="108"/>
      <c r="T268" s="108"/>
      <c r="U268" s="108"/>
      <c r="V268" s="108"/>
      <c r="W268" s="108"/>
      <c r="X268" s="108"/>
      <c r="Y268" s="108"/>
      <c r="Z268" s="108"/>
      <c r="AA268" s="108"/>
    </row>
    <row r="269" spans="1:27" ht="14.25" customHeight="1">
      <c r="A269" s="108"/>
      <c r="B269" s="99"/>
      <c r="C269" s="108"/>
      <c r="D269" s="108"/>
      <c r="E269" s="99"/>
      <c r="F269" s="99"/>
      <c r="G269" s="99"/>
      <c r="H269" s="99"/>
      <c r="I269" s="121"/>
      <c r="J269" s="108"/>
      <c r="K269" s="108"/>
      <c r="L269" s="108"/>
      <c r="M269" s="108"/>
      <c r="N269" s="108"/>
      <c r="O269" s="108"/>
      <c r="P269" s="108"/>
      <c r="Q269" s="108"/>
      <c r="R269" s="108"/>
      <c r="S269" s="108"/>
      <c r="T269" s="108"/>
      <c r="U269" s="108"/>
      <c r="V269" s="108"/>
      <c r="W269" s="108"/>
      <c r="X269" s="108"/>
      <c r="Y269" s="108"/>
      <c r="Z269" s="108"/>
      <c r="AA269" s="108"/>
    </row>
    <row r="270" spans="1:27" ht="14.25" customHeight="1">
      <c r="A270" s="108"/>
      <c r="B270" s="99"/>
      <c r="C270" s="108"/>
      <c r="D270" s="108"/>
      <c r="E270" s="99"/>
      <c r="F270" s="99"/>
      <c r="G270" s="99"/>
      <c r="H270" s="99"/>
      <c r="I270" s="121"/>
      <c r="J270" s="108"/>
      <c r="K270" s="108"/>
      <c r="L270" s="108"/>
      <c r="M270" s="108"/>
      <c r="N270" s="108"/>
      <c r="O270" s="108"/>
      <c r="P270" s="108"/>
      <c r="Q270" s="108"/>
      <c r="R270" s="108"/>
      <c r="S270" s="108"/>
      <c r="T270" s="108"/>
      <c r="U270" s="108"/>
      <c r="V270" s="108"/>
      <c r="W270" s="108"/>
      <c r="X270" s="108"/>
      <c r="Y270" s="108"/>
      <c r="Z270" s="108"/>
      <c r="AA270" s="108"/>
    </row>
    <row r="271" spans="1:27" ht="14.25" customHeight="1">
      <c r="A271" s="108"/>
      <c r="B271" s="99"/>
      <c r="C271" s="108"/>
      <c r="D271" s="108"/>
      <c r="E271" s="99"/>
      <c r="F271" s="99"/>
      <c r="G271" s="99"/>
      <c r="H271" s="99"/>
      <c r="I271" s="121"/>
      <c r="J271" s="108"/>
      <c r="K271" s="108"/>
      <c r="L271" s="108"/>
      <c r="M271" s="108"/>
      <c r="N271" s="108"/>
      <c r="O271" s="108"/>
      <c r="P271" s="108"/>
      <c r="Q271" s="108"/>
      <c r="R271" s="108"/>
      <c r="S271" s="108"/>
      <c r="T271" s="108"/>
      <c r="U271" s="108"/>
      <c r="V271" s="108"/>
      <c r="W271" s="108"/>
      <c r="X271" s="108"/>
      <c r="Y271" s="108"/>
      <c r="Z271" s="108"/>
      <c r="AA271" s="108"/>
    </row>
    <row r="272" spans="1:27" ht="14.25" customHeight="1">
      <c r="A272" s="108"/>
      <c r="B272" s="99"/>
      <c r="C272" s="108"/>
      <c r="D272" s="108"/>
      <c r="E272" s="99"/>
      <c r="F272" s="99"/>
      <c r="G272" s="99"/>
      <c r="H272" s="99"/>
      <c r="I272" s="121"/>
      <c r="J272" s="108"/>
      <c r="K272" s="108"/>
      <c r="L272" s="108"/>
      <c r="M272" s="108"/>
      <c r="N272" s="108"/>
      <c r="O272" s="108"/>
      <c r="P272" s="108"/>
      <c r="Q272" s="108"/>
      <c r="R272" s="108"/>
      <c r="S272" s="108"/>
      <c r="T272" s="108"/>
      <c r="U272" s="108"/>
      <c r="V272" s="108"/>
      <c r="W272" s="108"/>
      <c r="X272" s="108"/>
      <c r="Y272" s="108"/>
      <c r="Z272" s="108"/>
      <c r="AA272" s="108"/>
    </row>
    <row r="273" spans="1:27" ht="14.25" customHeight="1">
      <c r="A273" s="108"/>
      <c r="B273" s="99"/>
      <c r="C273" s="108"/>
      <c r="D273" s="108"/>
      <c r="E273" s="99"/>
      <c r="F273" s="99"/>
      <c r="G273" s="99"/>
      <c r="H273" s="99"/>
      <c r="I273" s="121"/>
      <c r="J273" s="108"/>
      <c r="K273" s="108"/>
      <c r="L273" s="108"/>
      <c r="M273" s="108"/>
      <c r="N273" s="108"/>
      <c r="O273" s="108"/>
      <c r="P273" s="108"/>
      <c r="Q273" s="108"/>
      <c r="R273" s="108"/>
      <c r="S273" s="108"/>
      <c r="T273" s="108"/>
      <c r="U273" s="108"/>
      <c r="V273" s="108"/>
      <c r="W273" s="108"/>
      <c r="X273" s="108"/>
      <c r="Y273" s="108"/>
      <c r="Z273" s="108"/>
      <c r="AA273" s="108"/>
    </row>
    <row r="274" spans="1:27" ht="14.25" customHeight="1">
      <c r="A274" s="108"/>
      <c r="B274" s="99"/>
      <c r="C274" s="108"/>
      <c r="D274" s="108"/>
      <c r="E274" s="99"/>
      <c r="F274" s="99"/>
      <c r="G274" s="99"/>
      <c r="H274" s="99"/>
      <c r="I274" s="121"/>
      <c r="J274" s="108"/>
      <c r="K274" s="108"/>
      <c r="L274" s="108"/>
      <c r="M274" s="108"/>
      <c r="N274" s="108"/>
      <c r="O274" s="108"/>
      <c r="P274" s="108"/>
      <c r="Q274" s="108"/>
      <c r="R274" s="108"/>
      <c r="S274" s="108"/>
      <c r="T274" s="108"/>
      <c r="U274" s="108"/>
      <c r="V274" s="108"/>
      <c r="W274" s="108"/>
      <c r="X274" s="108"/>
      <c r="Y274" s="108"/>
      <c r="Z274" s="108"/>
      <c r="AA274" s="108"/>
    </row>
    <row r="275" spans="1:27" ht="14.25" customHeight="1">
      <c r="A275" s="108"/>
      <c r="B275" s="99"/>
      <c r="C275" s="108"/>
      <c r="D275" s="108"/>
      <c r="E275" s="99"/>
      <c r="F275" s="99"/>
      <c r="G275" s="99"/>
      <c r="H275" s="99"/>
      <c r="I275" s="121"/>
      <c r="J275" s="108"/>
      <c r="K275" s="108"/>
      <c r="L275" s="108"/>
      <c r="M275" s="108"/>
      <c r="N275" s="108"/>
      <c r="O275" s="108"/>
      <c r="P275" s="108"/>
      <c r="Q275" s="108"/>
      <c r="R275" s="108"/>
      <c r="S275" s="108"/>
      <c r="T275" s="108"/>
      <c r="U275" s="108"/>
      <c r="V275" s="108"/>
      <c r="W275" s="108"/>
      <c r="X275" s="108"/>
      <c r="Y275" s="108"/>
      <c r="Z275" s="108"/>
      <c r="AA275" s="108"/>
    </row>
    <row r="276" spans="1:27" ht="14.25" customHeight="1">
      <c r="A276" s="108"/>
      <c r="B276" s="99"/>
      <c r="C276" s="108"/>
      <c r="D276" s="108"/>
      <c r="E276" s="99"/>
      <c r="F276" s="99"/>
      <c r="G276" s="99"/>
      <c r="H276" s="99"/>
      <c r="I276" s="121"/>
      <c r="J276" s="108"/>
      <c r="K276" s="108"/>
      <c r="L276" s="108"/>
      <c r="M276" s="108"/>
      <c r="N276" s="108"/>
      <c r="O276" s="108"/>
      <c r="P276" s="108"/>
      <c r="Q276" s="108"/>
      <c r="R276" s="108"/>
      <c r="S276" s="108"/>
      <c r="T276" s="108"/>
      <c r="U276" s="108"/>
      <c r="V276" s="108"/>
      <c r="W276" s="108"/>
      <c r="X276" s="108"/>
      <c r="Y276" s="108"/>
      <c r="Z276" s="108"/>
      <c r="AA276" s="108"/>
    </row>
    <row r="277" spans="1:27" ht="14.25" customHeight="1">
      <c r="A277" s="108"/>
      <c r="B277" s="99"/>
      <c r="C277" s="108"/>
      <c r="D277" s="108"/>
      <c r="E277" s="99"/>
      <c r="F277" s="99"/>
      <c r="G277" s="99"/>
      <c r="H277" s="99"/>
      <c r="I277" s="121"/>
      <c r="J277" s="108"/>
      <c r="K277" s="108"/>
      <c r="L277" s="108"/>
      <c r="M277" s="108"/>
      <c r="N277" s="108"/>
      <c r="O277" s="108"/>
      <c r="P277" s="108"/>
      <c r="Q277" s="108"/>
      <c r="R277" s="108"/>
      <c r="S277" s="108"/>
      <c r="T277" s="108"/>
      <c r="U277" s="108"/>
      <c r="V277" s="108"/>
      <c r="W277" s="108"/>
      <c r="X277" s="108"/>
      <c r="Y277" s="108"/>
      <c r="Z277" s="108"/>
      <c r="AA277" s="108"/>
    </row>
    <row r="278" spans="1:27" ht="14.25" customHeight="1">
      <c r="A278" s="108"/>
      <c r="B278" s="99"/>
      <c r="C278" s="108"/>
      <c r="D278" s="108"/>
      <c r="E278" s="99"/>
      <c r="F278" s="99"/>
      <c r="G278" s="99"/>
      <c r="H278" s="99"/>
      <c r="I278" s="121"/>
      <c r="J278" s="108"/>
      <c r="K278" s="108"/>
      <c r="L278" s="108"/>
      <c r="M278" s="108"/>
      <c r="N278" s="108"/>
      <c r="O278" s="108"/>
      <c r="P278" s="108"/>
      <c r="Q278" s="108"/>
      <c r="R278" s="108"/>
      <c r="S278" s="108"/>
      <c r="T278" s="108"/>
      <c r="U278" s="108"/>
      <c r="V278" s="108"/>
      <c r="W278" s="108"/>
      <c r="X278" s="108"/>
      <c r="Y278" s="108"/>
      <c r="Z278" s="108"/>
      <c r="AA278" s="108"/>
    </row>
    <row r="279" spans="1:27" ht="14.25" customHeight="1">
      <c r="A279" s="108"/>
      <c r="B279" s="99"/>
      <c r="C279" s="108"/>
      <c r="D279" s="108"/>
      <c r="E279" s="99"/>
      <c r="F279" s="99"/>
      <c r="G279" s="99"/>
      <c r="H279" s="99"/>
      <c r="I279" s="121"/>
      <c r="J279" s="108"/>
      <c r="K279" s="108"/>
      <c r="L279" s="108"/>
      <c r="M279" s="108"/>
      <c r="N279" s="108"/>
      <c r="O279" s="108"/>
      <c r="P279" s="108"/>
      <c r="Q279" s="108"/>
      <c r="R279" s="108"/>
      <c r="S279" s="108"/>
      <c r="T279" s="108"/>
      <c r="U279" s="108"/>
      <c r="V279" s="108"/>
      <c r="W279" s="108"/>
      <c r="X279" s="108"/>
      <c r="Y279" s="108"/>
      <c r="Z279" s="108"/>
      <c r="AA279" s="108"/>
    </row>
    <row r="280" spans="1:27" ht="14.25" customHeight="1">
      <c r="A280" s="108"/>
      <c r="B280" s="99"/>
      <c r="C280" s="108"/>
      <c r="D280" s="108"/>
      <c r="E280" s="99"/>
      <c r="F280" s="99"/>
      <c r="G280" s="99"/>
      <c r="H280" s="99"/>
      <c r="I280" s="121"/>
      <c r="J280" s="108"/>
      <c r="K280" s="108"/>
      <c r="L280" s="108"/>
      <c r="M280" s="108"/>
      <c r="N280" s="108"/>
      <c r="O280" s="108"/>
      <c r="P280" s="108"/>
      <c r="Q280" s="108"/>
      <c r="R280" s="108"/>
      <c r="S280" s="108"/>
      <c r="T280" s="108"/>
      <c r="U280" s="108"/>
      <c r="V280" s="108"/>
      <c r="W280" s="108"/>
      <c r="X280" s="108"/>
      <c r="Y280" s="108"/>
      <c r="Z280" s="108"/>
      <c r="AA280" s="108"/>
    </row>
    <row r="281" spans="1:27" ht="14.25" customHeight="1">
      <c r="A281" s="108"/>
      <c r="B281" s="99"/>
      <c r="C281" s="108"/>
      <c r="D281" s="108"/>
      <c r="E281" s="99"/>
      <c r="F281" s="99"/>
      <c r="G281" s="99"/>
      <c r="H281" s="99"/>
      <c r="I281" s="121"/>
      <c r="J281" s="108"/>
      <c r="K281" s="108"/>
      <c r="L281" s="108"/>
      <c r="M281" s="108"/>
      <c r="N281" s="108"/>
      <c r="O281" s="108"/>
      <c r="P281" s="108"/>
      <c r="Q281" s="108"/>
      <c r="R281" s="108"/>
      <c r="S281" s="108"/>
      <c r="T281" s="108"/>
      <c r="U281" s="108"/>
      <c r="V281" s="108"/>
      <c r="W281" s="108"/>
      <c r="X281" s="108"/>
      <c r="Y281" s="108"/>
      <c r="Z281" s="108"/>
      <c r="AA281" s="108"/>
    </row>
    <row r="282" spans="1:27" ht="14.25" customHeight="1">
      <c r="A282" s="108"/>
      <c r="B282" s="99"/>
      <c r="C282" s="108"/>
      <c r="D282" s="108"/>
      <c r="E282" s="99"/>
      <c r="F282" s="99"/>
      <c r="G282" s="99"/>
      <c r="H282" s="99"/>
      <c r="I282" s="121"/>
      <c r="J282" s="108"/>
      <c r="K282" s="108"/>
      <c r="L282" s="108"/>
      <c r="M282" s="108"/>
      <c r="N282" s="108"/>
      <c r="O282" s="108"/>
      <c r="P282" s="108"/>
      <c r="Q282" s="108"/>
      <c r="R282" s="108"/>
      <c r="S282" s="108"/>
      <c r="T282" s="108"/>
      <c r="U282" s="108"/>
      <c r="V282" s="108"/>
      <c r="W282" s="108"/>
      <c r="X282" s="108"/>
      <c r="Y282" s="108"/>
      <c r="Z282" s="108"/>
      <c r="AA282" s="108"/>
    </row>
    <row r="283" spans="1:27" ht="14.25" customHeight="1">
      <c r="A283" s="108"/>
      <c r="B283" s="99"/>
      <c r="C283" s="108"/>
      <c r="D283" s="108"/>
      <c r="E283" s="99"/>
      <c r="F283" s="99"/>
      <c r="G283" s="99"/>
      <c r="H283" s="99"/>
      <c r="I283" s="121"/>
      <c r="J283" s="108"/>
      <c r="K283" s="108"/>
      <c r="L283" s="108"/>
      <c r="M283" s="108"/>
      <c r="N283" s="108"/>
      <c r="O283" s="108"/>
      <c r="P283" s="108"/>
      <c r="Q283" s="108"/>
      <c r="R283" s="108"/>
      <c r="S283" s="108"/>
      <c r="T283" s="108"/>
      <c r="U283" s="108"/>
      <c r="V283" s="108"/>
      <c r="W283" s="108"/>
      <c r="X283" s="108"/>
      <c r="Y283" s="108"/>
      <c r="Z283" s="108"/>
      <c r="AA283" s="108"/>
    </row>
    <row r="284" spans="1:27" ht="14.25" customHeight="1">
      <c r="A284" s="108"/>
      <c r="B284" s="99"/>
      <c r="C284" s="108"/>
      <c r="D284" s="108"/>
      <c r="E284" s="99"/>
      <c r="F284" s="99"/>
      <c r="G284" s="99"/>
      <c r="H284" s="99"/>
      <c r="I284" s="121"/>
      <c r="J284" s="108"/>
      <c r="K284" s="108"/>
      <c r="L284" s="108"/>
      <c r="M284" s="108"/>
      <c r="N284" s="108"/>
      <c r="O284" s="108"/>
      <c r="P284" s="108"/>
      <c r="Q284" s="108"/>
      <c r="R284" s="108"/>
      <c r="S284" s="108"/>
      <c r="T284" s="108"/>
      <c r="U284" s="108"/>
      <c r="V284" s="108"/>
      <c r="W284" s="108"/>
      <c r="X284" s="108"/>
      <c r="Y284" s="108"/>
      <c r="Z284" s="108"/>
      <c r="AA284" s="108"/>
    </row>
    <row r="285" spans="1:27" ht="14.25" customHeight="1">
      <c r="A285" s="108"/>
      <c r="B285" s="99"/>
      <c r="C285" s="108"/>
      <c r="D285" s="108"/>
      <c r="E285" s="99"/>
      <c r="F285" s="99"/>
      <c r="G285" s="99"/>
      <c r="H285" s="99"/>
      <c r="I285" s="121"/>
      <c r="J285" s="108"/>
      <c r="K285" s="108"/>
      <c r="L285" s="108"/>
      <c r="M285" s="108"/>
      <c r="N285" s="108"/>
      <c r="O285" s="108"/>
      <c r="P285" s="108"/>
      <c r="Q285" s="108"/>
      <c r="R285" s="108"/>
      <c r="S285" s="108"/>
      <c r="T285" s="108"/>
      <c r="U285" s="108"/>
      <c r="V285" s="108"/>
      <c r="W285" s="108"/>
      <c r="X285" s="108"/>
      <c r="Y285" s="108"/>
      <c r="Z285" s="108"/>
      <c r="AA285" s="108"/>
    </row>
    <row r="286" spans="1:27" ht="14.25" customHeight="1">
      <c r="A286" s="108"/>
      <c r="B286" s="99"/>
      <c r="C286" s="108"/>
      <c r="D286" s="108"/>
      <c r="E286" s="99"/>
      <c r="F286" s="99"/>
      <c r="G286" s="99"/>
      <c r="H286" s="99"/>
      <c r="I286" s="121"/>
      <c r="J286" s="108"/>
      <c r="K286" s="108"/>
      <c r="L286" s="108"/>
      <c r="M286" s="108"/>
      <c r="N286" s="108"/>
      <c r="O286" s="108"/>
      <c r="P286" s="108"/>
      <c r="Q286" s="108"/>
      <c r="R286" s="108"/>
      <c r="S286" s="108"/>
      <c r="T286" s="108"/>
      <c r="U286" s="108"/>
      <c r="V286" s="108"/>
      <c r="W286" s="108"/>
      <c r="X286" s="108"/>
      <c r="Y286" s="108"/>
      <c r="Z286" s="108"/>
      <c r="AA286" s="108"/>
    </row>
    <row r="287" spans="1:27" ht="14.25" customHeight="1">
      <c r="A287" s="108"/>
      <c r="B287" s="99"/>
      <c r="C287" s="108"/>
      <c r="D287" s="108"/>
      <c r="E287" s="99"/>
      <c r="F287" s="99"/>
      <c r="G287" s="99"/>
      <c r="H287" s="99"/>
      <c r="I287" s="121"/>
      <c r="J287" s="108"/>
      <c r="K287" s="108"/>
      <c r="L287" s="108"/>
      <c r="M287" s="108"/>
      <c r="N287" s="108"/>
      <c r="O287" s="108"/>
      <c r="P287" s="108"/>
      <c r="Q287" s="108"/>
      <c r="R287" s="108"/>
      <c r="S287" s="108"/>
      <c r="T287" s="108"/>
      <c r="U287" s="108"/>
      <c r="V287" s="108"/>
      <c r="W287" s="108"/>
      <c r="X287" s="108"/>
      <c r="Y287" s="108"/>
      <c r="Z287" s="108"/>
      <c r="AA287" s="108"/>
    </row>
    <row r="288" spans="1:27" ht="14.25" customHeight="1">
      <c r="A288" s="108"/>
      <c r="B288" s="99"/>
      <c r="C288" s="108"/>
      <c r="D288" s="108"/>
      <c r="E288" s="99"/>
      <c r="F288" s="99"/>
      <c r="G288" s="99"/>
      <c r="H288" s="99"/>
      <c r="I288" s="121"/>
      <c r="J288" s="108"/>
      <c r="K288" s="108"/>
      <c r="L288" s="108"/>
      <c r="M288" s="108"/>
      <c r="N288" s="108"/>
      <c r="O288" s="108"/>
      <c r="P288" s="108"/>
      <c r="Q288" s="108"/>
      <c r="R288" s="108"/>
      <c r="S288" s="108"/>
      <c r="T288" s="108"/>
      <c r="U288" s="108"/>
      <c r="V288" s="108"/>
      <c r="W288" s="108"/>
      <c r="X288" s="108"/>
      <c r="Y288" s="108"/>
      <c r="Z288" s="108"/>
      <c r="AA288" s="108"/>
    </row>
    <row r="289" spans="1:27" ht="14.25" customHeight="1">
      <c r="A289" s="108"/>
      <c r="B289" s="99"/>
      <c r="C289" s="108"/>
      <c r="D289" s="108"/>
      <c r="E289" s="99"/>
      <c r="F289" s="99"/>
      <c r="G289" s="99"/>
      <c r="H289" s="99"/>
      <c r="I289" s="121"/>
      <c r="J289" s="108"/>
      <c r="K289" s="108"/>
      <c r="L289" s="108"/>
      <c r="M289" s="108"/>
      <c r="N289" s="108"/>
      <c r="O289" s="108"/>
      <c r="P289" s="108"/>
      <c r="Q289" s="108"/>
      <c r="R289" s="108"/>
      <c r="S289" s="108"/>
      <c r="T289" s="108"/>
      <c r="U289" s="108"/>
      <c r="V289" s="108"/>
      <c r="W289" s="108"/>
      <c r="X289" s="108"/>
      <c r="Y289" s="108"/>
      <c r="Z289" s="108"/>
      <c r="AA289" s="108"/>
    </row>
    <row r="290" spans="1:27" ht="14.25" customHeight="1">
      <c r="A290" s="108"/>
      <c r="B290" s="99"/>
      <c r="C290" s="108"/>
      <c r="D290" s="108"/>
      <c r="E290" s="99"/>
      <c r="F290" s="99"/>
      <c r="G290" s="99"/>
      <c r="H290" s="99"/>
      <c r="I290" s="121"/>
      <c r="J290" s="108"/>
      <c r="K290" s="108"/>
      <c r="L290" s="108"/>
      <c r="M290" s="108"/>
      <c r="N290" s="108"/>
      <c r="O290" s="108"/>
      <c r="P290" s="108"/>
      <c r="Q290" s="108"/>
      <c r="R290" s="108"/>
      <c r="S290" s="108"/>
      <c r="T290" s="108"/>
      <c r="U290" s="108"/>
      <c r="V290" s="108"/>
      <c r="W290" s="108"/>
      <c r="X290" s="108"/>
      <c r="Y290" s="108"/>
      <c r="Z290" s="108"/>
      <c r="AA290" s="108"/>
    </row>
    <row r="291" spans="1:27" ht="14.25" customHeight="1">
      <c r="A291" s="108"/>
      <c r="B291" s="99"/>
      <c r="C291" s="108"/>
      <c r="D291" s="108"/>
      <c r="E291" s="99"/>
      <c r="F291" s="99"/>
      <c r="G291" s="99"/>
      <c r="H291" s="99"/>
      <c r="I291" s="121"/>
      <c r="J291" s="108"/>
      <c r="K291" s="108"/>
      <c r="L291" s="108"/>
      <c r="M291" s="108"/>
      <c r="N291" s="108"/>
      <c r="O291" s="108"/>
      <c r="P291" s="108"/>
      <c r="Q291" s="108"/>
      <c r="R291" s="108"/>
      <c r="S291" s="108"/>
      <c r="T291" s="108"/>
      <c r="U291" s="108"/>
      <c r="V291" s="108"/>
      <c r="W291" s="108"/>
      <c r="X291" s="108"/>
      <c r="Y291" s="108"/>
      <c r="Z291" s="108"/>
      <c r="AA291" s="108"/>
    </row>
    <row r="292" spans="1:27" ht="14.25" customHeight="1">
      <c r="A292" s="108"/>
      <c r="B292" s="99"/>
      <c r="C292" s="108"/>
      <c r="D292" s="108"/>
      <c r="E292" s="99"/>
      <c r="F292" s="99"/>
      <c r="G292" s="99"/>
      <c r="H292" s="99"/>
      <c r="I292" s="121"/>
      <c r="J292" s="108"/>
      <c r="K292" s="108"/>
      <c r="L292" s="108"/>
      <c r="M292" s="108"/>
      <c r="N292" s="108"/>
      <c r="O292" s="108"/>
      <c r="P292" s="108"/>
      <c r="Q292" s="108"/>
      <c r="R292" s="108"/>
      <c r="S292" s="108"/>
      <c r="T292" s="108"/>
      <c r="U292" s="108"/>
      <c r="V292" s="108"/>
      <c r="W292" s="108"/>
      <c r="X292" s="108"/>
      <c r="Y292" s="108"/>
      <c r="Z292" s="108"/>
      <c r="AA292" s="108"/>
    </row>
    <row r="293" spans="1:27" ht="14.25" customHeight="1">
      <c r="A293" s="108"/>
      <c r="B293" s="99"/>
      <c r="C293" s="108"/>
      <c r="D293" s="108"/>
      <c r="E293" s="99"/>
      <c r="F293" s="99"/>
      <c r="G293" s="99"/>
      <c r="H293" s="99"/>
      <c r="I293" s="121"/>
      <c r="J293" s="108"/>
      <c r="K293" s="108"/>
      <c r="L293" s="108"/>
      <c r="M293" s="108"/>
      <c r="N293" s="108"/>
      <c r="O293" s="108"/>
      <c r="P293" s="108"/>
      <c r="Q293" s="108"/>
      <c r="R293" s="108"/>
      <c r="S293" s="108"/>
      <c r="T293" s="108"/>
      <c r="U293" s="108"/>
      <c r="V293" s="108"/>
      <c r="W293" s="108"/>
      <c r="X293" s="108"/>
      <c r="Y293" s="108"/>
      <c r="Z293" s="108"/>
      <c r="AA293" s="108"/>
    </row>
    <row r="294" spans="1:27" ht="14.25" customHeight="1">
      <c r="A294" s="108"/>
      <c r="B294" s="99"/>
      <c r="C294" s="108"/>
      <c r="D294" s="108"/>
      <c r="E294" s="99"/>
      <c r="F294" s="99"/>
      <c r="G294" s="99"/>
      <c r="H294" s="99"/>
      <c r="I294" s="121"/>
      <c r="J294" s="108"/>
      <c r="K294" s="108"/>
      <c r="L294" s="108"/>
      <c r="M294" s="108"/>
      <c r="N294" s="108"/>
      <c r="O294" s="108"/>
      <c r="P294" s="108"/>
      <c r="Q294" s="108"/>
      <c r="R294" s="108"/>
      <c r="S294" s="108"/>
      <c r="T294" s="108"/>
      <c r="U294" s="108"/>
      <c r="V294" s="108"/>
      <c r="W294" s="108"/>
      <c r="X294" s="108"/>
      <c r="Y294" s="108"/>
      <c r="Z294" s="108"/>
      <c r="AA294" s="108"/>
    </row>
    <row r="295" spans="1:27" ht="14.25" customHeight="1">
      <c r="A295" s="108"/>
      <c r="B295" s="99"/>
      <c r="C295" s="108"/>
      <c r="D295" s="108"/>
      <c r="E295" s="99"/>
      <c r="F295" s="99"/>
      <c r="G295" s="99"/>
      <c r="H295" s="99"/>
      <c r="I295" s="121"/>
      <c r="J295" s="108"/>
      <c r="K295" s="108"/>
      <c r="L295" s="108"/>
      <c r="M295" s="108"/>
      <c r="N295" s="108"/>
      <c r="O295" s="108"/>
      <c r="P295" s="108"/>
      <c r="Q295" s="108"/>
      <c r="R295" s="108"/>
      <c r="S295" s="108"/>
      <c r="T295" s="108"/>
      <c r="U295" s="108"/>
      <c r="V295" s="108"/>
      <c r="W295" s="108"/>
      <c r="X295" s="108"/>
      <c r="Y295" s="108"/>
      <c r="Z295" s="108"/>
      <c r="AA295" s="108"/>
    </row>
    <row r="296" spans="1:27" ht="14.25" customHeight="1">
      <c r="A296" s="108"/>
      <c r="B296" s="99"/>
      <c r="C296" s="108"/>
      <c r="D296" s="108"/>
      <c r="E296" s="99"/>
      <c r="F296" s="99"/>
      <c r="G296" s="99"/>
      <c r="H296" s="99"/>
      <c r="I296" s="121"/>
      <c r="J296" s="108"/>
      <c r="K296" s="108"/>
      <c r="L296" s="108"/>
      <c r="M296" s="108"/>
      <c r="N296" s="108"/>
      <c r="O296" s="108"/>
      <c r="P296" s="108"/>
      <c r="Q296" s="108"/>
      <c r="R296" s="108"/>
      <c r="S296" s="108"/>
      <c r="T296" s="108"/>
      <c r="U296" s="108"/>
      <c r="V296" s="108"/>
      <c r="W296" s="108"/>
      <c r="X296" s="108"/>
      <c r="Y296" s="108"/>
      <c r="Z296" s="108"/>
      <c r="AA296" s="108"/>
    </row>
    <row r="297" spans="1:27" ht="14.25" customHeight="1">
      <c r="A297" s="108"/>
      <c r="B297" s="99"/>
      <c r="C297" s="108"/>
      <c r="D297" s="108"/>
      <c r="E297" s="99"/>
      <c r="F297" s="99"/>
      <c r="G297" s="99"/>
      <c r="H297" s="99"/>
      <c r="I297" s="121"/>
      <c r="J297" s="108"/>
      <c r="K297" s="108"/>
      <c r="L297" s="108"/>
      <c r="M297" s="108"/>
      <c r="N297" s="108"/>
      <c r="O297" s="108"/>
      <c r="P297" s="108"/>
      <c r="Q297" s="108"/>
      <c r="R297" s="108"/>
      <c r="S297" s="108"/>
      <c r="T297" s="108"/>
      <c r="U297" s="108"/>
      <c r="V297" s="108"/>
      <c r="W297" s="108"/>
      <c r="X297" s="108"/>
      <c r="Y297" s="108"/>
      <c r="Z297" s="108"/>
      <c r="AA297" s="108"/>
    </row>
    <row r="298" spans="1:27" ht="14.25" customHeight="1">
      <c r="A298" s="108"/>
      <c r="B298" s="99"/>
      <c r="C298" s="108"/>
      <c r="D298" s="108"/>
      <c r="E298" s="99"/>
      <c r="F298" s="99"/>
      <c r="G298" s="99"/>
      <c r="H298" s="99"/>
      <c r="I298" s="121"/>
      <c r="J298" s="108"/>
      <c r="K298" s="108"/>
      <c r="L298" s="108"/>
      <c r="M298" s="108"/>
      <c r="N298" s="108"/>
      <c r="O298" s="108"/>
      <c r="P298" s="108"/>
      <c r="Q298" s="108"/>
      <c r="R298" s="108"/>
      <c r="S298" s="108"/>
      <c r="T298" s="108"/>
      <c r="U298" s="108"/>
      <c r="V298" s="108"/>
      <c r="W298" s="108"/>
      <c r="X298" s="108"/>
      <c r="Y298" s="108"/>
      <c r="Z298" s="108"/>
      <c r="AA298" s="108"/>
    </row>
    <row r="299" spans="1:27" ht="14.25" customHeight="1">
      <c r="A299" s="108"/>
      <c r="B299" s="99"/>
      <c r="C299" s="108"/>
      <c r="D299" s="108"/>
      <c r="E299" s="99"/>
      <c r="F299" s="99"/>
      <c r="G299" s="99"/>
      <c r="H299" s="99"/>
      <c r="I299" s="121"/>
      <c r="J299" s="108"/>
      <c r="K299" s="108"/>
      <c r="L299" s="108"/>
      <c r="M299" s="108"/>
      <c r="N299" s="108"/>
      <c r="O299" s="108"/>
      <c r="P299" s="108"/>
      <c r="Q299" s="108"/>
      <c r="R299" s="108"/>
      <c r="S299" s="108"/>
      <c r="T299" s="108"/>
      <c r="U299" s="108"/>
      <c r="V299" s="108"/>
      <c r="W299" s="108"/>
      <c r="X299" s="108"/>
      <c r="Y299" s="108"/>
      <c r="Z299" s="108"/>
      <c r="AA299" s="108"/>
    </row>
    <row r="300" spans="1:27" ht="14.25" customHeight="1">
      <c r="A300" s="108"/>
      <c r="B300" s="99"/>
      <c r="C300" s="108"/>
      <c r="D300" s="108"/>
      <c r="E300" s="99"/>
      <c r="F300" s="99"/>
      <c r="G300" s="99"/>
      <c r="H300" s="99"/>
      <c r="I300" s="121"/>
      <c r="J300" s="108"/>
      <c r="K300" s="108"/>
      <c r="L300" s="108"/>
      <c r="M300" s="108"/>
      <c r="N300" s="108"/>
      <c r="O300" s="108"/>
      <c r="P300" s="108"/>
      <c r="Q300" s="108"/>
      <c r="R300" s="108"/>
      <c r="S300" s="108"/>
      <c r="T300" s="108"/>
      <c r="U300" s="108"/>
      <c r="V300" s="108"/>
      <c r="W300" s="108"/>
      <c r="X300" s="108"/>
      <c r="Y300" s="108"/>
      <c r="Z300" s="108"/>
      <c r="AA300" s="108"/>
    </row>
    <row r="301" spans="1:27" ht="14.25" customHeight="1">
      <c r="A301" s="108"/>
      <c r="B301" s="99"/>
      <c r="C301" s="108"/>
      <c r="D301" s="108"/>
      <c r="E301" s="99"/>
      <c r="F301" s="99"/>
      <c r="G301" s="99"/>
      <c r="H301" s="99"/>
      <c r="I301" s="121"/>
      <c r="J301" s="108"/>
      <c r="K301" s="108"/>
      <c r="L301" s="108"/>
      <c r="M301" s="108"/>
      <c r="N301" s="108"/>
      <c r="O301" s="108"/>
      <c r="P301" s="108"/>
      <c r="Q301" s="108"/>
      <c r="R301" s="108"/>
      <c r="S301" s="108"/>
      <c r="T301" s="108"/>
      <c r="U301" s="108"/>
      <c r="V301" s="108"/>
      <c r="W301" s="108"/>
      <c r="X301" s="108"/>
      <c r="Y301" s="108"/>
      <c r="Z301" s="108"/>
      <c r="AA301" s="108"/>
    </row>
    <row r="302" spans="1:27" ht="14.25" customHeight="1">
      <c r="A302" s="108"/>
      <c r="B302" s="99"/>
      <c r="C302" s="108"/>
      <c r="D302" s="108"/>
      <c r="E302" s="99"/>
      <c r="F302" s="99"/>
      <c r="G302" s="99"/>
      <c r="H302" s="99"/>
      <c r="I302" s="121"/>
      <c r="J302" s="108"/>
      <c r="K302" s="108"/>
      <c r="L302" s="108"/>
      <c r="M302" s="108"/>
      <c r="N302" s="108"/>
      <c r="O302" s="108"/>
      <c r="P302" s="108"/>
      <c r="Q302" s="108"/>
      <c r="R302" s="108"/>
      <c r="S302" s="108"/>
      <c r="T302" s="108"/>
      <c r="U302" s="108"/>
      <c r="V302" s="108"/>
      <c r="W302" s="108"/>
      <c r="X302" s="108"/>
      <c r="Y302" s="108"/>
      <c r="Z302" s="108"/>
      <c r="AA302" s="108"/>
    </row>
    <row r="303" spans="1:27" ht="14.25" customHeight="1">
      <c r="A303" s="108"/>
      <c r="B303" s="99"/>
      <c r="C303" s="108"/>
      <c r="D303" s="108"/>
      <c r="E303" s="99"/>
      <c r="F303" s="99"/>
      <c r="G303" s="99"/>
      <c r="H303" s="99"/>
      <c r="I303" s="121"/>
      <c r="J303" s="108"/>
      <c r="K303" s="108"/>
      <c r="L303" s="108"/>
      <c r="M303" s="108"/>
      <c r="N303" s="108"/>
      <c r="O303" s="108"/>
      <c r="P303" s="108"/>
      <c r="Q303" s="108"/>
      <c r="R303" s="108"/>
      <c r="S303" s="108"/>
      <c r="T303" s="108"/>
      <c r="U303" s="108"/>
      <c r="V303" s="108"/>
      <c r="W303" s="108"/>
      <c r="X303" s="108"/>
      <c r="Y303" s="108"/>
      <c r="Z303" s="108"/>
      <c r="AA303" s="108"/>
    </row>
    <row r="304" spans="1:27" ht="14.25" customHeight="1">
      <c r="A304" s="108"/>
      <c r="B304" s="99"/>
      <c r="C304" s="108"/>
      <c r="D304" s="108"/>
      <c r="E304" s="99"/>
      <c r="F304" s="99"/>
      <c r="G304" s="99"/>
      <c r="H304" s="99"/>
      <c r="I304" s="121"/>
      <c r="J304" s="108"/>
      <c r="K304" s="108"/>
      <c r="L304" s="108"/>
      <c r="M304" s="108"/>
      <c r="N304" s="108"/>
      <c r="O304" s="108"/>
      <c r="P304" s="108"/>
      <c r="Q304" s="108"/>
      <c r="R304" s="108"/>
      <c r="S304" s="108"/>
      <c r="T304" s="108"/>
      <c r="U304" s="108"/>
      <c r="V304" s="108"/>
      <c r="W304" s="108"/>
      <c r="X304" s="108"/>
      <c r="Y304" s="108"/>
      <c r="Z304" s="108"/>
      <c r="AA304" s="108"/>
    </row>
    <row r="305" spans="1:27" ht="14.25" customHeight="1">
      <c r="A305" s="108"/>
      <c r="B305" s="99"/>
      <c r="C305" s="108"/>
      <c r="D305" s="108"/>
      <c r="E305" s="99"/>
      <c r="F305" s="99"/>
      <c r="G305" s="99"/>
      <c r="H305" s="99"/>
      <c r="I305" s="121"/>
      <c r="J305" s="108"/>
      <c r="K305" s="108"/>
      <c r="L305" s="108"/>
      <c r="M305" s="108"/>
      <c r="N305" s="108"/>
      <c r="O305" s="108"/>
      <c r="P305" s="108"/>
      <c r="Q305" s="108"/>
      <c r="R305" s="108"/>
      <c r="S305" s="108"/>
      <c r="T305" s="108"/>
      <c r="U305" s="108"/>
      <c r="V305" s="108"/>
      <c r="W305" s="108"/>
      <c r="X305" s="108"/>
      <c r="Y305" s="108"/>
      <c r="Z305" s="108"/>
      <c r="AA305" s="108"/>
    </row>
    <row r="306" spans="1:27" ht="14.25" customHeight="1">
      <c r="A306" s="108"/>
      <c r="B306" s="99"/>
      <c r="C306" s="108"/>
      <c r="D306" s="108"/>
      <c r="E306" s="99"/>
      <c r="F306" s="99"/>
      <c r="G306" s="99"/>
      <c r="H306" s="99"/>
      <c r="I306" s="121"/>
      <c r="J306" s="108"/>
      <c r="K306" s="108"/>
      <c r="L306" s="108"/>
      <c r="M306" s="108"/>
      <c r="N306" s="108"/>
      <c r="O306" s="108"/>
      <c r="P306" s="108"/>
      <c r="Q306" s="108"/>
      <c r="R306" s="108"/>
      <c r="S306" s="108"/>
      <c r="T306" s="108"/>
      <c r="U306" s="108"/>
      <c r="V306" s="108"/>
      <c r="W306" s="108"/>
      <c r="X306" s="108"/>
      <c r="Y306" s="108"/>
      <c r="Z306" s="108"/>
      <c r="AA306" s="108"/>
    </row>
    <row r="307" spans="1:27" ht="14.25" customHeight="1">
      <c r="A307" s="108"/>
      <c r="B307" s="99"/>
      <c r="C307" s="108"/>
      <c r="D307" s="108"/>
      <c r="E307" s="99"/>
      <c r="F307" s="99"/>
      <c r="G307" s="99"/>
      <c r="H307" s="99"/>
      <c r="I307" s="121"/>
      <c r="J307" s="108"/>
      <c r="K307" s="108"/>
      <c r="L307" s="108"/>
      <c r="M307" s="108"/>
      <c r="N307" s="108"/>
      <c r="O307" s="108"/>
      <c r="P307" s="108"/>
      <c r="Q307" s="108"/>
      <c r="R307" s="108"/>
      <c r="S307" s="108"/>
      <c r="T307" s="108"/>
      <c r="U307" s="108"/>
      <c r="V307" s="108"/>
      <c r="W307" s="108"/>
      <c r="X307" s="108"/>
      <c r="Y307" s="108"/>
      <c r="Z307" s="108"/>
      <c r="AA307" s="108"/>
    </row>
    <row r="308" spans="1:27" ht="14.25" customHeight="1">
      <c r="A308" s="108"/>
      <c r="B308" s="99"/>
      <c r="C308" s="108"/>
      <c r="D308" s="108"/>
      <c r="E308" s="99"/>
      <c r="F308" s="99"/>
      <c r="G308" s="99"/>
      <c r="H308" s="99"/>
      <c r="I308" s="121"/>
      <c r="J308" s="108"/>
      <c r="K308" s="108"/>
      <c r="L308" s="108"/>
      <c r="M308" s="108"/>
      <c r="N308" s="108"/>
      <c r="O308" s="108"/>
      <c r="P308" s="108"/>
      <c r="Q308" s="108"/>
      <c r="R308" s="108"/>
      <c r="S308" s="108"/>
      <c r="T308" s="108"/>
      <c r="U308" s="108"/>
      <c r="V308" s="108"/>
      <c r="W308" s="108"/>
      <c r="X308" s="108"/>
      <c r="Y308" s="108"/>
      <c r="Z308" s="108"/>
      <c r="AA308" s="108"/>
    </row>
    <row r="309" spans="1:27" ht="14.25" customHeight="1">
      <c r="A309" s="108"/>
      <c r="B309" s="99"/>
      <c r="C309" s="108"/>
      <c r="D309" s="108"/>
      <c r="E309" s="99"/>
      <c r="F309" s="99"/>
      <c r="G309" s="99"/>
      <c r="H309" s="99"/>
      <c r="I309" s="121"/>
      <c r="J309" s="108"/>
      <c r="K309" s="108"/>
      <c r="L309" s="108"/>
      <c r="M309" s="108"/>
      <c r="N309" s="108"/>
      <c r="O309" s="108"/>
      <c r="P309" s="108"/>
      <c r="Q309" s="108"/>
      <c r="R309" s="108"/>
      <c r="S309" s="108"/>
      <c r="T309" s="108"/>
      <c r="U309" s="108"/>
      <c r="V309" s="108"/>
      <c r="W309" s="108"/>
      <c r="X309" s="108"/>
      <c r="Y309" s="108"/>
      <c r="Z309" s="108"/>
      <c r="AA309" s="108"/>
    </row>
    <row r="310" spans="1:27" ht="14.25" customHeight="1">
      <c r="A310" s="108"/>
      <c r="B310" s="99"/>
      <c r="C310" s="108"/>
      <c r="D310" s="108"/>
      <c r="E310" s="99"/>
      <c r="F310" s="99"/>
      <c r="G310" s="99"/>
      <c r="H310" s="99"/>
      <c r="I310" s="121"/>
      <c r="J310" s="108"/>
      <c r="K310" s="108"/>
      <c r="L310" s="108"/>
      <c r="M310" s="108"/>
      <c r="N310" s="108"/>
      <c r="O310" s="108"/>
      <c r="P310" s="108"/>
      <c r="Q310" s="108"/>
      <c r="R310" s="108"/>
      <c r="S310" s="108"/>
      <c r="T310" s="108"/>
      <c r="U310" s="108"/>
      <c r="V310" s="108"/>
      <c r="W310" s="108"/>
      <c r="X310" s="108"/>
      <c r="Y310" s="108"/>
      <c r="Z310" s="108"/>
      <c r="AA310" s="108"/>
    </row>
    <row r="311" spans="1:27" ht="14.25" customHeight="1">
      <c r="A311" s="108"/>
      <c r="B311" s="99"/>
      <c r="C311" s="108"/>
      <c r="D311" s="108"/>
      <c r="E311" s="99"/>
      <c r="F311" s="99"/>
      <c r="G311" s="99"/>
      <c r="H311" s="99"/>
      <c r="I311" s="121"/>
      <c r="J311" s="108"/>
      <c r="K311" s="108"/>
      <c r="L311" s="108"/>
      <c r="M311" s="108"/>
      <c r="N311" s="108"/>
      <c r="O311" s="108"/>
      <c r="P311" s="108"/>
      <c r="Q311" s="108"/>
      <c r="R311" s="108"/>
      <c r="S311" s="108"/>
      <c r="T311" s="108"/>
      <c r="U311" s="108"/>
      <c r="V311" s="108"/>
      <c r="W311" s="108"/>
      <c r="X311" s="108"/>
      <c r="Y311" s="108"/>
      <c r="Z311" s="108"/>
      <c r="AA311" s="108"/>
    </row>
    <row r="312" spans="1:27" ht="14.25" customHeight="1">
      <c r="A312" s="108"/>
      <c r="B312" s="99"/>
      <c r="C312" s="108"/>
      <c r="D312" s="108"/>
      <c r="E312" s="99"/>
      <c r="F312" s="99"/>
      <c r="G312" s="99"/>
      <c r="H312" s="99"/>
      <c r="I312" s="121"/>
      <c r="J312" s="108"/>
      <c r="K312" s="108"/>
      <c r="L312" s="108"/>
      <c r="M312" s="108"/>
      <c r="N312" s="108"/>
      <c r="O312" s="108"/>
      <c r="P312" s="108"/>
      <c r="Q312" s="108"/>
      <c r="R312" s="108"/>
      <c r="S312" s="108"/>
      <c r="T312" s="108"/>
      <c r="U312" s="108"/>
      <c r="V312" s="108"/>
      <c r="W312" s="108"/>
      <c r="X312" s="108"/>
      <c r="Y312" s="108"/>
      <c r="Z312" s="108"/>
      <c r="AA312" s="108"/>
    </row>
    <row r="313" spans="1:27" ht="14.25" customHeight="1">
      <c r="A313" s="108"/>
      <c r="B313" s="99"/>
      <c r="C313" s="108"/>
      <c r="D313" s="108"/>
      <c r="E313" s="99"/>
      <c r="F313" s="99"/>
      <c r="G313" s="99"/>
      <c r="H313" s="99"/>
      <c r="I313" s="121"/>
      <c r="J313" s="108"/>
      <c r="K313" s="108"/>
      <c r="L313" s="108"/>
      <c r="M313" s="108"/>
      <c r="N313" s="108"/>
      <c r="O313" s="108"/>
      <c r="P313" s="108"/>
      <c r="Q313" s="108"/>
      <c r="R313" s="108"/>
      <c r="S313" s="108"/>
      <c r="T313" s="108"/>
      <c r="U313" s="108"/>
      <c r="V313" s="108"/>
      <c r="W313" s="108"/>
      <c r="X313" s="108"/>
      <c r="Y313" s="108"/>
      <c r="Z313" s="108"/>
      <c r="AA313" s="108"/>
    </row>
    <row r="314" spans="1:27" ht="14.25" customHeight="1">
      <c r="A314" s="108"/>
      <c r="B314" s="99"/>
      <c r="C314" s="108"/>
      <c r="D314" s="108"/>
      <c r="E314" s="99"/>
      <c r="F314" s="99"/>
      <c r="G314" s="99"/>
      <c r="H314" s="99"/>
      <c r="I314" s="121"/>
      <c r="J314" s="108"/>
      <c r="K314" s="108"/>
      <c r="L314" s="108"/>
      <c r="M314" s="108"/>
      <c r="N314" s="108"/>
      <c r="O314" s="108"/>
      <c r="P314" s="108"/>
      <c r="Q314" s="108"/>
      <c r="R314" s="108"/>
      <c r="S314" s="108"/>
      <c r="T314" s="108"/>
      <c r="U314" s="108"/>
      <c r="V314" s="108"/>
      <c r="W314" s="108"/>
      <c r="X314" s="108"/>
      <c r="Y314" s="108"/>
      <c r="Z314" s="108"/>
      <c r="AA314" s="108"/>
    </row>
    <row r="315" spans="1:27" ht="14.25" customHeight="1">
      <c r="A315" s="108"/>
      <c r="B315" s="99"/>
      <c r="C315" s="108"/>
      <c r="D315" s="108"/>
      <c r="E315" s="99"/>
      <c r="F315" s="99"/>
      <c r="G315" s="99"/>
      <c r="H315" s="99"/>
      <c r="I315" s="121"/>
      <c r="J315" s="108"/>
      <c r="K315" s="108"/>
      <c r="L315" s="108"/>
      <c r="M315" s="108"/>
      <c r="N315" s="108"/>
      <c r="O315" s="108"/>
      <c r="P315" s="108"/>
      <c r="Q315" s="108"/>
      <c r="R315" s="108"/>
      <c r="S315" s="108"/>
      <c r="T315" s="108"/>
      <c r="U315" s="108"/>
      <c r="V315" s="108"/>
      <c r="W315" s="108"/>
      <c r="X315" s="108"/>
      <c r="Y315" s="108"/>
      <c r="Z315" s="108"/>
      <c r="AA315" s="108"/>
    </row>
    <row r="316" spans="1:27" ht="14.25" customHeight="1">
      <c r="A316" s="108"/>
      <c r="B316" s="99"/>
      <c r="C316" s="108"/>
      <c r="D316" s="108"/>
      <c r="E316" s="99"/>
      <c r="F316" s="99"/>
      <c r="G316" s="99"/>
      <c r="H316" s="99"/>
      <c r="I316" s="121"/>
      <c r="J316" s="108"/>
      <c r="K316" s="108"/>
      <c r="L316" s="108"/>
      <c r="M316" s="108"/>
      <c r="N316" s="108"/>
      <c r="O316" s="108"/>
      <c r="P316" s="108"/>
      <c r="Q316" s="108"/>
      <c r="R316" s="108"/>
      <c r="S316" s="108"/>
      <c r="T316" s="108"/>
      <c r="U316" s="108"/>
      <c r="V316" s="108"/>
      <c r="W316" s="108"/>
      <c r="X316" s="108"/>
      <c r="Y316" s="108"/>
      <c r="Z316" s="108"/>
      <c r="AA316" s="108"/>
    </row>
    <row r="317" spans="1:27" ht="14.25" customHeight="1">
      <c r="A317" s="108"/>
      <c r="B317" s="99"/>
      <c r="C317" s="108"/>
      <c r="D317" s="108"/>
      <c r="E317" s="99"/>
      <c r="F317" s="99"/>
      <c r="G317" s="99"/>
      <c r="H317" s="99"/>
      <c r="I317" s="121"/>
      <c r="J317" s="108"/>
      <c r="K317" s="108"/>
      <c r="L317" s="108"/>
      <c r="M317" s="108"/>
      <c r="N317" s="108"/>
      <c r="O317" s="108"/>
      <c r="P317" s="108"/>
      <c r="Q317" s="108"/>
      <c r="R317" s="108"/>
      <c r="S317" s="108"/>
      <c r="T317" s="108"/>
      <c r="U317" s="108"/>
      <c r="V317" s="108"/>
      <c r="W317" s="108"/>
      <c r="X317" s="108"/>
      <c r="Y317" s="108"/>
      <c r="Z317" s="108"/>
      <c r="AA317" s="108"/>
    </row>
    <row r="318" spans="1:27" ht="14.25" customHeight="1">
      <c r="A318" s="108"/>
      <c r="B318" s="99"/>
      <c r="C318" s="108"/>
      <c r="D318" s="108"/>
      <c r="E318" s="99"/>
      <c r="F318" s="99"/>
      <c r="G318" s="99"/>
      <c r="H318" s="99"/>
      <c r="I318" s="121"/>
      <c r="J318" s="108"/>
      <c r="K318" s="108"/>
      <c r="L318" s="108"/>
      <c r="M318" s="108"/>
      <c r="N318" s="108"/>
      <c r="O318" s="108"/>
      <c r="P318" s="108"/>
      <c r="Q318" s="108"/>
      <c r="R318" s="108"/>
      <c r="S318" s="108"/>
      <c r="T318" s="108"/>
      <c r="U318" s="108"/>
      <c r="V318" s="108"/>
      <c r="W318" s="108"/>
      <c r="X318" s="108"/>
      <c r="Y318" s="108"/>
      <c r="Z318" s="108"/>
      <c r="AA318" s="108"/>
    </row>
    <row r="319" spans="1:27" ht="14.25" customHeight="1">
      <c r="A319" s="108"/>
      <c r="B319" s="99"/>
      <c r="C319" s="108"/>
      <c r="D319" s="108"/>
      <c r="E319" s="99"/>
      <c r="F319" s="99"/>
      <c r="G319" s="99"/>
      <c r="H319" s="99"/>
      <c r="I319" s="121"/>
      <c r="J319" s="108"/>
      <c r="K319" s="108"/>
      <c r="L319" s="108"/>
      <c r="M319" s="108"/>
      <c r="N319" s="108"/>
      <c r="O319" s="108"/>
      <c r="P319" s="108"/>
      <c r="Q319" s="108"/>
      <c r="R319" s="108"/>
      <c r="S319" s="108"/>
      <c r="T319" s="108"/>
      <c r="U319" s="108"/>
      <c r="V319" s="108"/>
      <c r="W319" s="108"/>
      <c r="X319" s="108"/>
      <c r="Y319" s="108"/>
      <c r="Z319" s="108"/>
      <c r="AA319" s="108"/>
    </row>
    <row r="320" spans="1:27" ht="14.25" customHeight="1">
      <c r="A320" s="108"/>
      <c r="B320" s="99"/>
      <c r="C320" s="108"/>
      <c r="D320" s="108"/>
      <c r="E320" s="99"/>
      <c r="F320" s="99"/>
      <c r="G320" s="99"/>
      <c r="H320" s="99"/>
      <c r="I320" s="121"/>
      <c r="J320" s="108"/>
      <c r="K320" s="108"/>
      <c r="L320" s="108"/>
      <c r="M320" s="108"/>
      <c r="N320" s="108"/>
      <c r="O320" s="108"/>
      <c r="P320" s="108"/>
      <c r="Q320" s="108"/>
      <c r="R320" s="108"/>
      <c r="S320" s="108"/>
      <c r="T320" s="108"/>
      <c r="U320" s="108"/>
      <c r="V320" s="108"/>
      <c r="W320" s="108"/>
      <c r="X320" s="108"/>
      <c r="Y320" s="108"/>
      <c r="Z320" s="108"/>
      <c r="AA320" s="108"/>
    </row>
    <row r="321" spans="1:27" ht="14.25" customHeight="1">
      <c r="A321" s="108"/>
      <c r="B321" s="99"/>
      <c r="C321" s="108"/>
      <c r="D321" s="108"/>
      <c r="E321" s="99"/>
      <c r="F321" s="99"/>
      <c r="G321" s="99"/>
      <c r="H321" s="99"/>
      <c r="I321" s="121"/>
      <c r="J321" s="108"/>
      <c r="K321" s="108"/>
      <c r="L321" s="108"/>
      <c r="M321" s="108"/>
      <c r="N321" s="108"/>
      <c r="O321" s="108"/>
      <c r="P321" s="108"/>
      <c r="Q321" s="108"/>
      <c r="R321" s="108"/>
      <c r="S321" s="108"/>
      <c r="T321" s="108"/>
      <c r="U321" s="108"/>
      <c r="V321" s="108"/>
      <c r="W321" s="108"/>
      <c r="X321" s="108"/>
      <c r="Y321" s="108"/>
      <c r="Z321" s="108"/>
      <c r="AA321" s="108"/>
    </row>
    <row r="322" spans="1:27" ht="14.25" customHeight="1">
      <c r="A322" s="108"/>
      <c r="B322" s="99"/>
      <c r="C322" s="108"/>
      <c r="D322" s="108"/>
      <c r="E322" s="99"/>
      <c r="F322" s="99"/>
      <c r="G322" s="99"/>
      <c r="H322" s="99"/>
      <c r="I322" s="121"/>
      <c r="J322" s="108"/>
      <c r="K322" s="108"/>
      <c r="L322" s="108"/>
      <c r="M322" s="108"/>
      <c r="N322" s="108"/>
      <c r="O322" s="108"/>
      <c r="P322" s="108"/>
      <c r="Q322" s="108"/>
      <c r="R322" s="108"/>
      <c r="S322" s="108"/>
      <c r="T322" s="108"/>
      <c r="U322" s="108"/>
      <c r="V322" s="108"/>
      <c r="W322" s="108"/>
      <c r="X322" s="108"/>
      <c r="Y322" s="108"/>
      <c r="Z322" s="108"/>
      <c r="AA322" s="108"/>
    </row>
    <row r="323" spans="1:27" ht="14.25" customHeight="1">
      <c r="A323" s="108"/>
      <c r="B323" s="99"/>
      <c r="C323" s="108"/>
      <c r="D323" s="108"/>
      <c r="E323" s="99"/>
      <c r="F323" s="99"/>
      <c r="G323" s="99"/>
      <c r="H323" s="99"/>
      <c r="I323" s="121"/>
      <c r="J323" s="108"/>
      <c r="K323" s="108"/>
      <c r="L323" s="108"/>
      <c r="M323" s="108"/>
      <c r="N323" s="108"/>
      <c r="O323" s="108"/>
      <c r="P323" s="108"/>
      <c r="Q323" s="108"/>
      <c r="R323" s="108"/>
      <c r="S323" s="108"/>
      <c r="T323" s="108"/>
      <c r="U323" s="108"/>
      <c r="V323" s="108"/>
      <c r="W323" s="108"/>
      <c r="X323" s="108"/>
      <c r="Y323" s="108"/>
      <c r="Z323" s="108"/>
      <c r="AA323" s="108"/>
    </row>
    <row r="324" spans="1:27" ht="14.25" customHeight="1">
      <c r="A324" s="108"/>
      <c r="B324" s="99"/>
      <c r="C324" s="108"/>
      <c r="D324" s="108"/>
      <c r="E324" s="99"/>
      <c r="F324" s="99"/>
      <c r="G324" s="99"/>
      <c r="H324" s="99"/>
      <c r="I324" s="121"/>
      <c r="J324" s="108"/>
      <c r="K324" s="108"/>
      <c r="L324" s="108"/>
      <c r="M324" s="108"/>
      <c r="N324" s="108"/>
      <c r="O324" s="108"/>
      <c r="P324" s="108"/>
      <c r="Q324" s="108"/>
      <c r="R324" s="108"/>
      <c r="S324" s="108"/>
      <c r="T324" s="108"/>
      <c r="U324" s="108"/>
      <c r="V324" s="108"/>
      <c r="W324" s="108"/>
      <c r="X324" s="108"/>
      <c r="Y324" s="108"/>
      <c r="Z324" s="108"/>
      <c r="AA324" s="108"/>
    </row>
    <row r="325" spans="1:27" ht="14.25" customHeight="1">
      <c r="A325" s="108"/>
      <c r="B325" s="99"/>
      <c r="C325" s="108"/>
      <c r="D325" s="108"/>
      <c r="E325" s="99"/>
      <c r="F325" s="99"/>
      <c r="G325" s="99"/>
      <c r="H325" s="99"/>
      <c r="I325" s="121"/>
      <c r="J325" s="108"/>
      <c r="K325" s="108"/>
      <c r="L325" s="108"/>
      <c r="M325" s="108"/>
      <c r="N325" s="108"/>
      <c r="O325" s="108"/>
      <c r="P325" s="108"/>
      <c r="Q325" s="108"/>
      <c r="R325" s="108"/>
      <c r="S325" s="108"/>
      <c r="T325" s="108"/>
      <c r="U325" s="108"/>
      <c r="V325" s="108"/>
      <c r="W325" s="108"/>
      <c r="X325" s="108"/>
      <c r="Y325" s="108"/>
      <c r="Z325" s="108"/>
      <c r="AA325" s="108"/>
    </row>
    <row r="326" spans="1:27" ht="14.25" customHeight="1">
      <c r="A326" s="108"/>
      <c r="B326" s="99"/>
      <c r="C326" s="108"/>
      <c r="D326" s="108"/>
      <c r="E326" s="99"/>
      <c r="F326" s="99"/>
      <c r="G326" s="99"/>
      <c r="H326" s="99"/>
      <c r="I326" s="121"/>
      <c r="J326" s="108"/>
      <c r="K326" s="108"/>
      <c r="L326" s="108"/>
      <c r="M326" s="108"/>
      <c r="N326" s="108"/>
      <c r="O326" s="108"/>
      <c r="P326" s="108"/>
      <c r="Q326" s="108"/>
      <c r="R326" s="108"/>
      <c r="S326" s="108"/>
      <c r="T326" s="108"/>
      <c r="U326" s="108"/>
      <c r="V326" s="108"/>
      <c r="W326" s="108"/>
      <c r="X326" s="108"/>
      <c r="Y326" s="108"/>
      <c r="Z326" s="108"/>
      <c r="AA326" s="108"/>
    </row>
    <row r="327" spans="1:27" ht="14.25" customHeight="1">
      <c r="A327" s="108"/>
      <c r="B327" s="99"/>
      <c r="C327" s="108"/>
      <c r="D327" s="108"/>
      <c r="E327" s="99"/>
      <c r="F327" s="99"/>
      <c r="G327" s="99"/>
      <c r="H327" s="99"/>
      <c r="I327" s="121"/>
      <c r="J327" s="108"/>
      <c r="K327" s="108"/>
      <c r="L327" s="108"/>
      <c r="M327" s="108"/>
      <c r="N327" s="108"/>
      <c r="O327" s="108"/>
      <c r="P327" s="108"/>
      <c r="Q327" s="108"/>
      <c r="R327" s="108"/>
      <c r="S327" s="108"/>
      <c r="T327" s="108"/>
      <c r="U327" s="108"/>
      <c r="V327" s="108"/>
      <c r="W327" s="108"/>
      <c r="X327" s="108"/>
      <c r="Y327" s="108"/>
      <c r="Z327" s="108"/>
      <c r="AA327" s="108"/>
    </row>
    <row r="328" spans="1:27" ht="14.25" customHeight="1">
      <c r="A328" s="108"/>
      <c r="B328" s="99"/>
      <c r="C328" s="108"/>
      <c r="D328" s="108"/>
      <c r="E328" s="99"/>
      <c r="F328" s="99"/>
      <c r="G328" s="99"/>
      <c r="H328" s="99"/>
      <c r="I328" s="121"/>
      <c r="J328" s="108"/>
      <c r="K328" s="108"/>
      <c r="L328" s="108"/>
      <c r="M328" s="108"/>
      <c r="N328" s="108"/>
      <c r="O328" s="108"/>
      <c r="P328" s="108"/>
      <c r="Q328" s="108"/>
      <c r="R328" s="108"/>
      <c r="S328" s="108"/>
      <c r="T328" s="108"/>
      <c r="U328" s="108"/>
      <c r="V328" s="108"/>
      <c r="W328" s="108"/>
      <c r="X328" s="108"/>
      <c r="Y328" s="108"/>
      <c r="Z328" s="108"/>
      <c r="AA328" s="108"/>
    </row>
    <row r="329" spans="1:27" ht="14.25" customHeight="1">
      <c r="A329" s="108"/>
      <c r="B329" s="99"/>
      <c r="C329" s="108"/>
      <c r="D329" s="108"/>
      <c r="E329" s="99"/>
      <c r="F329" s="99"/>
      <c r="G329" s="99"/>
      <c r="H329" s="99"/>
      <c r="I329" s="121"/>
      <c r="J329" s="108"/>
      <c r="K329" s="108"/>
      <c r="L329" s="108"/>
      <c r="M329" s="108"/>
      <c r="N329" s="108"/>
      <c r="O329" s="108"/>
      <c r="P329" s="108"/>
      <c r="Q329" s="108"/>
      <c r="R329" s="108"/>
      <c r="S329" s="108"/>
      <c r="T329" s="108"/>
      <c r="U329" s="108"/>
      <c r="V329" s="108"/>
      <c r="W329" s="108"/>
      <c r="X329" s="108"/>
      <c r="Y329" s="108"/>
      <c r="Z329" s="108"/>
      <c r="AA329" s="108"/>
    </row>
    <row r="330" spans="1:27" ht="14.25" customHeight="1">
      <c r="A330" s="108"/>
      <c r="B330" s="99"/>
      <c r="C330" s="108"/>
      <c r="D330" s="108"/>
      <c r="E330" s="99"/>
      <c r="F330" s="99"/>
      <c r="G330" s="99"/>
      <c r="H330" s="99"/>
      <c r="I330" s="121"/>
      <c r="J330" s="108"/>
      <c r="K330" s="108"/>
      <c r="L330" s="108"/>
      <c r="M330" s="108"/>
      <c r="N330" s="108"/>
      <c r="O330" s="108"/>
      <c r="P330" s="108"/>
      <c r="Q330" s="108"/>
      <c r="R330" s="108"/>
      <c r="S330" s="108"/>
      <c r="T330" s="108"/>
      <c r="U330" s="108"/>
      <c r="V330" s="108"/>
      <c r="W330" s="108"/>
      <c r="X330" s="108"/>
      <c r="Y330" s="108"/>
      <c r="Z330" s="108"/>
      <c r="AA330" s="108"/>
    </row>
    <row r="331" spans="1:27" ht="14.25" customHeight="1">
      <c r="A331" s="108"/>
      <c r="B331" s="99"/>
      <c r="C331" s="108"/>
      <c r="D331" s="108"/>
      <c r="E331" s="99"/>
      <c r="F331" s="99"/>
      <c r="G331" s="99"/>
      <c r="H331" s="99"/>
      <c r="I331" s="121"/>
      <c r="J331" s="108"/>
      <c r="K331" s="108"/>
      <c r="L331" s="108"/>
      <c r="M331" s="108"/>
      <c r="N331" s="108"/>
      <c r="O331" s="108"/>
      <c r="P331" s="108"/>
      <c r="Q331" s="108"/>
      <c r="R331" s="108"/>
      <c r="S331" s="108"/>
      <c r="T331" s="108"/>
      <c r="U331" s="108"/>
      <c r="V331" s="108"/>
      <c r="W331" s="108"/>
      <c r="X331" s="108"/>
      <c r="Y331" s="108"/>
      <c r="Z331" s="108"/>
      <c r="AA331" s="108"/>
    </row>
    <row r="332" spans="1:27" ht="14.25" customHeight="1">
      <c r="A332" s="108"/>
      <c r="B332" s="99"/>
      <c r="C332" s="108"/>
      <c r="D332" s="108"/>
      <c r="E332" s="99"/>
      <c r="F332" s="99"/>
      <c r="G332" s="99"/>
      <c r="H332" s="99"/>
      <c r="I332" s="121"/>
      <c r="J332" s="108"/>
      <c r="K332" s="108"/>
      <c r="L332" s="108"/>
      <c r="M332" s="108"/>
      <c r="N332" s="108"/>
      <c r="O332" s="108"/>
      <c r="P332" s="108"/>
      <c r="Q332" s="108"/>
      <c r="R332" s="108"/>
      <c r="S332" s="108"/>
      <c r="T332" s="108"/>
      <c r="U332" s="108"/>
      <c r="V332" s="108"/>
      <c r="W332" s="108"/>
      <c r="X332" s="108"/>
      <c r="Y332" s="108"/>
      <c r="Z332" s="108"/>
      <c r="AA332" s="108"/>
    </row>
    <row r="333" spans="1:27" ht="14.25" customHeight="1">
      <c r="A333" s="108"/>
      <c r="B333" s="99"/>
      <c r="C333" s="108"/>
      <c r="D333" s="108"/>
      <c r="E333" s="99"/>
      <c r="F333" s="99"/>
      <c r="G333" s="99"/>
      <c r="H333" s="99"/>
      <c r="I333" s="121"/>
      <c r="J333" s="108"/>
      <c r="K333" s="108"/>
      <c r="L333" s="108"/>
      <c r="M333" s="108"/>
      <c r="N333" s="108"/>
      <c r="O333" s="108"/>
      <c r="P333" s="108"/>
      <c r="Q333" s="108"/>
      <c r="R333" s="108"/>
      <c r="S333" s="108"/>
      <c r="T333" s="108"/>
      <c r="U333" s="108"/>
      <c r="V333" s="108"/>
      <c r="W333" s="108"/>
      <c r="X333" s="108"/>
      <c r="Y333" s="108"/>
      <c r="Z333" s="108"/>
      <c r="AA333" s="108"/>
    </row>
    <row r="334" spans="1:27" ht="14.25" customHeight="1">
      <c r="A334" s="108"/>
      <c r="B334" s="99"/>
      <c r="C334" s="108"/>
      <c r="D334" s="108"/>
      <c r="E334" s="99"/>
      <c r="F334" s="99"/>
      <c r="G334" s="99"/>
      <c r="H334" s="99"/>
      <c r="I334" s="121"/>
      <c r="J334" s="108"/>
      <c r="K334" s="108"/>
      <c r="L334" s="108"/>
      <c r="M334" s="108"/>
      <c r="N334" s="108"/>
      <c r="O334" s="108"/>
      <c r="P334" s="108"/>
      <c r="Q334" s="108"/>
      <c r="R334" s="108"/>
      <c r="S334" s="108"/>
      <c r="T334" s="108"/>
      <c r="U334" s="108"/>
      <c r="V334" s="108"/>
      <c r="W334" s="108"/>
      <c r="X334" s="108"/>
      <c r="Y334" s="108"/>
      <c r="Z334" s="108"/>
      <c r="AA334" s="108"/>
    </row>
    <row r="335" spans="1:27" ht="14.25" customHeight="1">
      <c r="A335" s="108"/>
      <c r="B335" s="99"/>
      <c r="C335" s="108"/>
      <c r="D335" s="108"/>
      <c r="E335" s="99"/>
      <c r="F335" s="99"/>
      <c r="G335" s="99"/>
      <c r="H335" s="99"/>
      <c r="I335" s="121"/>
      <c r="J335" s="108"/>
      <c r="K335" s="108"/>
      <c r="L335" s="108"/>
      <c r="M335" s="108"/>
      <c r="N335" s="108"/>
      <c r="O335" s="108"/>
      <c r="P335" s="108"/>
      <c r="Q335" s="108"/>
      <c r="R335" s="108"/>
      <c r="S335" s="108"/>
      <c r="T335" s="108"/>
      <c r="U335" s="108"/>
      <c r="V335" s="108"/>
      <c r="W335" s="108"/>
      <c r="X335" s="108"/>
      <c r="Y335" s="108"/>
      <c r="Z335" s="108"/>
      <c r="AA335" s="108"/>
    </row>
    <row r="336" spans="1:27" ht="14.25" customHeight="1">
      <c r="A336" s="108"/>
      <c r="B336" s="99"/>
      <c r="C336" s="108"/>
      <c r="D336" s="108"/>
      <c r="E336" s="99"/>
      <c r="F336" s="99"/>
      <c r="G336" s="99"/>
      <c r="H336" s="99"/>
      <c r="I336" s="121"/>
      <c r="J336" s="108"/>
      <c r="K336" s="108"/>
      <c r="L336" s="108"/>
      <c r="M336" s="108"/>
      <c r="N336" s="108"/>
      <c r="O336" s="108"/>
      <c r="P336" s="108"/>
      <c r="Q336" s="108"/>
      <c r="R336" s="108"/>
      <c r="S336" s="108"/>
      <c r="T336" s="108"/>
      <c r="U336" s="108"/>
      <c r="V336" s="108"/>
      <c r="W336" s="108"/>
      <c r="X336" s="108"/>
      <c r="Y336" s="108"/>
      <c r="Z336" s="108"/>
      <c r="AA336" s="108"/>
    </row>
    <row r="337" spans="1:27" ht="14.25" customHeight="1">
      <c r="A337" s="108"/>
      <c r="B337" s="99"/>
      <c r="C337" s="108"/>
      <c r="D337" s="108"/>
      <c r="E337" s="99"/>
      <c r="F337" s="99"/>
      <c r="G337" s="99"/>
      <c r="H337" s="99"/>
      <c r="I337" s="121"/>
      <c r="J337" s="108"/>
      <c r="K337" s="108"/>
      <c r="L337" s="108"/>
      <c r="M337" s="108"/>
      <c r="N337" s="108"/>
      <c r="O337" s="108"/>
      <c r="P337" s="108"/>
      <c r="Q337" s="108"/>
      <c r="R337" s="108"/>
      <c r="S337" s="108"/>
      <c r="T337" s="108"/>
      <c r="U337" s="108"/>
      <c r="V337" s="108"/>
      <c r="W337" s="108"/>
      <c r="X337" s="108"/>
      <c r="Y337" s="108"/>
      <c r="Z337" s="108"/>
      <c r="AA337" s="108"/>
    </row>
    <row r="338" spans="1:27" ht="14.25" customHeight="1">
      <c r="A338" s="108"/>
      <c r="B338" s="99"/>
      <c r="C338" s="108"/>
      <c r="D338" s="108"/>
      <c r="E338" s="99"/>
      <c r="F338" s="99"/>
      <c r="G338" s="99"/>
      <c r="H338" s="99"/>
      <c r="I338" s="121"/>
      <c r="J338" s="108"/>
      <c r="K338" s="108"/>
      <c r="L338" s="108"/>
      <c r="M338" s="108"/>
      <c r="N338" s="108"/>
      <c r="O338" s="108"/>
      <c r="P338" s="108"/>
      <c r="Q338" s="108"/>
      <c r="R338" s="108"/>
      <c r="S338" s="108"/>
      <c r="T338" s="108"/>
      <c r="U338" s="108"/>
      <c r="V338" s="108"/>
      <c r="W338" s="108"/>
      <c r="X338" s="108"/>
      <c r="Y338" s="108"/>
      <c r="Z338" s="108"/>
      <c r="AA338" s="108"/>
    </row>
    <row r="339" spans="1:27" ht="14.25" customHeight="1">
      <c r="A339" s="108"/>
      <c r="B339" s="99"/>
      <c r="C339" s="108"/>
      <c r="D339" s="108"/>
      <c r="E339" s="99"/>
      <c r="F339" s="99"/>
      <c r="G339" s="99"/>
      <c r="H339" s="99"/>
      <c r="I339" s="121"/>
      <c r="J339" s="108"/>
      <c r="K339" s="108"/>
      <c r="L339" s="108"/>
      <c r="M339" s="108"/>
      <c r="N339" s="108"/>
      <c r="O339" s="108"/>
      <c r="P339" s="108"/>
      <c r="Q339" s="108"/>
      <c r="R339" s="108"/>
      <c r="S339" s="108"/>
      <c r="T339" s="108"/>
      <c r="U339" s="108"/>
      <c r="V339" s="108"/>
      <c r="W339" s="108"/>
      <c r="X339" s="108"/>
      <c r="Y339" s="108"/>
      <c r="Z339" s="108"/>
      <c r="AA339" s="108"/>
    </row>
    <row r="340" spans="1:27" ht="14.25" customHeight="1">
      <c r="A340" s="108"/>
      <c r="B340" s="99"/>
      <c r="C340" s="108"/>
      <c r="D340" s="108"/>
      <c r="E340" s="99"/>
      <c r="F340" s="99"/>
      <c r="G340" s="99"/>
      <c r="H340" s="99"/>
      <c r="I340" s="121"/>
      <c r="J340" s="108"/>
      <c r="K340" s="108"/>
      <c r="L340" s="108"/>
      <c r="M340" s="108"/>
      <c r="N340" s="108"/>
      <c r="O340" s="108"/>
      <c r="P340" s="108"/>
      <c r="Q340" s="108"/>
      <c r="R340" s="108"/>
      <c r="S340" s="108"/>
      <c r="T340" s="108"/>
      <c r="U340" s="108"/>
      <c r="V340" s="108"/>
      <c r="W340" s="108"/>
      <c r="X340" s="108"/>
      <c r="Y340" s="108"/>
      <c r="Z340" s="108"/>
      <c r="AA340" s="108"/>
    </row>
    <row r="341" spans="1:27" ht="14.25" customHeight="1">
      <c r="A341" s="108"/>
      <c r="B341" s="99"/>
      <c r="C341" s="108"/>
      <c r="D341" s="108"/>
      <c r="E341" s="99"/>
      <c r="F341" s="99"/>
      <c r="G341" s="99"/>
      <c r="H341" s="99"/>
      <c r="I341" s="121"/>
      <c r="J341" s="108"/>
      <c r="K341" s="108"/>
      <c r="L341" s="108"/>
      <c r="M341" s="108"/>
      <c r="N341" s="108"/>
      <c r="O341" s="108"/>
      <c r="P341" s="108"/>
      <c r="Q341" s="108"/>
      <c r="R341" s="108"/>
      <c r="S341" s="108"/>
      <c r="T341" s="108"/>
      <c r="U341" s="108"/>
      <c r="V341" s="108"/>
      <c r="W341" s="108"/>
      <c r="X341" s="108"/>
      <c r="Y341" s="108"/>
      <c r="Z341" s="108"/>
      <c r="AA341" s="108"/>
    </row>
    <row r="342" spans="1:27" ht="14.25" customHeight="1">
      <c r="A342" s="108"/>
      <c r="B342" s="99"/>
      <c r="C342" s="108"/>
      <c r="D342" s="108"/>
      <c r="E342" s="99"/>
      <c r="F342" s="99"/>
      <c r="G342" s="99"/>
      <c r="H342" s="99"/>
      <c r="I342" s="121"/>
      <c r="J342" s="108"/>
      <c r="K342" s="108"/>
      <c r="L342" s="108"/>
      <c r="M342" s="108"/>
      <c r="N342" s="108"/>
      <c r="O342" s="108"/>
      <c r="P342" s="108"/>
      <c r="Q342" s="108"/>
      <c r="R342" s="108"/>
      <c r="S342" s="108"/>
      <c r="T342" s="108"/>
      <c r="U342" s="108"/>
      <c r="V342" s="108"/>
      <c r="W342" s="108"/>
      <c r="X342" s="108"/>
      <c r="Y342" s="108"/>
      <c r="Z342" s="108"/>
      <c r="AA342" s="108"/>
    </row>
    <row r="343" spans="1:27" ht="14.25" customHeight="1">
      <c r="A343" s="108"/>
      <c r="B343" s="99"/>
      <c r="C343" s="108"/>
      <c r="D343" s="108"/>
      <c r="E343" s="99"/>
      <c r="F343" s="99"/>
      <c r="G343" s="99"/>
      <c r="H343" s="99"/>
      <c r="I343" s="121"/>
      <c r="J343" s="108"/>
      <c r="K343" s="108"/>
      <c r="L343" s="108"/>
      <c r="M343" s="108"/>
      <c r="N343" s="108"/>
      <c r="O343" s="108"/>
      <c r="P343" s="108"/>
      <c r="Q343" s="108"/>
      <c r="R343" s="108"/>
      <c r="S343" s="108"/>
      <c r="T343" s="108"/>
      <c r="U343" s="108"/>
      <c r="V343" s="108"/>
      <c r="W343" s="108"/>
      <c r="X343" s="108"/>
      <c r="Y343" s="108"/>
      <c r="Z343" s="108"/>
      <c r="AA343" s="108"/>
    </row>
    <row r="344" spans="1:27" ht="14.25" customHeight="1">
      <c r="A344" s="108"/>
      <c r="B344" s="99"/>
      <c r="C344" s="108"/>
      <c r="D344" s="108"/>
      <c r="E344" s="99"/>
      <c r="F344" s="99"/>
      <c r="G344" s="99"/>
      <c r="H344" s="99"/>
      <c r="I344" s="121"/>
      <c r="J344" s="108"/>
      <c r="K344" s="108"/>
      <c r="L344" s="108"/>
      <c r="M344" s="108"/>
      <c r="N344" s="108"/>
      <c r="O344" s="108"/>
      <c r="P344" s="108"/>
      <c r="Q344" s="108"/>
      <c r="R344" s="108"/>
      <c r="S344" s="108"/>
      <c r="T344" s="108"/>
      <c r="U344" s="108"/>
      <c r="V344" s="108"/>
      <c r="W344" s="108"/>
      <c r="X344" s="108"/>
      <c r="Y344" s="108"/>
      <c r="Z344" s="108"/>
      <c r="AA344" s="108"/>
    </row>
    <row r="345" spans="1:27" ht="14.25" customHeight="1">
      <c r="A345" s="108"/>
      <c r="B345" s="99"/>
      <c r="C345" s="108"/>
      <c r="D345" s="108"/>
      <c r="E345" s="99"/>
      <c r="F345" s="99"/>
      <c r="G345" s="99"/>
      <c r="H345" s="99"/>
      <c r="I345" s="121"/>
      <c r="J345" s="108"/>
      <c r="K345" s="108"/>
      <c r="L345" s="108"/>
      <c r="M345" s="108"/>
      <c r="N345" s="108"/>
      <c r="O345" s="108"/>
      <c r="P345" s="108"/>
      <c r="Q345" s="108"/>
      <c r="R345" s="108"/>
      <c r="S345" s="108"/>
      <c r="T345" s="108"/>
      <c r="U345" s="108"/>
      <c r="V345" s="108"/>
      <c r="W345" s="108"/>
      <c r="X345" s="108"/>
      <c r="Y345" s="108"/>
      <c r="Z345" s="108"/>
      <c r="AA345" s="108"/>
    </row>
    <row r="346" spans="1:27" ht="14.25" customHeight="1">
      <c r="A346" s="108"/>
      <c r="B346" s="99"/>
      <c r="C346" s="108"/>
      <c r="D346" s="108"/>
      <c r="E346" s="99"/>
      <c r="F346" s="99"/>
      <c r="G346" s="99"/>
      <c r="H346" s="99"/>
      <c r="I346" s="121"/>
      <c r="J346" s="108"/>
      <c r="K346" s="108"/>
      <c r="L346" s="108"/>
      <c r="M346" s="108"/>
      <c r="N346" s="108"/>
      <c r="O346" s="108"/>
      <c r="P346" s="108"/>
      <c r="Q346" s="108"/>
      <c r="R346" s="108"/>
      <c r="S346" s="108"/>
      <c r="T346" s="108"/>
      <c r="U346" s="108"/>
      <c r="V346" s="108"/>
      <c r="W346" s="108"/>
      <c r="X346" s="108"/>
      <c r="Y346" s="108"/>
      <c r="Z346" s="108"/>
      <c r="AA346" s="108"/>
    </row>
    <row r="347" spans="1:27" ht="14.25" customHeight="1">
      <c r="A347" s="108"/>
      <c r="B347" s="99"/>
      <c r="C347" s="108"/>
      <c r="D347" s="108"/>
      <c r="E347" s="99"/>
      <c r="F347" s="99"/>
      <c r="G347" s="99"/>
      <c r="H347" s="99"/>
      <c r="I347" s="121"/>
      <c r="J347" s="108"/>
      <c r="K347" s="108"/>
      <c r="L347" s="108"/>
      <c r="M347" s="108"/>
      <c r="N347" s="108"/>
      <c r="O347" s="108"/>
      <c r="P347" s="108"/>
      <c r="Q347" s="108"/>
      <c r="R347" s="108"/>
      <c r="S347" s="108"/>
      <c r="T347" s="108"/>
      <c r="U347" s="108"/>
      <c r="V347" s="108"/>
      <c r="W347" s="108"/>
      <c r="X347" s="108"/>
      <c r="Y347" s="108"/>
      <c r="Z347" s="108"/>
      <c r="AA347" s="108"/>
    </row>
    <row r="348" spans="1:27" ht="14.25" customHeight="1">
      <c r="A348" s="108"/>
      <c r="B348" s="99"/>
      <c r="C348" s="108"/>
      <c r="D348" s="108"/>
      <c r="E348" s="99"/>
      <c r="F348" s="99"/>
      <c r="G348" s="99"/>
      <c r="H348" s="99"/>
      <c r="I348" s="121"/>
      <c r="J348" s="108"/>
      <c r="K348" s="108"/>
      <c r="L348" s="108"/>
      <c r="M348" s="108"/>
      <c r="N348" s="108"/>
      <c r="O348" s="108"/>
      <c r="P348" s="108"/>
      <c r="Q348" s="108"/>
      <c r="R348" s="108"/>
      <c r="S348" s="108"/>
      <c r="T348" s="108"/>
      <c r="U348" s="108"/>
      <c r="V348" s="108"/>
      <c r="W348" s="108"/>
      <c r="X348" s="108"/>
      <c r="Y348" s="108"/>
      <c r="Z348" s="108"/>
      <c r="AA348" s="108"/>
    </row>
    <row r="349" spans="1:27" ht="14.25" customHeight="1">
      <c r="A349" s="108"/>
      <c r="B349" s="99"/>
      <c r="C349" s="108"/>
      <c r="D349" s="108"/>
      <c r="E349" s="99"/>
      <c r="F349" s="99"/>
      <c r="G349" s="99"/>
      <c r="H349" s="99"/>
      <c r="I349" s="121"/>
      <c r="J349" s="108"/>
      <c r="K349" s="108"/>
      <c r="L349" s="108"/>
      <c r="M349" s="108"/>
      <c r="N349" s="108"/>
      <c r="O349" s="108"/>
      <c r="P349" s="108"/>
      <c r="Q349" s="108"/>
      <c r="R349" s="108"/>
      <c r="S349" s="108"/>
      <c r="T349" s="108"/>
      <c r="U349" s="108"/>
      <c r="V349" s="108"/>
      <c r="W349" s="108"/>
      <c r="X349" s="108"/>
      <c r="Y349" s="108"/>
      <c r="Z349" s="108"/>
      <c r="AA349" s="108"/>
    </row>
    <row r="350" spans="1:27" ht="14.25" customHeight="1">
      <c r="A350" s="108"/>
      <c r="B350" s="99"/>
      <c r="C350" s="108"/>
      <c r="D350" s="108"/>
      <c r="E350" s="99"/>
      <c r="F350" s="99"/>
      <c r="G350" s="99"/>
      <c r="H350" s="99"/>
      <c r="I350" s="121"/>
      <c r="J350" s="108"/>
      <c r="K350" s="108"/>
      <c r="L350" s="108"/>
      <c r="M350" s="108"/>
      <c r="N350" s="108"/>
      <c r="O350" s="108"/>
      <c r="P350" s="108"/>
      <c r="Q350" s="108"/>
      <c r="R350" s="108"/>
      <c r="S350" s="108"/>
      <c r="T350" s="108"/>
      <c r="U350" s="108"/>
      <c r="V350" s="108"/>
      <c r="W350" s="108"/>
      <c r="X350" s="108"/>
      <c r="Y350" s="108"/>
      <c r="Z350" s="108"/>
      <c r="AA350" s="108"/>
    </row>
    <row r="351" spans="1:27" ht="14.25" customHeight="1">
      <c r="A351" s="108"/>
      <c r="B351" s="99"/>
      <c r="C351" s="108"/>
      <c r="D351" s="108"/>
      <c r="E351" s="99"/>
      <c r="F351" s="99"/>
      <c r="G351" s="99"/>
      <c r="H351" s="99"/>
      <c r="I351" s="121"/>
      <c r="J351" s="108"/>
      <c r="K351" s="108"/>
      <c r="L351" s="108"/>
      <c r="M351" s="108"/>
      <c r="N351" s="108"/>
      <c r="O351" s="108"/>
      <c r="P351" s="108"/>
      <c r="Q351" s="108"/>
      <c r="R351" s="108"/>
      <c r="S351" s="108"/>
      <c r="T351" s="108"/>
      <c r="U351" s="108"/>
      <c r="V351" s="108"/>
      <c r="W351" s="108"/>
      <c r="X351" s="108"/>
      <c r="Y351" s="108"/>
      <c r="Z351" s="108"/>
      <c r="AA351" s="108"/>
    </row>
    <row r="352" spans="1:27" ht="14.25" customHeight="1">
      <c r="A352" s="108"/>
      <c r="B352" s="99"/>
      <c r="C352" s="108"/>
      <c r="D352" s="108"/>
      <c r="E352" s="99"/>
      <c r="F352" s="99"/>
      <c r="G352" s="99"/>
      <c r="H352" s="99"/>
      <c r="I352" s="121"/>
      <c r="J352" s="108"/>
      <c r="K352" s="108"/>
      <c r="L352" s="108"/>
      <c r="M352" s="108"/>
      <c r="N352" s="108"/>
      <c r="O352" s="108"/>
      <c r="P352" s="108"/>
      <c r="Q352" s="108"/>
      <c r="R352" s="108"/>
      <c r="S352" s="108"/>
      <c r="T352" s="108"/>
      <c r="U352" s="108"/>
      <c r="V352" s="108"/>
      <c r="W352" s="108"/>
      <c r="X352" s="108"/>
      <c r="Y352" s="108"/>
      <c r="Z352" s="108"/>
      <c r="AA352" s="108"/>
    </row>
    <row r="353" spans="1:27" ht="14.25" customHeight="1">
      <c r="A353" s="108"/>
      <c r="B353" s="99"/>
      <c r="C353" s="108"/>
      <c r="D353" s="108"/>
      <c r="E353" s="99"/>
      <c r="F353" s="99"/>
      <c r="G353" s="99"/>
      <c r="H353" s="99"/>
      <c r="I353" s="121"/>
      <c r="J353" s="108"/>
      <c r="K353" s="108"/>
      <c r="L353" s="108"/>
      <c r="M353" s="108"/>
      <c r="N353" s="108"/>
      <c r="O353" s="108"/>
      <c r="P353" s="108"/>
      <c r="Q353" s="108"/>
      <c r="R353" s="108"/>
      <c r="S353" s="108"/>
      <c r="T353" s="108"/>
      <c r="U353" s="108"/>
      <c r="V353" s="108"/>
      <c r="W353" s="108"/>
      <c r="X353" s="108"/>
      <c r="Y353" s="108"/>
      <c r="Z353" s="108"/>
      <c r="AA353" s="108"/>
    </row>
    <row r="354" spans="1:27" ht="14.25" customHeight="1">
      <c r="A354" s="108"/>
      <c r="B354" s="99"/>
      <c r="C354" s="108"/>
      <c r="D354" s="108"/>
      <c r="E354" s="99"/>
      <c r="F354" s="99"/>
      <c r="G354" s="99"/>
      <c r="H354" s="99"/>
      <c r="I354" s="121"/>
      <c r="J354" s="108"/>
      <c r="K354" s="108"/>
      <c r="L354" s="108"/>
      <c r="M354" s="108"/>
      <c r="N354" s="108"/>
      <c r="O354" s="108"/>
      <c r="P354" s="108"/>
      <c r="Q354" s="108"/>
      <c r="R354" s="108"/>
      <c r="S354" s="108"/>
      <c r="T354" s="108"/>
      <c r="U354" s="108"/>
      <c r="V354" s="108"/>
      <c r="W354" s="108"/>
      <c r="X354" s="108"/>
      <c r="Y354" s="108"/>
      <c r="Z354" s="108"/>
      <c r="AA354" s="108"/>
    </row>
    <row r="355" spans="1:27" ht="14.25" customHeight="1">
      <c r="A355" s="108"/>
      <c r="B355" s="99"/>
      <c r="C355" s="108"/>
      <c r="D355" s="108"/>
      <c r="E355" s="99"/>
      <c r="F355" s="99"/>
      <c r="G355" s="99"/>
      <c r="H355" s="99"/>
      <c r="I355" s="121"/>
      <c r="J355" s="108"/>
      <c r="K355" s="108"/>
      <c r="L355" s="108"/>
      <c r="M355" s="108"/>
      <c r="N355" s="108"/>
      <c r="O355" s="108"/>
      <c r="P355" s="108"/>
      <c r="Q355" s="108"/>
      <c r="R355" s="108"/>
      <c r="S355" s="108"/>
      <c r="T355" s="108"/>
      <c r="U355" s="108"/>
      <c r="V355" s="108"/>
      <c r="W355" s="108"/>
      <c r="X355" s="108"/>
      <c r="Y355" s="108"/>
      <c r="Z355" s="108"/>
      <c r="AA355" s="108"/>
    </row>
    <row r="356" spans="1:27" ht="14.25" customHeight="1">
      <c r="A356" s="108"/>
      <c r="B356" s="99"/>
      <c r="C356" s="108"/>
      <c r="D356" s="108"/>
      <c r="E356" s="99"/>
      <c r="F356" s="99"/>
      <c r="G356" s="99"/>
      <c r="H356" s="99"/>
      <c r="I356" s="121"/>
      <c r="J356" s="108"/>
      <c r="K356" s="108"/>
      <c r="L356" s="108"/>
      <c r="M356" s="108"/>
      <c r="N356" s="108"/>
      <c r="O356" s="108"/>
      <c r="P356" s="108"/>
      <c r="Q356" s="108"/>
      <c r="R356" s="108"/>
      <c r="S356" s="108"/>
      <c r="T356" s="108"/>
      <c r="U356" s="108"/>
      <c r="V356" s="108"/>
      <c r="W356" s="108"/>
      <c r="X356" s="108"/>
      <c r="Y356" s="108"/>
      <c r="Z356" s="108"/>
      <c r="AA356" s="108"/>
    </row>
    <row r="357" spans="1:27" ht="14.25" customHeight="1">
      <c r="A357" s="108"/>
      <c r="B357" s="99"/>
      <c r="C357" s="108"/>
      <c r="D357" s="108"/>
      <c r="E357" s="99"/>
      <c r="F357" s="99"/>
      <c r="G357" s="99"/>
      <c r="H357" s="99"/>
      <c r="I357" s="121"/>
      <c r="J357" s="108"/>
      <c r="K357" s="108"/>
      <c r="L357" s="108"/>
      <c r="M357" s="108"/>
      <c r="N357" s="108"/>
      <c r="O357" s="108"/>
      <c r="P357" s="108"/>
      <c r="Q357" s="108"/>
      <c r="R357" s="108"/>
      <c r="S357" s="108"/>
      <c r="T357" s="108"/>
      <c r="U357" s="108"/>
      <c r="V357" s="108"/>
      <c r="W357" s="108"/>
      <c r="X357" s="108"/>
      <c r="Y357" s="108"/>
      <c r="Z357" s="108"/>
      <c r="AA357" s="108"/>
    </row>
    <row r="358" spans="1:27" ht="14.25" customHeight="1">
      <c r="A358" s="108"/>
      <c r="B358" s="99"/>
      <c r="C358" s="108"/>
      <c r="D358" s="108"/>
      <c r="E358" s="99"/>
      <c r="F358" s="99"/>
      <c r="G358" s="99"/>
      <c r="H358" s="99"/>
      <c r="I358" s="121"/>
      <c r="J358" s="108"/>
      <c r="K358" s="108"/>
      <c r="L358" s="108"/>
      <c r="M358" s="108"/>
      <c r="N358" s="108"/>
      <c r="O358" s="108"/>
      <c r="P358" s="108"/>
      <c r="Q358" s="108"/>
      <c r="R358" s="108"/>
      <c r="S358" s="108"/>
      <c r="T358" s="108"/>
      <c r="U358" s="108"/>
      <c r="V358" s="108"/>
      <c r="W358" s="108"/>
      <c r="X358" s="108"/>
      <c r="Y358" s="108"/>
      <c r="Z358" s="108"/>
      <c r="AA358" s="108"/>
    </row>
    <row r="359" spans="1:27" ht="14.25" customHeight="1">
      <c r="A359" s="108"/>
      <c r="B359" s="99"/>
      <c r="C359" s="108"/>
      <c r="D359" s="108"/>
      <c r="E359" s="99"/>
      <c r="F359" s="99"/>
      <c r="G359" s="99"/>
      <c r="H359" s="99"/>
      <c r="I359" s="121"/>
      <c r="J359" s="108"/>
      <c r="K359" s="108"/>
      <c r="L359" s="108"/>
      <c r="M359" s="108"/>
      <c r="N359" s="108"/>
      <c r="O359" s="108"/>
      <c r="P359" s="108"/>
      <c r="Q359" s="108"/>
      <c r="R359" s="108"/>
      <c r="S359" s="108"/>
      <c r="T359" s="108"/>
      <c r="U359" s="108"/>
      <c r="V359" s="108"/>
      <c r="W359" s="108"/>
      <c r="X359" s="108"/>
      <c r="Y359" s="108"/>
      <c r="Z359" s="108"/>
      <c r="AA359" s="108"/>
    </row>
    <row r="360" spans="1:27" ht="14.25" customHeight="1">
      <c r="A360" s="108"/>
      <c r="B360" s="99"/>
      <c r="C360" s="108"/>
      <c r="D360" s="108"/>
      <c r="E360" s="99"/>
      <c r="F360" s="99"/>
      <c r="G360" s="99"/>
      <c r="H360" s="99"/>
      <c r="I360" s="121"/>
      <c r="J360" s="108"/>
      <c r="K360" s="108"/>
      <c r="L360" s="108"/>
      <c r="M360" s="108"/>
      <c r="N360" s="108"/>
      <c r="O360" s="108"/>
      <c r="P360" s="108"/>
      <c r="Q360" s="108"/>
      <c r="R360" s="108"/>
      <c r="S360" s="108"/>
      <c r="T360" s="108"/>
      <c r="U360" s="108"/>
      <c r="V360" s="108"/>
      <c r="W360" s="108"/>
      <c r="X360" s="108"/>
      <c r="Y360" s="108"/>
      <c r="Z360" s="108"/>
      <c r="AA360" s="108"/>
    </row>
    <row r="361" spans="1:27" ht="14.25" customHeight="1">
      <c r="A361" s="108"/>
      <c r="B361" s="99"/>
      <c r="C361" s="108"/>
      <c r="D361" s="108"/>
      <c r="E361" s="99"/>
      <c r="F361" s="99"/>
      <c r="G361" s="99"/>
      <c r="H361" s="99"/>
      <c r="I361" s="121"/>
      <c r="J361" s="108"/>
      <c r="K361" s="108"/>
      <c r="L361" s="108"/>
      <c r="M361" s="108"/>
      <c r="N361" s="108"/>
      <c r="O361" s="108"/>
      <c r="P361" s="108"/>
      <c r="Q361" s="108"/>
      <c r="R361" s="108"/>
      <c r="S361" s="108"/>
      <c r="T361" s="108"/>
      <c r="U361" s="108"/>
      <c r="V361" s="108"/>
      <c r="W361" s="108"/>
      <c r="X361" s="108"/>
      <c r="Y361" s="108"/>
      <c r="Z361" s="108"/>
      <c r="AA361" s="108"/>
    </row>
    <row r="362" spans="1:27" ht="14.25" customHeight="1">
      <c r="A362" s="108"/>
      <c r="B362" s="99"/>
      <c r="C362" s="108"/>
      <c r="D362" s="108"/>
      <c r="E362" s="99"/>
      <c r="F362" s="99"/>
      <c r="G362" s="99"/>
      <c r="H362" s="99"/>
      <c r="I362" s="121"/>
      <c r="J362" s="108"/>
      <c r="K362" s="108"/>
      <c r="L362" s="108"/>
      <c r="M362" s="108"/>
      <c r="N362" s="108"/>
      <c r="O362" s="108"/>
      <c r="P362" s="108"/>
      <c r="Q362" s="108"/>
      <c r="R362" s="108"/>
      <c r="S362" s="108"/>
      <c r="T362" s="108"/>
      <c r="U362" s="108"/>
      <c r="V362" s="108"/>
      <c r="W362" s="108"/>
      <c r="X362" s="108"/>
      <c r="Y362" s="108"/>
      <c r="Z362" s="108"/>
      <c r="AA362" s="108"/>
    </row>
    <row r="363" spans="1:27" ht="14.25" customHeight="1">
      <c r="A363" s="108"/>
      <c r="B363" s="99"/>
      <c r="C363" s="108"/>
      <c r="D363" s="108"/>
      <c r="E363" s="99"/>
      <c r="F363" s="99"/>
      <c r="G363" s="99"/>
      <c r="H363" s="99"/>
      <c r="I363" s="121"/>
      <c r="J363" s="108"/>
      <c r="K363" s="108"/>
      <c r="L363" s="108"/>
      <c r="M363" s="108"/>
      <c r="N363" s="108"/>
      <c r="O363" s="108"/>
      <c r="P363" s="108"/>
      <c r="Q363" s="108"/>
      <c r="R363" s="108"/>
      <c r="S363" s="108"/>
      <c r="T363" s="108"/>
      <c r="U363" s="108"/>
      <c r="V363" s="108"/>
      <c r="W363" s="108"/>
      <c r="X363" s="108"/>
      <c r="Y363" s="108"/>
      <c r="Z363" s="108"/>
      <c r="AA363" s="108"/>
    </row>
    <row r="364" spans="1:27" ht="14.25" customHeight="1">
      <c r="A364" s="108"/>
      <c r="B364" s="99"/>
      <c r="C364" s="108"/>
      <c r="D364" s="108"/>
      <c r="E364" s="99"/>
      <c r="F364" s="99"/>
      <c r="G364" s="99"/>
      <c r="H364" s="99"/>
      <c r="I364" s="121"/>
      <c r="J364" s="108"/>
      <c r="K364" s="108"/>
      <c r="L364" s="108"/>
      <c r="M364" s="108"/>
      <c r="N364" s="108"/>
      <c r="O364" s="108"/>
      <c r="P364" s="108"/>
      <c r="Q364" s="108"/>
      <c r="R364" s="108"/>
      <c r="S364" s="108"/>
      <c r="T364" s="108"/>
      <c r="U364" s="108"/>
      <c r="V364" s="108"/>
      <c r="W364" s="108"/>
      <c r="X364" s="108"/>
      <c r="Y364" s="108"/>
      <c r="Z364" s="108"/>
      <c r="AA364" s="108"/>
    </row>
    <row r="365" spans="1:27" ht="14.25" customHeight="1">
      <c r="A365" s="108"/>
      <c r="B365" s="99"/>
      <c r="C365" s="108"/>
      <c r="D365" s="108"/>
      <c r="E365" s="99"/>
      <c r="F365" s="99"/>
      <c r="G365" s="99"/>
      <c r="H365" s="99"/>
      <c r="I365" s="121"/>
      <c r="J365" s="108"/>
      <c r="K365" s="108"/>
      <c r="L365" s="108"/>
      <c r="M365" s="108"/>
      <c r="N365" s="108"/>
      <c r="O365" s="108"/>
      <c r="P365" s="108"/>
      <c r="Q365" s="108"/>
      <c r="R365" s="108"/>
      <c r="S365" s="108"/>
      <c r="T365" s="108"/>
      <c r="U365" s="108"/>
      <c r="V365" s="108"/>
      <c r="W365" s="108"/>
      <c r="X365" s="108"/>
      <c r="Y365" s="108"/>
      <c r="Z365" s="108"/>
      <c r="AA365" s="108"/>
    </row>
    <row r="366" spans="1:27" ht="14.25" customHeight="1">
      <c r="A366" s="108"/>
      <c r="B366" s="99"/>
      <c r="C366" s="108"/>
      <c r="D366" s="108"/>
      <c r="E366" s="99"/>
      <c r="F366" s="99"/>
      <c r="G366" s="99"/>
      <c r="H366" s="99"/>
      <c r="I366" s="121"/>
      <c r="J366" s="108"/>
      <c r="K366" s="108"/>
      <c r="L366" s="108"/>
      <c r="M366" s="108"/>
      <c r="N366" s="108"/>
      <c r="O366" s="108"/>
      <c r="P366" s="108"/>
      <c r="Q366" s="108"/>
      <c r="R366" s="108"/>
      <c r="S366" s="108"/>
      <c r="T366" s="108"/>
      <c r="U366" s="108"/>
      <c r="V366" s="108"/>
      <c r="W366" s="108"/>
      <c r="X366" s="108"/>
      <c r="Y366" s="108"/>
      <c r="Z366" s="108"/>
      <c r="AA366" s="108"/>
    </row>
    <row r="367" spans="1:27" ht="14.25" customHeight="1">
      <c r="A367" s="108"/>
      <c r="B367" s="99"/>
      <c r="C367" s="108"/>
      <c r="D367" s="108"/>
      <c r="E367" s="99"/>
      <c r="F367" s="99"/>
      <c r="G367" s="99"/>
      <c r="H367" s="99"/>
      <c r="I367" s="121"/>
      <c r="J367" s="108"/>
      <c r="K367" s="108"/>
      <c r="L367" s="108"/>
      <c r="M367" s="108"/>
      <c r="N367" s="108"/>
      <c r="O367" s="108"/>
      <c r="P367" s="108"/>
      <c r="Q367" s="108"/>
      <c r="R367" s="108"/>
      <c r="S367" s="108"/>
      <c r="T367" s="108"/>
      <c r="U367" s="108"/>
      <c r="V367" s="108"/>
      <c r="W367" s="108"/>
      <c r="X367" s="108"/>
      <c r="Y367" s="108"/>
      <c r="Z367" s="108"/>
      <c r="AA367" s="108"/>
    </row>
    <row r="368" spans="1:27" ht="14.25" customHeight="1">
      <c r="A368" s="108"/>
      <c r="B368" s="99"/>
      <c r="C368" s="108"/>
      <c r="D368" s="108"/>
      <c r="E368" s="99"/>
      <c r="F368" s="99"/>
      <c r="G368" s="99"/>
      <c r="H368" s="99"/>
      <c r="I368" s="121"/>
      <c r="J368" s="108"/>
      <c r="K368" s="108"/>
      <c r="L368" s="108"/>
      <c r="M368" s="108"/>
      <c r="N368" s="108"/>
      <c r="O368" s="108"/>
      <c r="P368" s="108"/>
      <c r="Q368" s="108"/>
      <c r="R368" s="108"/>
      <c r="S368" s="108"/>
      <c r="T368" s="108"/>
      <c r="U368" s="108"/>
      <c r="V368" s="108"/>
      <c r="W368" s="108"/>
      <c r="X368" s="108"/>
      <c r="Y368" s="108"/>
      <c r="Z368" s="108"/>
      <c r="AA368" s="108"/>
    </row>
    <row r="369" spans="1:27" ht="14.25" customHeight="1">
      <c r="A369" s="108"/>
      <c r="B369" s="99"/>
      <c r="C369" s="108"/>
      <c r="D369" s="108"/>
      <c r="E369" s="99"/>
      <c r="F369" s="99"/>
      <c r="G369" s="99"/>
      <c r="H369" s="99"/>
      <c r="I369" s="121"/>
      <c r="J369" s="108"/>
      <c r="K369" s="108"/>
      <c r="L369" s="108"/>
      <c r="M369" s="108"/>
      <c r="N369" s="108"/>
      <c r="O369" s="108"/>
      <c r="P369" s="108"/>
      <c r="Q369" s="108"/>
      <c r="R369" s="108"/>
      <c r="S369" s="108"/>
      <c r="T369" s="108"/>
      <c r="U369" s="108"/>
      <c r="V369" s="108"/>
      <c r="W369" s="108"/>
      <c r="X369" s="108"/>
      <c r="Y369" s="108"/>
      <c r="Z369" s="108"/>
      <c r="AA369" s="108"/>
    </row>
    <row r="370" spans="1:27" ht="14.25" customHeight="1">
      <c r="A370" s="108"/>
      <c r="B370" s="99"/>
      <c r="C370" s="108"/>
      <c r="D370" s="108"/>
      <c r="E370" s="99"/>
      <c r="F370" s="99"/>
      <c r="G370" s="99"/>
      <c r="H370" s="99"/>
      <c r="I370" s="121"/>
      <c r="J370" s="108"/>
      <c r="K370" s="108"/>
      <c r="L370" s="108"/>
      <c r="M370" s="108"/>
      <c r="N370" s="108"/>
      <c r="O370" s="108"/>
      <c r="P370" s="108"/>
      <c r="Q370" s="108"/>
      <c r="R370" s="108"/>
      <c r="S370" s="108"/>
      <c r="T370" s="108"/>
      <c r="U370" s="108"/>
      <c r="V370" s="108"/>
      <c r="W370" s="108"/>
      <c r="X370" s="108"/>
      <c r="Y370" s="108"/>
      <c r="Z370" s="108"/>
      <c r="AA370" s="108"/>
    </row>
    <row r="371" spans="1:27" ht="14.25" customHeight="1">
      <c r="A371" s="108"/>
      <c r="B371" s="99"/>
      <c r="C371" s="108"/>
      <c r="D371" s="108"/>
      <c r="E371" s="99"/>
      <c r="F371" s="99"/>
      <c r="G371" s="99"/>
      <c r="H371" s="99"/>
      <c r="I371" s="121"/>
      <c r="J371" s="108"/>
      <c r="K371" s="108"/>
      <c r="L371" s="108"/>
      <c r="M371" s="108"/>
      <c r="N371" s="108"/>
      <c r="O371" s="108"/>
      <c r="P371" s="108"/>
      <c r="Q371" s="108"/>
      <c r="R371" s="108"/>
      <c r="S371" s="108"/>
      <c r="T371" s="108"/>
      <c r="U371" s="108"/>
      <c r="V371" s="108"/>
      <c r="W371" s="108"/>
      <c r="X371" s="108"/>
      <c r="Y371" s="108"/>
      <c r="Z371" s="108"/>
      <c r="AA371" s="108"/>
    </row>
    <row r="372" spans="1:27" ht="14.25" customHeight="1">
      <c r="A372" s="108"/>
      <c r="B372" s="99"/>
      <c r="C372" s="108"/>
      <c r="D372" s="108"/>
      <c r="E372" s="99"/>
      <c r="F372" s="99"/>
      <c r="G372" s="99"/>
      <c r="H372" s="99"/>
      <c r="I372" s="121"/>
      <c r="J372" s="108"/>
      <c r="K372" s="108"/>
      <c r="L372" s="108"/>
      <c r="M372" s="108"/>
      <c r="N372" s="108"/>
      <c r="O372" s="108"/>
      <c r="P372" s="108"/>
      <c r="Q372" s="108"/>
      <c r="R372" s="108"/>
      <c r="S372" s="108"/>
      <c r="T372" s="108"/>
      <c r="U372" s="108"/>
      <c r="V372" s="108"/>
      <c r="W372" s="108"/>
      <c r="X372" s="108"/>
      <c r="Y372" s="108"/>
      <c r="Z372" s="108"/>
      <c r="AA372" s="108"/>
    </row>
    <row r="373" spans="1:27" ht="14.25" customHeight="1">
      <c r="A373" s="108"/>
      <c r="B373" s="99"/>
      <c r="C373" s="108"/>
      <c r="D373" s="108"/>
      <c r="E373" s="99"/>
      <c r="F373" s="99"/>
      <c r="G373" s="99"/>
      <c r="H373" s="99"/>
      <c r="I373" s="121"/>
      <c r="J373" s="108"/>
      <c r="K373" s="108"/>
      <c r="L373" s="108"/>
      <c r="M373" s="108"/>
      <c r="N373" s="108"/>
      <c r="O373" s="108"/>
      <c r="P373" s="108"/>
      <c r="Q373" s="108"/>
      <c r="R373" s="108"/>
      <c r="S373" s="108"/>
      <c r="T373" s="108"/>
      <c r="U373" s="108"/>
      <c r="V373" s="108"/>
      <c r="W373" s="108"/>
      <c r="X373" s="108"/>
      <c r="Y373" s="108"/>
      <c r="Z373" s="108"/>
      <c r="AA373" s="108"/>
    </row>
    <row r="374" spans="1:27" ht="14.25" customHeight="1">
      <c r="A374" s="108"/>
      <c r="B374" s="99"/>
      <c r="C374" s="108"/>
      <c r="D374" s="108"/>
      <c r="E374" s="99"/>
      <c r="F374" s="99"/>
      <c r="G374" s="99"/>
      <c r="H374" s="99"/>
      <c r="I374" s="121"/>
      <c r="J374" s="108"/>
      <c r="K374" s="108"/>
      <c r="L374" s="108"/>
      <c r="M374" s="108"/>
      <c r="N374" s="108"/>
      <c r="O374" s="108"/>
      <c r="P374" s="108"/>
      <c r="Q374" s="108"/>
      <c r="R374" s="108"/>
      <c r="S374" s="108"/>
      <c r="T374" s="108"/>
      <c r="U374" s="108"/>
      <c r="V374" s="108"/>
      <c r="W374" s="108"/>
      <c r="X374" s="108"/>
      <c r="Y374" s="108"/>
      <c r="Z374" s="108"/>
      <c r="AA374" s="108"/>
    </row>
    <row r="375" spans="1:27" ht="14.25" customHeight="1">
      <c r="A375" s="108"/>
      <c r="B375" s="99"/>
      <c r="C375" s="108"/>
      <c r="D375" s="108"/>
      <c r="E375" s="99"/>
      <c r="F375" s="99"/>
      <c r="G375" s="99"/>
      <c r="H375" s="99"/>
      <c r="I375" s="121"/>
      <c r="J375" s="108"/>
      <c r="K375" s="108"/>
      <c r="L375" s="108"/>
      <c r="M375" s="108"/>
      <c r="N375" s="108"/>
      <c r="O375" s="108"/>
      <c r="P375" s="108"/>
      <c r="Q375" s="108"/>
      <c r="R375" s="108"/>
      <c r="S375" s="108"/>
      <c r="T375" s="108"/>
      <c r="U375" s="108"/>
      <c r="V375" s="108"/>
      <c r="W375" s="108"/>
      <c r="X375" s="108"/>
      <c r="Y375" s="108"/>
      <c r="Z375" s="108"/>
      <c r="AA375" s="108"/>
    </row>
    <row r="376" spans="1:27" ht="14.25" customHeight="1">
      <c r="A376" s="108"/>
      <c r="B376" s="99"/>
      <c r="C376" s="108"/>
      <c r="D376" s="108"/>
      <c r="E376" s="99"/>
      <c r="F376" s="99"/>
      <c r="G376" s="99"/>
      <c r="H376" s="99"/>
      <c r="I376" s="121"/>
      <c r="J376" s="108"/>
      <c r="K376" s="108"/>
      <c r="L376" s="108"/>
      <c r="M376" s="108"/>
      <c r="N376" s="108"/>
      <c r="O376" s="108"/>
      <c r="P376" s="108"/>
      <c r="Q376" s="108"/>
      <c r="R376" s="108"/>
      <c r="S376" s="108"/>
      <c r="T376" s="108"/>
      <c r="U376" s="108"/>
      <c r="V376" s="108"/>
      <c r="W376" s="108"/>
      <c r="X376" s="108"/>
      <c r="Y376" s="108"/>
      <c r="Z376" s="108"/>
      <c r="AA376" s="108"/>
    </row>
    <row r="377" spans="1:27" ht="14.25" customHeight="1">
      <c r="A377" s="108"/>
      <c r="B377" s="99"/>
      <c r="C377" s="108"/>
      <c r="D377" s="108"/>
      <c r="E377" s="99"/>
      <c r="F377" s="99"/>
      <c r="G377" s="99"/>
      <c r="H377" s="99"/>
      <c r="I377" s="121"/>
      <c r="J377" s="108"/>
      <c r="K377" s="108"/>
      <c r="L377" s="108"/>
      <c r="M377" s="108"/>
      <c r="N377" s="108"/>
      <c r="O377" s="108"/>
      <c r="P377" s="108"/>
      <c r="Q377" s="108"/>
      <c r="R377" s="108"/>
      <c r="S377" s="108"/>
      <c r="T377" s="108"/>
      <c r="U377" s="108"/>
      <c r="V377" s="108"/>
      <c r="W377" s="108"/>
      <c r="X377" s="108"/>
      <c r="Y377" s="108"/>
      <c r="Z377" s="108"/>
      <c r="AA377" s="108"/>
    </row>
    <row r="378" spans="1:27" ht="14.25" customHeight="1">
      <c r="A378" s="108"/>
      <c r="B378" s="99"/>
      <c r="C378" s="108"/>
      <c r="D378" s="108"/>
      <c r="E378" s="99"/>
      <c r="F378" s="99"/>
      <c r="G378" s="99"/>
      <c r="H378" s="99"/>
      <c r="I378" s="121"/>
      <c r="J378" s="108"/>
      <c r="K378" s="108"/>
      <c r="L378" s="108"/>
      <c r="M378" s="108"/>
      <c r="N378" s="108"/>
      <c r="O378" s="108"/>
      <c r="P378" s="108"/>
      <c r="Q378" s="108"/>
      <c r="R378" s="108"/>
      <c r="S378" s="108"/>
      <c r="T378" s="108"/>
      <c r="U378" s="108"/>
      <c r="V378" s="108"/>
      <c r="W378" s="108"/>
      <c r="X378" s="108"/>
      <c r="Y378" s="108"/>
      <c r="Z378" s="108"/>
      <c r="AA378" s="108"/>
    </row>
    <row r="379" spans="1:27" ht="14.25" customHeight="1">
      <c r="A379" s="108"/>
      <c r="B379" s="99"/>
      <c r="C379" s="108"/>
      <c r="D379" s="108"/>
      <c r="E379" s="99"/>
      <c r="F379" s="99"/>
      <c r="G379" s="99"/>
      <c r="H379" s="99"/>
      <c r="I379" s="121"/>
      <c r="J379" s="108"/>
      <c r="K379" s="108"/>
      <c r="L379" s="108"/>
      <c r="M379" s="108"/>
      <c r="N379" s="108"/>
      <c r="O379" s="108"/>
      <c r="P379" s="108"/>
      <c r="Q379" s="108"/>
      <c r="R379" s="108"/>
      <c r="S379" s="108"/>
      <c r="T379" s="108"/>
      <c r="U379" s="108"/>
      <c r="V379" s="108"/>
      <c r="W379" s="108"/>
      <c r="X379" s="108"/>
      <c r="Y379" s="108"/>
      <c r="Z379" s="108"/>
      <c r="AA379" s="108"/>
    </row>
    <row r="380" spans="1:27" ht="14.25" customHeight="1">
      <c r="A380" s="108"/>
      <c r="B380" s="99"/>
      <c r="C380" s="108"/>
      <c r="D380" s="108"/>
      <c r="E380" s="99"/>
      <c r="F380" s="99"/>
      <c r="G380" s="99"/>
      <c r="H380" s="99"/>
      <c r="I380" s="121"/>
      <c r="J380" s="108"/>
      <c r="K380" s="108"/>
      <c r="L380" s="108"/>
      <c r="M380" s="108"/>
      <c r="N380" s="108"/>
      <c r="O380" s="108"/>
      <c r="P380" s="108"/>
      <c r="Q380" s="108"/>
      <c r="R380" s="108"/>
      <c r="S380" s="108"/>
      <c r="T380" s="108"/>
      <c r="U380" s="108"/>
      <c r="V380" s="108"/>
      <c r="W380" s="108"/>
      <c r="X380" s="108"/>
      <c r="Y380" s="108"/>
      <c r="Z380" s="108"/>
      <c r="AA380" s="108"/>
    </row>
    <row r="381" spans="1:27" ht="14.25" customHeight="1">
      <c r="A381" s="108"/>
      <c r="B381" s="99"/>
      <c r="C381" s="108"/>
      <c r="D381" s="108"/>
      <c r="E381" s="99"/>
      <c r="F381" s="99"/>
      <c r="G381" s="99"/>
      <c r="H381" s="99"/>
      <c r="I381" s="121"/>
      <c r="J381" s="108"/>
      <c r="K381" s="108"/>
      <c r="L381" s="108"/>
      <c r="M381" s="108"/>
      <c r="N381" s="108"/>
      <c r="O381" s="108"/>
      <c r="P381" s="108"/>
      <c r="Q381" s="108"/>
      <c r="R381" s="108"/>
      <c r="S381" s="108"/>
      <c r="T381" s="108"/>
      <c r="U381" s="108"/>
      <c r="V381" s="108"/>
      <c r="W381" s="108"/>
      <c r="X381" s="108"/>
      <c r="Y381" s="108"/>
      <c r="Z381" s="108"/>
      <c r="AA381" s="108"/>
    </row>
    <row r="382" spans="1:27" ht="14.25" customHeight="1">
      <c r="A382" s="108"/>
      <c r="B382" s="99"/>
      <c r="C382" s="108"/>
      <c r="D382" s="108"/>
      <c r="E382" s="99"/>
      <c r="F382" s="99"/>
      <c r="G382" s="99"/>
      <c r="H382" s="99"/>
      <c r="I382" s="121"/>
      <c r="J382" s="108"/>
      <c r="K382" s="108"/>
      <c r="L382" s="108"/>
      <c r="M382" s="108"/>
      <c r="N382" s="108"/>
      <c r="O382" s="108"/>
      <c r="P382" s="108"/>
      <c r="Q382" s="108"/>
      <c r="R382" s="108"/>
      <c r="S382" s="108"/>
      <c r="T382" s="108"/>
      <c r="U382" s="108"/>
      <c r="V382" s="108"/>
      <c r="W382" s="108"/>
      <c r="X382" s="108"/>
      <c r="Y382" s="108"/>
      <c r="Z382" s="108"/>
      <c r="AA382" s="108"/>
    </row>
    <row r="383" spans="1:27" ht="14.25" customHeight="1">
      <c r="A383" s="108"/>
      <c r="B383" s="99"/>
      <c r="C383" s="108"/>
      <c r="D383" s="108"/>
      <c r="E383" s="99"/>
      <c r="F383" s="99"/>
      <c r="G383" s="99"/>
      <c r="H383" s="99"/>
      <c r="I383" s="121"/>
      <c r="J383" s="108"/>
      <c r="K383" s="108"/>
      <c r="L383" s="108"/>
      <c r="M383" s="108"/>
      <c r="N383" s="108"/>
      <c r="O383" s="108"/>
      <c r="P383" s="108"/>
      <c r="Q383" s="108"/>
      <c r="R383" s="108"/>
      <c r="S383" s="108"/>
      <c r="T383" s="108"/>
      <c r="U383" s="108"/>
      <c r="V383" s="108"/>
      <c r="W383" s="108"/>
      <c r="X383" s="108"/>
      <c r="Y383" s="108"/>
      <c r="Z383" s="108"/>
      <c r="AA383" s="108"/>
    </row>
    <row r="384" spans="1:27" ht="14.25" customHeight="1">
      <c r="A384" s="108"/>
      <c r="B384" s="99"/>
      <c r="C384" s="108"/>
      <c r="D384" s="108"/>
      <c r="E384" s="99"/>
      <c r="F384" s="99"/>
      <c r="G384" s="99"/>
      <c r="H384" s="99"/>
      <c r="I384" s="121"/>
      <c r="J384" s="108"/>
      <c r="K384" s="108"/>
      <c r="L384" s="108"/>
      <c r="M384" s="108"/>
      <c r="N384" s="108"/>
      <c r="O384" s="108"/>
      <c r="P384" s="108"/>
      <c r="Q384" s="108"/>
      <c r="R384" s="108"/>
      <c r="S384" s="108"/>
      <c r="T384" s="108"/>
      <c r="U384" s="108"/>
      <c r="V384" s="108"/>
      <c r="W384" s="108"/>
      <c r="X384" s="108"/>
      <c r="Y384" s="108"/>
      <c r="Z384" s="108"/>
      <c r="AA384" s="108"/>
    </row>
    <row r="385" spans="1:27" ht="14.25" customHeight="1">
      <c r="A385" s="108"/>
      <c r="B385" s="99"/>
      <c r="C385" s="108"/>
      <c r="D385" s="108"/>
      <c r="E385" s="99"/>
      <c r="F385" s="99"/>
      <c r="G385" s="99"/>
      <c r="H385" s="99"/>
      <c r="I385" s="121"/>
      <c r="J385" s="108"/>
      <c r="K385" s="108"/>
      <c r="L385" s="108"/>
      <c r="M385" s="108"/>
      <c r="N385" s="108"/>
      <c r="O385" s="108"/>
      <c r="P385" s="108"/>
      <c r="Q385" s="108"/>
      <c r="R385" s="108"/>
      <c r="S385" s="108"/>
      <c r="T385" s="108"/>
      <c r="U385" s="108"/>
      <c r="V385" s="108"/>
      <c r="W385" s="108"/>
      <c r="X385" s="108"/>
      <c r="Y385" s="108"/>
      <c r="Z385" s="108"/>
      <c r="AA385" s="108"/>
    </row>
    <row r="386" spans="1:27" ht="14.25" customHeight="1">
      <c r="A386" s="108"/>
      <c r="B386" s="99"/>
      <c r="C386" s="108"/>
      <c r="D386" s="108"/>
      <c r="E386" s="99"/>
      <c r="F386" s="99"/>
      <c r="G386" s="99"/>
      <c r="H386" s="99"/>
      <c r="I386" s="121"/>
      <c r="J386" s="108"/>
      <c r="K386" s="108"/>
      <c r="L386" s="108"/>
      <c r="M386" s="108"/>
      <c r="N386" s="108"/>
      <c r="O386" s="108"/>
      <c r="P386" s="108"/>
      <c r="Q386" s="108"/>
      <c r="R386" s="108"/>
      <c r="S386" s="108"/>
      <c r="T386" s="108"/>
      <c r="U386" s="108"/>
      <c r="V386" s="108"/>
      <c r="W386" s="108"/>
      <c r="X386" s="108"/>
      <c r="Y386" s="108"/>
      <c r="Z386" s="108"/>
      <c r="AA386" s="108"/>
    </row>
    <row r="387" spans="1:27" ht="14.25" customHeight="1">
      <c r="A387" s="108"/>
      <c r="B387" s="99"/>
      <c r="C387" s="108"/>
      <c r="D387" s="108"/>
      <c r="E387" s="99"/>
      <c r="F387" s="99"/>
      <c r="G387" s="99"/>
      <c r="H387" s="99"/>
      <c r="I387" s="121"/>
      <c r="J387" s="108"/>
      <c r="K387" s="108"/>
      <c r="L387" s="108"/>
      <c r="M387" s="108"/>
      <c r="N387" s="108"/>
      <c r="O387" s="108"/>
      <c r="P387" s="108"/>
      <c r="Q387" s="108"/>
      <c r="R387" s="108"/>
      <c r="S387" s="108"/>
      <c r="T387" s="108"/>
      <c r="U387" s="108"/>
      <c r="V387" s="108"/>
      <c r="W387" s="108"/>
      <c r="X387" s="108"/>
      <c r="Y387" s="108"/>
      <c r="Z387" s="108"/>
      <c r="AA387" s="108"/>
    </row>
    <row r="388" spans="1:27" ht="14.25" customHeight="1">
      <c r="A388" s="108"/>
      <c r="B388" s="99"/>
      <c r="C388" s="108"/>
      <c r="D388" s="108"/>
      <c r="E388" s="99"/>
      <c r="F388" s="99"/>
      <c r="G388" s="99"/>
      <c r="H388" s="99"/>
      <c r="I388" s="121"/>
      <c r="J388" s="108"/>
      <c r="K388" s="108"/>
      <c r="L388" s="108"/>
      <c r="M388" s="108"/>
      <c r="N388" s="108"/>
      <c r="O388" s="108"/>
      <c r="P388" s="108"/>
      <c r="Q388" s="108"/>
      <c r="R388" s="108"/>
      <c r="S388" s="108"/>
      <c r="T388" s="108"/>
      <c r="U388" s="108"/>
      <c r="V388" s="108"/>
      <c r="W388" s="108"/>
      <c r="X388" s="108"/>
      <c r="Y388" s="108"/>
      <c r="Z388" s="108"/>
      <c r="AA388" s="108"/>
    </row>
    <row r="389" spans="1:27" ht="14.25" customHeight="1">
      <c r="A389" s="108"/>
      <c r="B389" s="99"/>
      <c r="C389" s="108"/>
      <c r="D389" s="108"/>
      <c r="E389" s="99"/>
      <c r="F389" s="99"/>
      <c r="G389" s="99"/>
      <c r="H389" s="99"/>
      <c r="I389" s="121"/>
      <c r="J389" s="108"/>
      <c r="K389" s="108"/>
      <c r="L389" s="108"/>
      <c r="M389" s="108"/>
      <c r="N389" s="108"/>
      <c r="O389" s="108"/>
      <c r="P389" s="108"/>
      <c r="Q389" s="108"/>
      <c r="R389" s="108"/>
      <c r="S389" s="108"/>
      <c r="T389" s="108"/>
      <c r="U389" s="108"/>
      <c r="V389" s="108"/>
      <c r="W389" s="108"/>
      <c r="X389" s="108"/>
      <c r="Y389" s="108"/>
      <c r="Z389" s="108"/>
      <c r="AA389" s="108"/>
    </row>
    <row r="390" spans="1:27" ht="14.25" customHeight="1">
      <c r="A390" s="108"/>
      <c r="B390" s="99"/>
      <c r="C390" s="108"/>
      <c r="D390" s="108"/>
      <c r="E390" s="99"/>
      <c r="F390" s="99"/>
      <c r="G390" s="99"/>
      <c r="H390" s="99"/>
      <c r="I390" s="121"/>
      <c r="J390" s="108"/>
      <c r="K390" s="108"/>
      <c r="L390" s="108"/>
      <c r="M390" s="108"/>
      <c r="N390" s="108"/>
      <c r="O390" s="108"/>
      <c r="P390" s="108"/>
      <c r="Q390" s="108"/>
      <c r="R390" s="108"/>
      <c r="S390" s="108"/>
      <c r="T390" s="108"/>
      <c r="U390" s="108"/>
      <c r="V390" s="108"/>
      <c r="W390" s="108"/>
      <c r="X390" s="108"/>
      <c r="Y390" s="108"/>
      <c r="Z390" s="108"/>
      <c r="AA390" s="108"/>
    </row>
    <row r="391" spans="1:27" ht="14.25" customHeight="1">
      <c r="A391" s="108"/>
      <c r="B391" s="99"/>
      <c r="C391" s="108"/>
      <c r="D391" s="108"/>
      <c r="E391" s="99"/>
      <c r="F391" s="99"/>
      <c r="G391" s="99"/>
      <c r="H391" s="99"/>
      <c r="I391" s="121"/>
      <c r="J391" s="108"/>
      <c r="K391" s="108"/>
      <c r="L391" s="108"/>
      <c r="M391" s="108"/>
      <c r="N391" s="108"/>
      <c r="O391" s="108"/>
      <c r="P391" s="108"/>
      <c r="Q391" s="108"/>
      <c r="R391" s="108"/>
      <c r="S391" s="108"/>
      <c r="T391" s="108"/>
      <c r="U391" s="108"/>
      <c r="V391" s="108"/>
      <c r="W391" s="108"/>
      <c r="X391" s="108"/>
      <c r="Y391" s="108"/>
      <c r="Z391" s="108"/>
      <c r="AA391" s="108"/>
    </row>
    <row r="392" spans="1:27" ht="14.25" customHeight="1">
      <c r="A392" s="108"/>
      <c r="B392" s="99"/>
      <c r="C392" s="108"/>
      <c r="D392" s="108"/>
      <c r="E392" s="99"/>
      <c r="F392" s="99"/>
      <c r="G392" s="99"/>
      <c r="H392" s="99"/>
      <c r="I392" s="121"/>
      <c r="J392" s="108"/>
      <c r="K392" s="108"/>
      <c r="L392" s="108"/>
      <c r="M392" s="108"/>
      <c r="N392" s="108"/>
      <c r="O392" s="108"/>
      <c r="P392" s="108"/>
      <c r="Q392" s="108"/>
      <c r="R392" s="108"/>
      <c r="S392" s="108"/>
      <c r="T392" s="108"/>
      <c r="U392" s="108"/>
      <c r="V392" s="108"/>
      <c r="W392" s="108"/>
      <c r="X392" s="108"/>
      <c r="Y392" s="108"/>
      <c r="Z392" s="108"/>
      <c r="AA392" s="108"/>
    </row>
    <row r="393" spans="1:27" ht="14.25" customHeight="1">
      <c r="A393" s="108"/>
      <c r="B393" s="99"/>
      <c r="C393" s="108"/>
      <c r="D393" s="108"/>
      <c r="E393" s="99"/>
      <c r="F393" s="99"/>
      <c r="G393" s="99"/>
      <c r="H393" s="99"/>
      <c r="I393" s="121"/>
      <c r="J393" s="108"/>
      <c r="K393" s="108"/>
      <c r="L393" s="108"/>
      <c r="M393" s="108"/>
      <c r="N393" s="108"/>
      <c r="O393" s="108"/>
      <c r="P393" s="108"/>
      <c r="Q393" s="108"/>
      <c r="R393" s="108"/>
      <c r="S393" s="108"/>
      <c r="T393" s="108"/>
      <c r="U393" s="108"/>
      <c r="V393" s="108"/>
      <c r="W393" s="108"/>
      <c r="X393" s="108"/>
      <c r="Y393" s="108"/>
      <c r="Z393" s="108"/>
      <c r="AA393" s="108"/>
    </row>
    <row r="394" spans="1:27" ht="14.25" customHeight="1">
      <c r="A394" s="108"/>
      <c r="B394" s="99"/>
      <c r="C394" s="108"/>
      <c r="D394" s="108"/>
      <c r="E394" s="99"/>
      <c r="F394" s="99"/>
      <c r="G394" s="99"/>
      <c r="H394" s="99"/>
      <c r="I394" s="121"/>
      <c r="J394" s="108"/>
      <c r="K394" s="108"/>
      <c r="L394" s="108"/>
      <c r="M394" s="108"/>
      <c r="N394" s="108"/>
      <c r="O394" s="108"/>
      <c r="P394" s="108"/>
      <c r="Q394" s="108"/>
      <c r="R394" s="108"/>
      <c r="S394" s="108"/>
      <c r="T394" s="108"/>
      <c r="U394" s="108"/>
      <c r="V394" s="108"/>
      <c r="W394" s="108"/>
      <c r="X394" s="108"/>
      <c r="Y394" s="108"/>
      <c r="Z394" s="108"/>
      <c r="AA394" s="108"/>
    </row>
    <row r="395" spans="1:27" ht="14.25" customHeight="1">
      <c r="A395" s="108"/>
      <c r="B395" s="99"/>
      <c r="C395" s="108"/>
      <c r="D395" s="108"/>
      <c r="E395" s="99"/>
      <c r="F395" s="99"/>
      <c r="G395" s="99"/>
      <c r="H395" s="99"/>
      <c r="I395" s="121"/>
      <c r="J395" s="108"/>
      <c r="K395" s="108"/>
      <c r="L395" s="108"/>
      <c r="M395" s="108"/>
      <c r="N395" s="108"/>
      <c r="O395" s="108"/>
      <c r="P395" s="108"/>
      <c r="Q395" s="108"/>
      <c r="R395" s="108"/>
      <c r="S395" s="108"/>
      <c r="T395" s="108"/>
      <c r="U395" s="108"/>
      <c r="V395" s="108"/>
      <c r="W395" s="108"/>
      <c r="X395" s="108"/>
      <c r="Y395" s="108"/>
      <c r="Z395" s="108"/>
      <c r="AA395" s="108"/>
    </row>
    <row r="396" spans="1:27" ht="14.25" customHeight="1">
      <c r="A396" s="108"/>
      <c r="B396" s="99"/>
      <c r="C396" s="108"/>
      <c r="D396" s="108"/>
      <c r="E396" s="99"/>
      <c r="F396" s="99"/>
      <c r="G396" s="99"/>
      <c r="H396" s="99"/>
      <c r="I396" s="121"/>
      <c r="J396" s="108"/>
      <c r="K396" s="108"/>
      <c r="L396" s="108"/>
      <c r="M396" s="108"/>
      <c r="N396" s="108"/>
      <c r="O396" s="108"/>
      <c r="P396" s="108"/>
      <c r="Q396" s="108"/>
      <c r="R396" s="108"/>
      <c r="S396" s="108"/>
      <c r="T396" s="108"/>
      <c r="U396" s="108"/>
      <c r="V396" s="108"/>
      <c r="W396" s="108"/>
      <c r="X396" s="108"/>
      <c r="Y396" s="108"/>
      <c r="Z396" s="108"/>
      <c r="AA396" s="108"/>
    </row>
    <row r="397" spans="1:27" ht="14.25" customHeight="1">
      <c r="A397" s="108"/>
      <c r="B397" s="99"/>
      <c r="C397" s="108"/>
      <c r="D397" s="108"/>
      <c r="E397" s="99"/>
      <c r="F397" s="99"/>
      <c r="G397" s="99"/>
      <c r="H397" s="99"/>
      <c r="I397" s="121"/>
      <c r="J397" s="108"/>
      <c r="K397" s="108"/>
      <c r="L397" s="108"/>
      <c r="M397" s="108"/>
      <c r="N397" s="108"/>
      <c r="O397" s="108"/>
      <c r="P397" s="108"/>
      <c r="Q397" s="108"/>
      <c r="R397" s="108"/>
      <c r="S397" s="108"/>
      <c r="T397" s="108"/>
      <c r="U397" s="108"/>
      <c r="V397" s="108"/>
      <c r="W397" s="108"/>
      <c r="X397" s="108"/>
      <c r="Y397" s="108"/>
      <c r="Z397" s="108"/>
      <c r="AA397" s="108"/>
    </row>
    <row r="398" spans="1:27" ht="14.25" customHeight="1">
      <c r="A398" s="108"/>
      <c r="B398" s="99"/>
      <c r="C398" s="108"/>
      <c r="D398" s="108"/>
      <c r="E398" s="99"/>
      <c r="F398" s="99"/>
      <c r="G398" s="99"/>
      <c r="H398" s="99"/>
      <c r="I398" s="121"/>
      <c r="J398" s="108"/>
      <c r="K398" s="108"/>
      <c r="L398" s="108"/>
      <c r="M398" s="108"/>
      <c r="N398" s="108"/>
      <c r="O398" s="108"/>
      <c r="P398" s="108"/>
      <c r="Q398" s="108"/>
      <c r="R398" s="108"/>
      <c r="S398" s="108"/>
      <c r="T398" s="108"/>
      <c r="U398" s="108"/>
      <c r="V398" s="108"/>
      <c r="W398" s="108"/>
      <c r="X398" s="108"/>
      <c r="Y398" s="108"/>
      <c r="Z398" s="108"/>
      <c r="AA398" s="108"/>
    </row>
    <row r="399" spans="1:27" ht="14.25" customHeight="1">
      <c r="A399" s="108"/>
      <c r="B399" s="99"/>
      <c r="C399" s="108"/>
      <c r="D399" s="108"/>
      <c r="E399" s="99"/>
      <c r="F399" s="99"/>
      <c r="G399" s="99"/>
      <c r="H399" s="99"/>
      <c r="I399" s="121"/>
      <c r="J399" s="108"/>
      <c r="K399" s="108"/>
      <c r="L399" s="108"/>
      <c r="M399" s="108"/>
      <c r="N399" s="108"/>
      <c r="O399" s="108"/>
      <c r="P399" s="108"/>
      <c r="Q399" s="108"/>
      <c r="R399" s="108"/>
      <c r="S399" s="108"/>
      <c r="T399" s="108"/>
      <c r="U399" s="108"/>
      <c r="V399" s="108"/>
      <c r="W399" s="108"/>
      <c r="X399" s="108"/>
      <c r="Y399" s="108"/>
      <c r="Z399" s="108"/>
      <c r="AA399" s="108"/>
    </row>
    <row r="400" spans="1:27" ht="14.25" customHeight="1">
      <c r="A400" s="108"/>
      <c r="B400" s="99"/>
      <c r="C400" s="108"/>
      <c r="D400" s="108"/>
      <c r="E400" s="99"/>
      <c r="F400" s="99"/>
      <c r="G400" s="99"/>
      <c r="H400" s="99"/>
      <c r="I400" s="121"/>
      <c r="J400" s="108"/>
      <c r="K400" s="108"/>
      <c r="L400" s="108"/>
      <c r="M400" s="108"/>
      <c r="N400" s="108"/>
      <c r="O400" s="108"/>
      <c r="P400" s="108"/>
      <c r="Q400" s="108"/>
      <c r="R400" s="108"/>
      <c r="S400" s="108"/>
      <c r="T400" s="108"/>
      <c r="U400" s="108"/>
      <c r="V400" s="108"/>
      <c r="W400" s="108"/>
      <c r="X400" s="108"/>
      <c r="Y400" s="108"/>
      <c r="Z400" s="108"/>
      <c r="AA400" s="108"/>
    </row>
    <row r="401" spans="1:27" ht="14.25" customHeight="1">
      <c r="A401" s="108"/>
      <c r="B401" s="99"/>
      <c r="C401" s="108"/>
      <c r="D401" s="108"/>
      <c r="E401" s="99"/>
      <c r="F401" s="99"/>
      <c r="G401" s="99"/>
      <c r="H401" s="99"/>
      <c r="I401" s="121"/>
      <c r="J401" s="108"/>
      <c r="K401" s="108"/>
      <c r="L401" s="108"/>
      <c r="M401" s="108"/>
      <c r="N401" s="108"/>
      <c r="O401" s="108"/>
      <c r="P401" s="108"/>
      <c r="Q401" s="108"/>
      <c r="R401" s="108"/>
      <c r="S401" s="108"/>
      <c r="T401" s="108"/>
      <c r="U401" s="108"/>
      <c r="V401" s="108"/>
      <c r="W401" s="108"/>
      <c r="X401" s="108"/>
      <c r="Y401" s="108"/>
      <c r="Z401" s="108"/>
      <c r="AA401" s="108"/>
    </row>
    <row r="402" spans="1:27" ht="14.25" customHeight="1">
      <c r="A402" s="108"/>
      <c r="B402" s="99"/>
      <c r="C402" s="108"/>
      <c r="D402" s="108"/>
      <c r="E402" s="99"/>
      <c r="F402" s="99"/>
      <c r="G402" s="99"/>
      <c r="H402" s="99"/>
      <c r="I402" s="121"/>
      <c r="J402" s="108"/>
      <c r="K402" s="108"/>
      <c r="L402" s="108"/>
      <c r="M402" s="108"/>
      <c r="N402" s="108"/>
      <c r="O402" s="108"/>
      <c r="P402" s="108"/>
      <c r="Q402" s="108"/>
      <c r="R402" s="108"/>
      <c r="S402" s="108"/>
      <c r="T402" s="108"/>
      <c r="U402" s="108"/>
      <c r="V402" s="108"/>
      <c r="W402" s="108"/>
      <c r="X402" s="108"/>
      <c r="Y402" s="108"/>
      <c r="Z402" s="108"/>
      <c r="AA402" s="108"/>
    </row>
    <row r="403" spans="1:27" ht="14.25" customHeight="1">
      <c r="A403" s="108"/>
      <c r="B403" s="99"/>
      <c r="C403" s="108"/>
      <c r="D403" s="108"/>
      <c r="E403" s="99"/>
      <c r="F403" s="99"/>
      <c r="G403" s="99"/>
      <c r="H403" s="99"/>
      <c r="I403" s="121"/>
      <c r="J403" s="108"/>
      <c r="K403" s="108"/>
      <c r="L403" s="108"/>
      <c r="M403" s="108"/>
      <c r="N403" s="108"/>
      <c r="O403" s="108"/>
      <c r="P403" s="108"/>
      <c r="Q403" s="108"/>
      <c r="R403" s="108"/>
      <c r="S403" s="108"/>
      <c r="T403" s="108"/>
      <c r="U403" s="108"/>
      <c r="V403" s="108"/>
      <c r="W403" s="108"/>
      <c r="X403" s="108"/>
      <c r="Y403" s="108"/>
      <c r="Z403" s="108"/>
      <c r="AA403" s="108"/>
    </row>
    <row r="404" spans="1:27" ht="14.25" customHeight="1">
      <c r="A404" s="108"/>
      <c r="B404" s="99"/>
      <c r="C404" s="108"/>
      <c r="D404" s="108"/>
      <c r="E404" s="99"/>
      <c r="F404" s="99"/>
      <c r="G404" s="99"/>
      <c r="H404" s="99"/>
      <c r="I404" s="121"/>
      <c r="J404" s="108"/>
      <c r="K404" s="108"/>
      <c r="L404" s="108"/>
      <c r="M404" s="108"/>
      <c r="N404" s="108"/>
      <c r="O404" s="108"/>
      <c r="P404" s="108"/>
      <c r="Q404" s="108"/>
      <c r="R404" s="108"/>
      <c r="S404" s="108"/>
      <c r="T404" s="108"/>
      <c r="U404" s="108"/>
      <c r="V404" s="108"/>
      <c r="W404" s="108"/>
      <c r="X404" s="108"/>
      <c r="Y404" s="108"/>
      <c r="Z404" s="108"/>
      <c r="AA404" s="108"/>
    </row>
    <row r="405" spans="1:27" ht="14.25" customHeight="1">
      <c r="A405" s="108"/>
      <c r="B405" s="99"/>
      <c r="C405" s="108"/>
      <c r="D405" s="108"/>
      <c r="E405" s="99"/>
      <c r="F405" s="99"/>
      <c r="G405" s="99"/>
      <c r="H405" s="99"/>
      <c r="I405" s="121"/>
      <c r="J405" s="108"/>
      <c r="K405" s="108"/>
      <c r="L405" s="108"/>
      <c r="M405" s="108"/>
      <c r="N405" s="108"/>
      <c r="O405" s="108"/>
      <c r="P405" s="108"/>
      <c r="Q405" s="108"/>
      <c r="R405" s="108"/>
      <c r="S405" s="108"/>
      <c r="T405" s="108"/>
      <c r="U405" s="108"/>
      <c r="V405" s="108"/>
      <c r="W405" s="108"/>
      <c r="X405" s="108"/>
      <c r="Y405" s="108"/>
      <c r="Z405" s="108"/>
      <c r="AA405" s="108"/>
    </row>
    <row r="406" spans="1:27" ht="14.25" customHeight="1">
      <c r="A406" s="108"/>
      <c r="B406" s="99"/>
      <c r="C406" s="108"/>
      <c r="D406" s="108"/>
      <c r="E406" s="99"/>
      <c r="F406" s="99"/>
      <c r="G406" s="99"/>
      <c r="H406" s="99"/>
      <c r="I406" s="121"/>
      <c r="J406" s="108"/>
      <c r="K406" s="108"/>
      <c r="L406" s="108"/>
      <c r="M406" s="108"/>
      <c r="N406" s="108"/>
      <c r="O406" s="108"/>
      <c r="P406" s="108"/>
      <c r="Q406" s="108"/>
      <c r="R406" s="108"/>
      <c r="S406" s="108"/>
      <c r="T406" s="108"/>
      <c r="U406" s="108"/>
      <c r="V406" s="108"/>
      <c r="W406" s="108"/>
      <c r="X406" s="108"/>
      <c r="Y406" s="108"/>
      <c r="Z406" s="108"/>
      <c r="AA406" s="108"/>
    </row>
    <row r="407" spans="1:27" ht="14.25" customHeight="1">
      <c r="A407" s="108"/>
      <c r="B407" s="99"/>
      <c r="C407" s="108"/>
      <c r="D407" s="108"/>
      <c r="E407" s="99"/>
      <c r="F407" s="99"/>
      <c r="G407" s="99"/>
      <c r="H407" s="99"/>
      <c r="I407" s="121"/>
      <c r="J407" s="108"/>
      <c r="K407" s="108"/>
      <c r="L407" s="108"/>
      <c r="M407" s="108"/>
      <c r="N407" s="108"/>
      <c r="O407" s="108"/>
      <c r="P407" s="108"/>
      <c r="Q407" s="108"/>
      <c r="R407" s="108"/>
      <c r="S407" s="108"/>
      <c r="T407" s="108"/>
      <c r="U407" s="108"/>
      <c r="V407" s="108"/>
      <c r="W407" s="108"/>
      <c r="X407" s="108"/>
      <c r="Y407" s="108"/>
      <c r="Z407" s="108"/>
      <c r="AA407" s="108"/>
    </row>
    <row r="408" spans="1:27" ht="14.25" customHeight="1">
      <c r="A408" s="108"/>
      <c r="B408" s="99"/>
      <c r="C408" s="108"/>
      <c r="D408" s="108"/>
      <c r="E408" s="99"/>
      <c r="F408" s="99"/>
      <c r="G408" s="99"/>
      <c r="H408" s="99"/>
      <c r="I408" s="121"/>
      <c r="J408" s="108"/>
      <c r="K408" s="108"/>
      <c r="L408" s="108"/>
      <c r="M408" s="108"/>
      <c r="N408" s="108"/>
      <c r="O408" s="108"/>
      <c r="P408" s="108"/>
      <c r="Q408" s="108"/>
      <c r="R408" s="108"/>
      <c r="S408" s="108"/>
      <c r="T408" s="108"/>
      <c r="U408" s="108"/>
      <c r="V408" s="108"/>
      <c r="W408" s="108"/>
      <c r="X408" s="108"/>
      <c r="Y408" s="108"/>
      <c r="Z408" s="108"/>
      <c r="AA408" s="108"/>
    </row>
    <row r="409" spans="1:27" ht="14.25" customHeight="1">
      <c r="A409" s="108"/>
      <c r="B409" s="99"/>
      <c r="C409" s="108"/>
      <c r="D409" s="108"/>
      <c r="E409" s="99"/>
      <c r="F409" s="99"/>
      <c r="G409" s="99"/>
      <c r="H409" s="99"/>
      <c r="I409" s="121"/>
      <c r="J409" s="108"/>
      <c r="K409" s="108"/>
      <c r="L409" s="108"/>
      <c r="M409" s="108"/>
      <c r="N409" s="108"/>
      <c r="O409" s="108"/>
      <c r="P409" s="108"/>
      <c r="Q409" s="108"/>
      <c r="R409" s="108"/>
      <c r="S409" s="108"/>
      <c r="T409" s="108"/>
      <c r="U409" s="108"/>
      <c r="V409" s="108"/>
      <c r="W409" s="108"/>
      <c r="X409" s="108"/>
      <c r="Y409" s="108"/>
      <c r="Z409" s="108"/>
      <c r="AA409" s="108"/>
    </row>
    <row r="410" spans="1:27" ht="14.25" customHeight="1">
      <c r="A410" s="108"/>
      <c r="B410" s="99"/>
      <c r="C410" s="108"/>
      <c r="D410" s="108"/>
      <c r="E410" s="99"/>
      <c r="F410" s="99"/>
      <c r="G410" s="99"/>
      <c r="H410" s="99"/>
      <c r="I410" s="121"/>
      <c r="J410" s="108"/>
      <c r="K410" s="108"/>
      <c r="L410" s="108"/>
      <c r="M410" s="108"/>
      <c r="N410" s="108"/>
      <c r="O410" s="108"/>
      <c r="P410" s="108"/>
      <c r="Q410" s="108"/>
      <c r="R410" s="108"/>
      <c r="S410" s="108"/>
      <c r="T410" s="108"/>
      <c r="U410" s="108"/>
      <c r="V410" s="108"/>
      <c r="W410" s="108"/>
      <c r="X410" s="108"/>
      <c r="Y410" s="108"/>
      <c r="Z410" s="108"/>
      <c r="AA410" s="108"/>
    </row>
    <row r="411" spans="1:27" ht="14.25" customHeight="1">
      <c r="A411" s="108"/>
      <c r="B411" s="99"/>
      <c r="C411" s="108"/>
      <c r="D411" s="108"/>
      <c r="E411" s="99"/>
      <c r="F411" s="99"/>
      <c r="G411" s="99"/>
      <c r="H411" s="99"/>
      <c r="I411" s="121"/>
      <c r="J411" s="108"/>
      <c r="K411" s="108"/>
      <c r="L411" s="108"/>
      <c r="M411" s="108"/>
      <c r="N411" s="108"/>
      <c r="O411" s="108"/>
      <c r="P411" s="108"/>
      <c r="Q411" s="108"/>
      <c r="R411" s="108"/>
      <c r="S411" s="108"/>
      <c r="T411" s="108"/>
      <c r="U411" s="108"/>
      <c r="V411" s="108"/>
      <c r="W411" s="108"/>
      <c r="X411" s="108"/>
      <c r="Y411" s="108"/>
      <c r="Z411" s="108"/>
      <c r="AA411" s="108"/>
    </row>
    <row r="412" spans="1:27" ht="14.25" customHeight="1">
      <c r="A412" s="108"/>
      <c r="B412" s="99"/>
      <c r="C412" s="108"/>
      <c r="D412" s="108"/>
      <c r="E412" s="99"/>
      <c r="F412" s="99"/>
      <c r="G412" s="99"/>
      <c r="H412" s="99"/>
      <c r="I412" s="121"/>
      <c r="J412" s="108"/>
      <c r="K412" s="108"/>
      <c r="L412" s="108"/>
      <c r="M412" s="108"/>
      <c r="N412" s="108"/>
      <c r="O412" s="108"/>
      <c r="P412" s="108"/>
      <c r="Q412" s="108"/>
      <c r="R412" s="108"/>
      <c r="S412" s="108"/>
      <c r="T412" s="108"/>
      <c r="U412" s="108"/>
      <c r="V412" s="108"/>
      <c r="W412" s="108"/>
      <c r="X412" s="108"/>
      <c r="Y412" s="108"/>
      <c r="Z412" s="108"/>
      <c r="AA412" s="108"/>
    </row>
    <row r="413" spans="1:27" ht="14.25" customHeight="1">
      <c r="A413" s="108"/>
      <c r="B413" s="99"/>
      <c r="C413" s="108"/>
      <c r="D413" s="108"/>
      <c r="E413" s="99"/>
      <c r="F413" s="99"/>
      <c r="G413" s="99"/>
      <c r="H413" s="99"/>
      <c r="I413" s="121"/>
      <c r="J413" s="108"/>
      <c r="K413" s="108"/>
      <c r="L413" s="108"/>
      <c r="M413" s="108"/>
      <c r="N413" s="108"/>
      <c r="O413" s="108"/>
      <c r="P413" s="108"/>
      <c r="Q413" s="108"/>
      <c r="R413" s="108"/>
      <c r="S413" s="108"/>
      <c r="T413" s="108"/>
      <c r="U413" s="108"/>
      <c r="V413" s="108"/>
      <c r="W413" s="108"/>
      <c r="X413" s="108"/>
      <c r="Y413" s="108"/>
      <c r="Z413" s="108"/>
      <c r="AA413" s="108"/>
    </row>
    <row r="414" spans="1:27" ht="14.25" customHeight="1">
      <c r="A414" s="108"/>
      <c r="B414" s="99"/>
      <c r="C414" s="108"/>
      <c r="D414" s="108"/>
      <c r="E414" s="99"/>
      <c r="F414" s="99"/>
      <c r="G414" s="99"/>
      <c r="H414" s="99"/>
      <c r="I414" s="121"/>
      <c r="J414" s="108"/>
      <c r="K414" s="108"/>
      <c r="L414" s="108"/>
      <c r="M414" s="108"/>
      <c r="N414" s="108"/>
      <c r="O414" s="108"/>
      <c r="P414" s="108"/>
      <c r="Q414" s="108"/>
      <c r="R414" s="108"/>
      <c r="S414" s="108"/>
      <c r="T414" s="108"/>
      <c r="U414" s="108"/>
      <c r="V414" s="108"/>
      <c r="W414" s="108"/>
      <c r="X414" s="108"/>
      <c r="Y414" s="108"/>
      <c r="Z414" s="108"/>
      <c r="AA414" s="108"/>
    </row>
    <row r="415" spans="1:27" ht="14.25" customHeight="1">
      <c r="A415" s="108"/>
      <c r="B415" s="99"/>
      <c r="C415" s="108"/>
      <c r="D415" s="108"/>
      <c r="E415" s="99"/>
      <c r="F415" s="99"/>
      <c r="G415" s="99"/>
      <c r="H415" s="99"/>
      <c r="I415" s="121"/>
      <c r="J415" s="108"/>
      <c r="K415" s="108"/>
      <c r="L415" s="108"/>
      <c r="M415" s="108"/>
      <c r="N415" s="108"/>
      <c r="O415" s="108"/>
      <c r="P415" s="108"/>
      <c r="Q415" s="108"/>
      <c r="R415" s="108"/>
      <c r="S415" s="108"/>
      <c r="T415" s="108"/>
      <c r="U415" s="108"/>
      <c r="V415" s="108"/>
      <c r="W415" s="108"/>
      <c r="X415" s="108"/>
      <c r="Y415" s="108"/>
      <c r="Z415" s="108"/>
      <c r="AA415" s="108"/>
    </row>
    <row r="416" spans="1:27" ht="14.25" customHeight="1">
      <c r="A416" s="108"/>
      <c r="B416" s="99"/>
      <c r="C416" s="108"/>
      <c r="D416" s="108"/>
      <c r="E416" s="99"/>
      <c r="F416" s="99"/>
      <c r="G416" s="99"/>
      <c r="H416" s="99"/>
      <c r="I416" s="121"/>
      <c r="J416" s="108"/>
      <c r="K416" s="108"/>
      <c r="L416" s="108"/>
      <c r="M416" s="108"/>
      <c r="N416" s="108"/>
      <c r="O416" s="108"/>
      <c r="P416" s="108"/>
      <c r="Q416" s="108"/>
      <c r="R416" s="108"/>
      <c r="S416" s="108"/>
      <c r="T416" s="108"/>
      <c r="U416" s="108"/>
      <c r="V416" s="108"/>
      <c r="W416" s="108"/>
      <c r="X416" s="108"/>
      <c r="Y416" s="108"/>
      <c r="Z416" s="108"/>
      <c r="AA416" s="108"/>
    </row>
    <row r="417" spans="1:27" ht="14.25" customHeight="1">
      <c r="A417" s="108"/>
      <c r="B417" s="99"/>
      <c r="C417" s="108"/>
      <c r="D417" s="108"/>
      <c r="E417" s="99"/>
      <c r="F417" s="99"/>
      <c r="G417" s="99"/>
      <c r="H417" s="99"/>
      <c r="I417" s="121"/>
      <c r="J417" s="108"/>
      <c r="K417" s="108"/>
      <c r="L417" s="108"/>
      <c r="M417" s="108"/>
      <c r="N417" s="108"/>
      <c r="O417" s="108"/>
      <c r="P417" s="108"/>
      <c r="Q417" s="108"/>
      <c r="R417" s="108"/>
      <c r="S417" s="108"/>
      <c r="T417" s="108"/>
      <c r="U417" s="108"/>
      <c r="V417" s="108"/>
      <c r="W417" s="108"/>
      <c r="X417" s="108"/>
      <c r="Y417" s="108"/>
      <c r="Z417" s="108"/>
      <c r="AA417" s="108"/>
    </row>
    <row r="418" spans="1:27" ht="14.25" customHeight="1">
      <c r="A418" s="108"/>
      <c r="B418" s="99"/>
      <c r="C418" s="108"/>
      <c r="D418" s="108"/>
      <c r="E418" s="99"/>
      <c r="F418" s="99"/>
      <c r="G418" s="99"/>
      <c r="H418" s="99"/>
      <c r="I418" s="121"/>
      <c r="J418" s="108"/>
      <c r="K418" s="108"/>
      <c r="L418" s="108"/>
      <c r="M418" s="108"/>
      <c r="N418" s="108"/>
      <c r="O418" s="108"/>
      <c r="P418" s="108"/>
      <c r="Q418" s="108"/>
      <c r="R418" s="108"/>
      <c r="S418" s="108"/>
      <c r="T418" s="108"/>
      <c r="U418" s="108"/>
      <c r="V418" s="108"/>
      <c r="W418" s="108"/>
      <c r="X418" s="108"/>
      <c r="Y418" s="108"/>
      <c r="Z418" s="108"/>
      <c r="AA418" s="108"/>
    </row>
    <row r="419" spans="1:27" ht="14.25" customHeight="1">
      <c r="A419" s="108"/>
      <c r="B419" s="99"/>
      <c r="C419" s="108"/>
      <c r="D419" s="108"/>
      <c r="E419" s="99"/>
      <c r="F419" s="99"/>
      <c r="G419" s="99"/>
      <c r="H419" s="99"/>
      <c r="I419" s="121"/>
      <c r="J419" s="108"/>
      <c r="K419" s="108"/>
      <c r="L419" s="108"/>
      <c r="M419" s="108"/>
      <c r="N419" s="108"/>
      <c r="O419" s="108"/>
      <c r="P419" s="108"/>
      <c r="Q419" s="108"/>
      <c r="R419" s="108"/>
      <c r="S419" s="108"/>
      <c r="T419" s="108"/>
      <c r="U419" s="108"/>
      <c r="V419" s="108"/>
      <c r="W419" s="108"/>
      <c r="X419" s="108"/>
      <c r="Y419" s="108"/>
      <c r="Z419" s="108"/>
      <c r="AA419" s="108"/>
    </row>
    <row r="420" spans="1:27" ht="14.25" customHeight="1">
      <c r="A420" s="108"/>
      <c r="B420" s="99"/>
      <c r="C420" s="108"/>
      <c r="D420" s="108"/>
      <c r="E420" s="99"/>
      <c r="F420" s="99"/>
      <c r="G420" s="99"/>
      <c r="H420" s="99"/>
      <c r="I420" s="121"/>
      <c r="J420" s="108"/>
      <c r="K420" s="108"/>
      <c r="L420" s="108"/>
      <c r="M420" s="108"/>
      <c r="N420" s="108"/>
      <c r="O420" s="108"/>
      <c r="P420" s="108"/>
      <c r="Q420" s="108"/>
      <c r="R420" s="108"/>
      <c r="S420" s="108"/>
      <c r="T420" s="108"/>
      <c r="U420" s="108"/>
      <c r="V420" s="108"/>
      <c r="W420" s="108"/>
      <c r="X420" s="108"/>
      <c r="Y420" s="108"/>
      <c r="Z420" s="108"/>
      <c r="AA420" s="108"/>
    </row>
    <row r="421" spans="1:27" ht="14.25" customHeight="1">
      <c r="A421" s="108"/>
      <c r="B421" s="99"/>
      <c r="C421" s="108"/>
      <c r="D421" s="108"/>
      <c r="E421" s="99"/>
      <c r="F421" s="99"/>
      <c r="G421" s="99"/>
      <c r="H421" s="99"/>
      <c r="I421" s="121"/>
      <c r="J421" s="108"/>
      <c r="K421" s="108"/>
      <c r="L421" s="108"/>
      <c r="M421" s="108"/>
      <c r="N421" s="108"/>
      <c r="O421" s="108"/>
      <c r="P421" s="108"/>
      <c r="Q421" s="108"/>
      <c r="R421" s="108"/>
      <c r="S421" s="108"/>
      <c r="T421" s="108"/>
      <c r="U421" s="108"/>
      <c r="V421" s="108"/>
      <c r="W421" s="108"/>
      <c r="X421" s="108"/>
      <c r="Y421" s="108"/>
      <c r="Z421" s="108"/>
      <c r="AA421" s="108"/>
    </row>
    <row r="422" spans="1:27" ht="14.25" customHeight="1">
      <c r="A422" s="108"/>
      <c r="B422" s="99"/>
      <c r="C422" s="108"/>
      <c r="D422" s="108"/>
      <c r="E422" s="99"/>
      <c r="F422" s="99"/>
      <c r="G422" s="99"/>
      <c r="H422" s="99"/>
      <c r="I422" s="121"/>
      <c r="J422" s="108"/>
      <c r="K422" s="108"/>
      <c r="L422" s="108"/>
      <c r="M422" s="108"/>
      <c r="N422" s="108"/>
      <c r="O422" s="108"/>
      <c r="P422" s="108"/>
      <c r="Q422" s="108"/>
      <c r="R422" s="108"/>
      <c r="S422" s="108"/>
      <c r="T422" s="108"/>
      <c r="U422" s="108"/>
      <c r="V422" s="108"/>
      <c r="W422" s="108"/>
      <c r="X422" s="108"/>
      <c r="Y422" s="108"/>
      <c r="Z422" s="108"/>
      <c r="AA422" s="108"/>
    </row>
    <row r="423" spans="1:27" ht="14.25" customHeight="1">
      <c r="A423" s="108"/>
      <c r="B423" s="99"/>
      <c r="C423" s="108"/>
      <c r="D423" s="108"/>
      <c r="E423" s="99"/>
      <c r="F423" s="99"/>
      <c r="G423" s="99"/>
      <c r="H423" s="99"/>
      <c r="I423" s="121"/>
      <c r="J423" s="108"/>
      <c r="K423" s="108"/>
      <c r="L423" s="108"/>
      <c r="M423" s="108"/>
      <c r="N423" s="108"/>
      <c r="O423" s="108"/>
      <c r="P423" s="108"/>
      <c r="Q423" s="108"/>
      <c r="R423" s="108"/>
      <c r="S423" s="108"/>
      <c r="T423" s="108"/>
      <c r="U423" s="108"/>
      <c r="V423" s="108"/>
      <c r="W423" s="108"/>
      <c r="X423" s="108"/>
      <c r="Y423" s="108"/>
      <c r="Z423" s="108"/>
      <c r="AA423" s="108"/>
    </row>
    <row r="424" spans="1:27" ht="14.25" customHeight="1">
      <c r="A424" s="108"/>
      <c r="B424" s="99"/>
      <c r="C424" s="108"/>
      <c r="D424" s="108"/>
      <c r="E424" s="99"/>
      <c r="F424" s="99"/>
      <c r="G424" s="99"/>
      <c r="H424" s="99"/>
      <c r="I424" s="121"/>
      <c r="J424" s="108"/>
      <c r="K424" s="108"/>
      <c r="L424" s="108"/>
      <c r="M424" s="108"/>
      <c r="N424" s="108"/>
      <c r="O424" s="108"/>
      <c r="P424" s="108"/>
      <c r="Q424" s="108"/>
      <c r="R424" s="108"/>
      <c r="S424" s="108"/>
      <c r="T424" s="108"/>
      <c r="U424" s="108"/>
      <c r="V424" s="108"/>
      <c r="W424" s="108"/>
      <c r="X424" s="108"/>
      <c r="Y424" s="108"/>
      <c r="Z424" s="108"/>
      <c r="AA424" s="108"/>
    </row>
    <row r="425" spans="1:27" ht="14.25" customHeight="1">
      <c r="A425" s="108"/>
      <c r="B425" s="99"/>
      <c r="C425" s="108"/>
      <c r="D425" s="108"/>
      <c r="E425" s="99"/>
      <c r="F425" s="99"/>
      <c r="G425" s="99"/>
      <c r="H425" s="99"/>
      <c r="I425" s="121"/>
      <c r="J425" s="108"/>
      <c r="K425" s="108"/>
      <c r="L425" s="108"/>
      <c r="M425" s="108"/>
      <c r="N425" s="108"/>
      <c r="O425" s="108"/>
      <c r="P425" s="108"/>
      <c r="Q425" s="108"/>
      <c r="R425" s="108"/>
      <c r="S425" s="108"/>
      <c r="T425" s="108"/>
      <c r="U425" s="108"/>
      <c r="V425" s="108"/>
      <c r="W425" s="108"/>
      <c r="X425" s="108"/>
      <c r="Y425" s="108"/>
      <c r="Z425" s="108"/>
      <c r="AA425" s="108"/>
    </row>
    <row r="426" spans="1:27" ht="14.25" customHeight="1">
      <c r="A426" s="108"/>
      <c r="B426" s="99"/>
      <c r="C426" s="108"/>
      <c r="D426" s="108"/>
      <c r="E426" s="99"/>
      <c r="F426" s="99"/>
      <c r="G426" s="99"/>
      <c r="H426" s="99"/>
      <c r="I426" s="121"/>
      <c r="J426" s="108"/>
      <c r="K426" s="108"/>
      <c r="L426" s="108"/>
      <c r="M426" s="108"/>
      <c r="N426" s="108"/>
      <c r="O426" s="108"/>
      <c r="P426" s="108"/>
      <c r="Q426" s="108"/>
      <c r="R426" s="108"/>
      <c r="S426" s="108"/>
      <c r="T426" s="108"/>
      <c r="U426" s="108"/>
      <c r="V426" s="108"/>
      <c r="W426" s="108"/>
      <c r="X426" s="108"/>
      <c r="Y426" s="108"/>
      <c r="Z426" s="108"/>
      <c r="AA426" s="108"/>
    </row>
    <row r="427" spans="1:27" ht="14.25" customHeight="1">
      <c r="A427" s="108"/>
      <c r="B427" s="99"/>
      <c r="C427" s="108"/>
      <c r="D427" s="108"/>
      <c r="E427" s="99"/>
      <c r="F427" s="99"/>
      <c r="G427" s="99"/>
      <c r="H427" s="99"/>
      <c r="I427" s="121"/>
      <c r="J427" s="108"/>
      <c r="K427" s="108"/>
      <c r="L427" s="108"/>
      <c r="M427" s="108"/>
      <c r="N427" s="108"/>
      <c r="O427" s="108"/>
      <c r="P427" s="108"/>
      <c r="Q427" s="108"/>
      <c r="R427" s="108"/>
      <c r="S427" s="108"/>
      <c r="T427" s="108"/>
      <c r="U427" s="108"/>
      <c r="V427" s="108"/>
      <c r="W427" s="108"/>
      <c r="X427" s="108"/>
      <c r="Y427" s="108"/>
      <c r="Z427" s="108"/>
      <c r="AA427" s="108"/>
    </row>
    <row r="428" spans="1:27" ht="14.25" customHeight="1">
      <c r="A428" s="108"/>
      <c r="B428" s="99"/>
      <c r="C428" s="108"/>
      <c r="D428" s="108"/>
      <c r="E428" s="99"/>
      <c r="F428" s="99"/>
      <c r="G428" s="99"/>
      <c r="H428" s="99"/>
      <c r="I428" s="121"/>
      <c r="J428" s="108"/>
      <c r="K428" s="108"/>
      <c r="L428" s="108"/>
      <c r="M428" s="108"/>
      <c r="N428" s="108"/>
      <c r="O428" s="108"/>
      <c r="P428" s="108"/>
      <c r="Q428" s="108"/>
      <c r="R428" s="108"/>
      <c r="S428" s="108"/>
      <c r="T428" s="108"/>
      <c r="U428" s="108"/>
      <c r="V428" s="108"/>
      <c r="W428" s="108"/>
      <c r="X428" s="108"/>
      <c r="Y428" s="108"/>
      <c r="Z428" s="108"/>
      <c r="AA428" s="108"/>
    </row>
    <row r="429" spans="1:27" ht="14.25" customHeight="1">
      <c r="A429" s="108"/>
      <c r="B429" s="99"/>
      <c r="C429" s="108"/>
      <c r="D429" s="108"/>
      <c r="E429" s="99"/>
      <c r="F429" s="99"/>
      <c r="G429" s="99"/>
      <c r="H429" s="99"/>
      <c r="I429" s="121"/>
      <c r="J429" s="108"/>
      <c r="K429" s="108"/>
      <c r="L429" s="108"/>
      <c r="M429" s="108"/>
      <c r="N429" s="108"/>
      <c r="O429" s="108"/>
      <c r="P429" s="108"/>
      <c r="Q429" s="108"/>
      <c r="R429" s="108"/>
      <c r="S429" s="108"/>
      <c r="T429" s="108"/>
      <c r="U429" s="108"/>
      <c r="V429" s="108"/>
      <c r="W429" s="108"/>
      <c r="X429" s="108"/>
      <c r="Y429" s="108"/>
      <c r="Z429" s="108"/>
      <c r="AA429" s="108"/>
    </row>
    <row r="430" spans="1:27" ht="14.25" customHeight="1">
      <c r="A430" s="108"/>
      <c r="B430" s="99"/>
      <c r="C430" s="108"/>
      <c r="D430" s="108"/>
      <c r="E430" s="99"/>
      <c r="F430" s="99"/>
      <c r="G430" s="99"/>
      <c r="H430" s="99"/>
      <c r="I430" s="121"/>
      <c r="J430" s="108"/>
      <c r="K430" s="108"/>
      <c r="L430" s="108"/>
      <c r="M430" s="108"/>
      <c r="N430" s="108"/>
      <c r="O430" s="108"/>
      <c r="P430" s="108"/>
      <c r="Q430" s="108"/>
      <c r="R430" s="108"/>
      <c r="S430" s="108"/>
      <c r="T430" s="108"/>
      <c r="U430" s="108"/>
      <c r="V430" s="108"/>
      <c r="W430" s="108"/>
      <c r="X430" s="108"/>
      <c r="Y430" s="108"/>
      <c r="Z430" s="108"/>
      <c r="AA430" s="108"/>
    </row>
    <row r="431" spans="1:27" ht="14.25" customHeight="1">
      <c r="A431" s="108"/>
      <c r="B431" s="99"/>
      <c r="C431" s="108"/>
      <c r="D431" s="108"/>
      <c r="E431" s="99"/>
      <c r="F431" s="99"/>
      <c r="G431" s="99"/>
      <c r="H431" s="99"/>
      <c r="I431" s="121"/>
      <c r="J431" s="108"/>
      <c r="K431" s="108"/>
      <c r="L431" s="108"/>
      <c r="M431" s="108"/>
      <c r="N431" s="108"/>
      <c r="O431" s="108"/>
      <c r="P431" s="108"/>
      <c r="Q431" s="108"/>
      <c r="R431" s="108"/>
      <c r="S431" s="108"/>
      <c r="T431" s="108"/>
      <c r="U431" s="108"/>
      <c r="V431" s="108"/>
      <c r="W431" s="108"/>
      <c r="X431" s="108"/>
      <c r="Y431" s="108"/>
      <c r="Z431" s="108"/>
      <c r="AA431" s="108"/>
    </row>
    <row r="432" spans="1:27" ht="14.25" customHeight="1">
      <c r="A432" s="108"/>
      <c r="B432" s="99"/>
      <c r="C432" s="108"/>
      <c r="D432" s="108"/>
      <c r="E432" s="99"/>
      <c r="F432" s="99"/>
      <c r="G432" s="99"/>
      <c r="H432" s="99"/>
      <c r="I432" s="121"/>
      <c r="J432" s="108"/>
      <c r="K432" s="108"/>
      <c r="L432" s="108"/>
      <c r="M432" s="108"/>
      <c r="N432" s="108"/>
      <c r="O432" s="108"/>
      <c r="P432" s="108"/>
      <c r="Q432" s="108"/>
      <c r="R432" s="108"/>
      <c r="S432" s="108"/>
      <c r="T432" s="108"/>
      <c r="U432" s="108"/>
      <c r="V432" s="108"/>
      <c r="W432" s="108"/>
      <c r="X432" s="108"/>
      <c r="Y432" s="108"/>
      <c r="Z432" s="108"/>
      <c r="AA432" s="108"/>
    </row>
    <row r="433" spans="1:27" ht="14.25" customHeight="1">
      <c r="A433" s="108"/>
      <c r="B433" s="99"/>
      <c r="C433" s="108"/>
      <c r="D433" s="108"/>
      <c r="E433" s="99"/>
      <c r="F433" s="99"/>
      <c r="G433" s="99"/>
      <c r="H433" s="99"/>
      <c r="I433" s="121"/>
      <c r="J433" s="108"/>
      <c r="K433" s="108"/>
      <c r="L433" s="108"/>
      <c r="M433" s="108"/>
      <c r="N433" s="108"/>
      <c r="O433" s="108"/>
      <c r="P433" s="108"/>
      <c r="Q433" s="108"/>
      <c r="R433" s="108"/>
      <c r="S433" s="108"/>
      <c r="T433" s="108"/>
      <c r="U433" s="108"/>
      <c r="V433" s="108"/>
      <c r="W433" s="108"/>
      <c r="X433" s="108"/>
      <c r="Y433" s="108"/>
      <c r="Z433" s="108"/>
      <c r="AA433" s="108"/>
    </row>
    <row r="434" spans="1:27" ht="14.25" customHeight="1">
      <c r="A434" s="108"/>
      <c r="B434" s="99"/>
      <c r="C434" s="108"/>
      <c r="D434" s="108"/>
      <c r="E434" s="99"/>
      <c r="F434" s="99"/>
      <c r="G434" s="99"/>
      <c r="H434" s="99"/>
      <c r="I434" s="121"/>
      <c r="J434" s="108"/>
      <c r="K434" s="108"/>
      <c r="L434" s="108"/>
      <c r="M434" s="108"/>
      <c r="N434" s="108"/>
      <c r="O434" s="108"/>
      <c r="P434" s="108"/>
      <c r="Q434" s="108"/>
      <c r="R434" s="108"/>
      <c r="S434" s="108"/>
      <c r="T434" s="108"/>
      <c r="U434" s="108"/>
      <c r="V434" s="108"/>
      <c r="W434" s="108"/>
      <c r="X434" s="108"/>
      <c r="Y434" s="108"/>
      <c r="Z434" s="108"/>
      <c r="AA434" s="108"/>
    </row>
    <row r="435" spans="1:27" ht="14.25" customHeight="1">
      <c r="A435" s="108"/>
      <c r="B435" s="99"/>
      <c r="C435" s="108"/>
      <c r="D435" s="108"/>
      <c r="E435" s="99"/>
      <c r="F435" s="99"/>
      <c r="G435" s="99"/>
      <c r="H435" s="99"/>
      <c r="I435" s="121"/>
      <c r="J435" s="108"/>
      <c r="K435" s="108"/>
      <c r="L435" s="108"/>
      <c r="M435" s="108"/>
      <c r="N435" s="108"/>
      <c r="O435" s="108"/>
      <c r="P435" s="108"/>
      <c r="Q435" s="108"/>
      <c r="R435" s="108"/>
      <c r="S435" s="108"/>
      <c r="T435" s="108"/>
      <c r="U435" s="108"/>
      <c r="V435" s="108"/>
      <c r="W435" s="108"/>
      <c r="X435" s="108"/>
      <c r="Y435" s="108"/>
      <c r="Z435" s="108"/>
      <c r="AA435" s="108"/>
    </row>
    <row r="436" spans="1:27" ht="14.25" customHeight="1">
      <c r="A436" s="108"/>
      <c r="B436" s="99"/>
      <c r="C436" s="108"/>
      <c r="D436" s="108"/>
      <c r="E436" s="99"/>
      <c r="F436" s="99"/>
      <c r="G436" s="99"/>
      <c r="H436" s="99"/>
      <c r="I436" s="121"/>
      <c r="J436" s="108"/>
      <c r="K436" s="108"/>
      <c r="L436" s="108"/>
      <c r="M436" s="108"/>
      <c r="N436" s="108"/>
      <c r="O436" s="108"/>
      <c r="P436" s="108"/>
      <c r="Q436" s="108"/>
      <c r="R436" s="108"/>
      <c r="S436" s="108"/>
      <c r="T436" s="108"/>
      <c r="U436" s="108"/>
      <c r="V436" s="108"/>
      <c r="W436" s="108"/>
      <c r="X436" s="108"/>
      <c r="Y436" s="108"/>
      <c r="Z436" s="108"/>
      <c r="AA436" s="108"/>
    </row>
    <row r="437" spans="1:27" ht="14.25" customHeight="1">
      <c r="A437" s="108"/>
      <c r="B437" s="99"/>
      <c r="C437" s="108"/>
      <c r="D437" s="108"/>
      <c r="E437" s="99"/>
      <c r="F437" s="99"/>
      <c r="G437" s="99"/>
      <c r="H437" s="99"/>
      <c r="I437" s="121"/>
      <c r="J437" s="108"/>
      <c r="K437" s="108"/>
      <c r="L437" s="108"/>
      <c r="M437" s="108"/>
      <c r="N437" s="108"/>
      <c r="O437" s="108"/>
      <c r="P437" s="108"/>
      <c r="Q437" s="108"/>
      <c r="R437" s="108"/>
      <c r="S437" s="108"/>
      <c r="T437" s="108"/>
      <c r="U437" s="108"/>
      <c r="V437" s="108"/>
      <c r="W437" s="108"/>
      <c r="X437" s="108"/>
      <c r="Y437" s="108"/>
      <c r="Z437" s="108"/>
      <c r="AA437" s="108"/>
    </row>
    <row r="438" spans="1:27" ht="14.25" customHeight="1">
      <c r="A438" s="108"/>
      <c r="B438" s="99"/>
      <c r="C438" s="108"/>
      <c r="D438" s="108"/>
      <c r="E438" s="99"/>
      <c r="F438" s="99"/>
      <c r="G438" s="99"/>
      <c r="H438" s="99"/>
      <c r="I438" s="121"/>
      <c r="J438" s="108"/>
      <c r="K438" s="108"/>
      <c r="L438" s="108"/>
      <c r="M438" s="108"/>
      <c r="N438" s="108"/>
      <c r="O438" s="108"/>
      <c r="P438" s="108"/>
      <c r="Q438" s="108"/>
      <c r="R438" s="108"/>
      <c r="S438" s="108"/>
      <c r="T438" s="108"/>
      <c r="U438" s="108"/>
      <c r="V438" s="108"/>
      <c r="W438" s="108"/>
      <c r="X438" s="108"/>
      <c r="Y438" s="108"/>
      <c r="Z438" s="108"/>
      <c r="AA438" s="108"/>
    </row>
    <row r="439" spans="1:27" ht="14.25" customHeight="1">
      <c r="A439" s="108"/>
      <c r="B439" s="99"/>
      <c r="C439" s="108"/>
      <c r="D439" s="108"/>
      <c r="E439" s="99"/>
      <c r="F439" s="99"/>
      <c r="G439" s="99"/>
      <c r="H439" s="99"/>
      <c r="I439" s="121"/>
      <c r="J439" s="108"/>
      <c r="K439" s="108"/>
      <c r="L439" s="108"/>
      <c r="M439" s="108"/>
      <c r="N439" s="108"/>
      <c r="O439" s="108"/>
      <c r="P439" s="108"/>
      <c r="Q439" s="108"/>
      <c r="R439" s="108"/>
      <c r="S439" s="108"/>
      <c r="T439" s="108"/>
      <c r="U439" s="108"/>
      <c r="V439" s="108"/>
      <c r="W439" s="108"/>
      <c r="X439" s="108"/>
      <c r="Y439" s="108"/>
      <c r="Z439" s="108"/>
      <c r="AA439" s="108"/>
    </row>
    <row r="440" spans="1:27" ht="14.25" customHeight="1">
      <c r="A440" s="108"/>
      <c r="B440" s="99"/>
      <c r="C440" s="108"/>
      <c r="D440" s="108"/>
      <c r="E440" s="99"/>
      <c r="F440" s="99"/>
      <c r="G440" s="99"/>
      <c r="H440" s="99"/>
      <c r="I440" s="121"/>
      <c r="J440" s="108"/>
      <c r="K440" s="108"/>
      <c r="L440" s="108"/>
      <c r="M440" s="108"/>
      <c r="N440" s="108"/>
      <c r="O440" s="108"/>
      <c r="P440" s="108"/>
      <c r="Q440" s="108"/>
      <c r="R440" s="108"/>
      <c r="S440" s="108"/>
      <c r="T440" s="108"/>
      <c r="U440" s="108"/>
      <c r="V440" s="108"/>
      <c r="W440" s="108"/>
      <c r="X440" s="108"/>
      <c r="Y440" s="108"/>
      <c r="Z440" s="108"/>
      <c r="AA440" s="108"/>
    </row>
    <row r="441" spans="1:27" ht="14.25" customHeight="1">
      <c r="A441" s="108"/>
      <c r="B441" s="99"/>
      <c r="C441" s="108"/>
      <c r="D441" s="108"/>
      <c r="E441" s="99"/>
      <c r="F441" s="99"/>
      <c r="G441" s="99"/>
      <c r="H441" s="99"/>
      <c r="I441" s="121"/>
      <c r="J441" s="108"/>
      <c r="K441" s="108"/>
      <c r="L441" s="108"/>
      <c r="M441" s="108"/>
      <c r="N441" s="108"/>
      <c r="O441" s="108"/>
      <c r="P441" s="108"/>
      <c r="Q441" s="108"/>
      <c r="R441" s="108"/>
      <c r="S441" s="108"/>
      <c r="T441" s="108"/>
      <c r="U441" s="108"/>
      <c r="V441" s="108"/>
      <c r="W441" s="108"/>
      <c r="X441" s="108"/>
      <c r="Y441" s="108"/>
      <c r="Z441" s="108"/>
      <c r="AA441" s="108"/>
    </row>
    <row r="442" spans="1:27" ht="14.25" customHeight="1">
      <c r="A442" s="108"/>
      <c r="B442" s="99"/>
      <c r="C442" s="108"/>
      <c r="D442" s="108"/>
      <c r="E442" s="99"/>
      <c r="F442" s="99"/>
      <c r="G442" s="99"/>
      <c r="H442" s="99"/>
      <c r="I442" s="121"/>
      <c r="J442" s="108"/>
      <c r="K442" s="108"/>
      <c r="L442" s="108"/>
      <c r="M442" s="108"/>
      <c r="N442" s="108"/>
      <c r="O442" s="108"/>
      <c r="P442" s="108"/>
      <c r="Q442" s="108"/>
      <c r="R442" s="108"/>
      <c r="S442" s="108"/>
      <c r="T442" s="108"/>
      <c r="U442" s="108"/>
      <c r="V442" s="108"/>
      <c r="W442" s="108"/>
      <c r="X442" s="108"/>
      <c r="Y442" s="108"/>
      <c r="Z442" s="108"/>
      <c r="AA442" s="108"/>
    </row>
    <row r="443" spans="1:27" ht="14.25" customHeight="1">
      <c r="A443" s="108"/>
      <c r="B443" s="99"/>
      <c r="C443" s="108"/>
      <c r="D443" s="108"/>
      <c r="E443" s="99"/>
      <c r="F443" s="99"/>
      <c r="G443" s="99"/>
      <c r="H443" s="99"/>
      <c r="I443" s="121"/>
      <c r="J443" s="108"/>
      <c r="K443" s="108"/>
      <c r="L443" s="108"/>
      <c r="M443" s="108"/>
      <c r="N443" s="108"/>
      <c r="O443" s="108"/>
      <c r="P443" s="108"/>
      <c r="Q443" s="108"/>
      <c r="R443" s="108"/>
      <c r="S443" s="108"/>
      <c r="T443" s="108"/>
      <c r="U443" s="108"/>
      <c r="V443" s="108"/>
      <c r="W443" s="108"/>
      <c r="X443" s="108"/>
      <c r="Y443" s="108"/>
      <c r="Z443" s="108"/>
      <c r="AA443" s="108"/>
    </row>
    <row r="444" spans="1:27" ht="14.25" customHeight="1">
      <c r="A444" s="108"/>
      <c r="B444" s="99"/>
      <c r="C444" s="108"/>
      <c r="D444" s="108"/>
      <c r="E444" s="99"/>
      <c r="F444" s="99"/>
      <c r="G444" s="99"/>
      <c r="H444" s="99"/>
      <c r="I444" s="121"/>
      <c r="J444" s="108"/>
      <c r="K444" s="108"/>
      <c r="L444" s="108"/>
      <c r="M444" s="108"/>
      <c r="N444" s="108"/>
      <c r="O444" s="108"/>
      <c r="P444" s="108"/>
      <c r="Q444" s="108"/>
      <c r="R444" s="108"/>
      <c r="S444" s="108"/>
      <c r="T444" s="108"/>
      <c r="U444" s="108"/>
      <c r="V444" s="108"/>
      <c r="W444" s="108"/>
      <c r="X444" s="108"/>
      <c r="Y444" s="108"/>
      <c r="Z444" s="108"/>
      <c r="AA444" s="108"/>
    </row>
    <row r="445" spans="1:27" ht="14.25" customHeight="1">
      <c r="A445" s="108"/>
      <c r="B445" s="99"/>
      <c r="C445" s="108"/>
      <c r="D445" s="108"/>
      <c r="E445" s="99"/>
      <c r="F445" s="99"/>
      <c r="G445" s="99"/>
      <c r="H445" s="99"/>
      <c r="I445" s="121"/>
      <c r="J445" s="108"/>
      <c r="K445" s="108"/>
      <c r="L445" s="108"/>
      <c r="M445" s="108"/>
      <c r="N445" s="108"/>
      <c r="O445" s="108"/>
      <c r="P445" s="108"/>
      <c r="Q445" s="108"/>
      <c r="R445" s="108"/>
      <c r="S445" s="108"/>
      <c r="T445" s="108"/>
      <c r="U445" s="108"/>
      <c r="V445" s="108"/>
      <c r="W445" s="108"/>
      <c r="X445" s="108"/>
      <c r="Y445" s="108"/>
      <c r="Z445" s="108"/>
      <c r="AA445" s="108"/>
    </row>
    <row r="446" spans="1:27" ht="14.25" customHeight="1">
      <c r="A446" s="108"/>
      <c r="B446" s="99"/>
      <c r="C446" s="108"/>
      <c r="D446" s="108"/>
      <c r="E446" s="99"/>
      <c r="F446" s="99"/>
      <c r="G446" s="99"/>
      <c r="H446" s="99"/>
      <c r="I446" s="121"/>
      <c r="J446" s="108"/>
      <c r="K446" s="108"/>
      <c r="L446" s="108"/>
      <c r="M446" s="108"/>
      <c r="N446" s="108"/>
      <c r="O446" s="108"/>
      <c r="P446" s="108"/>
      <c r="Q446" s="108"/>
      <c r="R446" s="108"/>
      <c r="S446" s="108"/>
      <c r="T446" s="108"/>
      <c r="U446" s="108"/>
      <c r="V446" s="108"/>
      <c r="W446" s="108"/>
      <c r="X446" s="108"/>
      <c r="Y446" s="108"/>
      <c r="Z446" s="108"/>
      <c r="AA446" s="108"/>
    </row>
    <row r="447" spans="1:27" ht="14.25" customHeight="1">
      <c r="A447" s="108"/>
      <c r="B447" s="99"/>
      <c r="C447" s="108"/>
      <c r="D447" s="108"/>
      <c r="E447" s="99"/>
      <c r="F447" s="99"/>
      <c r="G447" s="99"/>
      <c r="H447" s="99"/>
      <c r="I447" s="121"/>
      <c r="J447" s="108"/>
      <c r="K447" s="108"/>
      <c r="L447" s="108"/>
      <c r="M447" s="108"/>
      <c r="N447" s="108"/>
      <c r="O447" s="108"/>
      <c r="P447" s="108"/>
      <c r="Q447" s="108"/>
      <c r="R447" s="108"/>
      <c r="S447" s="108"/>
      <c r="T447" s="108"/>
      <c r="U447" s="108"/>
      <c r="V447" s="108"/>
      <c r="W447" s="108"/>
      <c r="X447" s="108"/>
      <c r="Y447" s="108"/>
      <c r="Z447" s="108"/>
      <c r="AA447" s="108"/>
    </row>
    <row r="448" spans="1:27" ht="14.25" customHeight="1">
      <c r="A448" s="108"/>
      <c r="B448" s="99"/>
      <c r="C448" s="108"/>
      <c r="D448" s="108"/>
      <c r="E448" s="99"/>
      <c r="F448" s="99"/>
      <c r="G448" s="99"/>
      <c r="H448" s="99"/>
      <c r="I448" s="121"/>
      <c r="J448" s="108"/>
      <c r="K448" s="108"/>
      <c r="L448" s="108"/>
      <c r="M448" s="108"/>
      <c r="N448" s="108"/>
      <c r="O448" s="108"/>
      <c r="P448" s="108"/>
      <c r="Q448" s="108"/>
      <c r="R448" s="108"/>
      <c r="S448" s="108"/>
      <c r="T448" s="108"/>
      <c r="U448" s="108"/>
      <c r="V448" s="108"/>
      <c r="W448" s="108"/>
      <c r="X448" s="108"/>
      <c r="Y448" s="108"/>
      <c r="Z448" s="108"/>
      <c r="AA448" s="108"/>
    </row>
    <row r="449" spans="1:27" ht="14.25" customHeight="1">
      <c r="A449" s="108"/>
      <c r="B449" s="99"/>
      <c r="C449" s="108"/>
      <c r="D449" s="108"/>
      <c r="E449" s="99"/>
      <c r="F449" s="99"/>
      <c r="G449" s="99"/>
      <c r="H449" s="99"/>
      <c r="I449" s="121"/>
      <c r="J449" s="108"/>
      <c r="K449" s="108"/>
      <c r="L449" s="108"/>
      <c r="M449" s="108"/>
      <c r="N449" s="108"/>
      <c r="O449" s="108"/>
      <c r="P449" s="108"/>
      <c r="Q449" s="108"/>
      <c r="R449" s="108"/>
      <c r="S449" s="108"/>
      <c r="T449" s="108"/>
      <c r="U449" s="108"/>
      <c r="V449" s="108"/>
      <c r="W449" s="108"/>
      <c r="X449" s="108"/>
      <c r="Y449" s="108"/>
      <c r="Z449" s="108"/>
      <c r="AA449" s="108"/>
    </row>
    <row r="450" spans="1:27" ht="14.25" customHeight="1">
      <c r="A450" s="108"/>
      <c r="B450" s="99"/>
      <c r="C450" s="108"/>
      <c r="D450" s="108"/>
      <c r="E450" s="99"/>
      <c r="F450" s="99"/>
      <c r="G450" s="99"/>
      <c r="H450" s="99"/>
      <c r="I450" s="121"/>
      <c r="J450" s="108"/>
      <c r="K450" s="108"/>
      <c r="L450" s="108"/>
      <c r="M450" s="108"/>
      <c r="N450" s="108"/>
      <c r="O450" s="108"/>
      <c r="P450" s="108"/>
      <c r="Q450" s="108"/>
      <c r="R450" s="108"/>
      <c r="S450" s="108"/>
      <c r="T450" s="108"/>
      <c r="U450" s="108"/>
      <c r="V450" s="108"/>
      <c r="W450" s="108"/>
      <c r="X450" s="108"/>
      <c r="Y450" s="108"/>
      <c r="Z450" s="108"/>
      <c r="AA450" s="108"/>
    </row>
    <row r="451" spans="1:27" ht="14.25" customHeight="1">
      <c r="A451" s="108"/>
      <c r="B451" s="99"/>
      <c r="C451" s="108"/>
      <c r="D451" s="108"/>
      <c r="E451" s="99"/>
      <c r="F451" s="99"/>
      <c r="G451" s="99"/>
      <c r="H451" s="99"/>
      <c r="I451" s="121"/>
      <c r="J451" s="108"/>
      <c r="K451" s="108"/>
      <c r="L451" s="108"/>
      <c r="M451" s="108"/>
      <c r="N451" s="108"/>
      <c r="O451" s="108"/>
      <c r="P451" s="108"/>
      <c r="Q451" s="108"/>
      <c r="R451" s="108"/>
      <c r="S451" s="108"/>
      <c r="T451" s="108"/>
      <c r="U451" s="108"/>
      <c r="V451" s="108"/>
      <c r="W451" s="108"/>
      <c r="X451" s="108"/>
      <c r="Y451" s="108"/>
      <c r="Z451" s="108"/>
      <c r="AA451" s="108"/>
    </row>
    <row r="452" spans="1:27" ht="14.25" customHeight="1">
      <c r="A452" s="108"/>
      <c r="B452" s="99"/>
      <c r="C452" s="108"/>
      <c r="D452" s="108"/>
      <c r="E452" s="99"/>
      <c r="F452" s="99"/>
      <c r="G452" s="99"/>
      <c r="H452" s="99"/>
      <c r="I452" s="121"/>
      <c r="J452" s="108"/>
      <c r="K452" s="108"/>
      <c r="L452" s="108"/>
      <c r="M452" s="108"/>
      <c r="N452" s="108"/>
      <c r="O452" s="108"/>
      <c r="P452" s="108"/>
      <c r="Q452" s="108"/>
      <c r="R452" s="108"/>
      <c r="S452" s="108"/>
      <c r="T452" s="108"/>
      <c r="U452" s="108"/>
      <c r="V452" s="108"/>
      <c r="W452" s="108"/>
      <c r="X452" s="108"/>
      <c r="Y452" s="108"/>
      <c r="Z452" s="108"/>
      <c r="AA452" s="108"/>
    </row>
    <row r="453" spans="1:27" ht="14.25" customHeight="1">
      <c r="A453" s="108"/>
      <c r="B453" s="99"/>
      <c r="C453" s="108"/>
      <c r="D453" s="108"/>
      <c r="E453" s="99"/>
      <c r="F453" s="99"/>
      <c r="G453" s="99"/>
      <c r="H453" s="99"/>
      <c r="I453" s="121"/>
      <c r="J453" s="108"/>
      <c r="K453" s="108"/>
      <c r="L453" s="108"/>
      <c r="M453" s="108"/>
      <c r="N453" s="108"/>
      <c r="O453" s="108"/>
      <c r="P453" s="108"/>
      <c r="Q453" s="108"/>
      <c r="R453" s="108"/>
      <c r="S453" s="108"/>
      <c r="T453" s="108"/>
      <c r="U453" s="108"/>
      <c r="V453" s="108"/>
      <c r="W453" s="108"/>
      <c r="X453" s="108"/>
      <c r="Y453" s="108"/>
      <c r="Z453" s="108"/>
      <c r="AA453" s="108"/>
    </row>
    <row r="454" spans="1:27" ht="14.25" customHeight="1">
      <c r="A454" s="108"/>
      <c r="B454" s="99"/>
      <c r="C454" s="108"/>
      <c r="D454" s="108"/>
      <c r="E454" s="99"/>
      <c r="F454" s="99"/>
      <c r="G454" s="99"/>
      <c r="H454" s="99"/>
      <c r="I454" s="121"/>
      <c r="J454" s="108"/>
      <c r="K454" s="108"/>
      <c r="L454" s="108"/>
      <c r="M454" s="108"/>
      <c r="N454" s="108"/>
      <c r="O454" s="108"/>
      <c r="P454" s="108"/>
      <c r="Q454" s="108"/>
      <c r="R454" s="108"/>
      <c r="S454" s="108"/>
      <c r="T454" s="108"/>
      <c r="U454" s="108"/>
      <c r="V454" s="108"/>
      <c r="W454" s="108"/>
      <c r="X454" s="108"/>
      <c r="Y454" s="108"/>
      <c r="Z454" s="108"/>
      <c r="AA454" s="108"/>
    </row>
    <row r="455" spans="1:27" ht="14.25" customHeight="1">
      <c r="A455" s="108"/>
      <c r="B455" s="99"/>
      <c r="C455" s="108"/>
      <c r="D455" s="108"/>
      <c r="E455" s="99"/>
      <c r="F455" s="99"/>
      <c r="G455" s="99"/>
      <c r="H455" s="99"/>
      <c r="I455" s="121"/>
      <c r="J455" s="108"/>
      <c r="K455" s="108"/>
      <c r="L455" s="108"/>
      <c r="M455" s="108"/>
      <c r="N455" s="108"/>
      <c r="O455" s="108"/>
      <c r="P455" s="108"/>
      <c r="Q455" s="108"/>
      <c r="R455" s="108"/>
      <c r="S455" s="108"/>
      <c r="T455" s="108"/>
      <c r="U455" s="108"/>
      <c r="V455" s="108"/>
      <c r="W455" s="108"/>
      <c r="X455" s="108"/>
      <c r="Y455" s="108"/>
      <c r="Z455" s="108"/>
      <c r="AA455" s="108"/>
    </row>
    <row r="456" spans="1:27" ht="14.25" customHeight="1">
      <c r="A456" s="108"/>
      <c r="B456" s="99"/>
      <c r="C456" s="108"/>
      <c r="D456" s="108"/>
      <c r="E456" s="99"/>
      <c r="F456" s="99"/>
      <c r="G456" s="99"/>
      <c r="H456" s="99"/>
      <c r="I456" s="121"/>
      <c r="J456" s="108"/>
      <c r="K456" s="108"/>
      <c r="L456" s="108"/>
      <c r="M456" s="108"/>
      <c r="N456" s="108"/>
      <c r="O456" s="108"/>
      <c r="P456" s="108"/>
      <c r="Q456" s="108"/>
      <c r="R456" s="108"/>
      <c r="S456" s="108"/>
      <c r="T456" s="108"/>
      <c r="U456" s="108"/>
      <c r="V456" s="108"/>
      <c r="W456" s="108"/>
      <c r="X456" s="108"/>
      <c r="Y456" s="108"/>
      <c r="Z456" s="108"/>
      <c r="AA456" s="108"/>
    </row>
    <row r="457" spans="1:27" ht="14.25" customHeight="1">
      <c r="A457" s="108"/>
      <c r="B457" s="99"/>
      <c r="C457" s="108"/>
      <c r="D457" s="108"/>
      <c r="E457" s="99"/>
      <c r="F457" s="99"/>
      <c r="G457" s="99"/>
      <c r="H457" s="99"/>
      <c r="I457" s="121"/>
      <c r="J457" s="108"/>
      <c r="K457" s="108"/>
      <c r="L457" s="108"/>
      <c r="M457" s="108"/>
      <c r="N457" s="108"/>
      <c r="O457" s="108"/>
      <c r="P457" s="108"/>
      <c r="Q457" s="108"/>
      <c r="R457" s="108"/>
      <c r="S457" s="108"/>
      <c r="T457" s="108"/>
      <c r="U457" s="108"/>
      <c r="V457" s="108"/>
      <c r="W457" s="108"/>
      <c r="X457" s="108"/>
      <c r="Y457" s="108"/>
      <c r="Z457" s="108"/>
      <c r="AA457" s="108"/>
    </row>
    <row r="458" spans="1:27" ht="14.25" customHeight="1">
      <c r="A458" s="108"/>
      <c r="B458" s="99"/>
      <c r="C458" s="108"/>
      <c r="D458" s="108"/>
      <c r="E458" s="99"/>
      <c r="F458" s="99"/>
      <c r="G458" s="99"/>
      <c r="H458" s="99"/>
      <c r="I458" s="121"/>
      <c r="J458" s="108"/>
      <c r="K458" s="108"/>
      <c r="L458" s="108"/>
      <c r="M458" s="108"/>
      <c r="N458" s="108"/>
      <c r="O458" s="108"/>
      <c r="P458" s="108"/>
      <c r="Q458" s="108"/>
      <c r="R458" s="108"/>
      <c r="S458" s="108"/>
      <c r="T458" s="108"/>
      <c r="U458" s="108"/>
      <c r="V458" s="108"/>
      <c r="W458" s="108"/>
      <c r="X458" s="108"/>
      <c r="Y458" s="108"/>
      <c r="Z458" s="108"/>
      <c r="AA458" s="108"/>
    </row>
    <row r="459" spans="1:27" ht="14.25" customHeight="1">
      <c r="A459" s="108"/>
      <c r="B459" s="99"/>
      <c r="C459" s="108"/>
      <c r="D459" s="108"/>
      <c r="E459" s="99"/>
      <c r="F459" s="99"/>
      <c r="G459" s="99"/>
      <c r="H459" s="99"/>
      <c r="I459" s="121"/>
      <c r="J459" s="108"/>
      <c r="K459" s="108"/>
      <c r="L459" s="108"/>
      <c r="M459" s="108"/>
      <c r="N459" s="108"/>
      <c r="O459" s="108"/>
      <c r="P459" s="108"/>
      <c r="Q459" s="108"/>
      <c r="R459" s="108"/>
      <c r="S459" s="108"/>
      <c r="T459" s="108"/>
      <c r="U459" s="108"/>
      <c r="V459" s="108"/>
      <c r="W459" s="108"/>
      <c r="X459" s="108"/>
      <c r="Y459" s="108"/>
      <c r="Z459" s="108"/>
      <c r="AA459" s="108"/>
    </row>
    <row r="460" spans="1:27" ht="14.25" customHeight="1">
      <c r="A460" s="108"/>
      <c r="B460" s="99"/>
      <c r="C460" s="108"/>
      <c r="D460" s="108"/>
      <c r="E460" s="99"/>
      <c r="F460" s="99"/>
      <c r="G460" s="99"/>
      <c r="H460" s="99"/>
      <c r="I460" s="121"/>
      <c r="J460" s="108"/>
      <c r="K460" s="108"/>
      <c r="L460" s="108"/>
      <c r="M460" s="108"/>
      <c r="N460" s="108"/>
      <c r="O460" s="108"/>
      <c r="P460" s="108"/>
      <c r="Q460" s="108"/>
      <c r="R460" s="108"/>
      <c r="S460" s="108"/>
      <c r="T460" s="108"/>
      <c r="U460" s="108"/>
      <c r="V460" s="108"/>
      <c r="W460" s="108"/>
      <c r="X460" s="108"/>
      <c r="Y460" s="108"/>
      <c r="Z460" s="108"/>
      <c r="AA460" s="108"/>
    </row>
    <row r="461" spans="1:27" ht="14.25" customHeight="1">
      <c r="A461" s="108"/>
      <c r="B461" s="99"/>
      <c r="C461" s="108"/>
      <c r="D461" s="108"/>
      <c r="E461" s="99"/>
      <c r="F461" s="99"/>
      <c r="G461" s="99"/>
      <c r="H461" s="99"/>
      <c r="I461" s="121"/>
      <c r="J461" s="108"/>
      <c r="K461" s="108"/>
      <c r="L461" s="108"/>
      <c r="M461" s="108"/>
      <c r="N461" s="108"/>
      <c r="O461" s="108"/>
      <c r="P461" s="108"/>
      <c r="Q461" s="108"/>
      <c r="R461" s="108"/>
      <c r="S461" s="108"/>
      <c r="T461" s="108"/>
      <c r="U461" s="108"/>
      <c r="V461" s="108"/>
      <c r="W461" s="108"/>
      <c r="X461" s="108"/>
      <c r="Y461" s="108"/>
      <c r="Z461" s="108"/>
      <c r="AA461" s="108"/>
    </row>
    <row r="462" spans="1:27" ht="14.25" customHeight="1">
      <c r="A462" s="108"/>
      <c r="B462" s="99"/>
      <c r="C462" s="108"/>
      <c r="D462" s="108"/>
      <c r="E462" s="99"/>
      <c r="F462" s="99"/>
      <c r="G462" s="99"/>
      <c r="H462" s="99"/>
      <c r="I462" s="121"/>
      <c r="J462" s="108"/>
      <c r="K462" s="108"/>
      <c r="L462" s="108"/>
      <c r="M462" s="108"/>
      <c r="N462" s="108"/>
      <c r="O462" s="108"/>
      <c r="P462" s="108"/>
      <c r="Q462" s="108"/>
      <c r="R462" s="108"/>
      <c r="S462" s="108"/>
      <c r="T462" s="108"/>
      <c r="U462" s="108"/>
      <c r="V462" s="108"/>
      <c r="W462" s="108"/>
      <c r="X462" s="108"/>
      <c r="Y462" s="108"/>
      <c r="Z462" s="108"/>
      <c r="AA462" s="108"/>
    </row>
    <row r="463" spans="1:27" ht="14.25" customHeight="1">
      <c r="A463" s="108"/>
      <c r="B463" s="99"/>
      <c r="C463" s="108"/>
      <c r="D463" s="108"/>
      <c r="E463" s="99"/>
      <c r="F463" s="99"/>
      <c r="G463" s="99"/>
      <c r="H463" s="99"/>
      <c r="I463" s="121"/>
      <c r="J463" s="108"/>
      <c r="K463" s="108"/>
      <c r="L463" s="108"/>
      <c r="M463" s="108"/>
      <c r="N463" s="108"/>
      <c r="O463" s="108"/>
      <c r="P463" s="108"/>
      <c r="Q463" s="108"/>
      <c r="R463" s="108"/>
      <c r="S463" s="108"/>
      <c r="T463" s="108"/>
      <c r="U463" s="108"/>
      <c r="V463" s="108"/>
      <c r="W463" s="108"/>
      <c r="X463" s="108"/>
      <c r="Y463" s="108"/>
      <c r="Z463" s="108"/>
      <c r="AA463" s="108"/>
    </row>
    <row r="464" spans="1:27" ht="14.25" customHeight="1">
      <c r="A464" s="108"/>
      <c r="B464" s="99"/>
      <c r="C464" s="108"/>
      <c r="D464" s="108"/>
      <c r="E464" s="99"/>
      <c r="F464" s="99"/>
      <c r="G464" s="99"/>
      <c r="H464" s="99"/>
      <c r="I464" s="121"/>
      <c r="J464" s="108"/>
      <c r="K464" s="108"/>
      <c r="L464" s="108"/>
      <c r="M464" s="108"/>
      <c r="N464" s="108"/>
      <c r="O464" s="108"/>
      <c r="P464" s="108"/>
      <c r="Q464" s="108"/>
      <c r="R464" s="108"/>
      <c r="S464" s="108"/>
      <c r="T464" s="108"/>
      <c r="U464" s="108"/>
      <c r="V464" s="108"/>
      <c r="W464" s="108"/>
      <c r="X464" s="108"/>
      <c r="Y464" s="108"/>
      <c r="Z464" s="108"/>
      <c r="AA464" s="108"/>
    </row>
    <row r="465" spans="1:27" ht="14.25" customHeight="1">
      <c r="A465" s="108"/>
      <c r="B465" s="99"/>
      <c r="C465" s="108"/>
      <c r="D465" s="108"/>
      <c r="E465" s="99"/>
      <c r="F465" s="99"/>
      <c r="G465" s="99"/>
      <c r="H465" s="99"/>
      <c r="I465" s="121"/>
      <c r="J465" s="108"/>
      <c r="K465" s="108"/>
      <c r="L465" s="108"/>
      <c r="M465" s="108"/>
      <c r="N465" s="108"/>
      <c r="O465" s="108"/>
      <c r="P465" s="108"/>
      <c r="Q465" s="108"/>
      <c r="R465" s="108"/>
      <c r="S465" s="108"/>
      <c r="T465" s="108"/>
      <c r="U465" s="108"/>
      <c r="V465" s="108"/>
      <c r="W465" s="108"/>
      <c r="X465" s="108"/>
      <c r="Y465" s="108"/>
      <c r="Z465" s="108"/>
      <c r="AA465" s="108"/>
    </row>
    <row r="466" spans="1:27" ht="14.25" customHeight="1">
      <c r="A466" s="108"/>
      <c r="B466" s="99"/>
      <c r="C466" s="108"/>
      <c r="D466" s="108"/>
      <c r="E466" s="99"/>
      <c r="F466" s="99"/>
      <c r="G466" s="99"/>
      <c r="H466" s="99"/>
      <c r="I466" s="121"/>
      <c r="J466" s="108"/>
      <c r="K466" s="108"/>
      <c r="L466" s="108"/>
      <c r="M466" s="108"/>
      <c r="N466" s="108"/>
      <c r="O466" s="108"/>
      <c r="P466" s="108"/>
      <c r="Q466" s="108"/>
      <c r="R466" s="108"/>
      <c r="S466" s="108"/>
      <c r="T466" s="108"/>
      <c r="U466" s="108"/>
      <c r="V466" s="108"/>
      <c r="W466" s="108"/>
      <c r="X466" s="108"/>
      <c r="Y466" s="108"/>
      <c r="Z466" s="108"/>
      <c r="AA466" s="108"/>
    </row>
    <row r="467" spans="1:27" ht="14.25" customHeight="1">
      <c r="A467" s="108"/>
      <c r="B467" s="99"/>
      <c r="C467" s="108"/>
      <c r="D467" s="108"/>
      <c r="E467" s="99"/>
      <c r="F467" s="99"/>
      <c r="G467" s="99"/>
      <c r="H467" s="99"/>
      <c r="I467" s="121"/>
      <c r="J467" s="108"/>
      <c r="K467" s="108"/>
      <c r="L467" s="108"/>
      <c r="M467" s="108"/>
      <c r="N467" s="108"/>
      <c r="O467" s="108"/>
      <c r="P467" s="108"/>
      <c r="Q467" s="108"/>
      <c r="R467" s="108"/>
      <c r="S467" s="108"/>
      <c r="T467" s="108"/>
      <c r="U467" s="108"/>
      <c r="V467" s="108"/>
      <c r="W467" s="108"/>
      <c r="X467" s="108"/>
      <c r="Y467" s="108"/>
      <c r="Z467" s="108"/>
      <c r="AA467" s="108"/>
    </row>
    <row r="468" spans="1:27" ht="14.25" customHeight="1">
      <c r="A468" s="108"/>
      <c r="B468" s="99"/>
      <c r="C468" s="108"/>
      <c r="D468" s="108"/>
      <c r="E468" s="99"/>
      <c r="F468" s="99"/>
      <c r="G468" s="99"/>
      <c r="H468" s="99"/>
      <c r="I468" s="121"/>
      <c r="J468" s="108"/>
      <c r="K468" s="108"/>
      <c r="L468" s="108"/>
      <c r="M468" s="108"/>
      <c r="N468" s="108"/>
      <c r="O468" s="108"/>
      <c r="P468" s="108"/>
      <c r="Q468" s="108"/>
      <c r="R468" s="108"/>
      <c r="S468" s="108"/>
      <c r="T468" s="108"/>
      <c r="U468" s="108"/>
      <c r="V468" s="108"/>
      <c r="W468" s="108"/>
      <c r="X468" s="108"/>
      <c r="Y468" s="108"/>
      <c r="Z468" s="108"/>
      <c r="AA468" s="108"/>
    </row>
    <row r="469" spans="1:27" ht="14.25" customHeight="1">
      <c r="A469" s="108"/>
      <c r="B469" s="99"/>
      <c r="C469" s="108"/>
      <c r="D469" s="108"/>
      <c r="E469" s="99"/>
      <c r="F469" s="99"/>
      <c r="G469" s="99"/>
      <c r="H469" s="99"/>
      <c r="I469" s="121"/>
      <c r="J469" s="108"/>
      <c r="K469" s="108"/>
      <c r="L469" s="108"/>
      <c r="M469" s="108"/>
      <c r="N469" s="108"/>
      <c r="O469" s="108"/>
      <c r="P469" s="108"/>
      <c r="Q469" s="108"/>
      <c r="R469" s="108"/>
      <c r="S469" s="108"/>
      <c r="T469" s="108"/>
      <c r="U469" s="108"/>
      <c r="V469" s="108"/>
      <c r="W469" s="108"/>
      <c r="X469" s="108"/>
      <c r="Y469" s="108"/>
      <c r="Z469" s="108"/>
      <c r="AA469" s="108"/>
    </row>
    <row r="470" spans="1:27" ht="14.25" customHeight="1">
      <c r="A470" s="108"/>
      <c r="B470" s="99"/>
      <c r="C470" s="108"/>
      <c r="D470" s="108"/>
      <c r="E470" s="99"/>
      <c r="F470" s="99"/>
      <c r="G470" s="99"/>
      <c r="H470" s="99"/>
      <c r="I470" s="121"/>
      <c r="J470" s="108"/>
      <c r="K470" s="108"/>
      <c r="L470" s="108"/>
      <c r="M470" s="108"/>
      <c r="N470" s="108"/>
      <c r="O470" s="108"/>
      <c r="P470" s="108"/>
      <c r="Q470" s="108"/>
      <c r="R470" s="108"/>
      <c r="S470" s="108"/>
      <c r="T470" s="108"/>
      <c r="U470" s="108"/>
      <c r="V470" s="108"/>
      <c r="W470" s="108"/>
      <c r="X470" s="108"/>
      <c r="Y470" s="108"/>
      <c r="Z470" s="108"/>
      <c r="AA470" s="108"/>
    </row>
    <row r="471" spans="1:27" ht="14.25" customHeight="1">
      <c r="A471" s="108"/>
      <c r="B471" s="99"/>
      <c r="C471" s="108"/>
      <c r="D471" s="108"/>
      <c r="E471" s="99"/>
      <c r="F471" s="99"/>
      <c r="G471" s="99"/>
      <c r="H471" s="99"/>
      <c r="I471" s="121"/>
      <c r="J471" s="108"/>
      <c r="K471" s="108"/>
      <c r="L471" s="108"/>
      <c r="M471" s="108"/>
      <c r="N471" s="108"/>
      <c r="O471" s="108"/>
      <c r="P471" s="108"/>
      <c r="Q471" s="108"/>
      <c r="R471" s="108"/>
      <c r="S471" s="108"/>
      <c r="T471" s="108"/>
      <c r="U471" s="108"/>
      <c r="V471" s="108"/>
      <c r="W471" s="108"/>
      <c r="X471" s="108"/>
      <c r="Y471" s="108"/>
      <c r="Z471" s="108"/>
      <c r="AA471" s="108"/>
    </row>
    <row r="472" spans="1:27" ht="14.25" customHeight="1">
      <c r="A472" s="108"/>
      <c r="B472" s="99"/>
      <c r="C472" s="108"/>
      <c r="D472" s="108"/>
      <c r="E472" s="99"/>
      <c r="F472" s="99"/>
      <c r="G472" s="99"/>
      <c r="H472" s="99"/>
      <c r="I472" s="121"/>
      <c r="J472" s="108"/>
      <c r="K472" s="108"/>
      <c r="L472" s="108"/>
      <c r="M472" s="108"/>
      <c r="N472" s="108"/>
      <c r="O472" s="108"/>
      <c r="P472" s="108"/>
      <c r="Q472" s="108"/>
      <c r="R472" s="108"/>
      <c r="S472" s="108"/>
      <c r="T472" s="108"/>
      <c r="U472" s="108"/>
      <c r="V472" s="108"/>
      <c r="W472" s="108"/>
      <c r="X472" s="108"/>
      <c r="Y472" s="108"/>
      <c r="Z472" s="108"/>
      <c r="AA472" s="108"/>
    </row>
    <row r="473" spans="1:27" ht="14.25" customHeight="1">
      <c r="A473" s="108"/>
      <c r="B473" s="99"/>
      <c r="C473" s="108"/>
      <c r="D473" s="108"/>
      <c r="E473" s="99"/>
      <c r="F473" s="99"/>
      <c r="G473" s="99"/>
      <c r="H473" s="99"/>
      <c r="I473" s="121"/>
      <c r="J473" s="108"/>
      <c r="K473" s="108"/>
      <c r="L473" s="108"/>
      <c r="M473" s="108"/>
      <c r="N473" s="108"/>
      <c r="O473" s="108"/>
      <c r="P473" s="108"/>
      <c r="Q473" s="108"/>
      <c r="R473" s="108"/>
      <c r="S473" s="108"/>
      <c r="T473" s="108"/>
      <c r="U473" s="108"/>
      <c r="V473" s="108"/>
      <c r="W473" s="108"/>
      <c r="X473" s="108"/>
      <c r="Y473" s="108"/>
      <c r="Z473" s="108"/>
      <c r="AA473" s="108"/>
    </row>
    <row r="474" spans="1:27" ht="14.25" customHeight="1">
      <c r="A474" s="108"/>
      <c r="B474" s="99"/>
      <c r="C474" s="108"/>
      <c r="D474" s="108"/>
      <c r="E474" s="99"/>
      <c r="F474" s="99"/>
      <c r="G474" s="99"/>
      <c r="H474" s="99"/>
      <c r="I474" s="121"/>
      <c r="J474" s="108"/>
      <c r="K474" s="108"/>
      <c r="L474" s="108"/>
      <c r="M474" s="108"/>
      <c r="N474" s="108"/>
      <c r="O474" s="108"/>
      <c r="P474" s="108"/>
      <c r="Q474" s="108"/>
      <c r="R474" s="108"/>
      <c r="S474" s="108"/>
      <c r="T474" s="108"/>
      <c r="U474" s="108"/>
      <c r="V474" s="108"/>
      <c r="W474" s="108"/>
      <c r="X474" s="108"/>
      <c r="Y474" s="108"/>
      <c r="Z474" s="108"/>
      <c r="AA474" s="108"/>
    </row>
    <row r="475" spans="1:27" ht="14.25" customHeight="1">
      <c r="A475" s="108"/>
      <c r="B475" s="99"/>
      <c r="C475" s="108"/>
      <c r="D475" s="108"/>
      <c r="E475" s="99"/>
      <c r="F475" s="99"/>
      <c r="G475" s="99"/>
      <c r="H475" s="99"/>
      <c r="I475" s="121"/>
      <c r="J475" s="108"/>
      <c r="K475" s="108"/>
      <c r="L475" s="108"/>
      <c r="M475" s="108"/>
      <c r="N475" s="108"/>
      <c r="O475" s="108"/>
      <c r="P475" s="108"/>
      <c r="Q475" s="108"/>
      <c r="R475" s="108"/>
      <c r="S475" s="108"/>
      <c r="T475" s="108"/>
      <c r="U475" s="108"/>
      <c r="V475" s="108"/>
      <c r="W475" s="108"/>
      <c r="X475" s="108"/>
      <c r="Y475" s="108"/>
      <c r="Z475" s="108"/>
      <c r="AA475" s="108"/>
    </row>
    <row r="476" spans="1:27" ht="14.25" customHeight="1">
      <c r="A476" s="108"/>
      <c r="B476" s="99"/>
      <c r="C476" s="108"/>
      <c r="D476" s="108"/>
      <c r="E476" s="99"/>
      <c r="F476" s="99"/>
      <c r="G476" s="99"/>
      <c r="H476" s="99"/>
      <c r="I476" s="121"/>
      <c r="J476" s="108"/>
      <c r="K476" s="108"/>
      <c r="L476" s="108"/>
      <c r="M476" s="108"/>
      <c r="N476" s="108"/>
      <c r="O476" s="108"/>
      <c r="P476" s="108"/>
      <c r="Q476" s="108"/>
      <c r="R476" s="108"/>
      <c r="S476" s="108"/>
      <c r="T476" s="108"/>
      <c r="U476" s="108"/>
      <c r="V476" s="108"/>
      <c r="W476" s="108"/>
      <c r="X476" s="108"/>
      <c r="Y476" s="108"/>
      <c r="Z476" s="108"/>
      <c r="AA476" s="108"/>
    </row>
    <row r="477" spans="1:27" ht="14.25" customHeight="1">
      <c r="A477" s="108"/>
      <c r="B477" s="99"/>
      <c r="C477" s="108"/>
      <c r="D477" s="108"/>
      <c r="E477" s="99"/>
      <c r="F477" s="99"/>
      <c r="G477" s="99"/>
      <c r="H477" s="99"/>
      <c r="I477" s="121"/>
      <c r="J477" s="108"/>
      <c r="K477" s="108"/>
      <c r="L477" s="108"/>
      <c r="M477" s="108"/>
      <c r="N477" s="108"/>
      <c r="O477" s="108"/>
      <c r="P477" s="108"/>
      <c r="Q477" s="108"/>
      <c r="R477" s="108"/>
      <c r="S477" s="108"/>
      <c r="T477" s="108"/>
      <c r="U477" s="108"/>
      <c r="V477" s="108"/>
      <c r="W477" s="108"/>
      <c r="X477" s="108"/>
      <c r="Y477" s="108"/>
      <c r="Z477" s="108"/>
      <c r="AA477" s="108"/>
    </row>
    <row r="478" spans="1:27" ht="14.25" customHeight="1">
      <c r="A478" s="108"/>
      <c r="B478" s="99"/>
      <c r="C478" s="108"/>
      <c r="D478" s="108"/>
      <c r="E478" s="99"/>
      <c r="F478" s="99"/>
      <c r="G478" s="99"/>
      <c r="H478" s="99"/>
      <c r="I478" s="121"/>
      <c r="J478" s="108"/>
      <c r="K478" s="108"/>
      <c r="L478" s="108"/>
      <c r="M478" s="108"/>
      <c r="N478" s="108"/>
      <c r="O478" s="108"/>
      <c r="P478" s="108"/>
      <c r="Q478" s="108"/>
      <c r="R478" s="108"/>
      <c r="S478" s="108"/>
      <c r="T478" s="108"/>
      <c r="U478" s="108"/>
      <c r="V478" s="108"/>
      <c r="W478" s="108"/>
      <c r="X478" s="108"/>
      <c r="Y478" s="108"/>
      <c r="Z478" s="108"/>
      <c r="AA478" s="108"/>
    </row>
    <row r="479" spans="1:27" ht="14.25" customHeight="1">
      <c r="A479" s="108"/>
      <c r="B479" s="99"/>
      <c r="C479" s="108"/>
      <c r="D479" s="108"/>
      <c r="E479" s="99"/>
      <c r="F479" s="99"/>
      <c r="G479" s="99"/>
      <c r="H479" s="99"/>
      <c r="I479" s="121"/>
      <c r="J479" s="108"/>
      <c r="K479" s="108"/>
      <c r="L479" s="108"/>
      <c r="M479" s="108"/>
      <c r="N479" s="108"/>
      <c r="O479" s="108"/>
      <c r="P479" s="108"/>
      <c r="Q479" s="108"/>
      <c r="R479" s="108"/>
      <c r="S479" s="108"/>
      <c r="T479" s="108"/>
      <c r="U479" s="108"/>
      <c r="V479" s="108"/>
      <c r="W479" s="108"/>
      <c r="X479" s="108"/>
      <c r="Y479" s="108"/>
      <c r="Z479" s="108"/>
      <c r="AA479" s="108"/>
    </row>
    <row r="480" spans="1:27" ht="14.25" customHeight="1">
      <c r="A480" s="108"/>
      <c r="B480" s="99"/>
      <c r="C480" s="108"/>
      <c r="D480" s="108"/>
      <c r="E480" s="99"/>
      <c r="F480" s="99"/>
      <c r="G480" s="99"/>
      <c r="H480" s="99"/>
      <c r="I480" s="121"/>
      <c r="J480" s="108"/>
      <c r="K480" s="108"/>
      <c r="L480" s="108"/>
      <c r="M480" s="108"/>
      <c r="N480" s="108"/>
      <c r="O480" s="108"/>
      <c r="P480" s="108"/>
      <c r="Q480" s="108"/>
      <c r="R480" s="108"/>
      <c r="S480" s="108"/>
      <c r="T480" s="108"/>
      <c r="U480" s="108"/>
      <c r="V480" s="108"/>
      <c r="W480" s="108"/>
      <c r="X480" s="108"/>
      <c r="Y480" s="108"/>
      <c r="Z480" s="108"/>
      <c r="AA480" s="108"/>
    </row>
    <row r="481" spans="1:27" ht="14.25" customHeight="1">
      <c r="A481" s="108"/>
      <c r="B481" s="99"/>
      <c r="C481" s="108"/>
      <c r="D481" s="108"/>
      <c r="E481" s="99"/>
      <c r="F481" s="99"/>
      <c r="G481" s="99"/>
      <c r="H481" s="99"/>
      <c r="I481" s="121"/>
      <c r="J481" s="108"/>
      <c r="K481" s="108"/>
      <c r="L481" s="108"/>
      <c r="M481" s="108"/>
      <c r="N481" s="108"/>
      <c r="O481" s="108"/>
      <c r="P481" s="108"/>
      <c r="Q481" s="108"/>
      <c r="R481" s="108"/>
      <c r="S481" s="108"/>
      <c r="T481" s="108"/>
      <c r="U481" s="108"/>
      <c r="V481" s="108"/>
      <c r="W481" s="108"/>
      <c r="X481" s="108"/>
      <c r="Y481" s="108"/>
      <c r="Z481" s="108"/>
      <c r="AA481" s="108"/>
    </row>
    <row r="482" spans="1:27" ht="14.25" customHeight="1">
      <c r="A482" s="108"/>
      <c r="B482" s="99"/>
      <c r="C482" s="108"/>
      <c r="D482" s="108"/>
      <c r="E482" s="99"/>
      <c r="F482" s="99"/>
      <c r="G482" s="99"/>
      <c r="H482" s="99"/>
      <c r="I482" s="121"/>
      <c r="J482" s="108"/>
      <c r="K482" s="108"/>
      <c r="L482" s="108"/>
      <c r="M482" s="108"/>
      <c r="N482" s="108"/>
      <c r="O482" s="108"/>
      <c r="P482" s="108"/>
      <c r="Q482" s="108"/>
      <c r="R482" s="108"/>
      <c r="S482" s="108"/>
      <c r="T482" s="108"/>
      <c r="U482" s="108"/>
      <c r="V482" s="108"/>
      <c r="W482" s="108"/>
      <c r="X482" s="108"/>
      <c r="Y482" s="108"/>
      <c r="Z482" s="108"/>
      <c r="AA482" s="108"/>
    </row>
    <row r="483" spans="1:27" ht="14.25" customHeight="1">
      <c r="A483" s="108"/>
      <c r="B483" s="99"/>
      <c r="C483" s="108"/>
      <c r="D483" s="108"/>
      <c r="E483" s="99"/>
      <c r="F483" s="99"/>
      <c r="G483" s="99"/>
      <c r="H483" s="99"/>
      <c r="I483" s="121"/>
      <c r="J483" s="108"/>
      <c r="K483" s="108"/>
      <c r="L483" s="108"/>
      <c r="M483" s="108"/>
      <c r="N483" s="108"/>
      <c r="O483" s="108"/>
      <c r="P483" s="108"/>
      <c r="Q483" s="108"/>
      <c r="R483" s="108"/>
      <c r="S483" s="108"/>
      <c r="T483" s="108"/>
      <c r="U483" s="108"/>
      <c r="V483" s="108"/>
      <c r="W483" s="108"/>
      <c r="X483" s="108"/>
      <c r="Y483" s="108"/>
      <c r="Z483" s="108"/>
      <c r="AA483" s="108"/>
    </row>
    <row r="484" spans="1:27" ht="14.25" customHeight="1">
      <c r="A484" s="108"/>
      <c r="B484" s="99"/>
      <c r="C484" s="108"/>
      <c r="D484" s="108"/>
      <c r="E484" s="99"/>
      <c r="F484" s="99"/>
      <c r="G484" s="99"/>
      <c r="H484" s="99"/>
      <c r="I484" s="121"/>
      <c r="J484" s="108"/>
      <c r="K484" s="108"/>
      <c r="L484" s="108"/>
      <c r="M484" s="108"/>
      <c r="N484" s="108"/>
      <c r="O484" s="108"/>
      <c r="P484" s="108"/>
      <c r="Q484" s="108"/>
      <c r="R484" s="108"/>
      <c r="S484" s="108"/>
      <c r="T484" s="108"/>
      <c r="U484" s="108"/>
      <c r="V484" s="108"/>
      <c r="W484" s="108"/>
      <c r="X484" s="108"/>
      <c r="Y484" s="108"/>
      <c r="Z484" s="108"/>
      <c r="AA484" s="108"/>
    </row>
    <row r="485" spans="1:27" ht="14.25" customHeight="1">
      <c r="A485" s="108"/>
      <c r="B485" s="99"/>
      <c r="C485" s="108"/>
      <c r="D485" s="108"/>
      <c r="E485" s="99"/>
      <c r="F485" s="99"/>
      <c r="G485" s="99"/>
      <c r="H485" s="99"/>
      <c r="I485" s="121"/>
      <c r="J485" s="108"/>
      <c r="K485" s="108"/>
      <c r="L485" s="108"/>
      <c r="M485" s="108"/>
      <c r="N485" s="108"/>
      <c r="O485" s="108"/>
      <c r="P485" s="108"/>
      <c r="Q485" s="108"/>
      <c r="R485" s="108"/>
      <c r="S485" s="108"/>
      <c r="T485" s="108"/>
      <c r="U485" s="108"/>
      <c r="V485" s="108"/>
      <c r="W485" s="108"/>
      <c r="X485" s="108"/>
      <c r="Y485" s="108"/>
      <c r="Z485" s="108"/>
      <c r="AA485" s="108"/>
    </row>
    <row r="486" spans="1:27" ht="14.25" customHeight="1">
      <c r="A486" s="108"/>
      <c r="B486" s="99"/>
      <c r="C486" s="108"/>
      <c r="D486" s="108"/>
      <c r="E486" s="99"/>
      <c r="F486" s="99"/>
      <c r="G486" s="99"/>
      <c r="H486" s="99"/>
      <c r="I486" s="121"/>
      <c r="J486" s="108"/>
      <c r="K486" s="108"/>
      <c r="L486" s="108"/>
      <c r="M486" s="108"/>
      <c r="N486" s="108"/>
      <c r="O486" s="108"/>
      <c r="P486" s="108"/>
      <c r="Q486" s="108"/>
      <c r="R486" s="108"/>
      <c r="S486" s="108"/>
      <c r="T486" s="108"/>
      <c r="U486" s="108"/>
      <c r="V486" s="108"/>
      <c r="W486" s="108"/>
      <c r="X486" s="108"/>
      <c r="Y486" s="108"/>
      <c r="Z486" s="108"/>
      <c r="AA486" s="108"/>
    </row>
    <row r="487" spans="1:27" ht="14.25" customHeight="1">
      <c r="A487" s="108"/>
      <c r="B487" s="99"/>
      <c r="C487" s="108"/>
      <c r="D487" s="108"/>
      <c r="E487" s="99"/>
      <c r="F487" s="99"/>
      <c r="G487" s="99"/>
      <c r="H487" s="99"/>
      <c r="I487" s="121"/>
      <c r="J487" s="108"/>
      <c r="K487" s="108"/>
      <c r="L487" s="108"/>
      <c r="M487" s="108"/>
      <c r="N487" s="108"/>
      <c r="O487" s="108"/>
      <c r="P487" s="108"/>
      <c r="Q487" s="108"/>
      <c r="R487" s="108"/>
      <c r="S487" s="108"/>
      <c r="T487" s="108"/>
      <c r="U487" s="108"/>
      <c r="V487" s="108"/>
      <c r="W487" s="108"/>
      <c r="X487" s="108"/>
      <c r="Y487" s="108"/>
      <c r="Z487" s="108"/>
      <c r="AA487" s="108"/>
    </row>
    <row r="488" spans="1:27" ht="14.25" customHeight="1">
      <c r="A488" s="108"/>
      <c r="B488" s="99"/>
      <c r="C488" s="108"/>
      <c r="D488" s="108"/>
      <c r="E488" s="99"/>
      <c r="F488" s="99"/>
      <c r="G488" s="99"/>
      <c r="H488" s="99"/>
      <c r="I488" s="121"/>
      <c r="J488" s="108"/>
      <c r="K488" s="108"/>
      <c r="L488" s="108"/>
      <c r="M488" s="108"/>
      <c r="N488" s="108"/>
      <c r="O488" s="108"/>
      <c r="P488" s="108"/>
      <c r="Q488" s="108"/>
      <c r="R488" s="108"/>
      <c r="S488" s="108"/>
      <c r="T488" s="108"/>
      <c r="U488" s="108"/>
      <c r="V488" s="108"/>
      <c r="W488" s="108"/>
      <c r="X488" s="108"/>
      <c r="Y488" s="108"/>
      <c r="Z488" s="108"/>
      <c r="AA488" s="108"/>
    </row>
    <row r="489" spans="1:27" ht="14.25" customHeight="1">
      <c r="A489" s="108"/>
      <c r="B489" s="99"/>
      <c r="C489" s="108"/>
      <c r="D489" s="108"/>
      <c r="E489" s="99"/>
      <c r="F489" s="99"/>
      <c r="G489" s="99"/>
      <c r="H489" s="99"/>
      <c r="I489" s="121"/>
      <c r="J489" s="108"/>
      <c r="K489" s="108"/>
      <c r="L489" s="108"/>
      <c r="M489" s="108"/>
      <c r="N489" s="108"/>
      <c r="O489" s="108"/>
      <c r="P489" s="108"/>
      <c r="Q489" s="108"/>
      <c r="R489" s="108"/>
      <c r="S489" s="108"/>
      <c r="T489" s="108"/>
      <c r="U489" s="108"/>
      <c r="V489" s="108"/>
      <c r="W489" s="108"/>
      <c r="X489" s="108"/>
      <c r="Y489" s="108"/>
      <c r="Z489" s="108"/>
      <c r="AA489" s="108"/>
    </row>
    <row r="490" spans="1:27" ht="14.25" customHeight="1">
      <c r="A490" s="108"/>
      <c r="B490" s="99"/>
      <c r="C490" s="108"/>
      <c r="D490" s="108"/>
      <c r="E490" s="99"/>
      <c r="F490" s="99"/>
      <c r="G490" s="99"/>
      <c r="H490" s="99"/>
      <c r="I490" s="121"/>
      <c r="J490" s="108"/>
      <c r="K490" s="108"/>
      <c r="L490" s="108"/>
      <c r="M490" s="108"/>
      <c r="N490" s="108"/>
      <c r="O490" s="108"/>
      <c r="P490" s="108"/>
      <c r="Q490" s="108"/>
      <c r="R490" s="108"/>
      <c r="S490" s="108"/>
      <c r="T490" s="108"/>
      <c r="U490" s="108"/>
      <c r="V490" s="108"/>
      <c r="W490" s="108"/>
      <c r="X490" s="108"/>
      <c r="Y490" s="108"/>
      <c r="Z490" s="108"/>
      <c r="AA490" s="108"/>
    </row>
    <row r="491" spans="1:27" ht="14.25" customHeight="1">
      <c r="A491" s="108"/>
      <c r="B491" s="99"/>
      <c r="C491" s="108"/>
      <c r="D491" s="108"/>
      <c r="E491" s="99"/>
      <c r="F491" s="99"/>
      <c r="G491" s="99"/>
      <c r="H491" s="99"/>
      <c r="I491" s="121"/>
      <c r="J491" s="108"/>
      <c r="K491" s="108"/>
      <c r="L491" s="108"/>
      <c r="M491" s="108"/>
      <c r="N491" s="108"/>
      <c r="O491" s="108"/>
      <c r="P491" s="108"/>
      <c r="Q491" s="108"/>
      <c r="R491" s="108"/>
      <c r="S491" s="108"/>
      <c r="T491" s="108"/>
      <c r="U491" s="108"/>
      <c r="V491" s="108"/>
      <c r="W491" s="108"/>
      <c r="X491" s="108"/>
      <c r="Y491" s="108"/>
      <c r="Z491" s="108"/>
      <c r="AA491" s="108"/>
    </row>
    <row r="492" spans="1:27" ht="14.25" customHeight="1">
      <c r="A492" s="108"/>
      <c r="B492" s="99"/>
      <c r="C492" s="108"/>
      <c r="D492" s="108"/>
      <c r="E492" s="99"/>
      <c r="F492" s="99"/>
      <c r="G492" s="99"/>
      <c r="H492" s="99"/>
      <c r="I492" s="121"/>
      <c r="J492" s="108"/>
      <c r="K492" s="108"/>
      <c r="L492" s="108"/>
      <c r="M492" s="108"/>
      <c r="N492" s="108"/>
      <c r="O492" s="108"/>
      <c r="P492" s="108"/>
      <c r="Q492" s="108"/>
      <c r="R492" s="108"/>
      <c r="S492" s="108"/>
      <c r="T492" s="108"/>
      <c r="U492" s="108"/>
      <c r="V492" s="108"/>
      <c r="W492" s="108"/>
      <c r="X492" s="108"/>
      <c r="Y492" s="108"/>
      <c r="Z492" s="108"/>
      <c r="AA492" s="108"/>
    </row>
    <row r="493" spans="1:27" ht="14.25" customHeight="1">
      <c r="A493" s="108"/>
      <c r="B493" s="99"/>
      <c r="C493" s="108"/>
      <c r="D493" s="108"/>
      <c r="E493" s="99"/>
      <c r="F493" s="99"/>
      <c r="G493" s="99"/>
      <c r="H493" s="99"/>
      <c r="I493" s="121"/>
      <c r="J493" s="108"/>
      <c r="K493" s="108"/>
      <c r="L493" s="108"/>
      <c r="M493" s="108"/>
      <c r="N493" s="108"/>
      <c r="O493" s="108"/>
      <c r="P493" s="108"/>
      <c r="Q493" s="108"/>
      <c r="R493" s="108"/>
      <c r="S493" s="108"/>
      <c r="T493" s="108"/>
      <c r="U493" s="108"/>
      <c r="V493" s="108"/>
      <c r="W493" s="108"/>
      <c r="X493" s="108"/>
      <c r="Y493" s="108"/>
      <c r="Z493" s="108"/>
      <c r="AA493" s="108"/>
    </row>
    <row r="494" spans="1:27" ht="14.25" customHeight="1">
      <c r="A494" s="108"/>
      <c r="B494" s="99"/>
      <c r="C494" s="108"/>
      <c r="D494" s="108"/>
      <c r="E494" s="99"/>
      <c r="F494" s="99"/>
      <c r="G494" s="99"/>
      <c r="H494" s="99"/>
      <c r="I494" s="121"/>
      <c r="J494" s="108"/>
      <c r="K494" s="108"/>
      <c r="L494" s="108"/>
      <c r="M494" s="108"/>
      <c r="N494" s="108"/>
      <c r="O494" s="108"/>
      <c r="P494" s="108"/>
      <c r="Q494" s="108"/>
      <c r="R494" s="108"/>
      <c r="S494" s="108"/>
      <c r="T494" s="108"/>
      <c r="U494" s="108"/>
      <c r="V494" s="108"/>
      <c r="W494" s="108"/>
      <c r="X494" s="108"/>
      <c r="Y494" s="108"/>
      <c r="Z494" s="108"/>
      <c r="AA494" s="108"/>
    </row>
    <row r="495" spans="1:27" ht="14.25" customHeight="1">
      <c r="A495" s="108"/>
      <c r="B495" s="99"/>
      <c r="C495" s="108"/>
      <c r="D495" s="108"/>
      <c r="E495" s="99"/>
      <c r="F495" s="99"/>
      <c r="G495" s="99"/>
      <c r="H495" s="99"/>
      <c r="I495" s="121"/>
      <c r="J495" s="108"/>
      <c r="K495" s="108"/>
      <c r="L495" s="108"/>
      <c r="M495" s="108"/>
      <c r="N495" s="108"/>
      <c r="O495" s="108"/>
      <c r="P495" s="108"/>
      <c r="Q495" s="108"/>
      <c r="R495" s="108"/>
      <c r="S495" s="108"/>
      <c r="T495" s="108"/>
      <c r="U495" s="108"/>
      <c r="V495" s="108"/>
      <c r="W495" s="108"/>
      <c r="X495" s="108"/>
      <c r="Y495" s="108"/>
      <c r="Z495" s="108"/>
      <c r="AA495" s="108"/>
    </row>
    <row r="496" spans="1:27" ht="14.25" customHeight="1">
      <c r="A496" s="108"/>
      <c r="B496" s="99"/>
      <c r="C496" s="108"/>
      <c r="D496" s="108"/>
      <c r="E496" s="99"/>
      <c r="F496" s="99"/>
      <c r="G496" s="99"/>
      <c r="H496" s="99"/>
      <c r="I496" s="121"/>
      <c r="J496" s="108"/>
      <c r="K496" s="108"/>
      <c r="L496" s="108"/>
      <c r="M496" s="108"/>
      <c r="N496" s="108"/>
      <c r="O496" s="108"/>
      <c r="P496" s="108"/>
      <c r="Q496" s="108"/>
      <c r="R496" s="108"/>
      <c r="S496" s="108"/>
      <c r="T496" s="108"/>
      <c r="U496" s="108"/>
      <c r="V496" s="108"/>
      <c r="W496" s="108"/>
      <c r="X496" s="108"/>
      <c r="Y496" s="108"/>
      <c r="Z496" s="108"/>
      <c r="AA496" s="108"/>
    </row>
    <row r="497" spans="1:27" ht="14.25" customHeight="1">
      <c r="A497" s="108"/>
      <c r="B497" s="99"/>
      <c r="C497" s="108"/>
      <c r="D497" s="108"/>
      <c r="E497" s="99"/>
      <c r="F497" s="99"/>
      <c r="G497" s="99"/>
      <c r="H497" s="99"/>
      <c r="I497" s="121"/>
      <c r="J497" s="108"/>
      <c r="K497" s="108"/>
      <c r="L497" s="108"/>
      <c r="M497" s="108"/>
      <c r="N497" s="108"/>
      <c r="O497" s="108"/>
      <c r="P497" s="108"/>
      <c r="Q497" s="108"/>
      <c r="R497" s="108"/>
      <c r="S497" s="108"/>
      <c r="T497" s="108"/>
      <c r="U497" s="108"/>
      <c r="V497" s="108"/>
      <c r="W497" s="108"/>
      <c r="X497" s="108"/>
      <c r="Y497" s="108"/>
      <c r="Z497" s="108"/>
      <c r="AA497" s="108"/>
    </row>
    <row r="498" spans="1:27" ht="14.25" customHeight="1">
      <c r="A498" s="108"/>
      <c r="B498" s="99"/>
      <c r="C498" s="108"/>
      <c r="D498" s="108"/>
      <c r="E498" s="99"/>
      <c r="F498" s="99"/>
      <c r="G498" s="99"/>
      <c r="H498" s="99"/>
      <c r="I498" s="121"/>
      <c r="J498" s="108"/>
      <c r="K498" s="108"/>
      <c r="L498" s="108"/>
      <c r="M498" s="108"/>
      <c r="N498" s="108"/>
      <c r="O498" s="108"/>
      <c r="P498" s="108"/>
      <c r="Q498" s="108"/>
      <c r="R498" s="108"/>
      <c r="S498" s="108"/>
      <c r="T498" s="108"/>
      <c r="U498" s="108"/>
      <c r="V498" s="108"/>
      <c r="W498" s="108"/>
      <c r="X498" s="108"/>
      <c r="Y498" s="108"/>
      <c r="Z498" s="108"/>
      <c r="AA498" s="108"/>
    </row>
    <row r="499" spans="1:27" ht="14.25" customHeight="1">
      <c r="A499" s="108"/>
      <c r="B499" s="99"/>
      <c r="C499" s="108"/>
      <c r="D499" s="108"/>
      <c r="E499" s="99"/>
      <c r="F499" s="99"/>
      <c r="G499" s="99"/>
      <c r="H499" s="99"/>
      <c r="I499" s="121"/>
      <c r="J499" s="108"/>
      <c r="K499" s="108"/>
      <c r="L499" s="108"/>
      <c r="M499" s="108"/>
      <c r="N499" s="108"/>
      <c r="O499" s="108"/>
      <c r="P499" s="108"/>
      <c r="Q499" s="108"/>
      <c r="R499" s="108"/>
      <c r="S499" s="108"/>
      <c r="T499" s="108"/>
      <c r="U499" s="108"/>
      <c r="V499" s="108"/>
      <c r="W499" s="108"/>
      <c r="X499" s="108"/>
      <c r="Y499" s="108"/>
      <c r="Z499" s="108"/>
      <c r="AA499" s="108"/>
    </row>
    <row r="500" spans="1:27" ht="14.25" customHeight="1">
      <c r="A500" s="108"/>
      <c r="B500" s="99"/>
      <c r="C500" s="108"/>
      <c r="D500" s="108"/>
      <c r="E500" s="99"/>
      <c r="F500" s="99"/>
      <c r="G500" s="99"/>
      <c r="H500" s="99"/>
      <c r="I500" s="121"/>
      <c r="J500" s="108"/>
      <c r="K500" s="108"/>
      <c r="L500" s="108"/>
      <c r="M500" s="108"/>
      <c r="N500" s="108"/>
      <c r="O500" s="108"/>
      <c r="P500" s="108"/>
      <c r="Q500" s="108"/>
      <c r="R500" s="108"/>
      <c r="S500" s="108"/>
      <c r="T500" s="108"/>
      <c r="U500" s="108"/>
      <c r="V500" s="108"/>
      <c r="W500" s="108"/>
      <c r="X500" s="108"/>
      <c r="Y500" s="108"/>
      <c r="Z500" s="108"/>
      <c r="AA500" s="108"/>
    </row>
    <row r="501" spans="1:27" ht="14.25" customHeight="1">
      <c r="A501" s="108"/>
      <c r="B501" s="99"/>
      <c r="C501" s="108"/>
      <c r="D501" s="108"/>
      <c r="E501" s="99"/>
      <c r="F501" s="99"/>
      <c r="G501" s="99"/>
      <c r="H501" s="99"/>
      <c r="I501" s="121"/>
      <c r="J501" s="108"/>
      <c r="K501" s="108"/>
      <c r="L501" s="108"/>
      <c r="M501" s="108"/>
      <c r="N501" s="108"/>
      <c r="O501" s="108"/>
      <c r="P501" s="108"/>
      <c r="Q501" s="108"/>
      <c r="R501" s="108"/>
      <c r="S501" s="108"/>
      <c r="T501" s="108"/>
      <c r="U501" s="108"/>
      <c r="V501" s="108"/>
      <c r="W501" s="108"/>
      <c r="X501" s="108"/>
      <c r="Y501" s="108"/>
      <c r="Z501" s="108"/>
      <c r="AA501" s="108"/>
    </row>
    <row r="502" spans="1:27" ht="14.25" customHeight="1">
      <c r="A502" s="108"/>
      <c r="B502" s="99"/>
      <c r="C502" s="108"/>
      <c r="D502" s="108"/>
      <c r="E502" s="99"/>
      <c r="F502" s="99"/>
      <c r="G502" s="99"/>
      <c r="H502" s="99"/>
      <c r="I502" s="121"/>
      <c r="J502" s="108"/>
      <c r="K502" s="108"/>
      <c r="L502" s="108"/>
      <c r="M502" s="108"/>
      <c r="N502" s="108"/>
      <c r="O502" s="108"/>
      <c r="P502" s="108"/>
      <c r="Q502" s="108"/>
      <c r="R502" s="108"/>
      <c r="S502" s="108"/>
      <c r="T502" s="108"/>
      <c r="U502" s="108"/>
      <c r="V502" s="108"/>
      <c r="W502" s="108"/>
      <c r="X502" s="108"/>
      <c r="Y502" s="108"/>
      <c r="Z502" s="108"/>
      <c r="AA502" s="108"/>
    </row>
    <row r="503" spans="1:27" ht="14.25" customHeight="1">
      <c r="A503" s="108"/>
      <c r="B503" s="99"/>
      <c r="C503" s="108"/>
      <c r="D503" s="108"/>
      <c r="E503" s="99"/>
      <c r="F503" s="99"/>
      <c r="G503" s="99"/>
      <c r="H503" s="99"/>
      <c r="I503" s="121"/>
      <c r="J503" s="108"/>
      <c r="K503" s="108"/>
      <c r="L503" s="108"/>
      <c r="M503" s="108"/>
      <c r="N503" s="108"/>
      <c r="O503" s="108"/>
      <c r="P503" s="108"/>
      <c r="Q503" s="108"/>
      <c r="R503" s="108"/>
      <c r="S503" s="108"/>
      <c r="T503" s="108"/>
      <c r="U503" s="108"/>
      <c r="V503" s="108"/>
      <c r="W503" s="108"/>
      <c r="X503" s="108"/>
      <c r="Y503" s="108"/>
      <c r="Z503" s="108"/>
      <c r="AA503" s="108"/>
    </row>
    <row r="504" spans="1:27" ht="14.25" customHeight="1">
      <c r="A504" s="108"/>
      <c r="B504" s="99"/>
      <c r="C504" s="108"/>
      <c r="D504" s="108"/>
      <c r="E504" s="99"/>
      <c r="F504" s="99"/>
      <c r="G504" s="99"/>
      <c r="H504" s="99"/>
      <c r="I504" s="121"/>
      <c r="J504" s="108"/>
      <c r="K504" s="108"/>
      <c r="L504" s="108"/>
      <c r="M504" s="108"/>
      <c r="N504" s="108"/>
      <c r="O504" s="108"/>
      <c r="P504" s="108"/>
      <c r="Q504" s="108"/>
      <c r="R504" s="108"/>
      <c r="S504" s="108"/>
      <c r="T504" s="108"/>
      <c r="U504" s="108"/>
      <c r="V504" s="108"/>
      <c r="W504" s="108"/>
      <c r="X504" s="108"/>
      <c r="Y504" s="108"/>
      <c r="Z504" s="108"/>
      <c r="AA504" s="108"/>
    </row>
    <row r="505" spans="1:27" ht="14.25" customHeight="1">
      <c r="A505" s="108"/>
      <c r="B505" s="99"/>
      <c r="C505" s="108"/>
      <c r="D505" s="108"/>
      <c r="E505" s="99"/>
      <c r="F505" s="99"/>
      <c r="G505" s="99"/>
      <c r="H505" s="99"/>
      <c r="I505" s="121"/>
      <c r="J505" s="108"/>
      <c r="K505" s="108"/>
      <c r="L505" s="108"/>
      <c r="M505" s="108"/>
      <c r="N505" s="108"/>
      <c r="O505" s="108"/>
      <c r="P505" s="108"/>
      <c r="Q505" s="108"/>
      <c r="R505" s="108"/>
      <c r="S505" s="108"/>
      <c r="T505" s="108"/>
      <c r="U505" s="108"/>
      <c r="V505" s="108"/>
      <c r="W505" s="108"/>
      <c r="X505" s="108"/>
      <c r="Y505" s="108"/>
      <c r="Z505" s="108"/>
      <c r="AA505" s="108"/>
    </row>
    <row r="506" spans="1:27" ht="14.25" customHeight="1">
      <c r="A506" s="108"/>
      <c r="B506" s="99"/>
      <c r="C506" s="108"/>
      <c r="D506" s="108"/>
      <c r="E506" s="99"/>
      <c r="F506" s="99"/>
      <c r="G506" s="99"/>
      <c r="H506" s="99"/>
      <c r="I506" s="121"/>
      <c r="J506" s="108"/>
      <c r="K506" s="108"/>
      <c r="L506" s="108"/>
      <c r="M506" s="108"/>
      <c r="N506" s="108"/>
      <c r="O506" s="108"/>
      <c r="P506" s="108"/>
      <c r="Q506" s="108"/>
      <c r="R506" s="108"/>
      <c r="S506" s="108"/>
      <c r="T506" s="108"/>
      <c r="U506" s="108"/>
      <c r="V506" s="108"/>
      <c r="W506" s="108"/>
      <c r="X506" s="108"/>
      <c r="Y506" s="108"/>
      <c r="Z506" s="108"/>
      <c r="AA506" s="108"/>
    </row>
    <row r="507" spans="1:27" ht="14.25" customHeight="1">
      <c r="A507" s="108"/>
      <c r="B507" s="99"/>
      <c r="C507" s="108"/>
      <c r="D507" s="108"/>
      <c r="E507" s="99"/>
      <c r="F507" s="99"/>
      <c r="G507" s="99"/>
      <c r="H507" s="99"/>
      <c r="I507" s="121"/>
      <c r="J507" s="108"/>
      <c r="K507" s="108"/>
      <c r="L507" s="108"/>
      <c r="M507" s="108"/>
      <c r="N507" s="108"/>
      <c r="O507" s="108"/>
      <c r="P507" s="108"/>
      <c r="Q507" s="108"/>
      <c r="R507" s="108"/>
      <c r="S507" s="108"/>
      <c r="T507" s="108"/>
      <c r="U507" s="108"/>
      <c r="V507" s="108"/>
      <c r="W507" s="108"/>
      <c r="X507" s="108"/>
      <c r="Y507" s="108"/>
      <c r="Z507" s="108"/>
      <c r="AA507" s="108"/>
    </row>
    <row r="508" spans="1:27" ht="14.25" customHeight="1">
      <c r="A508" s="108"/>
      <c r="B508" s="99"/>
      <c r="C508" s="108"/>
      <c r="D508" s="108"/>
      <c r="E508" s="99"/>
      <c r="F508" s="99"/>
      <c r="G508" s="99"/>
      <c r="H508" s="99"/>
      <c r="I508" s="121"/>
      <c r="J508" s="108"/>
      <c r="K508" s="108"/>
      <c r="L508" s="108"/>
      <c r="M508" s="108"/>
      <c r="N508" s="108"/>
      <c r="O508" s="108"/>
      <c r="P508" s="108"/>
      <c r="Q508" s="108"/>
      <c r="R508" s="108"/>
      <c r="S508" s="108"/>
      <c r="T508" s="108"/>
      <c r="U508" s="108"/>
      <c r="V508" s="108"/>
      <c r="W508" s="108"/>
      <c r="X508" s="108"/>
      <c r="Y508" s="108"/>
      <c r="Z508" s="108"/>
      <c r="AA508" s="108"/>
    </row>
    <row r="509" spans="1:27" ht="14.25" customHeight="1">
      <c r="A509" s="108"/>
      <c r="B509" s="99"/>
      <c r="C509" s="108"/>
      <c r="D509" s="108"/>
      <c r="E509" s="99"/>
      <c r="F509" s="99"/>
      <c r="G509" s="99"/>
      <c r="H509" s="99"/>
      <c r="I509" s="121"/>
      <c r="J509" s="108"/>
      <c r="K509" s="108"/>
      <c r="L509" s="108"/>
      <c r="M509" s="108"/>
      <c r="N509" s="108"/>
      <c r="O509" s="108"/>
      <c r="P509" s="108"/>
      <c r="Q509" s="108"/>
      <c r="R509" s="108"/>
      <c r="S509" s="108"/>
      <c r="T509" s="108"/>
      <c r="U509" s="108"/>
      <c r="V509" s="108"/>
      <c r="W509" s="108"/>
      <c r="X509" s="108"/>
      <c r="Y509" s="108"/>
      <c r="Z509" s="108"/>
      <c r="AA509" s="108"/>
    </row>
    <row r="510" spans="1:27" ht="14.25" customHeight="1">
      <c r="A510" s="108"/>
      <c r="B510" s="99"/>
      <c r="C510" s="108"/>
      <c r="D510" s="108"/>
      <c r="E510" s="99"/>
      <c r="F510" s="99"/>
      <c r="G510" s="99"/>
      <c r="H510" s="99"/>
      <c r="I510" s="121"/>
      <c r="J510" s="108"/>
      <c r="K510" s="108"/>
      <c r="L510" s="108"/>
      <c r="M510" s="108"/>
      <c r="N510" s="108"/>
      <c r="O510" s="108"/>
      <c r="P510" s="108"/>
      <c r="Q510" s="108"/>
      <c r="R510" s="108"/>
      <c r="S510" s="108"/>
      <c r="T510" s="108"/>
      <c r="U510" s="108"/>
      <c r="V510" s="108"/>
      <c r="W510" s="108"/>
      <c r="X510" s="108"/>
      <c r="Y510" s="108"/>
      <c r="Z510" s="108"/>
      <c r="AA510" s="108"/>
    </row>
    <row r="511" spans="1:27" ht="14.25" customHeight="1">
      <c r="A511" s="108"/>
      <c r="B511" s="99"/>
      <c r="C511" s="108"/>
      <c r="D511" s="108"/>
      <c r="E511" s="99"/>
      <c r="F511" s="99"/>
      <c r="G511" s="99"/>
      <c r="H511" s="99"/>
      <c r="I511" s="121"/>
      <c r="J511" s="108"/>
      <c r="K511" s="108"/>
      <c r="L511" s="108"/>
      <c r="M511" s="108"/>
      <c r="N511" s="108"/>
      <c r="O511" s="108"/>
      <c r="P511" s="108"/>
      <c r="Q511" s="108"/>
      <c r="R511" s="108"/>
      <c r="S511" s="108"/>
      <c r="T511" s="108"/>
      <c r="U511" s="108"/>
      <c r="V511" s="108"/>
      <c r="W511" s="108"/>
      <c r="X511" s="108"/>
      <c r="Y511" s="108"/>
      <c r="Z511" s="108"/>
      <c r="AA511" s="108"/>
    </row>
    <row r="512" spans="1:27" ht="14.25" customHeight="1">
      <c r="A512" s="108"/>
      <c r="B512" s="99"/>
      <c r="C512" s="108"/>
      <c r="D512" s="108"/>
      <c r="E512" s="99"/>
      <c r="F512" s="99"/>
      <c r="G512" s="99"/>
      <c r="H512" s="99"/>
      <c r="I512" s="121"/>
      <c r="J512" s="108"/>
      <c r="K512" s="108"/>
      <c r="L512" s="108"/>
      <c r="M512" s="108"/>
      <c r="N512" s="108"/>
      <c r="O512" s="108"/>
      <c r="P512" s="108"/>
      <c r="Q512" s="108"/>
      <c r="R512" s="108"/>
      <c r="S512" s="108"/>
      <c r="T512" s="108"/>
      <c r="U512" s="108"/>
      <c r="V512" s="108"/>
      <c r="W512" s="108"/>
      <c r="X512" s="108"/>
      <c r="Y512" s="108"/>
      <c r="Z512" s="108"/>
      <c r="AA512" s="108"/>
    </row>
    <row r="513" spans="1:27" ht="14.25" customHeight="1">
      <c r="A513" s="108"/>
      <c r="B513" s="99"/>
      <c r="C513" s="108"/>
      <c r="D513" s="108"/>
      <c r="E513" s="99"/>
      <c r="F513" s="99"/>
      <c r="G513" s="99"/>
      <c r="H513" s="99"/>
      <c r="I513" s="121"/>
      <c r="J513" s="108"/>
      <c r="K513" s="108"/>
      <c r="L513" s="108"/>
      <c r="M513" s="108"/>
      <c r="N513" s="108"/>
      <c r="O513" s="108"/>
      <c r="P513" s="108"/>
      <c r="Q513" s="108"/>
      <c r="R513" s="108"/>
      <c r="S513" s="108"/>
      <c r="T513" s="108"/>
      <c r="U513" s="108"/>
      <c r="V513" s="108"/>
      <c r="W513" s="108"/>
      <c r="X513" s="108"/>
      <c r="Y513" s="108"/>
      <c r="Z513" s="108"/>
      <c r="AA513" s="108"/>
    </row>
    <row r="514" spans="1:27" ht="14.25" customHeight="1">
      <c r="A514" s="108"/>
      <c r="B514" s="99"/>
      <c r="C514" s="108"/>
      <c r="D514" s="108"/>
      <c r="E514" s="99"/>
      <c r="F514" s="99"/>
      <c r="G514" s="99"/>
      <c r="H514" s="99"/>
      <c r="I514" s="121"/>
      <c r="J514" s="108"/>
      <c r="K514" s="108"/>
      <c r="L514" s="108"/>
      <c r="M514" s="108"/>
      <c r="N514" s="108"/>
      <c r="O514" s="108"/>
      <c r="P514" s="108"/>
      <c r="Q514" s="108"/>
      <c r="R514" s="108"/>
      <c r="S514" s="108"/>
      <c r="T514" s="108"/>
      <c r="U514" s="108"/>
      <c r="V514" s="108"/>
      <c r="W514" s="108"/>
      <c r="X514" s="108"/>
      <c r="Y514" s="108"/>
      <c r="Z514" s="108"/>
      <c r="AA514" s="108"/>
    </row>
    <row r="515" spans="1:27" ht="14.25" customHeight="1">
      <c r="A515" s="108"/>
      <c r="B515" s="99"/>
      <c r="C515" s="108"/>
      <c r="D515" s="108"/>
      <c r="E515" s="99"/>
      <c r="F515" s="99"/>
      <c r="G515" s="99"/>
      <c r="H515" s="99"/>
      <c r="I515" s="121"/>
      <c r="J515" s="108"/>
      <c r="K515" s="108"/>
      <c r="L515" s="108"/>
      <c r="M515" s="108"/>
      <c r="N515" s="108"/>
      <c r="O515" s="108"/>
      <c r="P515" s="108"/>
      <c r="Q515" s="108"/>
      <c r="R515" s="108"/>
      <c r="S515" s="108"/>
      <c r="T515" s="108"/>
      <c r="U515" s="108"/>
      <c r="V515" s="108"/>
      <c r="W515" s="108"/>
      <c r="X515" s="108"/>
      <c r="Y515" s="108"/>
      <c r="Z515" s="108"/>
      <c r="AA515" s="108"/>
    </row>
    <row r="516" spans="1:27" ht="14.25" customHeight="1">
      <c r="A516" s="108"/>
      <c r="B516" s="99"/>
      <c r="C516" s="108"/>
      <c r="D516" s="108"/>
      <c r="E516" s="99"/>
      <c r="F516" s="99"/>
      <c r="G516" s="99"/>
      <c r="H516" s="99"/>
      <c r="I516" s="121"/>
      <c r="J516" s="108"/>
      <c r="K516" s="108"/>
      <c r="L516" s="108"/>
      <c r="M516" s="108"/>
      <c r="N516" s="108"/>
      <c r="O516" s="108"/>
      <c r="P516" s="108"/>
      <c r="Q516" s="108"/>
      <c r="R516" s="108"/>
      <c r="S516" s="108"/>
      <c r="T516" s="108"/>
      <c r="U516" s="108"/>
      <c r="V516" s="108"/>
      <c r="W516" s="108"/>
      <c r="X516" s="108"/>
      <c r="Y516" s="108"/>
      <c r="Z516" s="108"/>
      <c r="AA516" s="108"/>
    </row>
    <row r="517" spans="1:27" ht="14.25" customHeight="1">
      <c r="A517" s="108"/>
      <c r="B517" s="99"/>
      <c r="C517" s="108"/>
      <c r="D517" s="108"/>
      <c r="E517" s="99"/>
      <c r="F517" s="99"/>
      <c r="G517" s="99"/>
      <c r="H517" s="99"/>
      <c r="I517" s="121"/>
      <c r="J517" s="108"/>
      <c r="K517" s="108"/>
      <c r="L517" s="108"/>
      <c r="M517" s="108"/>
      <c r="N517" s="108"/>
      <c r="O517" s="108"/>
      <c r="P517" s="108"/>
      <c r="Q517" s="108"/>
      <c r="R517" s="108"/>
      <c r="S517" s="108"/>
      <c r="T517" s="108"/>
      <c r="U517" s="108"/>
      <c r="V517" s="108"/>
      <c r="W517" s="108"/>
      <c r="X517" s="108"/>
      <c r="Y517" s="108"/>
      <c r="Z517" s="108"/>
      <c r="AA517" s="108"/>
    </row>
    <row r="518" spans="1:27" ht="14.25" customHeight="1">
      <c r="A518" s="108"/>
      <c r="B518" s="99"/>
      <c r="C518" s="108"/>
      <c r="D518" s="108"/>
      <c r="E518" s="99"/>
      <c r="F518" s="99"/>
      <c r="G518" s="99"/>
      <c r="H518" s="99"/>
      <c r="I518" s="121"/>
      <c r="J518" s="108"/>
      <c r="K518" s="108"/>
      <c r="L518" s="108"/>
      <c r="M518" s="108"/>
      <c r="N518" s="108"/>
      <c r="O518" s="108"/>
      <c r="P518" s="108"/>
      <c r="Q518" s="108"/>
      <c r="R518" s="108"/>
      <c r="S518" s="108"/>
      <c r="T518" s="108"/>
      <c r="U518" s="108"/>
      <c r="V518" s="108"/>
      <c r="W518" s="108"/>
      <c r="X518" s="108"/>
      <c r="Y518" s="108"/>
      <c r="Z518" s="108"/>
      <c r="AA518" s="108"/>
    </row>
    <row r="519" spans="1:27" ht="14.25" customHeight="1">
      <c r="A519" s="108"/>
      <c r="B519" s="99"/>
      <c r="C519" s="108"/>
      <c r="D519" s="108"/>
      <c r="E519" s="99"/>
      <c r="F519" s="99"/>
      <c r="G519" s="99"/>
      <c r="H519" s="99"/>
      <c r="I519" s="121"/>
      <c r="J519" s="108"/>
      <c r="K519" s="108"/>
      <c r="L519" s="108"/>
      <c r="M519" s="108"/>
      <c r="N519" s="108"/>
      <c r="O519" s="108"/>
      <c r="P519" s="108"/>
      <c r="Q519" s="108"/>
      <c r="R519" s="108"/>
      <c r="S519" s="108"/>
      <c r="T519" s="108"/>
      <c r="U519" s="108"/>
      <c r="V519" s="108"/>
      <c r="W519" s="108"/>
      <c r="X519" s="108"/>
      <c r="Y519" s="108"/>
      <c r="Z519" s="108"/>
      <c r="AA519" s="108"/>
    </row>
    <row r="520" spans="1:27" ht="14.25" customHeight="1">
      <c r="A520" s="108"/>
      <c r="B520" s="99"/>
      <c r="C520" s="108"/>
      <c r="D520" s="108"/>
      <c r="E520" s="99"/>
      <c r="F520" s="99"/>
      <c r="G520" s="99"/>
      <c r="H520" s="99"/>
      <c r="I520" s="121"/>
      <c r="J520" s="108"/>
      <c r="K520" s="108"/>
      <c r="L520" s="108"/>
      <c r="M520" s="108"/>
      <c r="N520" s="108"/>
      <c r="O520" s="108"/>
      <c r="P520" s="108"/>
      <c r="Q520" s="108"/>
      <c r="R520" s="108"/>
      <c r="S520" s="108"/>
      <c r="T520" s="108"/>
      <c r="U520" s="108"/>
      <c r="V520" s="108"/>
      <c r="W520" s="108"/>
      <c r="X520" s="108"/>
      <c r="Y520" s="108"/>
      <c r="Z520" s="108"/>
      <c r="AA520" s="108"/>
    </row>
    <row r="521" spans="1:27" ht="14.25" customHeight="1">
      <c r="A521" s="108"/>
      <c r="B521" s="99"/>
      <c r="C521" s="108"/>
      <c r="D521" s="108"/>
      <c r="E521" s="99"/>
      <c r="F521" s="99"/>
      <c r="G521" s="99"/>
      <c r="H521" s="99"/>
      <c r="I521" s="121"/>
      <c r="J521" s="108"/>
      <c r="K521" s="108"/>
      <c r="L521" s="108"/>
      <c r="M521" s="108"/>
      <c r="N521" s="108"/>
      <c r="O521" s="108"/>
      <c r="P521" s="108"/>
      <c r="Q521" s="108"/>
      <c r="R521" s="108"/>
      <c r="S521" s="108"/>
      <c r="T521" s="108"/>
      <c r="U521" s="108"/>
      <c r="V521" s="108"/>
      <c r="W521" s="108"/>
      <c r="X521" s="108"/>
      <c r="Y521" s="108"/>
      <c r="Z521" s="108"/>
      <c r="AA521" s="108"/>
    </row>
    <row r="522" spans="1:27" ht="14.25" customHeight="1">
      <c r="A522" s="108"/>
      <c r="B522" s="99"/>
      <c r="C522" s="108"/>
      <c r="D522" s="108"/>
      <c r="E522" s="99"/>
      <c r="F522" s="99"/>
      <c r="G522" s="99"/>
      <c r="H522" s="99"/>
      <c r="I522" s="121"/>
      <c r="J522" s="108"/>
      <c r="K522" s="108"/>
      <c r="L522" s="108"/>
      <c r="M522" s="108"/>
      <c r="N522" s="108"/>
      <c r="O522" s="108"/>
      <c r="P522" s="108"/>
      <c r="Q522" s="108"/>
      <c r="R522" s="108"/>
      <c r="S522" s="108"/>
      <c r="T522" s="108"/>
      <c r="U522" s="108"/>
      <c r="V522" s="108"/>
      <c r="W522" s="108"/>
      <c r="X522" s="108"/>
      <c r="Y522" s="108"/>
      <c r="Z522" s="108"/>
      <c r="AA522" s="108"/>
    </row>
    <row r="523" spans="1:27" ht="14.25" customHeight="1">
      <c r="A523" s="108"/>
      <c r="B523" s="99"/>
      <c r="C523" s="108"/>
      <c r="D523" s="108"/>
      <c r="E523" s="99"/>
      <c r="F523" s="99"/>
      <c r="G523" s="99"/>
      <c r="H523" s="99"/>
      <c r="I523" s="121"/>
      <c r="J523" s="108"/>
      <c r="K523" s="108"/>
      <c r="L523" s="108"/>
      <c r="M523" s="108"/>
      <c r="N523" s="108"/>
      <c r="O523" s="108"/>
      <c r="P523" s="108"/>
      <c r="Q523" s="108"/>
      <c r="R523" s="108"/>
      <c r="S523" s="108"/>
      <c r="T523" s="108"/>
      <c r="U523" s="108"/>
      <c r="V523" s="108"/>
      <c r="W523" s="108"/>
      <c r="X523" s="108"/>
      <c r="Y523" s="108"/>
      <c r="Z523" s="108"/>
      <c r="AA523" s="108"/>
    </row>
    <row r="524" spans="1:27" ht="14.25" customHeight="1">
      <c r="A524" s="108"/>
      <c r="B524" s="99"/>
      <c r="C524" s="108"/>
      <c r="D524" s="108"/>
      <c r="E524" s="99"/>
      <c r="F524" s="99"/>
      <c r="G524" s="99"/>
      <c r="H524" s="99"/>
      <c r="I524" s="121"/>
      <c r="J524" s="108"/>
      <c r="K524" s="108"/>
      <c r="L524" s="108"/>
      <c r="M524" s="108"/>
      <c r="N524" s="108"/>
      <c r="O524" s="108"/>
      <c r="P524" s="108"/>
      <c r="Q524" s="108"/>
      <c r="R524" s="108"/>
      <c r="S524" s="108"/>
      <c r="T524" s="108"/>
      <c r="U524" s="108"/>
      <c r="V524" s="108"/>
      <c r="W524" s="108"/>
      <c r="X524" s="108"/>
      <c r="Y524" s="108"/>
      <c r="Z524" s="108"/>
      <c r="AA524" s="108"/>
    </row>
    <row r="525" spans="1:27" ht="14.25" customHeight="1">
      <c r="A525" s="108"/>
      <c r="B525" s="99"/>
      <c r="C525" s="108"/>
      <c r="D525" s="108"/>
      <c r="E525" s="99"/>
      <c r="F525" s="99"/>
      <c r="G525" s="99"/>
      <c r="H525" s="99"/>
      <c r="I525" s="121"/>
      <c r="J525" s="108"/>
      <c r="K525" s="108"/>
      <c r="L525" s="108"/>
      <c r="M525" s="108"/>
      <c r="N525" s="108"/>
      <c r="O525" s="108"/>
      <c r="P525" s="108"/>
      <c r="Q525" s="108"/>
      <c r="R525" s="108"/>
      <c r="S525" s="108"/>
      <c r="T525" s="108"/>
      <c r="U525" s="108"/>
      <c r="V525" s="108"/>
      <c r="W525" s="108"/>
      <c r="X525" s="108"/>
      <c r="Y525" s="108"/>
      <c r="Z525" s="108"/>
      <c r="AA525" s="108"/>
    </row>
    <row r="526" spans="1:27" ht="14.25" customHeight="1">
      <c r="A526" s="108"/>
      <c r="B526" s="99"/>
      <c r="C526" s="108"/>
      <c r="D526" s="108"/>
      <c r="E526" s="99"/>
      <c r="F526" s="99"/>
      <c r="G526" s="99"/>
      <c r="H526" s="99"/>
      <c r="I526" s="121"/>
      <c r="J526" s="108"/>
      <c r="K526" s="108"/>
      <c r="L526" s="108"/>
      <c r="M526" s="108"/>
      <c r="N526" s="108"/>
      <c r="O526" s="108"/>
      <c r="P526" s="108"/>
      <c r="Q526" s="108"/>
      <c r="R526" s="108"/>
      <c r="S526" s="108"/>
      <c r="T526" s="108"/>
      <c r="U526" s="108"/>
      <c r="V526" s="108"/>
      <c r="W526" s="108"/>
      <c r="X526" s="108"/>
      <c r="Y526" s="108"/>
      <c r="Z526" s="108"/>
      <c r="AA526" s="108"/>
    </row>
    <row r="527" spans="1:27" ht="14.25" customHeight="1">
      <c r="A527" s="108"/>
      <c r="B527" s="99"/>
      <c r="C527" s="108"/>
      <c r="D527" s="108"/>
      <c r="E527" s="99"/>
      <c r="F527" s="99"/>
      <c r="G527" s="99"/>
      <c r="H527" s="99"/>
      <c r="I527" s="121"/>
      <c r="J527" s="108"/>
      <c r="K527" s="108"/>
      <c r="L527" s="108"/>
      <c r="M527" s="108"/>
      <c r="N527" s="108"/>
      <c r="O527" s="108"/>
      <c r="P527" s="108"/>
      <c r="Q527" s="108"/>
      <c r="R527" s="108"/>
      <c r="S527" s="108"/>
      <c r="T527" s="108"/>
      <c r="U527" s="108"/>
      <c r="V527" s="108"/>
      <c r="W527" s="108"/>
      <c r="X527" s="108"/>
      <c r="Y527" s="108"/>
      <c r="Z527" s="108"/>
      <c r="AA527" s="108"/>
    </row>
    <row r="528" spans="1:27" ht="14.25" customHeight="1">
      <c r="A528" s="108"/>
      <c r="B528" s="99"/>
      <c r="C528" s="108"/>
      <c r="D528" s="108"/>
      <c r="E528" s="99"/>
      <c r="F528" s="99"/>
      <c r="G528" s="99"/>
      <c r="H528" s="99"/>
      <c r="I528" s="121"/>
      <c r="J528" s="108"/>
      <c r="K528" s="108"/>
      <c r="L528" s="108"/>
      <c r="M528" s="108"/>
      <c r="N528" s="108"/>
      <c r="O528" s="108"/>
      <c r="P528" s="108"/>
      <c r="Q528" s="108"/>
      <c r="R528" s="108"/>
      <c r="S528" s="108"/>
      <c r="T528" s="108"/>
      <c r="U528" s="108"/>
      <c r="V528" s="108"/>
      <c r="W528" s="108"/>
      <c r="X528" s="108"/>
      <c r="Y528" s="108"/>
      <c r="Z528" s="108"/>
      <c r="AA528" s="108"/>
    </row>
    <row r="529" spans="1:27" ht="14.25" customHeight="1">
      <c r="A529" s="108"/>
      <c r="B529" s="99"/>
      <c r="C529" s="108"/>
      <c r="D529" s="108"/>
      <c r="E529" s="99"/>
      <c r="F529" s="99"/>
      <c r="G529" s="99"/>
      <c r="H529" s="99"/>
      <c r="I529" s="121"/>
      <c r="J529" s="108"/>
      <c r="K529" s="108"/>
      <c r="L529" s="108"/>
      <c r="M529" s="108"/>
      <c r="N529" s="108"/>
      <c r="O529" s="108"/>
      <c r="P529" s="108"/>
      <c r="Q529" s="108"/>
      <c r="R529" s="108"/>
      <c r="S529" s="108"/>
      <c r="T529" s="108"/>
      <c r="U529" s="108"/>
      <c r="V529" s="108"/>
      <c r="W529" s="108"/>
      <c r="X529" s="108"/>
      <c r="Y529" s="108"/>
      <c r="Z529" s="108"/>
      <c r="AA529" s="108"/>
    </row>
    <row r="530" spans="1:27" ht="14.25" customHeight="1">
      <c r="A530" s="108"/>
      <c r="B530" s="99"/>
      <c r="C530" s="108"/>
      <c r="D530" s="108"/>
      <c r="E530" s="99"/>
      <c r="F530" s="99"/>
      <c r="G530" s="99"/>
      <c r="H530" s="99"/>
      <c r="I530" s="121"/>
      <c r="J530" s="108"/>
      <c r="K530" s="108"/>
      <c r="L530" s="108"/>
      <c r="M530" s="108"/>
      <c r="N530" s="108"/>
      <c r="O530" s="108"/>
      <c r="P530" s="108"/>
      <c r="Q530" s="108"/>
      <c r="R530" s="108"/>
      <c r="S530" s="108"/>
      <c r="T530" s="108"/>
      <c r="U530" s="108"/>
      <c r="V530" s="108"/>
      <c r="W530" s="108"/>
      <c r="X530" s="108"/>
      <c r="Y530" s="108"/>
      <c r="Z530" s="108"/>
      <c r="AA530" s="108"/>
    </row>
    <row r="531" spans="1:27" ht="14.25" customHeight="1">
      <c r="A531" s="108"/>
      <c r="B531" s="99"/>
      <c r="C531" s="108"/>
      <c r="D531" s="108"/>
      <c r="E531" s="99"/>
      <c r="F531" s="99"/>
      <c r="G531" s="99"/>
      <c r="H531" s="99"/>
      <c r="I531" s="121"/>
      <c r="J531" s="108"/>
      <c r="K531" s="108"/>
      <c r="L531" s="108"/>
      <c r="M531" s="108"/>
      <c r="N531" s="108"/>
      <c r="O531" s="108"/>
      <c r="P531" s="108"/>
      <c r="Q531" s="108"/>
      <c r="R531" s="108"/>
      <c r="S531" s="108"/>
      <c r="T531" s="108"/>
      <c r="U531" s="108"/>
      <c r="V531" s="108"/>
      <c r="W531" s="108"/>
      <c r="X531" s="108"/>
      <c r="Y531" s="108"/>
      <c r="Z531" s="108"/>
      <c r="AA531" s="108"/>
    </row>
    <row r="532" spans="1:27" ht="14.25" customHeight="1">
      <c r="A532" s="108"/>
      <c r="B532" s="99"/>
      <c r="C532" s="108"/>
      <c r="D532" s="108"/>
      <c r="E532" s="99"/>
      <c r="F532" s="99"/>
      <c r="G532" s="99"/>
      <c r="H532" s="99"/>
      <c r="I532" s="121"/>
      <c r="J532" s="108"/>
      <c r="K532" s="108"/>
      <c r="L532" s="108"/>
      <c r="M532" s="108"/>
      <c r="N532" s="108"/>
      <c r="O532" s="108"/>
      <c r="P532" s="108"/>
      <c r="Q532" s="108"/>
      <c r="R532" s="108"/>
      <c r="S532" s="108"/>
      <c r="T532" s="108"/>
      <c r="U532" s="108"/>
      <c r="V532" s="108"/>
      <c r="W532" s="108"/>
      <c r="X532" s="108"/>
      <c r="Y532" s="108"/>
      <c r="Z532" s="108"/>
      <c r="AA532" s="108"/>
    </row>
    <row r="533" spans="1:27" ht="14.25" customHeight="1">
      <c r="A533" s="108"/>
      <c r="B533" s="99"/>
      <c r="C533" s="108"/>
      <c r="D533" s="108"/>
      <c r="E533" s="99"/>
      <c r="F533" s="99"/>
      <c r="G533" s="99"/>
      <c r="H533" s="99"/>
      <c r="I533" s="121"/>
      <c r="J533" s="108"/>
      <c r="K533" s="108"/>
      <c r="L533" s="108"/>
      <c r="M533" s="108"/>
      <c r="N533" s="108"/>
      <c r="O533" s="108"/>
      <c r="P533" s="108"/>
      <c r="Q533" s="108"/>
      <c r="R533" s="108"/>
      <c r="S533" s="108"/>
      <c r="T533" s="108"/>
      <c r="U533" s="108"/>
      <c r="V533" s="108"/>
      <c r="W533" s="108"/>
      <c r="X533" s="108"/>
      <c r="Y533" s="108"/>
      <c r="Z533" s="108"/>
      <c r="AA533" s="108"/>
    </row>
    <row r="534" spans="1:27" ht="14.25" customHeight="1">
      <c r="A534" s="108"/>
      <c r="B534" s="99"/>
      <c r="C534" s="108"/>
      <c r="D534" s="108"/>
      <c r="E534" s="99"/>
      <c r="F534" s="99"/>
      <c r="G534" s="99"/>
      <c r="H534" s="99"/>
      <c r="I534" s="121"/>
      <c r="J534" s="108"/>
      <c r="K534" s="108"/>
      <c r="L534" s="108"/>
      <c r="M534" s="108"/>
      <c r="N534" s="108"/>
      <c r="O534" s="108"/>
      <c r="P534" s="108"/>
      <c r="Q534" s="108"/>
      <c r="R534" s="108"/>
      <c r="S534" s="108"/>
      <c r="T534" s="108"/>
      <c r="U534" s="108"/>
      <c r="V534" s="108"/>
      <c r="W534" s="108"/>
      <c r="X534" s="108"/>
      <c r="Y534" s="108"/>
      <c r="Z534" s="108"/>
      <c r="AA534" s="108"/>
    </row>
    <row r="535" spans="1:27" ht="14.25" customHeight="1">
      <c r="A535" s="108"/>
      <c r="B535" s="99"/>
      <c r="C535" s="108"/>
      <c r="D535" s="108"/>
      <c r="E535" s="99"/>
      <c r="F535" s="99"/>
      <c r="G535" s="99"/>
      <c r="H535" s="99"/>
      <c r="I535" s="121"/>
      <c r="J535" s="108"/>
      <c r="K535" s="108"/>
      <c r="L535" s="108"/>
      <c r="M535" s="108"/>
      <c r="N535" s="108"/>
      <c r="O535" s="108"/>
      <c r="P535" s="108"/>
      <c r="Q535" s="108"/>
      <c r="R535" s="108"/>
      <c r="S535" s="108"/>
      <c r="T535" s="108"/>
      <c r="U535" s="108"/>
      <c r="V535" s="108"/>
      <c r="W535" s="108"/>
      <c r="X535" s="108"/>
      <c r="Y535" s="108"/>
      <c r="Z535" s="108"/>
      <c r="AA535" s="108"/>
    </row>
    <row r="536" spans="1:27" ht="14.25" customHeight="1">
      <c r="A536" s="108"/>
      <c r="B536" s="99"/>
      <c r="C536" s="108"/>
      <c r="D536" s="108"/>
      <c r="E536" s="99"/>
      <c r="F536" s="99"/>
      <c r="G536" s="99"/>
      <c r="H536" s="99"/>
      <c r="I536" s="121"/>
      <c r="J536" s="108"/>
      <c r="K536" s="108"/>
      <c r="L536" s="108"/>
      <c r="M536" s="108"/>
      <c r="N536" s="108"/>
      <c r="O536" s="108"/>
      <c r="P536" s="108"/>
      <c r="Q536" s="108"/>
      <c r="R536" s="108"/>
      <c r="S536" s="108"/>
      <c r="T536" s="108"/>
      <c r="U536" s="108"/>
      <c r="V536" s="108"/>
      <c r="W536" s="108"/>
      <c r="X536" s="108"/>
      <c r="Y536" s="108"/>
      <c r="Z536" s="108"/>
      <c r="AA536" s="108"/>
    </row>
    <row r="537" spans="1:27" ht="14.25" customHeight="1">
      <c r="A537" s="108"/>
      <c r="B537" s="99"/>
      <c r="C537" s="108"/>
      <c r="D537" s="108"/>
      <c r="E537" s="99"/>
      <c r="F537" s="99"/>
      <c r="G537" s="99"/>
      <c r="H537" s="99"/>
      <c r="I537" s="121"/>
      <c r="J537" s="108"/>
      <c r="K537" s="108"/>
      <c r="L537" s="108"/>
      <c r="M537" s="108"/>
      <c r="N537" s="108"/>
      <c r="O537" s="108"/>
      <c r="P537" s="108"/>
      <c r="Q537" s="108"/>
      <c r="R537" s="108"/>
      <c r="S537" s="108"/>
      <c r="T537" s="108"/>
      <c r="U537" s="108"/>
      <c r="V537" s="108"/>
      <c r="W537" s="108"/>
      <c r="X537" s="108"/>
      <c r="Y537" s="108"/>
      <c r="Z537" s="108"/>
      <c r="AA537" s="108"/>
    </row>
    <row r="538" spans="1:27" ht="14.25" customHeight="1">
      <c r="A538" s="108"/>
      <c r="B538" s="99"/>
      <c r="C538" s="108"/>
      <c r="D538" s="108"/>
      <c r="E538" s="99"/>
      <c r="F538" s="99"/>
      <c r="G538" s="99"/>
      <c r="H538" s="99"/>
      <c r="I538" s="121"/>
      <c r="J538" s="108"/>
      <c r="K538" s="108"/>
      <c r="L538" s="108"/>
      <c r="M538" s="108"/>
      <c r="N538" s="108"/>
      <c r="O538" s="108"/>
      <c r="P538" s="108"/>
      <c r="Q538" s="108"/>
      <c r="R538" s="108"/>
      <c r="S538" s="108"/>
      <c r="T538" s="108"/>
      <c r="U538" s="108"/>
      <c r="V538" s="108"/>
      <c r="W538" s="108"/>
      <c r="X538" s="108"/>
      <c r="Y538" s="108"/>
      <c r="Z538" s="108"/>
      <c r="AA538" s="108"/>
    </row>
    <row r="539" spans="1:27" ht="14.25" customHeight="1">
      <c r="A539" s="108"/>
      <c r="B539" s="99"/>
      <c r="C539" s="108"/>
      <c r="D539" s="108"/>
      <c r="E539" s="99"/>
      <c r="F539" s="99"/>
      <c r="G539" s="99"/>
      <c r="H539" s="99"/>
      <c r="I539" s="121"/>
      <c r="J539" s="108"/>
      <c r="K539" s="108"/>
      <c r="L539" s="108"/>
      <c r="M539" s="108"/>
      <c r="N539" s="108"/>
      <c r="O539" s="108"/>
      <c r="P539" s="108"/>
      <c r="Q539" s="108"/>
      <c r="R539" s="108"/>
      <c r="S539" s="108"/>
      <c r="T539" s="108"/>
      <c r="U539" s="108"/>
      <c r="V539" s="108"/>
      <c r="W539" s="108"/>
      <c r="X539" s="108"/>
      <c r="Y539" s="108"/>
      <c r="Z539" s="108"/>
      <c r="AA539" s="108"/>
    </row>
    <row r="540" spans="1:27" ht="14.25" customHeight="1">
      <c r="A540" s="108"/>
      <c r="B540" s="99"/>
      <c r="C540" s="108"/>
      <c r="D540" s="108"/>
      <c r="E540" s="99"/>
      <c r="F540" s="99"/>
      <c r="G540" s="99"/>
      <c r="H540" s="99"/>
      <c r="I540" s="121"/>
      <c r="J540" s="108"/>
      <c r="K540" s="108"/>
      <c r="L540" s="108"/>
      <c r="M540" s="108"/>
      <c r="N540" s="108"/>
      <c r="O540" s="108"/>
      <c r="P540" s="108"/>
      <c r="Q540" s="108"/>
      <c r="R540" s="108"/>
      <c r="S540" s="108"/>
      <c r="T540" s="108"/>
      <c r="U540" s="108"/>
      <c r="V540" s="108"/>
      <c r="W540" s="108"/>
      <c r="X540" s="108"/>
      <c r="Y540" s="108"/>
      <c r="Z540" s="108"/>
      <c r="AA540" s="108"/>
    </row>
    <row r="541" spans="1:27" ht="14.25" customHeight="1">
      <c r="A541" s="108"/>
      <c r="B541" s="99"/>
      <c r="C541" s="108"/>
      <c r="D541" s="108"/>
      <c r="E541" s="99"/>
      <c r="F541" s="99"/>
      <c r="G541" s="99"/>
      <c r="H541" s="99"/>
      <c r="I541" s="121"/>
      <c r="J541" s="108"/>
      <c r="K541" s="108"/>
      <c r="L541" s="108"/>
      <c r="M541" s="108"/>
      <c r="N541" s="108"/>
      <c r="O541" s="108"/>
      <c r="P541" s="108"/>
      <c r="Q541" s="108"/>
      <c r="R541" s="108"/>
      <c r="S541" s="108"/>
      <c r="T541" s="108"/>
      <c r="U541" s="108"/>
      <c r="V541" s="108"/>
      <c r="W541" s="108"/>
      <c r="X541" s="108"/>
      <c r="Y541" s="108"/>
      <c r="Z541" s="108"/>
      <c r="AA541" s="108"/>
    </row>
    <row r="542" spans="1:27" ht="14.25" customHeight="1">
      <c r="A542" s="108"/>
      <c r="B542" s="99"/>
      <c r="C542" s="108"/>
      <c r="D542" s="108"/>
      <c r="E542" s="99"/>
      <c r="F542" s="99"/>
      <c r="G542" s="99"/>
      <c r="H542" s="99"/>
      <c r="I542" s="121"/>
      <c r="J542" s="108"/>
      <c r="K542" s="108"/>
      <c r="L542" s="108"/>
      <c r="M542" s="108"/>
      <c r="N542" s="108"/>
      <c r="O542" s="108"/>
      <c r="P542" s="108"/>
      <c r="Q542" s="108"/>
      <c r="R542" s="108"/>
      <c r="S542" s="108"/>
      <c r="T542" s="108"/>
      <c r="U542" s="108"/>
      <c r="V542" s="108"/>
      <c r="W542" s="108"/>
      <c r="X542" s="108"/>
      <c r="Y542" s="108"/>
      <c r="Z542" s="108"/>
      <c r="AA542" s="108"/>
    </row>
    <row r="543" spans="1:27" ht="14.25" customHeight="1">
      <c r="A543" s="108"/>
      <c r="B543" s="99"/>
      <c r="C543" s="108"/>
      <c r="D543" s="108"/>
      <c r="E543" s="99"/>
      <c r="F543" s="99"/>
      <c r="G543" s="99"/>
      <c r="H543" s="99"/>
      <c r="I543" s="121"/>
      <c r="J543" s="108"/>
      <c r="K543" s="108"/>
      <c r="L543" s="108"/>
      <c r="M543" s="108"/>
      <c r="N543" s="108"/>
      <c r="O543" s="108"/>
      <c r="P543" s="108"/>
      <c r="Q543" s="108"/>
      <c r="R543" s="108"/>
      <c r="S543" s="108"/>
      <c r="T543" s="108"/>
      <c r="U543" s="108"/>
      <c r="V543" s="108"/>
      <c r="W543" s="108"/>
      <c r="X543" s="108"/>
      <c r="Y543" s="108"/>
      <c r="Z543" s="108"/>
      <c r="AA543" s="108"/>
    </row>
    <row r="544" spans="1:27" ht="14.25" customHeight="1">
      <c r="A544" s="108"/>
      <c r="B544" s="99"/>
      <c r="C544" s="108"/>
      <c r="D544" s="108"/>
      <c r="E544" s="99"/>
      <c r="F544" s="99"/>
      <c r="G544" s="99"/>
      <c r="H544" s="99"/>
      <c r="I544" s="121"/>
      <c r="J544" s="108"/>
      <c r="K544" s="108"/>
      <c r="L544" s="108"/>
      <c r="M544" s="108"/>
      <c r="N544" s="108"/>
      <c r="O544" s="108"/>
      <c r="P544" s="108"/>
      <c r="Q544" s="108"/>
      <c r="R544" s="108"/>
      <c r="S544" s="108"/>
      <c r="T544" s="108"/>
      <c r="U544" s="108"/>
      <c r="V544" s="108"/>
      <c r="W544" s="108"/>
      <c r="X544" s="108"/>
      <c r="Y544" s="108"/>
      <c r="Z544" s="108"/>
      <c r="AA544" s="108"/>
    </row>
    <row r="545" spans="1:27" ht="14.25" customHeight="1">
      <c r="A545" s="108"/>
      <c r="B545" s="99"/>
      <c r="C545" s="108"/>
      <c r="D545" s="108"/>
      <c r="E545" s="99"/>
      <c r="F545" s="99"/>
      <c r="G545" s="99"/>
      <c r="H545" s="99"/>
      <c r="I545" s="121"/>
      <c r="J545" s="108"/>
      <c r="K545" s="108"/>
      <c r="L545" s="108"/>
      <c r="M545" s="108"/>
      <c r="N545" s="108"/>
      <c r="O545" s="108"/>
      <c r="P545" s="108"/>
      <c r="Q545" s="108"/>
      <c r="R545" s="108"/>
      <c r="S545" s="108"/>
      <c r="T545" s="108"/>
      <c r="U545" s="108"/>
      <c r="V545" s="108"/>
      <c r="W545" s="108"/>
      <c r="X545" s="108"/>
      <c r="Y545" s="108"/>
      <c r="Z545" s="108"/>
      <c r="AA545" s="108"/>
    </row>
    <row r="546" spans="1:27" ht="14.25" customHeight="1">
      <c r="A546" s="108"/>
      <c r="B546" s="99"/>
      <c r="C546" s="108"/>
      <c r="D546" s="108"/>
      <c r="E546" s="99"/>
      <c r="F546" s="99"/>
      <c r="G546" s="99"/>
      <c r="H546" s="99"/>
      <c r="I546" s="121"/>
      <c r="J546" s="108"/>
      <c r="K546" s="108"/>
      <c r="L546" s="108"/>
      <c r="M546" s="108"/>
      <c r="N546" s="108"/>
      <c r="O546" s="108"/>
      <c r="P546" s="108"/>
      <c r="Q546" s="108"/>
      <c r="R546" s="108"/>
      <c r="S546" s="108"/>
      <c r="T546" s="108"/>
      <c r="U546" s="108"/>
      <c r="V546" s="108"/>
      <c r="W546" s="108"/>
      <c r="X546" s="108"/>
      <c r="Y546" s="108"/>
      <c r="Z546" s="108"/>
      <c r="AA546" s="108"/>
    </row>
    <row r="547" spans="1:27" ht="14.25" customHeight="1">
      <c r="A547" s="108"/>
      <c r="B547" s="99"/>
      <c r="C547" s="108"/>
      <c r="D547" s="108"/>
      <c r="E547" s="99"/>
      <c r="F547" s="99"/>
      <c r="G547" s="99"/>
      <c r="H547" s="99"/>
      <c r="I547" s="121"/>
      <c r="J547" s="108"/>
      <c r="K547" s="108"/>
      <c r="L547" s="108"/>
      <c r="M547" s="108"/>
      <c r="N547" s="108"/>
      <c r="O547" s="108"/>
      <c r="P547" s="108"/>
      <c r="Q547" s="108"/>
      <c r="R547" s="108"/>
      <c r="S547" s="108"/>
      <c r="T547" s="108"/>
      <c r="U547" s="108"/>
      <c r="V547" s="108"/>
      <c r="W547" s="108"/>
      <c r="X547" s="108"/>
      <c r="Y547" s="108"/>
      <c r="Z547" s="108"/>
      <c r="AA547" s="108"/>
    </row>
    <row r="548" spans="1:27" ht="14.25" customHeight="1">
      <c r="A548" s="108"/>
      <c r="B548" s="99"/>
      <c r="C548" s="108"/>
      <c r="D548" s="108"/>
      <c r="E548" s="99"/>
      <c r="F548" s="99"/>
      <c r="G548" s="99"/>
      <c r="H548" s="99"/>
      <c r="I548" s="121"/>
      <c r="J548" s="108"/>
      <c r="K548" s="108"/>
      <c r="L548" s="108"/>
      <c r="M548" s="108"/>
      <c r="N548" s="108"/>
      <c r="O548" s="108"/>
      <c r="P548" s="108"/>
      <c r="Q548" s="108"/>
      <c r="R548" s="108"/>
      <c r="S548" s="108"/>
      <c r="T548" s="108"/>
      <c r="U548" s="108"/>
      <c r="V548" s="108"/>
      <c r="W548" s="108"/>
      <c r="X548" s="108"/>
      <c r="Y548" s="108"/>
      <c r="Z548" s="108"/>
      <c r="AA548" s="108"/>
    </row>
    <row r="549" spans="1:27" ht="14.25" customHeight="1">
      <c r="A549" s="108"/>
      <c r="B549" s="99"/>
      <c r="C549" s="108"/>
      <c r="D549" s="108"/>
      <c r="E549" s="99"/>
      <c r="F549" s="99"/>
      <c r="G549" s="99"/>
      <c r="H549" s="99"/>
      <c r="I549" s="121"/>
      <c r="J549" s="108"/>
      <c r="K549" s="108"/>
      <c r="L549" s="108"/>
      <c r="M549" s="108"/>
      <c r="N549" s="108"/>
      <c r="O549" s="108"/>
      <c r="P549" s="108"/>
      <c r="Q549" s="108"/>
      <c r="R549" s="108"/>
      <c r="S549" s="108"/>
      <c r="T549" s="108"/>
      <c r="U549" s="108"/>
      <c r="V549" s="108"/>
      <c r="W549" s="108"/>
      <c r="X549" s="108"/>
      <c r="Y549" s="108"/>
      <c r="Z549" s="108"/>
      <c r="AA549" s="108"/>
    </row>
    <row r="550" spans="1:27" ht="14.25" customHeight="1">
      <c r="A550" s="108"/>
      <c r="B550" s="99"/>
      <c r="C550" s="108"/>
      <c r="D550" s="108"/>
      <c r="E550" s="99"/>
      <c r="F550" s="99"/>
      <c r="G550" s="99"/>
      <c r="H550" s="99"/>
      <c r="I550" s="121"/>
      <c r="J550" s="108"/>
      <c r="K550" s="108"/>
      <c r="L550" s="108"/>
      <c r="M550" s="108"/>
      <c r="N550" s="108"/>
      <c r="O550" s="108"/>
      <c r="P550" s="108"/>
      <c r="Q550" s="108"/>
      <c r="R550" s="108"/>
      <c r="S550" s="108"/>
      <c r="T550" s="108"/>
      <c r="U550" s="108"/>
      <c r="V550" s="108"/>
      <c r="W550" s="108"/>
      <c r="X550" s="108"/>
      <c r="Y550" s="108"/>
      <c r="Z550" s="108"/>
      <c r="AA550" s="108"/>
    </row>
    <row r="551" spans="1:27" ht="14.25" customHeight="1">
      <c r="A551" s="108"/>
      <c r="B551" s="99"/>
      <c r="C551" s="108"/>
      <c r="D551" s="108"/>
      <c r="E551" s="99"/>
      <c r="F551" s="99"/>
      <c r="G551" s="99"/>
      <c r="H551" s="99"/>
      <c r="I551" s="121"/>
      <c r="J551" s="108"/>
      <c r="K551" s="108"/>
      <c r="L551" s="108"/>
      <c r="M551" s="108"/>
      <c r="N551" s="108"/>
      <c r="O551" s="108"/>
      <c r="P551" s="108"/>
      <c r="Q551" s="108"/>
      <c r="R551" s="108"/>
      <c r="S551" s="108"/>
      <c r="T551" s="108"/>
      <c r="U551" s="108"/>
      <c r="V551" s="108"/>
      <c r="W551" s="108"/>
      <c r="X551" s="108"/>
      <c r="Y551" s="108"/>
      <c r="Z551" s="108"/>
      <c r="AA551" s="108"/>
    </row>
    <row r="552" spans="1:27" ht="14.25" customHeight="1">
      <c r="A552" s="108"/>
      <c r="B552" s="99"/>
      <c r="C552" s="108"/>
      <c r="D552" s="108"/>
      <c r="E552" s="99"/>
      <c r="F552" s="99"/>
      <c r="G552" s="99"/>
      <c r="H552" s="99"/>
      <c r="I552" s="121"/>
      <c r="J552" s="108"/>
      <c r="K552" s="108"/>
      <c r="L552" s="108"/>
      <c r="M552" s="108"/>
      <c r="N552" s="108"/>
      <c r="O552" s="108"/>
      <c r="P552" s="108"/>
      <c r="Q552" s="108"/>
      <c r="R552" s="108"/>
      <c r="S552" s="108"/>
      <c r="T552" s="108"/>
      <c r="U552" s="108"/>
      <c r="V552" s="108"/>
      <c r="W552" s="108"/>
      <c r="X552" s="108"/>
      <c r="Y552" s="108"/>
      <c r="Z552" s="108"/>
      <c r="AA552" s="108"/>
    </row>
    <row r="553" spans="1:27" ht="14.25" customHeight="1">
      <c r="A553" s="108"/>
      <c r="B553" s="99"/>
      <c r="C553" s="108"/>
      <c r="D553" s="108"/>
      <c r="E553" s="99"/>
      <c r="F553" s="99"/>
      <c r="G553" s="99"/>
      <c r="H553" s="99"/>
      <c r="I553" s="121"/>
      <c r="J553" s="108"/>
      <c r="K553" s="108"/>
      <c r="L553" s="108"/>
      <c r="M553" s="108"/>
      <c r="N553" s="108"/>
      <c r="O553" s="108"/>
      <c r="P553" s="108"/>
      <c r="Q553" s="108"/>
      <c r="R553" s="108"/>
      <c r="S553" s="108"/>
      <c r="T553" s="108"/>
      <c r="U553" s="108"/>
      <c r="V553" s="108"/>
      <c r="W553" s="108"/>
      <c r="X553" s="108"/>
      <c r="Y553" s="108"/>
      <c r="Z553" s="108"/>
      <c r="AA553" s="108"/>
    </row>
    <row r="554" spans="1:27" ht="14.25" customHeight="1">
      <c r="A554" s="108"/>
      <c r="B554" s="99"/>
      <c r="C554" s="108"/>
      <c r="D554" s="108"/>
      <c r="E554" s="99"/>
      <c r="F554" s="99"/>
      <c r="G554" s="99"/>
      <c r="H554" s="99"/>
      <c r="I554" s="121"/>
      <c r="J554" s="108"/>
      <c r="K554" s="108"/>
      <c r="L554" s="108"/>
      <c r="M554" s="108"/>
      <c r="N554" s="108"/>
      <c r="O554" s="108"/>
      <c r="P554" s="108"/>
      <c r="Q554" s="108"/>
      <c r="R554" s="108"/>
      <c r="S554" s="108"/>
      <c r="T554" s="108"/>
      <c r="U554" s="108"/>
      <c r="V554" s="108"/>
      <c r="W554" s="108"/>
      <c r="X554" s="108"/>
      <c r="Y554" s="108"/>
      <c r="Z554" s="108"/>
      <c r="AA554" s="108"/>
    </row>
    <row r="555" spans="1:27" ht="14.25" customHeight="1">
      <c r="A555" s="108"/>
      <c r="B555" s="99"/>
      <c r="C555" s="108"/>
      <c r="D555" s="108"/>
      <c r="E555" s="99"/>
      <c r="F555" s="99"/>
      <c r="G555" s="99"/>
      <c r="H555" s="99"/>
      <c r="I555" s="121"/>
      <c r="J555" s="108"/>
      <c r="K555" s="108"/>
      <c r="L555" s="108"/>
      <c r="M555" s="108"/>
      <c r="N555" s="108"/>
      <c r="O555" s="108"/>
      <c r="P555" s="108"/>
      <c r="Q555" s="108"/>
      <c r="R555" s="108"/>
      <c r="S555" s="108"/>
      <c r="T555" s="108"/>
      <c r="U555" s="108"/>
      <c r="V555" s="108"/>
      <c r="W555" s="108"/>
      <c r="X555" s="108"/>
      <c r="Y555" s="108"/>
      <c r="Z555" s="108"/>
      <c r="AA555" s="108"/>
    </row>
    <row r="556" spans="1:27" ht="14.25" customHeight="1">
      <c r="A556" s="108"/>
      <c r="B556" s="99"/>
      <c r="C556" s="108"/>
      <c r="D556" s="108"/>
      <c r="E556" s="99"/>
      <c r="F556" s="99"/>
      <c r="G556" s="99"/>
      <c r="H556" s="99"/>
      <c r="I556" s="121"/>
      <c r="J556" s="108"/>
      <c r="K556" s="108"/>
      <c r="L556" s="108"/>
      <c r="M556" s="108"/>
      <c r="N556" s="108"/>
      <c r="O556" s="108"/>
      <c r="P556" s="108"/>
      <c r="Q556" s="108"/>
      <c r="R556" s="108"/>
      <c r="S556" s="108"/>
      <c r="T556" s="108"/>
      <c r="U556" s="108"/>
      <c r="V556" s="108"/>
      <c r="W556" s="108"/>
      <c r="X556" s="108"/>
      <c r="Y556" s="108"/>
      <c r="Z556" s="108"/>
      <c r="AA556" s="108"/>
    </row>
    <row r="557" spans="1:27" ht="14.25" customHeight="1">
      <c r="A557" s="108"/>
      <c r="B557" s="99"/>
      <c r="C557" s="108"/>
      <c r="D557" s="108"/>
      <c r="E557" s="99"/>
      <c r="F557" s="99"/>
      <c r="G557" s="99"/>
      <c r="H557" s="99"/>
      <c r="I557" s="121"/>
      <c r="J557" s="108"/>
      <c r="K557" s="108"/>
      <c r="L557" s="108"/>
      <c r="M557" s="108"/>
      <c r="N557" s="108"/>
      <c r="O557" s="108"/>
      <c r="P557" s="108"/>
      <c r="Q557" s="108"/>
      <c r="R557" s="108"/>
      <c r="S557" s="108"/>
      <c r="T557" s="108"/>
      <c r="U557" s="108"/>
      <c r="V557" s="108"/>
      <c r="W557" s="108"/>
      <c r="X557" s="108"/>
      <c r="Y557" s="108"/>
      <c r="Z557" s="108"/>
      <c r="AA557" s="108"/>
    </row>
    <row r="558" spans="1:27" ht="14.25" customHeight="1">
      <c r="A558" s="108"/>
      <c r="B558" s="99"/>
      <c r="C558" s="108"/>
      <c r="D558" s="108"/>
      <c r="E558" s="99"/>
      <c r="F558" s="99"/>
      <c r="G558" s="99"/>
      <c r="H558" s="99"/>
      <c r="I558" s="121"/>
      <c r="J558" s="108"/>
      <c r="K558" s="108"/>
      <c r="L558" s="108"/>
      <c r="M558" s="108"/>
      <c r="N558" s="108"/>
      <c r="O558" s="108"/>
      <c r="P558" s="108"/>
      <c r="Q558" s="108"/>
      <c r="R558" s="108"/>
      <c r="S558" s="108"/>
      <c r="T558" s="108"/>
      <c r="U558" s="108"/>
      <c r="V558" s="108"/>
      <c r="W558" s="108"/>
      <c r="X558" s="108"/>
      <c r="Y558" s="108"/>
      <c r="Z558" s="108"/>
      <c r="AA558" s="108"/>
    </row>
    <row r="559" spans="1:27" ht="14.25" customHeight="1">
      <c r="A559" s="108"/>
      <c r="B559" s="99"/>
      <c r="C559" s="108"/>
      <c r="D559" s="108"/>
      <c r="E559" s="99"/>
      <c r="F559" s="99"/>
      <c r="G559" s="99"/>
      <c r="H559" s="99"/>
      <c r="I559" s="121"/>
      <c r="J559" s="108"/>
      <c r="K559" s="108"/>
      <c r="L559" s="108"/>
      <c r="M559" s="108"/>
      <c r="N559" s="108"/>
      <c r="O559" s="108"/>
      <c r="P559" s="108"/>
      <c r="Q559" s="108"/>
      <c r="R559" s="108"/>
      <c r="S559" s="108"/>
      <c r="T559" s="108"/>
      <c r="U559" s="108"/>
      <c r="V559" s="108"/>
      <c r="W559" s="108"/>
      <c r="X559" s="108"/>
      <c r="Y559" s="108"/>
      <c r="Z559" s="108"/>
      <c r="AA559" s="108"/>
    </row>
    <row r="560" spans="1:27" ht="14.25" customHeight="1">
      <c r="A560" s="108"/>
      <c r="B560" s="99"/>
      <c r="C560" s="108"/>
      <c r="D560" s="108"/>
      <c r="E560" s="99"/>
      <c r="F560" s="99"/>
      <c r="G560" s="99"/>
      <c r="H560" s="99"/>
      <c r="I560" s="121"/>
      <c r="J560" s="108"/>
      <c r="K560" s="108"/>
      <c r="L560" s="108"/>
      <c r="M560" s="108"/>
      <c r="N560" s="108"/>
      <c r="O560" s="108"/>
      <c r="P560" s="108"/>
      <c r="Q560" s="108"/>
      <c r="R560" s="108"/>
      <c r="S560" s="108"/>
      <c r="T560" s="108"/>
      <c r="U560" s="108"/>
      <c r="V560" s="108"/>
      <c r="W560" s="108"/>
      <c r="X560" s="108"/>
      <c r="Y560" s="108"/>
      <c r="Z560" s="108"/>
      <c r="AA560" s="108"/>
    </row>
    <row r="561" spans="1:27" ht="14.25" customHeight="1">
      <c r="A561" s="108"/>
      <c r="B561" s="99"/>
      <c r="C561" s="108"/>
      <c r="D561" s="108"/>
      <c r="E561" s="99"/>
      <c r="F561" s="99"/>
      <c r="G561" s="99"/>
      <c r="H561" s="99"/>
      <c r="I561" s="121"/>
      <c r="J561" s="108"/>
      <c r="K561" s="108"/>
      <c r="L561" s="108"/>
      <c r="M561" s="108"/>
      <c r="N561" s="108"/>
      <c r="O561" s="108"/>
      <c r="P561" s="108"/>
      <c r="Q561" s="108"/>
      <c r="R561" s="108"/>
      <c r="S561" s="108"/>
      <c r="T561" s="108"/>
      <c r="U561" s="108"/>
      <c r="V561" s="108"/>
      <c r="W561" s="108"/>
      <c r="X561" s="108"/>
      <c r="Y561" s="108"/>
      <c r="Z561" s="108"/>
      <c r="AA561" s="108"/>
    </row>
    <row r="562" spans="1:27" ht="14.25" customHeight="1">
      <c r="A562" s="108"/>
      <c r="B562" s="99"/>
      <c r="C562" s="108"/>
      <c r="D562" s="108"/>
      <c r="E562" s="99"/>
      <c r="F562" s="99"/>
      <c r="G562" s="99"/>
      <c r="H562" s="99"/>
      <c r="I562" s="121"/>
      <c r="J562" s="108"/>
      <c r="K562" s="108"/>
      <c r="L562" s="108"/>
      <c r="M562" s="108"/>
      <c r="N562" s="108"/>
      <c r="O562" s="108"/>
      <c r="P562" s="108"/>
      <c r="Q562" s="108"/>
      <c r="R562" s="108"/>
      <c r="S562" s="108"/>
      <c r="T562" s="108"/>
      <c r="U562" s="108"/>
      <c r="V562" s="108"/>
      <c r="W562" s="108"/>
      <c r="X562" s="108"/>
      <c r="Y562" s="108"/>
      <c r="Z562" s="108"/>
      <c r="AA562" s="108"/>
    </row>
    <row r="563" spans="1:27" ht="14.25" customHeight="1">
      <c r="A563" s="108"/>
      <c r="B563" s="99"/>
      <c r="C563" s="108"/>
      <c r="D563" s="108"/>
      <c r="E563" s="99"/>
      <c r="F563" s="99"/>
      <c r="G563" s="99"/>
      <c r="H563" s="99"/>
      <c r="I563" s="121"/>
      <c r="J563" s="108"/>
      <c r="K563" s="108"/>
      <c r="L563" s="108"/>
      <c r="M563" s="108"/>
      <c r="N563" s="108"/>
      <c r="O563" s="108"/>
      <c r="P563" s="108"/>
      <c r="Q563" s="108"/>
      <c r="R563" s="108"/>
      <c r="S563" s="108"/>
      <c r="T563" s="108"/>
      <c r="U563" s="108"/>
      <c r="V563" s="108"/>
      <c r="W563" s="108"/>
      <c r="X563" s="108"/>
      <c r="Y563" s="108"/>
      <c r="Z563" s="108"/>
      <c r="AA563" s="108"/>
    </row>
    <row r="564" spans="1:27" ht="14.25" customHeight="1">
      <c r="A564" s="108"/>
      <c r="B564" s="99"/>
      <c r="C564" s="108"/>
      <c r="D564" s="108"/>
      <c r="E564" s="99"/>
      <c r="F564" s="99"/>
      <c r="G564" s="99"/>
      <c r="H564" s="99"/>
      <c r="I564" s="121"/>
      <c r="J564" s="108"/>
      <c r="K564" s="108"/>
      <c r="L564" s="108"/>
      <c r="M564" s="108"/>
      <c r="N564" s="108"/>
      <c r="O564" s="108"/>
      <c r="P564" s="108"/>
      <c r="Q564" s="108"/>
      <c r="R564" s="108"/>
      <c r="S564" s="108"/>
      <c r="T564" s="108"/>
      <c r="U564" s="108"/>
      <c r="V564" s="108"/>
      <c r="W564" s="108"/>
      <c r="X564" s="108"/>
      <c r="Y564" s="108"/>
      <c r="Z564" s="108"/>
      <c r="AA564" s="108"/>
    </row>
    <row r="565" spans="1:27" ht="14.25" customHeight="1">
      <c r="A565" s="108"/>
      <c r="B565" s="99"/>
      <c r="C565" s="108"/>
      <c r="D565" s="108"/>
      <c r="E565" s="99"/>
      <c r="F565" s="99"/>
      <c r="G565" s="99"/>
      <c r="H565" s="99"/>
      <c r="I565" s="121"/>
      <c r="J565" s="108"/>
      <c r="K565" s="108"/>
      <c r="L565" s="108"/>
      <c r="M565" s="108"/>
      <c r="N565" s="108"/>
      <c r="O565" s="108"/>
      <c r="P565" s="108"/>
      <c r="Q565" s="108"/>
      <c r="R565" s="108"/>
      <c r="S565" s="108"/>
      <c r="T565" s="108"/>
      <c r="U565" s="108"/>
      <c r="V565" s="108"/>
      <c r="W565" s="108"/>
      <c r="X565" s="108"/>
      <c r="Y565" s="108"/>
      <c r="Z565" s="108"/>
      <c r="AA565" s="108"/>
    </row>
    <row r="566" spans="1:27" ht="14.25" customHeight="1">
      <c r="A566" s="108"/>
      <c r="B566" s="99"/>
      <c r="C566" s="108"/>
      <c r="D566" s="108"/>
      <c r="E566" s="99"/>
      <c r="F566" s="99"/>
      <c r="G566" s="99"/>
      <c r="H566" s="99"/>
      <c r="I566" s="121"/>
      <c r="J566" s="108"/>
      <c r="K566" s="108"/>
      <c r="L566" s="108"/>
      <c r="M566" s="108"/>
      <c r="N566" s="108"/>
      <c r="O566" s="108"/>
      <c r="P566" s="108"/>
      <c r="Q566" s="108"/>
      <c r="R566" s="108"/>
      <c r="S566" s="108"/>
      <c r="T566" s="108"/>
      <c r="U566" s="108"/>
      <c r="V566" s="108"/>
      <c r="W566" s="108"/>
      <c r="X566" s="108"/>
      <c r="Y566" s="108"/>
      <c r="Z566" s="108"/>
      <c r="AA566" s="108"/>
    </row>
    <row r="567" spans="1:27" ht="14.25" customHeight="1">
      <c r="A567" s="108"/>
      <c r="B567" s="99"/>
      <c r="C567" s="108"/>
      <c r="D567" s="108"/>
      <c r="E567" s="99"/>
      <c r="F567" s="99"/>
      <c r="G567" s="99"/>
      <c r="H567" s="99"/>
      <c r="I567" s="121"/>
      <c r="J567" s="108"/>
      <c r="K567" s="108"/>
      <c r="L567" s="108"/>
      <c r="M567" s="108"/>
      <c r="N567" s="108"/>
      <c r="O567" s="108"/>
      <c r="P567" s="108"/>
      <c r="Q567" s="108"/>
      <c r="R567" s="108"/>
      <c r="S567" s="108"/>
      <c r="T567" s="108"/>
      <c r="U567" s="108"/>
      <c r="V567" s="108"/>
      <c r="W567" s="108"/>
      <c r="X567" s="108"/>
      <c r="Y567" s="108"/>
      <c r="Z567" s="108"/>
      <c r="AA567" s="108"/>
    </row>
    <row r="568" spans="1:27" ht="14.25" customHeight="1">
      <c r="A568" s="108"/>
      <c r="B568" s="99"/>
      <c r="C568" s="108"/>
      <c r="D568" s="108"/>
      <c r="E568" s="99"/>
      <c r="F568" s="99"/>
      <c r="G568" s="99"/>
      <c r="H568" s="99"/>
      <c r="I568" s="121"/>
      <c r="J568" s="108"/>
      <c r="K568" s="108"/>
      <c r="L568" s="108"/>
      <c r="M568" s="108"/>
      <c r="N568" s="108"/>
      <c r="O568" s="108"/>
      <c r="P568" s="108"/>
      <c r="Q568" s="108"/>
      <c r="R568" s="108"/>
      <c r="S568" s="108"/>
      <c r="T568" s="108"/>
      <c r="U568" s="108"/>
      <c r="V568" s="108"/>
      <c r="W568" s="108"/>
      <c r="X568" s="108"/>
      <c r="Y568" s="108"/>
      <c r="Z568" s="108"/>
      <c r="AA568" s="108"/>
    </row>
    <row r="569" spans="1:27" ht="14.25" customHeight="1">
      <c r="A569" s="108"/>
      <c r="B569" s="99"/>
      <c r="C569" s="108"/>
      <c r="D569" s="108"/>
      <c r="E569" s="99"/>
      <c r="F569" s="99"/>
      <c r="G569" s="99"/>
      <c r="H569" s="99"/>
      <c r="I569" s="121"/>
      <c r="J569" s="108"/>
      <c r="K569" s="108"/>
      <c r="L569" s="108"/>
      <c r="M569" s="108"/>
      <c r="N569" s="108"/>
      <c r="O569" s="108"/>
      <c r="P569" s="108"/>
      <c r="Q569" s="108"/>
      <c r="R569" s="108"/>
      <c r="S569" s="108"/>
      <c r="T569" s="108"/>
      <c r="U569" s="108"/>
      <c r="V569" s="108"/>
      <c r="W569" s="108"/>
      <c r="X569" s="108"/>
      <c r="Y569" s="108"/>
      <c r="Z569" s="108"/>
      <c r="AA569" s="108"/>
    </row>
    <row r="570" spans="1:27" ht="14.25" customHeight="1">
      <c r="A570" s="108"/>
      <c r="B570" s="99"/>
      <c r="C570" s="108"/>
      <c r="D570" s="108"/>
      <c r="E570" s="99"/>
      <c r="F570" s="99"/>
      <c r="G570" s="99"/>
      <c r="H570" s="99"/>
      <c r="I570" s="121"/>
      <c r="J570" s="108"/>
      <c r="K570" s="108"/>
      <c r="L570" s="108"/>
      <c r="M570" s="108"/>
      <c r="N570" s="108"/>
      <c r="O570" s="108"/>
      <c r="P570" s="108"/>
      <c r="Q570" s="108"/>
      <c r="R570" s="108"/>
      <c r="S570" s="108"/>
      <c r="T570" s="108"/>
      <c r="U570" s="108"/>
      <c r="V570" s="108"/>
      <c r="W570" s="108"/>
      <c r="X570" s="108"/>
      <c r="Y570" s="108"/>
      <c r="Z570" s="108"/>
      <c r="AA570" s="108"/>
    </row>
    <row r="571" spans="1:27" ht="14.25" customHeight="1">
      <c r="A571" s="108"/>
      <c r="B571" s="99"/>
      <c r="C571" s="108"/>
      <c r="D571" s="108"/>
      <c r="E571" s="99"/>
      <c r="F571" s="99"/>
      <c r="G571" s="99"/>
      <c r="H571" s="99"/>
      <c r="I571" s="121"/>
      <c r="J571" s="108"/>
      <c r="K571" s="108"/>
      <c r="L571" s="108"/>
      <c r="M571" s="108"/>
      <c r="N571" s="108"/>
      <c r="O571" s="108"/>
      <c r="P571" s="108"/>
      <c r="Q571" s="108"/>
      <c r="R571" s="108"/>
      <c r="S571" s="108"/>
      <c r="T571" s="108"/>
      <c r="U571" s="108"/>
      <c r="V571" s="108"/>
      <c r="W571" s="108"/>
      <c r="X571" s="108"/>
      <c r="Y571" s="108"/>
      <c r="Z571" s="108"/>
      <c r="AA571" s="108"/>
    </row>
    <row r="572" spans="1:27" ht="14.25" customHeight="1">
      <c r="A572" s="108"/>
      <c r="B572" s="99"/>
      <c r="C572" s="108"/>
      <c r="D572" s="108"/>
      <c r="E572" s="99"/>
      <c r="F572" s="99"/>
      <c r="G572" s="99"/>
      <c r="H572" s="99"/>
      <c r="I572" s="121"/>
      <c r="J572" s="108"/>
      <c r="K572" s="108"/>
      <c r="L572" s="108"/>
      <c r="M572" s="108"/>
      <c r="N572" s="108"/>
      <c r="O572" s="108"/>
      <c r="P572" s="108"/>
      <c r="Q572" s="108"/>
      <c r="R572" s="108"/>
      <c r="S572" s="108"/>
      <c r="T572" s="108"/>
      <c r="U572" s="108"/>
      <c r="V572" s="108"/>
      <c r="W572" s="108"/>
      <c r="X572" s="108"/>
      <c r="Y572" s="108"/>
      <c r="Z572" s="108"/>
      <c r="AA572" s="108"/>
    </row>
    <row r="573" spans="1:27" ht="14.25" customHeight="1">
      <c r="A573" s="108"/>
      <c r="B573" s="99"/>
      <c r="C573" s="108"/>
      <c r="D573" s="108"/>
      <c r="E573" s="99"/>
      <c r="F573" s="99"/>
      <c r="G573" s="99"/>
      <c r="H573" s="99"/>
      <c r="I573" s="121"/>
      <c r="J573" s="108"/>
      <c r="K573" s="108"/>
      <c r="L573" s="108"/>
      <c r="M573" s="108"/>
      <c r="N573" s="108"/>
      <c r="O573" s="108"/>
      <c r="P573" s="108"/>
      <c r="Q573" s="108"/>
      <c r="R573" s="108"/>
      <c r="S573" s="108"/>
      <c r="T573" s="108"/>
      <c r="U573" s="108"/>
      <c r="V573" s="108"/>
      <c r="W573" s="108"/>
      <c r="X573" s="108"/>
      <c r="Y573" s="108"/>
      <c r="Z573" s="108"/>
      <c r="AA573" s="108"/>
    </row>
    <row r="574" spans="1:27" ht="14.25" customHeight="1">
      <c r="A574" s="108"/>
      <c r="B574" s="99"/>
      <c r="C574" s="108"/>
      <c r="D574" s="108"/>
      <c r="E574" s="99"/>
      <c r="F574" s="99"/>
      <c r="G574" s="99"/>
      <c r="H574" s="99"/>
      <c r="I574" s="121"/>
      <c r="J574" s="108"/>
      <c r="K574" s="108"/>
      <c r="L574" s="108"/>
      <c r="M574" s="108"/>
      <c r="N574" s="108"/>
      <c r="O574" s="108"/>
      <c r="P574" s="108"/>
      <c r="Q574" s="108"/>
      <c r="R574" s="108"/>
      <c r="S574" s="108"/>
      <c r="T574" s="108"/>
      <c r="U574" s="108"/>
      <c r="V574" s="108"/>
      <c r="W574" s="108"/>
      <c r="X574" s="108"/>
      <c r="Y574" s="108"/>
      <c r="Z574" s="108"/>
      <c r="AA574" s="108"/>
    </row>
    <row r="575" spans="1:27" ht="14.25" customHeight="1">
      <c r="A575" s="108"/>
      <c r="B575" s="99"/>
      <c r="C575" s="108"/>
      <c r="D575" s="108"/>
      <c r="E575" s="99"/>
      <c r="F575" s="99"/>
      <c r="G575" s="99"/>
      <c r="H575" s="99"/>
      <c r="I575" s="121"/>
      <c r="J575" s="108"/>
      <c r="K575" s="108"/>
      <c r="L575" s="108"/>
      <c r="M575" s="108"/>
      <c r="N575" s="108"/>
      <c r="O575" s="108"/>
      <c r="P575" s="108"/>
      <c r="Q575" s="108"/>
      <c r="R575" s="108"/>
      <c r="S575" s="108"/>
      <c r="T575" s="108"/>
      <c r="U575" s="108"/>
      <c r="V575" s="108"/>
      <c r="W575" s="108"/>
      <c r="X575" s="108"/>
      <c r="Y575" s="108"/>
      <c r="Z575" s="108"/>
      <c r="AA575" s="108"/>
    </row>
    <row r="576" spans="1:27" ht="14.25" customHeight="1">
      <c r="A576" s="108"/>
      <c r="B576" s="99"/>
      <c r="C576" s="108"/>
      <c r="D576" s="108"/>
      <c r="E576" s="99"/>
      <c r="F576" s="99"/>
      <c r="G576" s="99"/>
      <c r="H576" s="99"/>
      <c r="I576" s="121"/>
      <c r="J576" s="108"/>
      <c r="K576" s="108"/>
      <c r="L576" s="108"/>
      <c r="M576" s="108"/>
      <c r="N576" s="108"/>
      <c r="O576" s="108"/>
      <c r="P576" s="108"/>
      <c r="Q576" s="108"/>
      <c r="R576" s="108"/>
      <c r="S576" s="108"/>
      <c r="T576" s="108"/>
      <c r="U576" s="108"/>
      <c r="V576" s="108"/>
      <c r="W576" s="108"/>
      <c r="X576" s="108"/>
      <c r="Y576" s="108"/>
      <c r="Z576" s="108"/>
      <c r="AA576" s="108"/>
    </row>
    <row r="577" spans="1:27" ht="14.25" customHeight="1">
      <c r="A577" s="108"/>
      <c r="B577" s="99"/>
      <c r="C577" s="108"/>
      <c r="D577" s="108"/>
      <c r="E577" s="99"/>
      <c r="F577" s="99"/>
      <c r="G577" s="99"/>
      <c r="H577" s="99"/>
      <c r="I577" s="121"/>
      <c r="J577" s="108"/>
      <c r="K577" s="108"/>
      <c r="L577" s="108"/>
      <c r="M577" s="108"/>
      <c r="N577" s="108"/>
      <c r="O577" s="108"/>
      <c r="P577" s="108"/>
      <c r="Q577" s="108"/>
      <c r="R577" s="108"/>
      <c r="S577" s="108"/>
      <c r="T577" s="108"/>
      <c r="U577" s="108"/>
      <c r="V577" s="108"/>
      <c r="W577" s="108"/>
      <c r="X577" s="108"/>
      <c r="Y577" s="108"/>
      <c r="Z577" s="108"/>
      <c r="AA577" s="108"/>
    </row>
    <row r="578" spans="1:27" ht="14.25" customHeight="1">
      <c r="A578" s="108"/>
      <c r="B578" s="99"/>
      <c r="C578" s="108"/>
      <c r="D578" s="108"/>
      <c r="E578" s="99"/>
      <c r="F578" s="99"/>
      <c r="G578" s="99"/>
      <c r="H578" s="99"/>
      <c r="I578" s="121"/>
      <c r="J578" s="108"/>
      <c r="K578" s="108"/>
      <c r="L578" s="108"/>
      <c r="M578" s="108"/>
      <c r="N578" s="108"/>
      <c r="O578" s="108"/>
      <c r="P578" s="108"/>
      <c r="Q578" s="108"/>
      <c r="R578" s="108"/>
      <c r="S578" s="108"/>
      <c r="T578" s="108"/>
      <c r="U578" s="108"/>
      <c r="V578" s="108"/>
      <c r="W578" s="108"/>
      <c r="X578" s="108"/>
      <c r="Y578" s="108"/>
      <c r="Z578" s="108"/>
      <c r="AA578" s="108"/>
    </row>
    <row r="579" spans="1:27" ht="14.25" customHeight="1">
      <c r="A579" s="108"/>
      <c r="B579" s="99"/>
      <c r="C579" s="108"/>
      <c r="D579" s="108"/>
      <c r="E579" s="99"/>
      <c r="F579" s="99"/>
      <c r="G579" s="99"/>
      <c r="H579" s="99"/>
      <c r="I579" s="121"/>
      <c r="J579" s="108"/>
      <c r="K579" s="108"/>
      <c r="L579" s="108"/>
      <c r="M579" s="108"/>
      <c r="N579" s="108"/>
      <c r="O579" s="108"/>
      <c r="P579" s="108"/>
      <c r="Q579" s="108"/>
      <c r="R579" s="108"/>
      <c r="S579" s="108"/>
      <c r="T579" s="108"/>
      <c r="U579" s="108"/>
      <c r="V579" s="108"/>
      <c r="W579" s="108"/>
      <c r="X579" s="108"/>
      <c r="Y579" s="108"/>
      <c r="Z579" s="108"/>
      <c r="AA579" s="108"/>
    </row>
    <row r="580" spans="1:27" ht="14.25" customHeight="1">
      <c r="A580" s="108"/>
      <c r="B580" s="99"/>
      <c r="C580" s="108"/>
      <c r="D580" s="108"/>
      <c r="E580" s="99"/>
      <c r="F580" s="99"/>
      <c r="G580" s="99"/>
      <c r="H580" s="99"/>
      <c r="I580" s="121"/>
      <c r="J580" s="108"/>
      <c r="K580" s="108"/>
      <c r="L580" s="108"/>
      <c r="M580" s="108"/>
      <c r="N580" s="108"/>
      <c r="O580" s="108"/>
      <c r="P580" s="108"/>
      <c r="Q580" s="108"/>
      <c r="R580" s="108"/>
      <c r="S580" s="108"/>
      <c r="T580" s="108"/>
      <c r="U580" s="108"/>
      <c r="V580" s="108"/>
      <c r="W580" s="108"/>
      <c r="X580" s="108"/>
      <c r="Y580" s="108"/>
      <c r="Z580" s="108"/>
      <c r="AA580" s="108"/>
    </row>
    <row r="581" spans="1:27" ht="14.25" customHeight="1">
      <c r="A581" s="108"/>
      <c r="B581" s="99"/>
      <c r="C581" s="108"/>
      <c r="D581" s="108"/>
      <c r="E581" s="99"/>
      <c r="F581" s="99"/>
      <c r="G581" s="99"/>
      <c r="H581" s="99"/>
      <c r="I581" s="121"/>
      <c r="J581" s="108"/>
      <c r="K581" s="108"/>
      <c r="L581" s="108"/>
      <c r="M581" s="108"/>
      <c r="N581" s="108"/>
      <c r="O581" s="108"/>
      <c r="P581" s="108"/>
      <c r="Q581" s="108"/>
      <c r="R581" s="108"/>
      <c r="S581" s="108"/>
      <c r="T581" s="108"/>
      <c r="U581" s="108"/>
      <c r="V581" s="108"/>
      <c r="W581" s="108"/>
      <c r="X581" s="108"/>
      <c r="Y581" s="108"/>
      <c r="Z581" s="108"/>
      <c r="AA581" s="108"/>
    </row>
    <row r="582" spans="1:27" ht="14.25" customHeight="1">
      <c r="A582" s="108"/>
      <c r="B582" s="99"/>
      <c r="C582" s="108"/>
      <c r="D582" s="108"/>
      <c r="E582" s="99"/>
      <c r="F582" s="99"/>
      <c r="G582" s="99"/>
      <c r="H582" s="99"/>
      <c r="I582" s="121"/>
      <c r="J582" s="108"/>
      <c r="K582" s="108"/>
      <c r="L582" s="108"/>
      <c r="M582" s="108"/>
      <c r="N582" s="108"/>
      <c r="O582" s="108"/>
      <c r="P582" s="108"/>
      <c r="Q582" s="108"/>
      <c r="R582" s="108"/>
      <c r="S582" s="108"/>
      <c r="T582" s="108"/>
      <c r="U582" s="108"/>
      <c r="V582" s="108"/>
      <c r="W582" s="108"/>
      <c r="X582" s="108"/>
      <c r="Y582" s="108"/>
      <c r="Z582" s="108"/>
      <c r="AA582" s="108"/>
    </row>
    <row r="583" spans="1:27" ht="14.25" customHeight="1">
      <c r="A583" s="108"/>
      <c r="B583" s="99"/>
      <c r="C583" s="108"/>
      <c r="D583" s="108"/>
      <c r="E583" s="99"/>
      <c r="F583" s="99"/>
      <c r="G583" s="99"/>
      <c r="H583" s="99"/>
      <c r="I583" s="121"/>
      <c r="J583" s="108"/>
      <c r="K583" s="108"/>
      <c r="L583" s="108"/>
      <c r="M583" s="108"/>
      <c r="N583" s="108"/>
      <c r="O583" s="108"/>
      <c r="P583" s="108"/>
      <c r="Q583" s="108"/>
      <c r="R583" s="108"/>
      <c r="S583" s="108"/>
      <c r="T583" s="108"/>
      <c r="U583" s="108"/>
      <c r="V583" s="108"/>
      <c r="W583" s="108"/>
      <c r="X583" s="108"/>
      <c r="Y583" s="108"/>
      <c r="Z583" s="108"/>
      <c r="AA583" s="108"/>
    </row>
    <row r="584" spans="1:27" ht="14.25" customHeight="1">
      <c r="A584" s="108"/>
      <c r="B584" s="99"/>
      <c r="C584" s="108"/>
      <c r="D584" s="108"/>
      <c r="E584" s="99"/>
      <c r="F584" s="99"/>
      <c r="G584" s="99"/>
      <c r="H584" s="99"/>
      <c r="I584" s="121"/>
      <c r="J584" s="108"/>
      <c r="K584" s="108"/>
      <c r="L584" s="108"/>
      <c r="M584" s="108"/>
      <c r="N584" s="108"/>
      <c r="O584" s="108"/>
      <c r="P584" s="108"/>
      <c r="Q584" s="108"/>
      <c r="R584" s="108"/>
      <c r="S584" s="108"/>
      <c r="T584" s="108"/>
      <c r="U584" s="108"/>
      <c r="V584" s="108"/>
      <c r="W584" s="108"/>
      <c r="X584" s="108"/>
      <c r="Y584" s="108"/>
      <c r="Z584" s="108"/>
      <c r="AA584" s="108"/>
    </row>
    <row r="585" spans="1:27" ht="14.25" customHeight="1">
      <c r="A585" s="108"/>
      <c r="B585" s="99"/>
      <c r="C585" s="108"/>
      <c r="D585" s="108"/>
      <c r="E585" s="99"/>
      <c r="F585" s="99"/>
      <c r="G585" s="99"/>
      <c r="H585" s="99"/>
      <c r="I585" s="121"/>
      <c r="J585" s="108"/>
      <c r="K585" s="108"/>
      <c r="L585" s="108"/>
      <c r="M585" s="108"/>
      <c r="N585" s="108"/>
      <c r="O585" s="108"/>
      <c r="P585" s="108"/>
      <c r="Q585" s="108"/>
      <c r="R585" s="108"/>
      <c r="S585" s="108"/>
      <c r="T585" s="108"/>
      <c r="U585" s="108"/>
      <c r="V585" s="108"/>
      <c r="W585" s="108"/>
      <c r="X585" s="108"/>
      <c r="Y585" s="108"/>
      <c r="Z585" s="108"/>
      <c r="AA585" s="108"/>
    </row>
    <row r="586" spans="1:27" ht="14.25" customHeight="1">
      <c r="A586" s="108"/>
      <c r="B586" s="99"/>
      <c r="C586" s="108"/>
      <c r="D586" s="108"/>
      <c r="E586" s="99"/>
      <c r="F586" s="99"/>
      <c r="G586" s="99"/>
      <c r="H586" s="99"/>
      <c r="I586" s="121"/>
      <c r="J586" s="108"/>
      <c r="K586" s="108"/>
      <c r="L586" s="108"/>
      <c r="M586" s="108"/>
      <c r="N586" s="108"/>
      <c r="O586" s="108"/>
      <c r="P586" s="108"/>
      <c r="Q586" s="108"/>
      <c r="R586" s="108"/>
      <c r="S586" s="108"/>
      <c r="T586" s="108"/>
      <c r="U586" s="108"/>
      <c r="V586" s="108"/>
      <c r="W586" s="108"/>
      <c r="X586" s="108"/>
      <c r="Y586" s="108"/>
      <c r="Z586" s="108"/>
      <c r="AA586" s="108"/>
    </row>
    <row r="587" spans="1:27" ht="14.25" customHeight="1">
      <c r="A587" s="108"/>
      <c r="B587" s="99"/>
      <c r="C587" s="108"/>
      <c r="D587" s="108"/>
      <c r="E587" s="99"/>
      <c r="F587" s="99"/>
      <c r="G587" s="99"/>
      <c r="H587" s="99"/>
      <c r="I587" s="121"/>
      <c r="J587" s="108"/>
      <c r="K587" s="108"/>
      <c r="L587" s="108"/>
      <c r="M587" s="108"/>
      <c r="N587" s="108"/>
      <c r="O587" s="108"/>
      <c r="P587" s="108"/>
      <c r="Q587" s="108"/>
      <c r="R587" s="108"/>
      <c r="S587" s="108"/>
      <c r="T587" s="108"/>
      <c r="U587" s="108"/>
      <c r="V587" s="108"/>
      <c r="W587" s="108"/>
      <c r="X587" s="108"/>
      <c r="Y587" s="108"/>
      <c r="Z587" s="108"/>
      <c r="AA587" s="108"/>
    </row>
    <row r="588" spans="1:27" ht="14.25" customHeight="1">
      <c r="A588" s="108"/>
      <c r="B588" s="99"/>
      <c r="C588" s="108"/>
      <c r="D588" s="108"/>
      <c r="E588" s="99"/>
      <c r="F588" s="99"/>
      <c r="G588" s="99"/>
      <c r="H588" s="99"/>
      <c r="I588" s="121"/>
      <c r="J588" s="108"/>
      <c r="K588" s="108"/>
      <c r="L588" s="108"/>
      <c r="M588" s="108"/>
      <c r="N588" s="108"/>
      <c r="O588" s="108"/>
      <c r="P588" s="108"/>
      <c r="Q588" s="108"/>
      <c r="R588" s="108"/>
      <c r="S588" s="108"/>
      <c r="T588" s="108"/>
      <c r="U588" s="108"/>
      <c r="V588" s="108"/>
      <c r="W588" s="108"/>
      <c r="X588" s="108"/>
      <c r="Y588" s="108"/>
      <c r="Z588" s="108"/>
      <c r="AA588" s="108"/>
    </row>
    <row r="589" spans="1:27" ht="14.25" customHeight="1">
      <c r="A589" s="108"/>
      <c r="B589" s="99"/>
      <c r="C589" s="108"/>
      <c r="D589" s="108"/>
      <c r="E589" s="99"/>
      <c r="F589" s="99"/>
      <c r="G589" s="99"/>
      <c r="H589" s="99"/>
      <c r="I589" s="121"/>
      <c r="J589" s="108"/>
      <c r="K589" s="108"/>
      <c r="L589" s="108"/>
      <c r="M589" s="108"/>
      <c r="N589" s="108"/>
      <c r="O589" s="108"/>
      <c r="P589" s="108"/>
      <c r="Q589" s="108"/>
      <c r="R589" s="108"/>
      <c r="S589" s="108"/>
      <c r="T589" s="108"/>
      <c r="U589" s="108"/>
      <c r="V589" s="108"/>
      <c r="W589" s="108"/>
      <c r="X589" s="108"/>
      <c r="Y589" s="108"/>
      <c r="Z589" s="108"/>
      <c r="AA589" s="108"/>
    </row>
    <row r="590" spans="1:27" ht="14.25" customHeight="1">
      <c r="A590" s="108"/>
      <c r="B590" s="99"/>
      <c r="C590" s="108"/>
      <c r="D590" s="108"/>
      <c r="E590" s="99"/>
      <c r="F590" s="99"/>
      <c r="G590" s="99"/>
      <c r="H590" s="99"/>
      <c r="I590" s="121"/>
      <c r="J590" s="108"/>
      <c r="K590" s="108"/>
      <c r="L590" s="108"/>
      <c r="M590" s="108"/>
      <c r="N590" s="108"/>
      <c r="O590" s="108"/>
      <c r="P590" s="108"/>
      <c r="Q590" s="108"/>
      <c r="R590" s="108"/>
      <c r="S590" s="108"/>
      <c r="T590" s="108"/>
      <c r="U590" s="108"/>
      <c r="V590" s="108"/>
      <c r="W590" s="108"/>
      <c r="X590" s="108"/>
      <c r="Y590" s="108"/>
      <c r="Z590" s="108"/>
      <c r="AA590" s="108"/>
    </row>
    <row r="591" spans="1:27" ht="14.25" customHeight="1">
      <c r="A591" s="108"/>
      <c r="B591" s="99"/>
      <c r="C591" s="108"/>
      <c r="D591" s="108"/>
      <c r="E591" s="99"/>
      <c r="F591" s="99"/>
      <c r="G591" s="99"/>
      <c r="H591" s="99"/>
      <c r="I591" s="121"/>
      <c r="J591" s="108"/>
      <c r="K591" s="108"/>
      <c r="L591" s="108"/>
      <c r="M591" s="108"/>
      <c r="N591" s="108"/>
      <c r="O591" s="108"/>
      <c r="P591" s="108"/>
      <c r="Q591" s="108"/>
      <c r="R591" s="108"/>
      <c r="S591" s="108"/>
      <c r="T591" s="108"/>
      <c r="U591" s="108"/>
      <c r="V591" s="108"/>
      <c r="W591" s="108"/>
      <c r="X591" s="108"/>
      <c r="Y591" s="108"/>
      <c r="Z591" s="108"/>
      <c r="AA591" s="108"/>
    </row>
    <row r="592" spans="1:27" ht="14.25" customHeight="1">
      <c r="A592" s="108"/>
      <c r="B592" s="99"/>
      <c r="C592" s="108"/>
      <c r="D592" s="108"/>
      <c r="E592" s="99"/>
      <c r="F592" s="99"/>
      <c r="G592" s="99"/>
      <c r="H592" s="99"/>
      <c r="I592" s="121"/>
      <c r="J592" s="108"/>
      <c r="K592" s="108"/>
      <c r="L592" s="108"/>
      <c r="M592" s="108"/>
      <c r="N592" s="108"/>
      <c r="O592" s="108"/>
      <c r="P592" s="108"/>
      <c r="Q592" s="108"/>
      <c r="R592" s="108"/>
      <c r="S592" s="108"/>
      <c r="T592" s="108"/>
      <c r="U592" s="108"/>
      <c r="V592" s="108"/>
      <c r="W592" s="108"/>
      <c r="X592" s="108"/>
      <c r="Y592" s="108"/>
      <c r="Z592" s="108"/>
      <c r="AA592" s="108"/>
    </row>
    <row r="593" spans="1:27" ht="14.25" customHeight="1">
      <c r="A593" s="108"/>
      <c r="B593" s="99"/>
      <c r="C593" s="108"/>
      <c r="D593" s="108"/>
      <c r="E593" s="99"/>
      <c r="F593" s="99"/>
      <c r="G593" s="99"/>
      <c r="H593" s="99"/>
      <c r="I593" s="121"/>
      <c r="J593" s="108"/>
      <c r="K593" s="108"/>
      <c r="L593" s="108"/>
      <c r="M593" s="108"/>
      <c r="N593" s="108"/>
      <c r="O593" s="108"/>
      <c r="P593" s="108"/>
      <c r="Q593" s="108"/>
      <c r="R593" s="108"/>
      <c r="S593" s="108"/>
      <c r="T593" s="108"/>
      <c r="U593" s="108"/>
      <c r="V593" s="108"/>
      <c r="W593" s="108"/>
      <c r="X593" s="108"/>
      <c r="Y593" s="108"/>
      <c r="Z593" s="108"/>
      <c r="AA593" s="108"/>
    </row>
    <row r="594" spans="1:27" ht="14.25" customHeight="1">
      <c r="A594" s="108"/>
      <c r="B594" s="99"/>
      <c r="C594" s="108"/>
      <c r="D594" s="108"/>
      <c r="E594" s="99"/>
      <c r="F594" s="99"/>
      <c r="G594" s="99"/>
      <c r="H594" s="99"/>
      <c r="I594" s="121"/>
      <c r="J594" s="108"/>
      <c r="K594" s="108"/>
      <c r="L594" s="108"/>
      <c r="M594" s="108"/>
      <c r="N594" s="108"/>
      <c r="O594" s="108"/>
      <c r="P594" s="108"/>
      <c r="Q594" s="108"/>
      <c r="R594" s="108"/>
      <c r="S594" s="108"/>
      <c r="T594" s="108"/>
      <c r="U594" s="108"/>
      <c r="V594" s="108"/>
      <c r="W594" s="108"/>
      <c r="X594" s="108"/>
      <c r="Y594" s="108"/>
      <c r="Z594" s="108"/>
      <c r="AA594" s="108"/>
    </row>
    <row r="595" spans="1:27" ht="14.25" customHeight="1">
      <c r="A595" s="108"/>
      <c r="B595" s="99"/>
      <c r="C595" s="108"/>
      <c r="D595" s="108"/>
      <c r="E595" s="99"/>
      <c r="F595" s="99"/>
      <c r="G595" s="99"/>
      <c r="H595" s="99"/>
      <c r="I595" s="121"/>
      <c r="J595" s="108"/>
      <c r="K595" s="108"/>
      <c r="L595" s="108"/>
      <c r="M595" s="108"/>
      <c r="N595" s="108"/>
      <c r="O595" s="108"/>
      <c r="P595" s="108"/>
      <c r="Q595" s="108"/>
      <c r="R595" s="108"/>
      <c r="S595" s="108"/>
      <c r="T595" s="108"/>
      <c r="U595" s="108"/>
      <c r="V595" s="108"/>
      <c r="W595" s="108"/>
      <c r="X595" s="108"/>
      <c r="Y595" s="108"/>
      <c r="Z595" s="108"/>
      <c r="AA595" s="108"/>
    </row>
    <row r="596" spans="1:27" ht="14.25" customHeight="1">
      <c r="A596" s="108"/>
      <c r="B596" s="99"/>
      <c r="C596" s="108"/>
      <c r="D596" s="108"/>
      <c r="E596" s="99"/>
      <c r="F596" s="99"/>
      <c r="G596" s="99"/>
      <c r="H596" s="99"/>
      <c r="I596" s="121"/>
      <c r="J596" s="108"/>
      <c r="K596" s="108"/>
      <c r="L596" s="108"/>
      <c r="M596" s="108"/>
      <c r="N596" s="108"/>
      <c r="O596" s="108"/>
      <c r="P596" s="108"/>
      <c r="Q596" s="108"/>
      <c r="R596" s="108"/>
      <c r="S596" s="108"/>
      <c r="T596" s="108"/>
      <c r="U596" s="108"/>
      <c r="V596" s="108"/>
      <c r="W596" s="108"/>
      <c r="X596" s="108"/>
      <c r="Y596" s="108"/>
      <c r="Z596" s="108"/>
      <c r="AA596" s="108"/>
    </row>
    <row r="597" spans="1:27" ht="14.25" customHeight="1">
      <c r="A597" s="108"/>
      <c r="B597" s="99"/>
      <c r="C597" s="108"/>
      <c r="D597" s="108"/>
      <c r="E597" s="99"/>
      <c r="F597" s="99"/>
      <c r="G597" s="99"/>
      <c r="H597" s="99"/>
      <c r="I597" s="121"/>
      <c r="J597" s="108"/>
      <c r="K597" s="108"/>
      <c r="L597" s="108"/>
      <c r="M597" s="108"/>
      <c r="N597" s="108"/>
      <c r="O597" s="108"/>
      <c r="P597" s="108"/>
      <c r="Q597" s="108"/>
      <c r="R597" s="108"/>
      <c r="S597" s="108"/>
      <c r="T597" s="108"/>
      <c r="U597" s="108"/>
      <c r="V597" s="108"/>
      <c r="W597" s="108"/>
      <c r="X597" s="108"/>
      <c r="Y597" s="108"/>
      <c r="Z597" s="108"/>
      <c r="AA597" s="108"/>
    </row>
    <row r="598" spans="1:27" ht="14.25" customHeight="1">
      <c r="A598" s="108"/>
      <c r="B598" s="99"/>
      <c r="C598" s="108"/>
      <c r="D598" s="108"/>
      <c r="E598" s="99"/>
      <c r="F598" s="99"/>
      <c r="G598" s="99"/>
      <c r="H598" s="99"/>
      <c r="I598" s="121"/>
      <c r="J598" s="108"/>
      <c r="K598" s="108"/>
      <c r="L598" s="108"/>
      <c r="M598" s="108"/>
      <c r="N598" s="108"/>
      <c r="O598" s="108"/>
      <c r="P598" s="108"/>
      <c r="Q598" s="108"/>
      <c r="R598" s="108"/>
      <c r="S598" s="108"/>
      <c r="T598" s="108"/>
      <c r="U598" s="108"/>
      <c r="V598" s="108"/>
      <c r="W598" s="108"/>
      <c r="X598" s="108"/>
      <c r="Y598" s="108"/>
      <c r="Z598" s="108"/>
      <c r="AA598" s="108"/>
    </row>
    <row r="599" spans="1:27" ht="14.25" customHeight="1">
      <c r="A599" s="108"/>
      <c r="B599" s="99"/>
      <c r="C599" s="108"/>
      <c r="D599" s="108"/>
      <c r="E599" s="99"/>
      <c r="F599" s="99"/>
      <c r="G599" s="99"/>
      <c r="H599" s="99"/>
      <c r="I599" s="121"/>
      <c r="J599" s="108"/>
      <c r="K599" s="108"/>
      <c r="L599" s="108"/>
      <c r="M599" s="108"/>
      <c r="N599" s="108"/>
      <c r="O599" s="108"/>
      <c r="P599" s="108"/>
      <c r="Q599" s="108"/>
      <c r="R599" s="108"/>
      <c r="S599" s="108"/>
      <c r="T599" s="108"/>
      <c r="U599" s="108"/>
      <c r="V599" s="108"/>
      <c r="W599" s="108"/>
      <c r="X599" s="108"/>
      <c r="Y599" s="108"/>
      <c r="Z599" s="108"/>
      <c r="AA599" s="108"/>
    </row>
    <row r="600" spans="1:27" ht="14.25" customHeight="1">
      <c r="A600" s="108"/>
      <c r="B600" s="99"/>
      <c r="C600" s="108"/>
      <c r="D600" s="108"/>
      <c r="E600" s="99"/>
      <c r="F600" s="99"/>
      <c r="G600" s="99"/>
      <c r="H600" s="99"/>
      <c r="I600" s="121"/>
      <c r="J600" s="108"/>
      <c r="K600" s="108"/>
      <c r="L600" s="108"/>
      <c r="M600" s="108"/>
      <c r="N600" s="108"/>
      <c r="O600" s="108"/>
      <c r="P600" s="108"/>
      <c r="Q600" s="108"/>
      <c r="R600" s="108"/>
      <c r="S600" s="108"/>
      <c r="T600" s="108"/>
      <c r="U600" s="108"/>
      <c r="V600" s="108"/>
      <c r="W600" s="108"/>
      <c r="X600" s="108"/>
      <c r="Y600" s="108"/>
      <c r="Z600" s="108"/>
      <c r="AA600" s="108"/>
    </row>
    <row r="601" spans="1:27" ht="14.25" customHeight="1">
      <c r="A601" s="108"/>
      <c r="B601" s="99"/>
      <c r="C601" s="108"/>
      <c r="D601" s="108"/>
      <c r="E601" s="99"/>
      <c r="F601" s="99"/>
      <c r="G601" s="99"/>
      <c r="H601" s="99"/>
      <c r="I601" s="121"/>
      <c r="J601" s="108"/>
      <c r="K601" s="108"/>
      <c r="L601" s="108"/>
      <c r="M601" s="108"/>
      <c r="N601" s="108"/>
      <c r="O601" s="108"/>
      <c r="P601" s="108"/>
      <c r="Q601" s="108"/>
      <c r="R601" s="108"/>
      <c r="S601" s="108"/>
      <c r="T601" s="108"/>
      <c r="U601" s="108"/>
      <c r="V601" s="108"/>
      <c r="W601" s="108"/>
      <c r="X601" s="108"/>
      <c r="Y601" s="108"/>
      <c r="Z601" s="108"/>
      <c r="AA601" s="108"/>
    </row>
    <row r="602" spans="1:27" ht="14.25" customHeight="1">
      <c r="A602" s="108"/>
      <c r="B602" s="99"/>
      <c r="C602" s="108"/>
      <c r="D602" s="108"/>
      <c r="E602" s="99"/>
      <c r="F602" s="99"/>
      <c r="G602" s="99"/>
      <c r="H602" s="99"/>
      <c r="I602" s="121"/>
      <c r="J602" s="108"/>
      <c r="K602" s="108"/>
      <c r="L602" s="108"/>
      <c r="M602" s="108"/>
      <c r="N602" s="108"/>
      <c r="O602" s="108"/>
      <c r="P602" s="108"/>
      <c r="Q602" s="108"/>
      <c r="R602" s="108"/>
      <c r="S602" s="108"/>
      <c r="T602" s="108"/>
      <c r="U602" s="108"/>
      <c r="V602" s="108"/>
      <c r="W602" s="108"/>
      <c r="X602" s="108"/>
      <c r="Y602" s="108"/>
      <c r="Z602" s="108"/>
      <c r="AA602" s="108"/>
    </row>
    <row r="603" spans="1:27" ht="14.25" customHeight="1">
      <c r="A603" s="108"/>
      <c r="B603" s="99"/>
      <c r="C603" s="108"/>
      <c r="D603" s="108"/>
      <c r="E603" s="99"/>
      <c r="F603" s="99"/>
      <c r="G603" s="99"/>
      <c r="H603" s="99"/>
      <c r="I603" s="121"/>
      <c r="J603" s="108"/>
      <c r="K603" s="108"/>
      <c r="L603" s="108"/>
      <c r="M603" s="108"/>
      <c r="N603" s="108"/>
      <c r="O603" s="108"/>
      <c r="P603" s="108"/>
      <c r="Q603" s="108"/>
      <c r="R603" s="108"/>
      <c r="S603" s="108"/>
      <c r="T603" s="108"/>
      <c r="U603" s="108"/>
      <c r="V603" s="108"/>
      <c r="W603" s="108"/>
      <c r="X603" s="108"/>
      <c r="Y603" s="108"/>
      <c r="Z603" s="108"/>
      <c r="AA603" s="108"/>
    </row>
    <row r="604" spans="1:27" ht="14.25" customHeight="1">
      <c r="A604" s="108"/>
      <c r="B604" s="99"/>
      <c r="C604" s="108"/>
      <c r="D604" s="108"/>
      <c r="E604" s="99"/>
      <c r="F604" s="99"/>
      <c r="G604" s="99"/>
      <c r="H604" s="99"/>
      <c r="I604" s="121"/>
      <c r="J604" s="108"/>
      <c r="K604" s="108"/>
      <c r="L604" s="108"/>
      <c r="M604" s="108"/>
      <c r="N604" s="108"/>
      <c r="O604" s="108"/>
      <c r="P604" s="108"/>
      <c r="Q604" s="108"/>
      <c r="R604" s="108"/>
      <c r="S604" s="108"/>
      <c r="T604" s="108"/>
      <c r="U604" s="108"/>
      <c r="V604" s="108"/>
      <c r="W604" s="108"/>
      <c r="X604" s="108"/>
      <c r="Y604" s="108"/>
      <c r="Z604" s="108"/>
      <c r="AA604" s="108"/>
    </row>
    <row r="605" spans="1:27" ht="14.25" customHeight="1">
      <c r="A605" s="108"/>
      <c r="B605" s="99"/>
      <c r="C605" s="108"/>
      <c r="D605" s="108"/>
      <c r="E605" s="99"/>
      <c r="F605" s="99"/>
      <c r="G605" s="99"/>
      <c r="H605" s="99"/>
      <c r="I605" s="121"/>
      <c r="J605" s="108"/>
      <c r="K605" s="108"/>
      <c r="L605" s="108"/>
      <c r="M605" s="108"/>
      <c r="N605" s="108"/>
      <c r="O605" s="108"/>
      <c r="P605" s="108"/>
      <c r="Q605" s="108"/>
      <c r="R605" s="108"/>
      <c r="S605" s="108"/>
      <c r="T605" s="108"/>
      <c r="U605" s="108"/>
      <c r="V605" s="108"/>
      <c r="W605" s="108"/>
      <c r="X605" s="108"/>
      <c r="Y605" s="108"/>
      <c r="Z605" s="108"/>
      <c r="AA605" s="108"/>
    </row>
    <row r="606" spans="1:27" ht="14.25" customHeight="1">
      <c r="A606" s="108"/>
      <c r="B606" s="99"/>
      <c r="C606" s="108"/>
      <c r="D606" s="108"/>
      <c r="E606" s="99"/>
      <c r="F606" s="99"/>
      <c r="G606" s="99"/>
      <c r="H606" s="99"/>
      <c r="I606" s="121"/>
      <c r="J606" s="108"/>
      <c r="K606" s="108"/>
      <c r="L606" s="108"/>
      <c r="M606" s="108"/>
      <c r="N606" s="108"/>
      <c r="O606" s="108"/>
      <c r="P606" s="108"/>
      <c r="Q606" s="108"/>
      <c r="R606" s="108"/>
      <c r="S606" s="108"/>
      <c r="T606" s="108"/>
      <c r="U606" s="108"/>
      <c r="V606" s="108"/>
      <c r="W606" s="108"/>
      <c r="X606" s="108"/>
      <c r="Y606" s="108"/>
      <c r="Z606" s="108"/>
      <c r="AA606" s="108"/>
    </row>
    <row r="607" spans="1:27" ht="14.25" customHeight="1">
      <c r="A607" s="108"/>
      <c r="B607" s="99"/>
      <c r="C607" s="108"/>
      <c r="D607" s="108"/>
      <c r="E607" s="99"/>
      <c r="F607" s="99"/>
      <c r="G607" s="99"/>
      <c r="H607" s="99"/>
      <c r="I607" s="121"/>
      <c r="J607" s="108"/>
      <c r="K607" s="108"/>
      <c r="L607" s="108"/>
      <c r="M607" s="108"/>
      <c r="N607" s="108"/>
      <c r="O607" s="108"/>
      <c r="P607" s="108"/>
      <c r="Q607" s="108"/>
      <c r="R607" s="108"/>
      <c r="S607" s="108"/>
      <c r="T607" s="108"/>
      <c r="U607" s="108"/>
      <c r="V607" s="108"/>
      <c r="W607" s="108"/>
      <c r="X607" s="108"/>
      <c r="Y607" s="108"/>
      <c r="Z607" s="108"/>
      <c r="AA607" s="108"/>
    </row>
    <row r="608" spans="1:27" ht="14.25" customHeight="1">
      <c r="A608" s="108"/>
      <c r="B608" s="99"/>
      <c r="C608" s="108"/>
      <c r="D608" s="108"/>
      <c r="E608" s="99"/>
      <c r="F608" s="99"/>
      <c r="G608" s="99"/>
      <c r="H608" s="99"/>
      <c r="I608" s="121"/>
      <c r="J608" s="108"/>
      <c r="K608" s="108"/>
      <c r="L608" s="108"/>
      <c r="M608" s="108"/>
      <c r="N608" s="108"/>
      <c r="O608" s="108"/>
      <c r="P608" s="108"/>
      <c r="Q608" s="108"/>
      <c r="R608" s="108"/>
      <c r="S608" s="108"/>
      <c r="T608" s="108"/>
      <c r="U608" s="108"/>
      <c r="V608" s="108"/>
      <c r="W608" s="108"/>
      <c r="X608" s="108"/>
      <c r="Y608" s="108"/>
      <c r="Z608" s="108"/>
      <c r="AA608" s="108"/>
    </row>
    <row r="609" spans="1:27" ht="14.25" customHeight="1">
      <c r="A609" s="108"/>
      <c r="B609" s="99"/>
      <c r="C609" s="108"/>
      <c r="D609" s="108"/>
      <c r="E609" s="99"/>
      <c r="F609" s="99"/>
      <c r="G609" s="99"/>
      <c r="H609" s="99"/>
      <c r="I609" s="121"/>
      <c r="J609" s="108"/>
      <c r="K609" s="108"/>
      <c r="L609" s="108"/>
      <c r="M609" s="108"/>
      <c r="N609" s="108"/>
      <c r="O609" s="108"/>
      <c r="P609" s="108"/>
      <c r="Q609" s="108"/>
      <c r="R609" s="108"/>
      <c r="S609" s="108"/>
      <c r="T609" s="108"/>
      <c r="U609" s="108"/>
      <c r="V609" s="108"/>
      <c r="W609" s="108"/>
      <c r="X609" s="108"/>
      <c r="Y609" s="108"/>
      <c r="Z609" s="108"/>
      <c r="AA609" s="108"/>
    </row>
    <row r="610" spans="1:27" ht="14.25" customHeight="1">
      <c r="A610" s="108"/>
      <c r="B610" s="99"/>
      <c r="C610" s="108"/>
      <c r="D610" s="108"/>
      <c r="E610" s="99"/>
      <c r="F610" s="99"/>
      <c r="G610" s="99"/>
      <c r="H610" s="99"/>
      <c r="I610" s="121"/>
      <c r="J610" s="108"/>
      <c r="K610" s="108"/>
      <c r="L610" s="108"/>
      <c r="M610" s="108"/>
      <c r="N610" s="108"/>
      <c r="O610" s="108"/>
      <c r="P610" s="108"/>
      <c r="Q610" s="108"/>
      <c r="R610" s="108"/>
      <c r="S610" s="108"/>
      <c r="T610" s="108"/>
      <c r="U610" s="108"/>
      <c r="V610" s="108"/>
      <c r="W610" s="108"/>
      <c r="X610" s="108"/>
      <c r="Y610" s="108"/>
      <c r="Z610" s="108"/>
      <c r="AA610" s="108"/>
    </row>
    <row r="611" spans="1:27" ht="14.25" customHeight="1">
      <c r="A611" s="108"/>
      <c r="B611" s="99"/>
      <c r="C611" s="108"/>
      <c r="D611" s="108"/>
      <c r="E611" s="99"/>
      <c r="F611" s="99"/>
      <c r="G611" s="99"/>
      <c r="H611" s="99"/>
      <c r="I611" s="121"/>
      <c r="J611" s="108"/>
      <c r="K611" s="108"/>
      <c r="L611" s="108"/>
      <c r="M611" s="108"/>
      <c r="N611" s="108"/>
      <c r="O611" s="108"/>
      <c r="P611" s="108"/>
      <c r="Q611" s="108"/>
      <c r="R611" s="108"/>
      <c r="S611" s="108"/>
      <c r="T611" s="108"/>
      <c r="U611" s="108"/>
      <c r="V611" s="108"/>
      <c r="W611" s="108"/>
      <c r="X611" s="108"/>
      <c r="Y611" s="108"/>
      <c r="Z611" s="108"/>
      <c r="AA611" s="108"/>
    </row>
    <row r="612" spans="1:27" ht="14.25" customHeight="1">
      <c r="A612" s="108"/>
      <c r="B612" s="99"/>
      <c r="C612" s="108"/>
      <c r="D612" s="108"/>
      <c r="E612" s="99"/>
      <c r="F612" s="99"/>
      <c r="G612" s="99"/>
      <c r="H612" s="99"/>
      <c r="I612" s="121"/>
      <c r="J612" s="108"/>
      <c r="K612" s="108"/>
      <c r="L612" s="108"/>
      <c r="M612" s="108"/>
      <c r="N612" s="108"/>
      <c r="O612" s="108"/>
      <c r="P612" s="108"/>
      <c r="Q612" s="108"/>
      <c r="R612" s="108"/>
      <c r="S612" s="108"/>
      <c r="T612" s="108"/>
      <c r="U612" s="108"/>
      <c r="V612" s="108"/>
      <c r="W612" s="108"/>
      <c r="X612" s="108"/>
      <c r="Y612" s="108"/>
      <c r="Z612" s="108"/>
      <c r="AA612" s="108"/>
    </row>
    <row r="613" spans="1:27" ht="14.25" customHeight="1">
      <c r="A613" s="108"/>
      <c r="B613" s="99"/>
      <c r="C613" s="108"/>
      <c r="D613" s="108"/>
      <c r="E613" s="99"/>
      <c r="F613" s="99"/>
      <c r="G613" s="99"/>
      <c r="H613" s="99"/>
      <c r="I613" s="121"/>
      <c r="J613" s="108"/>
      <c r="K613" s="108"/>
      <c r="L613" s="108"/>
      <c r="M613" s="108"/>
      <c r="N613" s="108"/>
      <c r="O613" s="108"/>
      <c r="P613" s="108"/>
      <c r="Q613" s="108"/>
      <c r="R613" s="108"/>
      <c r="S613" s="108"/>
      <c r="T613" s="108"/>
      <c r="U613" s="108"/>
      <c r="V613" s="108"/>
      <c r="W613" s="108"/>
      <c r="X613" s="108"/>
      <c r="Y613" s="108"/>
      <c r="Z613" s="108"/>
      <c r="AA613" s="108"/>
    </row>
    <row r="614" spans="1:27" ht="14.25" customHeight="1">
      <c r="A614" s="108"/>
      <c r="B614" s="99"/>
      <c r="C614" s="108"/>
      <c r="D614" s="108"/>
      <c r="E614" s="99"/>
      <c r="F614" s="99"/>
      <c r="G614" s="99"/>
      <c r="H614" s="99"/>
      <c r="I614" s="121"/>
      <c r="J614" s="108"/>
      <c r="K614" s="108"/>
      <c r="L614" s="108"/>
      <c r="M614" s="108"/>
      <c r="N614" s="108"/>
      <c r="O614" s="108"/>
      <c r="P614" s="108"/>
      <c r="Q614" s="108"/>
      <c r="R614" s="108"/>
      <c r="S614" s="108"/>
      <c r="T614" s="108"/>
      <c r="U614" s="108"/>
      <c r="V614" s="108"/>
      <c r="W614" s="108"/>
      <c r="X614" s="108"/>
      <c r="Y614" s="108"/>
      <c r="Z614" s="108"/>
      <c r="AA614" s="108"/>
    </row>
    <row r="615" spans="1:27" ht="14.25" customHeight="1">
      <c r="A615" s="108"/>
      <c r="B615" s="99"/>
      <c r="C615" s="108"/>
      <c r="D615" s="108"/>
      <c r="E615" s="99"/>
      <c r="F615" s="99"/>
      <c r="G615" s="99"/>
      <c r="H615" s="99"/>
      <c r="I615" s="121"/>
      <c r="J615" s="108"/>
      <c r="K615" s="108"/>
      <c r="L615" s="108"/>
      <c r="M615" s="108"/>
      <c r="N615" s="108"/>
      <c r="O615" s="108"/>
      <c r="P615" s="108"/>
      <c r="Q615" s="108"/>
      <c r="R615" s="108"/>
      <c r="S615" s="108"/>
      <c r="T615" s="108"/>
      <c r="U615" s="108"/>
      <c r="V615" s="108"/>
      <c r="W615" s="108"/>
      <c r="X615" s="108"/>
      <c r="Y615" s="108"/>
      <c r="Z615" s="108"/>
      <c r="AA615" s="108"/>
    </row>
    <row r="616" spans="1:27" ht="14.25" customHeight="1">
      <c r="A616" s="108"/>
      <c r="B616" s="99"/>
      <c r="C616" s="108"/>
      <c r="D616" s="108"/>
      <c r="E616" s="99"/>
      <c r="F616" s="99"/>
      <c r="G616" s="99"/>
      <c r="H616" s="99"/>
      <c r="I616" s="121"/>
      <c r="J616" s="108"/>
      <c r="K616" s="108"/>
      <c r="L616" s="108"/>
      <c r="M616" s="108"/>
      <c r="N616" s="108"/>
      <c r="O616" s="108"/>
      <c r="P616" s="108"/>
      <c r="Q616" s="108"/>
      <c r="R616" s="108"/>
      <c r="S616" s="108"/>
      <c r="T616" s="108"/>
      <c r="U616" s="108"/>
      <c r="V616" s="108"/>
      <c r="W616" s="108"/>
      <c r="X616" s="108"/>
      <c r="Y616" s="108"/>
      <c r="Z616" s="108"/>
      <c r="AA616" s="108"/>
    </row>
    <row r="617" spans="1:27" ht="14.25" customHeight="1">
      <c r="A617" s="108"/>
      <c r="B617" s="99"/>
      <c r="C617" s="108"/>
      <c r="D617" s="108"/>
      <c r="E617" s="99"/>
      <c r="F617" s="99"/>
      <c r="G617" s="99"/>
      <c r="H617" s="99"/>
      <c r="I617" s="121"/>
      <c r="J617" s="108"/>
      <c r="K617" s="108"/>
      <c r="L617" s="108"/>
      <c r="M617" s="108"/>
      <c r="N617" s="108"/>
      <c r="O617" s="108"/>
      <c r="P617" s="108"/>
      <c r="Q617" s="108"/>
      <c r="R617" s="108"/>
      <c r="S617" s="108"/>
      <c r="T617" s="108"/>
      <c r="U617" s="108"/>
      <c r="V617" s="108"/>
      <c r="W617" s="108"/>
      <c r="X617" s="108"/>
      <c r="Y617" s="108"/>
      <c r="Z617" s="108"/>
      <c r="AA617" s="108"/>
    </row>
    <row r="618" spans="1:27" ht="14.25" customHeight="1">
      <c r="A618" s="108"/>
      <c r="B618" s="99"/>
      <c r="C618" s="108"/>
      <c r="D618" s="108"/>
      <c r="E618" s="99"/>
      <c r="F618" s="99"/>
      <c r="G618" s="99"/>
      <c r="H618" s="99"/>
      <c r="I618" s="121"/>
      <c r="J618" s="108"/>
      <c r="K618" s="108"/>
      <c r="L618" s="108"/>
      <c r="M618" s="108"/>
      <c r="N618" s="108"/>
      <c r="O618" s="108"/>
      <c r="P618" s="108"/>
      <c r="Q618" s="108"/>
      <c r="R618" s="108"/>
      <c r="S618" s="108"/>
      <c r="T618" s="108"/>
      <c r="U618" s="108"/>
      <c r="V618" s="108"/>
      <c r="W618" s="108"/>
      <c r="X618" s="108"/>
      <c r="Y618" s="108"/>
      <c r="Z618" s="108"/>
      <c r="AA618" s="108"/>
    </row>
    <row r="619" spans="1:27" ht="14.25" customHeight="1">
      <c r="A619" s="108"/>
      <c r="B619" s="99"/>
      <c r="C619" s="108"/>
      <c r="D619" s="108"/>
      <c r="E619" s="99"/>
      <c r="F619" s="99"/>
      <c r="G619" s="99"/>
      <c r="H619" s="99"/>
      <c r="I619" s="121"/>
      <c r="J619" s="108"/>
      <c r="K619" s="108"/>
      <c r="L619" s="108"/>
      <c r="M619" s="108"/>
      <c r="N619" s="108"/>
      <c r="O619" s="108"/>
      <c r="P619" s="108"/>
      <c r="Q619" s="108"/>
      <c r="R619" s="108"/>
      <c r="S619" s="108"/>
      <c r="T619" s="108"/>
      <c r="U619" s="108"/>
      <c r="V619" s="108"/>
      <c r="W619" s="108"/>
      <c r="X619" s="108"/>
      <c r="Y619" s="108"/>
      <c r="Z619" s="108"/>
      <c r="AA619" s="108"/>
    </row>
    <row r="620" spans="1:27" ht="14.25" customHeight="1">
      <c r="A620" s="108"/>
      <c r="B620" s="99"/>
      <c r="C620" s="108"/>
      <c r="D620" s="108"/>
      <c r="E620" s="99"/>
      <c r="F620" s="99"/>
      <c r="G620" s="99"/>
      <c r="H620" s="99"/>
      <c r="I620" s="121"/>
      <c r="J620" s="108"/>
      <c r="K620" s="108"/>
      <c r="L620" s="108"/>
      <c r="M620" s="108"/>
      <c r="N620" s="108"/>
      <c r="O620" s="108"/>
      <c r="P620" s="108"/>
      <c r="Q620" s="108"/>
      <c r="R620" s="108"/>
      <c r="S620" s="108"/>
      <c r="T620" s="108"/>
      <c r="U620" s="108"/>
      <c r="V620" s="108"/>
      <c r="W620" s="108"/>
      <c r="X620" s="108"/>
      <c r="Y620" s="108"/>
      <c r="Z620" s="108"/>
      <c r="AA620" s="108"/>
    </row>
    <row r="621" spans="1:27" ht="14.25" customHeight="1">
      <c r="A621" s="108"/>
      <c r="B621" s="99"/>
      <c r="C621" s="108"/>
      <c r="D621" s="108"/>
      <c r="E621" s="99"/>
      <c r="F621" s="99"/>
      <c r="G621" s="99"/>
      <c r="H621" s="99"/>
      <c r="I621" s="121"/>
      <c r="J621" s="108"/>
      <c r="K621" s="108"/>
      <c r="L621" s="108"/>
      <c r="M621" s="108"/>
      <c r="N621" s="108"/>
      <c r="O621" s="108"/>
      <c r="P621" s="108"/>
      <c r="Q621" s="108"/>
      <c r="R621" s="108"/>
      <c r="S621" s="108"/>
      <c r="T621" s="108"/>
      <c r="U621" s="108"/>
      <c r="V621" s="108"/>
      <c r="W621" s="108"/>
      <c r="X621" s="108"/>
      <c r="Y621" s="108"/>
      <c r="Z621" s="108"/>
      <c r="AA621" s="108"/>
    </row>
    <row r="622" spans="1:27" ht="14.25" customHeight="1">
      <c r="A622" s="108"/>
      <c r="B622" s="99"/>
      <c r="C622" s="108"/>
      <c r="D622" s="108"/>
      <c r="E622" s="99"/>
      <c r="F622" s="99"/>
      <c r="G622" s="99"/>
      <c r="H622" s="99"/>
      <c r="I622" s="121"/>
      <c r="J622" s="108"/>
      <c r="K622" s="108"/>
      <c r="L622" s="108"/>
      <c r="M622" s="108"/>
      <c r="N622" s="108"/>
      <c r="O622" s="108"/>
      <c r="P622" s="108"/>
      <c r="Q622" s="108"/>
      <c r="R622" s="108"/>
      <c r="S622" s="108"/>
      <c r="T622" s="108"/>
      <c r="U622" s="108"/>
      <c r="V622" s="108"/>
      <c r="W622" s="108"/>
      <c r="X622" s="108"/>
      <c r="Y622" s="108"/>
      <c r="Z622" s="108"/>
      <c r="AA622" s="108"/>
    </row>
    <row r="623" spans="1:27" ht="14.25" customHeight="1">
      <c r="A623" s="108"/>
      <c r="B623" s="99"/>
      <c r="C623" s="108"/>
      <c r="D623" s="108"/>
      <c r="E623" s="99"/>
      <c r="F623" s="99"/>
      <c r="G623" s="99"/>
      <c r="H623" s="99"/>
      <c r="I623" s="121"/>
      <c r="J623" s="108"/>
      <c r="K623" s="108"/>
      <c r="L623" s="108"/>
      <c r="M623" s="108"/>
      <c r="N623" s="108"/>
      <c r="O623" s="108"/>
      <c r="P623" s="108"/>
      <c r="Q623" s="108"/>
      <c r="R623" s="108"/>
      <c r="S623" s="108"/>
      <c r="T623" s="108"/>
      <c r="U623" s="108"/>
      <c r="V623" s="108"/>
      <c r="W623" s="108"/>
      <c r="X623" s="108"/>
      <c r="Y623" s="108"/>
      <c r="Z623" s="108"/>
      <c r="AA623" s="108"/>
    </row>
    <row r="624" spans="1:27" ht="14.25" customHeight="1">
      <c r="A624" s="108"/>
      <c r="B624" s="99"/>
      <c r="C624" s="108"/>
      <c r="D624" s="108"/>
      <c r="E624" s="99"/>
      <c r="F624" s="99"/>
      <c r="G624" s="99"/>
      <c r="H624" s="99"/>
      <c r="I624" s="121"/>
      <c r="J624" s="108"/>
      <c r="K624" s="108"/>
      <c r="L624" s="108"/>
      <c r="M624" s="108"/>
      <c r="N624" s="108"/>
      <c r="O624" s="108"/>
      <c r="P624" s="108"/>
      <c r="Q624" s="108"/>
      <c r="R624" s="108"/>
      <c r="S624" s="108"/>
      <c r="T624" s="108"/>
      <c r="U624" s="108"/>
      <c r="V624" s="108"/>
      <c r="W624" s="108"/>
      <c r="X624" s="108"/>
      <c r="Y624" s="108"/>
      <c r="Z624" s="108"/>
      <c r="AA624" s="108"/>
    </row>
    <row r="625" spans="1:27" ht="14.25" customHeight="1">
      <c r="A625" s="108"/>
      <c r="B625" s="99"/>
      <c r="C625" s="108"/>
      <c r="D625" s="108"/>
      <c r="E625" s="99"/>
      <c r="F625" s="99"/>
      <c r="G625" s="99"/>
      <c r="H625" s="99"/>
      <c r="I625" s="121"/>
      <c r="J625" s="108"/>
      <c r="K625" s="108"/>
      <c r="L625" s="108"/>
      <c r="M625" s="108"/>
      <c r="N625" s="108"/>
      <c r="O625" s="108"/>
      <c r="P625" s="108"/>
      <c r="Q625" s="108"/>
      <c r="R625" s="108"/>
      <c r="S625" s="108"/>
      <c r="T625" s="108"/>
      <c r="U625" s="108"/>
      <c r="V625" s="108"/>
      <c r="W625" s="108"/>
      <c r="X625" s="108"/>
      <c r="Y625" s="108"/>
      <c r="Z625" s="108"/>
      <c r="AA625" s="108"/>
    </row>
    <row r="626" spans="1:27" ht="14.25" customHeight="1">
      <c r="A626" s="108"/>
      <c r="B626" s="99"/>
      <c r="C626" s="108"/>
      <c r="D626" s="108"/>
      <c r="E626" s="99"/>
      <c r="F626" s="99"/>
      <c r="G626" s="99"/>
      <c r="H626" s="99"/>
      <c r="I626" s="121"/>
      <c r="J626" s="108"/>
      <c r="K626" s="108"/>
      <c r="L626" s="108"/>
      <c r="M626" s="108"/>
      <c r="N626" s="108"/>
      <c r="O626" s="108"/>
      <c r="P626" s="108"/>
      <c r="Q626" s="108"/>
      <c r="R626" s="108"/>
      <c r="S626" s="108"/>
      <c r="T626" s="108"/>
      <c r="U626" s="108"/>
      <c r="V626" s="108"/>
      <c r="W626" s="108"/>
      <c r="X626" s="108"/>
      <c r="Y626" s="108"/>
      <c r="Z626" s="108"/>
      <c r="AA626" s="108"/>
    </row>
    <row r="627" spans="1:27" ht="14.25" customHeight="1">
      <c r="A627" s="108"/>
      <c r="B627" s="99"/>
      <c r="C627" s="108"/>
      <c r="D627" s="108"/>
      <c r="E627" s="99"/>
      <c r="F627" s="99"/>
      <c r="G627" s="99"/>
      <c r="H627" s="99"/>
      <c r="I627" s="121"/>
      <c r="J627" s="108"/>
      <c r="K627" s="108"/>
      <c r="L627" s="108"/>
      <c r="M627" s="108"/>
      <c r="N627" s="108"/>
      <c r="O627" s="108"/>
      <c r="P627" s="108"/>
      <c r="Q627" s="108"/>
      <c r="R627" s="108"/>
      <c r="S627" s="108"/>
      <c r="T627" s="108"/>
      <c r="U627" s="108"/>
      <c r="V627" s="108"/>
      <c r="W627" s="108"/>
      <c r="X627" s="108"/>
      <c r="Y627" s="108"/>
      <c r="Z627" s="108"/>
      <c r="AA627" s="108"/>
    </row>
    <row r="628" spans="1:27" ht="14.25" customHeight="1">
      <c r="A628" s="108"/>
      <c r="B628" s="99"/>
      <c r="C628" s="108"/>
      <c r="D628" s="108"/>
      <c r="E628" s="99"/>
      <c r="F628" s="99"/>
      <c r="G628" s="99"/>
      <c r="H628" s="99"/>
      <c r="I628" s="121"/>
      <c r="J628" s="108"/>
      <c r="K628" s="108"/>
      <c r="L628" s="108"/>
      <c r="M628" s="108"/>
      <c r="N628" s="108"/>
      <c r="O628" s="108"/>
      <c r="P628" s="108"/>
      <c r="Q628" s="108"/>
      <c r="R628" s="108"/>
      <c r="S628" s="108"/>
      <c r="T628" s="108"/>
      <c r="U628" s="108"/>
      <c r="V628" s="108"/>
      <c r="W628" s="108"/>
      <c r="X628" s="108"/>
      <c r="Y628" s="108"/>
      <c r="Z628" s="108"/>
      <c r="AA628" s="108"/>
    </row>
    <row r="629" spans="1:27" ht="14.25" customHeight="1">
      <c r="A629" s="108"/>
      <c r="B629" s="99"/>
      <c r="C629" s="108"/>
      <c r="D629" s="108"/>
      <c r="E629" s="99"/>
      <c r="F629" s="99"/>
      <c r="G629" s="99"/>
      <c r="H629" s="99"/>
      <c r="I629" s="121"/>
      <c r="J629" s="108"/>
      <c r="K629" s="108"/>
      <c r="L629" s="108"/>
      <c r="M629" s="108"/>
      <c r="N629" s="108"/>
      <c r="O629" s="108"/>
      <c r="P629" s="108"/>
      <c r="Q629" s="108"/>
      <c r="R629" s="108"/>
      <c r="S629" s="108"/>
      <c r="T629" s="108"/>
      <c r="U629" s="108"/>
      <c r="V629" s="108"/>
      <c r="W629" s="108"/>
      <c r="X629" s="108"/>
      <c r="Y629" s="108"/>
      <c r="Z629" s="108"/>
      <c r="AA629" s="108"/>
    </row>
    <row r="630" spans="1:27" ht="14.25" customHeight="1">
      <c r="A630" s="108"/>
      <c r="B630" s="99"/>
      <c r="C630" s="108"/>
      <c r="D630" s="108"/>
      <c r="E630" s="99"/>
      <c r="F630" s="99"/>
      <c r="G630" s="99"/>
      <c r="H630" s="99"/>
      <c r="I630" s="121"/>
      <c r="J630" s="108"/>
      <c r="K630" s="108"/>
      <c r="L630" s="108"/>
      <c r="M630" s="108"/>
      <c r="N630" s="108"/>
      <c r="O630" s="108"/>
      <c r="P630" s="108"/>
      <c r="Q630" s="108"/>
      <c r="R630" s="108"/>
      <c r="S630" s="108"/>
      <c r="T630" s="108"/>
      <c r="U630" s="108"/>
      <c r="V630" s="108"/>
      <c r="W630" s="108"/>
      <c r="X630" s="108"/>
      <c r="Y630" s="108"/>
      <c r="Z630" s="108"/>
      <c r="AA630" s="108"/>
    </row>
    <row r="631" spans="1:27" ht="14.25" customHeight="1">
      <c r="A631" s="108"/>
      <c r="B631" s="99"/>
      <c r="C631" s="108"/>
      <c r="D631" s="108"/>
      <c r="E631" s="99"/>
      <c r="F631" s="99"/>
      <c r="G631" s="99"/>
      <c r="H631" s="99"/>
      <c r="I631" s="121"/>
      <c r="J631" s="108"/>
      <c r="K631" s="108"/>
      <c r="L631" s="108"/>
      <c r="M631" s="108"/>
      <c r="N631" s="108"/>
      <c r="O631" s="108"/>
      <c r="P631" s="108"/>
      <c r="Q631" s="108"/>
      <c r="R631" s="108"/>
      <c r="S631" s="108"/>
      <c r="T631" s="108"/>
      <c r="U631" s="108"/>
      <c r="V631" s="108"/>
      <c r="W631" s="108"/>
      <c r="X631" s="108"/>
      <c r="Y631" s="108"/>
      <c r="Z631" s="108"/>
      <c r="AA631" s="108"/>
    </row>
    <row r="632" spans="1:27" ht="14.25" customHeight="1">
      <c r="A632" s="108"/>
      <c r="B632" s="99"/>
      <c r="C632" s="108"/>
      <c r="D632" s="108"/>
      <c r="E632" s="99"/>
      <c r="F632" s="99"/>
      <c r="G632" s="99"/>
      <c r="H632" s="99"/>
      <c r="I632" s="121"/>
      <c r="J632" s="108"/>
      <c r="K632" s="108"/>
      <c r="L632" s="108"/>
      <c r="M632" s="108"/>
      <c r="N632" s="108"/>
      <c r="O632" s="108"/>
      <c r="P632" s="108"/>
      <c r="Q632" s="108"/>
      <c r="R632" s="108"/>
      <c r="S632" s="108"/>
      <c r="T632" s="108"/>
      <c r="U632" s="108"/>
      <c r="V632" s="108"/>
      <c r="W632" s="108"/>
      <c r="X632" s="108"/>
      <c r="Y632" s="108"/>
      <c r="Z632" s="108"/>
      <c r="AA632" s="108"/>
    </row>
    <row r="633" spans="1:27" ht="14.25" customHeight="1">
      <c r="A633" s="108"/>
      <c r="B633" s="99"/>
      <c r="C633" s="108"/>
      <c r="D633" s="108"/>
      <c r="E633" s="99"/>
      <c r="F633" s="99"/>
      <c r="G633" s="99"/>
      <c r="H633" s="99"/>
      <c r="I633" s="121"/>
      <c r="J633" s="108"/>
      <c r="K633" s="108"/>
      <c r="L633" s="108"/>
      <c r="M633" s="108"/>
      <c r="N633" s="108"/>
      <c r="O633" s="108"/>
      <c r="P633" s="108"/>
      <c r="Q633" s="108"/>
      <c r="R633" s="108"/>
      <c r="S633" s="108"/>
      <c r="T633" s="108"/>
      <c r="U633" s="108"/>
      <c r="V633" s="108"/>
      <c r="W633" s="108"/>
      <c r="X633" s="108"/>
      <c r="Y633" s="108"/>
      <c r="Z633" s="108"/>
      <c r="AA633" s="108"/>
    </row>
    <row r="634" spans="1:27" ht="14.25" customHeight="1">
      <c r="A634" s="108"/>
      <c r="B634" s="99"/>
      <c r="C634" s="108"/>
      <c r="D634" s="108"/>
      <c r="E634" s="99"/>
      <c r="F634" s="99"/>
      <c r="G634" s="99"/>
      <c r="H634" s="99"/>
      <c r="I634" s="121"/>
      <c r="J634" s="108"/>
      <c r="K634" s="108"/>
      <c r="L634" s="108"/>
      <c r="M634" s="108"/>
      <c r="N634" s="108"/>
      <c r="O634" s="108"/>
      <c r="P634" s="108"/>
      <c r="Q634" s="108"/>
      <c r="R634" s="108"/>
      <c r="S634" s="108"/>
      <c r="T634" s="108"/>
      <c r="U634" s="108"/>
      <c r="V634" s="108"/>
      <c r="W634" s="108"/>
      <c r="X634" s="108"/>
      <c r="Y634" s="108"/>
      <c r="Z634" s="108"/>
      <c r="AA634" s="108"/>
    </row>
    <row r="635" spans="1:27" ht="14.25" customHeight="1">
      <c r="A635" s="108"/>
      <c r="B635" s="99"/>
      <c r="C635" s="108"/>
      <c r="D635" s="108"/>
      <c r="E635" s="99"/>
      <c r="F635" s="99"/>
      <c r="G635" s="99"/>
      <c r="H635" s="99"/>
      <c r="I635" s="121"/>
      <c r="J635" s="108"/>
      <c r="K635" s="108"/>
      <c r="L635" s="108"/>
      <c r="M635" s="108"/>
      <c r="N635" s="108"/>
      <c r="O635" s="108"/>
      <c r="P635" s="108"/>
      <c r="Q635" s="108"/>
      <c r="R635" s="108"/>
      <c r="S635" s="108"/>
      <c r="T635" s="108"/>
      <c r="U635" s="108"/>
      <c r="V635" s="108"/>
      <c r="W635" s="108"/>
      <c r="X635" s="108"/>
      <c r="Y635" s="108"/>
      <c r="Z635" s="108"/>
      <c r="AA635" s="108"/>
    </row>
    <row r="636" spans="1:27" ht="14.25" customHeight="1">
      <c r="A636" s="108"/>
      <c r="B636" s="99"/>
      <c r="C636" s="108"/>
      <c r="D636" s="108"/>
      <c r="E636" s="99"/>
      <c r="F636" s="99"/>
      <c r="G636" s="99"/>
      <c r="H636" s="99"/>
      <c r="I636" s="121"/>
      <c r="J636" s="108"/>
      <c r="K636" s="108"/>
      <c r="L636" s="108"/>
      <c r="M636" s="108"/>
      <c r="N636" s="108"/>
      <c r="O636" s="108"/>
      <c r="P636" s="108"/>
      <c r="Q636" s="108"/>
      <c r="R636" s="108"/>
      <c r="S636" s="108"/>
      <c r="T636" s="108"/>
      <c r="U636" s="108"/>
      <c r="V636" s="108"/>
      <c r="W636" s="108"/>
      <c r="X636" s="108"/>
      <c r="Y636" s="108"/>
      <c r="Z636" s="108"/>
      <c r="AA636" s="108"/>
    </row>
    <row r="637" spans="1:27" ht="14.25" customHeight="1">
      <c r="A637" s="108"/>
      <c r="B637" s="99"/>
      <c r="C637" s="108"/>
      <c r="D637" s="108"/>
      <c r="E637" s="99"/>
      <c r="F637" s="99"/>
      <c r="G637" s="99"/>
      <c r="H637" s="99"/>
      <c r="I637" s="121"/>
      <c r="J637" s="108"/>
      <c r="K637" s="108"/>
      <c r="L637" s="108"/>
      <c r="M637" s="108"/>
      <c r="N637" s="108"/>
      <c r="O637" s="108"/>
      <c r="P637" s="108"/>
      <c r="Q637" s="108"/>
      <c r="R637" s="108"/>
      <c r="S637" s="108"/>
      <c r="T637" s="108"/>
      <c r="U637" s="108"/>
      <c r="V637" s="108"/>
      <c r="W637" s="108"/>
      <c r="X637" s="108"/>
      <c r="Y637" s="108"/>
      <c r="Z637" s="108"/>
      <c r="AA637" s="108"/>
    </row>
    <row r="638" spans="1:27" ht="14.25" customHeight="1">
      <c r="A638" s="108"/>
      <c r="B638" s="99"/>
      <c r="C638" s="108"/>
      <c r="D638" s="108"/>
      <c r="E638" s="99"/>
      <c r="F638" s="99"/>
      <c r="G638" s="99"/>
      <c r="H638" s="99"/>
      <c r="I638" s="121"/>
      <c r="J638" s="108"/>
      <c r="K638" s="108"/>
      <c r="L638" s="108"/>
      <c r="M638" s="108"/>
      <c r="N638" s="108"/>
      <c r="O638" s="108"/>
      <c r="P638" s="108"/>
      <c r="Q638" s="108"/>
      <c r="R638" s="108"/>
      <c r="S638" s="108"/>
      <c r="T638" s="108"/>
      <c r="U638" s="108"/>
      <c r="V638" s="108"/>
      <c r="W638" s="108"/>
      <c r="X638" s="108"/>
      <c r="Y638" s="108"/>
      <c r="Z638" s="108"/>
      <c r="AA638" s="108"/>
    </row>
    <row r="639" spans="1:27" ht="14.25" customHeight="1">
      <c r="A639" s="108"/>
      <c r="B639" s="99"/>
      <c r="C639" s="108"/>
      <c r="D639" s="108"/>
      <c r="E639" s="99"/>
      <c r="F639" s="99"/>
      <c r="G639" s="99"/>
      <c r="H639" s="99"/>
      <c r="I639" s="121"/>
      <c r="J639" s="108"/>
      <c r="K639" s="108"/>
      <c r="L639" s="108"/>
      <c r="M639" s="108"/>
      <c r="N639" s="108"/>
      <c r="O639" s="108"/>
      <c r="P639" s="108"/>
      <c r="Q639" s="108"/>
      <c r="R639" s="108"/>
      <c r="S639" s="108"/>
      <c r="T639" s="108"/>
      <c r="U639" s="108"/>
      <c r="V639" s="108"/>
      <c r="W639" s="108"/>
      <c r="X639" s="108"/>
      <c r="Y639" s="108"/>
      <c r="Z639" s="108"/>
      <c r="AA639" s="108"/>
    </row>
    <row r="640" spans="1:27" ht="14.25" customHeight="1">
      <c r="A640" s="108"/>
      <c r="B640" s="99"/>
      <c r="C640" s="108"/>
      <c r="D640" s="108"/>
      <c r="E640" s="99"/>
      <c r="F640" s="99"/>
      <c r="G640" s="99"/>
      <c r="H640" s="99"/>
      <c r="I640" s="121"/>
      <c r="J640" s="108"/>
      <c r="K640" s="108"/>
      <c r="L640" s="108"/>
      <c r="M640" s="108"/>
      <c r="N640" s="108"/>
      <c r="O640" s="108"/>
      <c r="P640" s="108"/>
      <c r="Q640" s="108"/>
      <c r="R640" s="108"/>
      <c r="S640" s="108"/>
      <c r="T640" s="108"/>
      <c r="U640" s="108"/>
      <c r="V640" s="108"/>
      <c r="W640" s="108"/>
      <c r="X640" s="108"/>
      <c r="Y640" s="108"/>
      <c r="Z640" s="108"/>
      <c r="AA640" s="108"/>
    </row>
    <row r="641" spans="1:27" ht="14.25" customHeight="1">
      <c r="A641" s="108"/>
      <c r="B641" s="99"/>
      <c r="C641" s="108"/>
      <c r="D641" s="108"/>
      <c r="E641" s="99"/>
      <c r="F641" s="99"/>
      <c r="G641" s="99"/>
      <c r="H641" s="99"/>
      <c r="I641" s="121"/>
      <c r="J641" s="108"/>
      <c r="K641" s="108"/>
      <c r="L641" s="108"/>
      <c r="M641" s="108"/>
      <c r="N641" s="108"/>
      <c r="O641" s="108"/>
      <c r="P641" s="108"/>
      <c r="Q641" s="108"/>
      <c r="R641" s="108"/>
      <c r="S641" s="108"/>
      <c r="T641" s="108"/>
      <c r="U641" s="108"/>
      <c r="V641" s="108"/>
      <c r="W641" s="108"/>
      <c r="X641" s="108"/>
      <c r="Y641" s="108"/>
      <c r="Z641" s="108"/>
      <c r="AA641" s="108"/>
    </row>
    <row r="642" spans="1:27" ht="14.25" customHeight="1">
      <c r="A642" s="108"/>
      <c r="B642" s="99"/>
      <c r="C642" s="108"/>
      <c r="D642" s="108"/>
      <c r="E642" s="99"/>
      <c r="F642" s="99"/>
      <c r="G642" s="99"/>
      <c r="H642" s="99"/>
      <c r="I642" s="121"/>
      <c r="J642" s="108"/>
      <c r="K642" s="108"/>
      <c r="L642" s="108"/>
      <c r="M642" s="108"/>
      <c r="N642" s="108"/>
      <c r="O642" s="108"/>
      <c r="P642" s="108"/>
      <c r="Q642" s="108"/>
      <c r="R642" s="108"/>
      <c r="S642" s="108"/>
      <c r="T642" s="108"/>
      <c r="U642" s="108"/>
      <c r="V642" s="108"/>
      <c r="W642" s="108"/>
      <c r="X642" s="108"/>
      <c r="Y642" s="108"/>
      <c r="Z642" s="108"/>
      <c r="AA642" s="108"/>
    </row>
    <row r="643" spans="1:27" ht="14.25" customHeight="1">
      <c r="A643" s="108"/>
      <c r="B643" s="99"/>
      <c r="C643" s="108"/>
      <c r="D643" s="108"/>
      <c r="E643" s="99"/>
      <c r="F643" s="99"/>
      <c r="G643" s="99"/>
      <c r="H643" s="99"/>
      <c r="I643" s="121"/>
      <c r="J643" s="108"/>
      <c r="K643" s="108"/>
      <c r="L643" s="108"/>
      <c r="M643" s="108"/>
      <c r="N643" s="108"/>
      <c r="O643" s="108"/>
      <c r="P643" s="108"/>
      <c r="Q643" s="108"/>
      <c r="R643" s="108"/>
      <c r="S643" s="108"/>
      <c r="T643" s="108"/>
      <c r="U643" s="108"/>
      <c r="V643" s="108"/>
      <c r="W643" s="108"/>
      <c r="X643" s="108"/>
      <c r="Y643" s="108"/>
      <c r="Z643" s="108"/>
      <c r="AA643" s="108"/>
    </row>
    <row r="644" spans="1:27" ht="14.25" customHeight="1">
      <c r="A644" s="108"/>
      <c r="B644" s="99"/>
      <c r="C644" s="108"/>
      <c r="D644" s="108"/>
      <c r="E644" s="99"/>
      <c r="F644" s="99"/>
      <c r="G644" s="99"/>
      <c r="H644" s="99"/>
      <c r="I644" s="121"/>
      <c r="J644" s="108"/>
      <c r="K644" s="108"/>
      <c r="L644" s="108"/>
      <c r="M644" s="108"/>
      <c r="N644" s="108"/>
      <c r="O644" s="108"/>
      <c r="P644" s="108"/>
      <c r="Q644" s="108"/>
      <c r="R644" s="108"/>
      <c r="S644" s="108"/>
      <c r="T644" s="108"/>
      <c r="U644" s="108"/>
      <c r="V644" s="108"/>
      <c r="W644" s="108"/>
      <c r="X644" s="108"/>
      <c r="Y644" s="108"/>
      <c r="Z644" s="108"/>
      <c r="AA644" s="108"/>
    </row>
    <row r="645" spans="1:27" ht="14.25" customHeight="1">
      <c r="A645" s="108"/>
      <c r="B645" s="99"/>
      <c r="C645" s="108"/>
      <c r="D645" s="108"/>
      <c r="E645" s="99"/>
      <c r="F645" s="99"/>
      <c r="G645" s="99"/>
      <c r="H645" s="99"/>
      <c r="I645" s="121"/>
      <c r="J645" s="108"/>
      <c r="K645" s="108"/>
      <c r="L645" s="108"/>
      <c r="M645" s="108"/>
      <c r="N645" s="108"/>
      <c r="O645" s="108"/>
      <c r="P645" s="108"/>
      <c r="Q645" s="108"/>
      <c r="R645" s="108"/>
      <c r="S645" s="108"/>
      <c r="T645" s="108"/>
      <c r="U645" s="108"/>
      <c r="V645" s="108"/>
      <c r="W645" s="108"/>
      <c r="X645" s="108"/>
      <c r="Y645" s="108"/>
      <c r="Z645" s="108"/>
      <c r="AA645" s="108"/>
    </row>
    <row r="646" spans="1:27" ht="14.25" customHeight="1">
      <c r="A646" s="108"/>
      <c r="B646" s="99"/>
      <c r="C646" s="108"/>
      <c r="D646" s="108"/>
      <c r="E646" s="99"/>
      <c r="F646" s="99"/>
      <c r="G646" s="99"/>
      <c r="H646" s="99"/>
      <c r="I646" s="121"/>
      <c r="J646" s="108"/>
      <c r="K646" s="108"/>
      <c r="L646" s="108"/>
      <c r="M646" s="108"/>
      <c r="N646" s="108"/>
      <c r="O646" s="108"/>
      <c r="P646" s="108"/>
      <c r="Q646" s="108"/>
      <c r="R646" s="108"/>
      <c r="S646" s="108"/>
      <c r="T646" s="108"/>
      <c r="U646" s="108"/>
      <c r="V646" s="108"/>
      <c r="W646" s="108"/>
      <c r="X646" s="108"/>
      <c r="Y646" s="108"/>
      <c r="Z646" s="108"/>
      <c r="AA646" s="108"/>
    </row>
    <row r="647" spans="1:27" ht="14.25" customHeight="1">
      <c r="A647" s="108"/>
      <c r="B647" s="99"/>
      <c r="C647" s="108"/>
      <c r="D647" s="108"/>
      <c r="E647" s="99"/>
      <c r="F647" s="99"/>
      <c r="G647" s="99"/>
      <c r="H647" s="99"/>
      <c r="I647" s="121"/>
      <c r="J647" s="108"/>
      <c r="K647" s="108"/>
      <c r="L647" s="108"/>
      <c r="M647" s="108"/>
      <c r="N647" s="108"/>
      <c r="O647" s="108"/>
      <c r="P647" s="108"/>
      <c r="Q647" s="108"/>
      <c r="R647" s="108"/>
      <c r="S647" s="108"/>
      <c r="T647" s="108"/>
      <c r="U647" s="108"/>
      <c r="V647" s="108"/>
      <c r="W647" s="108"/>
      <c r="X647" s="108"/>
      <c r="Y647" s="108"/>
      <c r="Z647" s="108"/>
      <c r="AA647" s="108"/>
    </row>
    <row r="648" spans="1:27" ht="14.25" customHeight="1">
      <c r="A648" s="108"/>
      <c r="B648" s="99"/>
      <c r="C648" s="108"/>
      <c r="D648" s="108"/>
      <c r="E648" s="99"/>
      <c r="F648" s="99"/>
      <c r="G648" s="99"/>
      <c r="H648" s="99"/>
      <c r="I648" s="121"/>
      <c r="J648" s="108"/>
      <c r="K648" s="108"/>
      <c r="L648" s="108"/>
      <c r="M648" s="108"/>
      <c r="N648" s="108"/>
      <c r="O648" s="108"/>
      <c r="P648" s="108"/>
      <c r="Q648" s="108"/>
      <c r="R648" s="108"/>
      <c r="S648" s="108"/>
      <c r="T648" s="108"/>
      <c r="U648" s="108"/>
      <c r="V648" s="108"/>
      <c r="W648" s="108"/>
      <c r="X648" s="108"/>
      <c r="Y648" s="108"/>
      <c r="Z648" s="108"/>
      <c r="AA648" s="108"/>
    </row>
    <row r="649" spans="1:27" ht="14.25" customHeight="1">
      <c r="A649" s="108"/>
      <c r="B649" s="99"/>
      <c r="C649" s="108"/>
      <c r="D649" s="108"/>
      <c r="E649" s="99"/>
      <c r="F649" s="99"/>
      <c r="G649" s="99"/>
      <c r="H649" s="99"/>
      <c r="I649" s="121"/>
      <c r="J649" s="108"/>
      <c r="K649" s="108"/>
      <c r="L649" s="108"/>
      <c r="M649" s="108"/>
      <c r="N649" s="108"/>
      <c r="O649" s="108"/>
      <c r="P649" s="108"/>
      <c r="Q649" s="108"/>
      <c r="R649" s="108"/>
      <c r="S649" s="108"/>
      <c r="T649" s="108"/>
      <c r="U649" s="108"/>
      <c r="V649" s="108"/>
      <c r="W649" s="108"/>
      <c r="X649" s="108"/>
      <c r="Y649" s="108"/>
      <c r="Z649" s="108"/>
      <c r="AA649" s="108"/>
    </row>
    <row r="650" spans="1:27" ht="14.25" customHeight="1">
      <c r="A650" s="108"/>
      <c r="B650" s="99"/>
      <c r="C650" s="108"/>
      <c r="D650" s="108"/>
      <c r="E650" s="99"/>
      <c r="F650" s="99"/>
      <c r="G650" s="99"/>
      <c r="H650" s="99"/>
      <c r="I650" s="121"/>
      <c r="J650" s="108"/>
      <c r="K650" s="108"/>
      <c r="L650" s="108"/>
      <c r="M650" s="108"/>
      <c r="N650" s="108"/>
      <c r="O650" s="108"/>
      <c r="P650" s="108"/>
      <c r="Q650" s="108"/>
      <c r="R650" s="108"/>
      <c r="S650" s="108"/>
      <c r="T650" s="108"/>
      <c r="U650" s="108"/>
      <c r="V650" s="108"/>
      <c r="W650" s="108"/>
      <c r="X650" s="108"/>
      <c r="Y650" s="108"/>
      <c r="Z650" s="108"/>
      <c r="AA650" s="108"/>
    </row>
    <row r="651" spans="1:27" ht="14.25" customHeight="1">
      <c r="A651" s="108"/>
      <c r="B651" s="99"/>
      <c r="C651" s="108"/>
      <c r="D651" s="108"/>
      <c r="E651" s="99"/>
      <c r="F651" s="99"/>
      <c r="G651" s="99"/>
      <c r="H651" s="99"/>
      <c r="I651" s="121"/>
      <c r="J651" s="108"/>
      <c r="K651" s="108"/>
      <c r="L651" s="108"/>
      <c r="M651" s="108"/>
      <c r="N651" s="108"/>
      <c r="O651" s="108"/>
      <c r="P651" s="108"/>
      <c r="Q651" s="108"/>
      <c r="R651" s="108"/>
      <c r="S651" s="108"/>
      <c r="T651" s="108"/>
      <c r="U651" s="108"/>
      <c r="V651" s="108"/>
      <c r="W651" s="108"/>
      <c r="X651" s="108"/>
      <c r="Y651" s="108"/>
      <c r="Z651" s="108"/>
      <c r="AA651" s="108"/>
    </row>
    <row r="652" spans="1:27" ht="14.25" customHeight="1">
      <c r="A652" s="108"/>
      <c r="B652" s="99"/>
      <c r="C652" s="108"/>
      <c r="D652" s="108"/>
      <c r="E652" s="99"/>
      <c r="F652" s="99"/>
      <c r="G652" s="99"/>
      <c r="H652" s="99"/>
      <c r="I652" s="121"/>
      <c r="J652" s="108"/>
      <c r="K652" s="108"/>
      <c r="L652" s="108"/>
      <c r="M652" s="108"/>
      <c r="N652" s="108"/>
      <c r="O652" s="108"/>
      <c r="P652" s="108"/>
      <c r="Q652" s="108"/>
      <c r="R652" s="108"/>
      <c r="S652" s="108"/>
      <c r="T652" s="108"/>
      <c r="U652" s="108"/>
      <c r="V652" s="108"/>
      <c r="W652" s="108"/>
      <c r="X652" s="108"/>
      <c r="Y652" s="108"/>
      <c r="Z652" s="108"/>
      <c r="AA652" s="108"/>
    </row>
    <row r="653" spans="1:27" ht="14.25" customHeight="1">
      <c r="A653" s="108"/>
      <c r="B653" s="99"/>
      <c r="C653" s="108"/>
      <c r="D653" s="108"/>
      <c r="E653" s="99"/>
      <c r="F653" s="99"/>
      <c r="G653" s="99"/>
      <c r="H653" s="99"/>
      <c r="I653" s="121"/>
      <c r="J653" s="108"/>
      <c r="K653" s="108"/>
      <c r="L653" s="108"/>
      <c r="M653" s="108"/>
      <c r="N653" s="108"/>
      <c r="O653" s="108"/>
      <c r="P653" s="108"/>
      <c r="Q653" s="108"/>
      <c r="R653" s="108"/>
      <c r="S653" s="108"/>
      <c r="T653" s="108"/>
      <c r="U653" s="108"/>
      <c r="V653" s="108"/>
      <c r="W653" s="108"/>
      <c r="X653" s="108"/>
      <c r="Y653" s="108"/>
      <c r="Z653" s="108"/>
      <c r="AA653" s="108"/>
    </row>
    <row r="654" spans="1:27" ht="14.25" customHeight="1">
      <c r="A654" s="108"/>
      <c r="B654" s="99"/>
      <c r="C654" s="108"/>
      <c r="D654" s="108"/>
      <c r="E654" s="99"/>
      <c r="F654" s="99"/>
      <c r="G654" s="99"/>
      <c r="H654" s="99"/>
      <c r="I654" s="121"/>
      <c r="J654" s="108"/>
      <c r="K654" s="108"/>
      <c r="L654" s="108"/>
      <c r="M654" s="108"/>
      <c r="N654" s="108"/>
      <c r="O654" s="108"/>
      <c r="P654" s="108"/>
      <c r="Q654" s="108"/>
      <c r="R654" s="108"/>
      <c r="S654" s="108"/>
      <c r="T654" s="108"/>
      <c r="U654" s="108"/>
      <c r="V654" s="108"/>
      <c r="W654" s="108"/>
      <c r="X654" s="108"/>
      <c r="Y654" s="108"/>
      <c r="Z654" s="108"/>
      <c r="AA654" s="108"/>
    </row>
    <row r="655" spans="1:27" ht="14.25" customHeight="1">
      <c r="A655" s="108"/>
      <c r="B655" s="99"/>
      <c r="C655" s="108"/>
      <c r="D655" s="108"/>
      <c r="E655" s="99"/>
      <c r="F655" s="99"/>
      <c r="G655" s="99"/>
      <c r="H655" s="99"/>
      <c r="I655" s="121"/>
      <c r="J655" s="108"/>
      <c r="K655" s="108"/>
      <c r="L655" s="108"/>
      <c r="M655" s="108"/>
      <c r="N655" s="108"/>
      <c r="O655" s="108"/>
      <c r="P655" s="108"/>
      <c r="Q655" s="108"/>
      <c r="R655" s="108"/>
      <c r="S655" s="108"/>
      <c r="T655" s="108"/>
      <c r="U655" s="108"/>
      <c r="V655" s="108"/>
      <c r="W655" s="108"/>
      <c r="X655" s="108"/>
      <c r="Y655" s="108"/>
      <c r="Z655" s="108"/>
      <c r="AA655" s="108"/>
    </row>
    <row r="656" spans="1:27" ht="14.25" customHeight="1">
      <c r="A656" s="108"/>
      <c r="B656" s="99"/>
      <c r="C656" s="108"/>
      <c r="D656" s="108"/>
      <c r="E656" s="99"/>
      <c r="F656" s="99"/>
      <c r="G656" s="99"/>
      <c r="H656" s="99"/>
      <c r="I656" s="121"/>
      <c r="J656" s="108"/>
      <c r="K656" s="108"/>
      <c r="L656" s="108"/>
      <c r="M656" s="108"/>
      <c r="N656" s="108"/>
      <c r="O656" s="108"/>
      <c r="P656" s="108"/>
      <c r="Q656" s="108"/>
      <c r="R656" s="108"/>
      <c r="S656" s="108"/>
      <c r="T656" s="108"/>
      <c r="U656" s="108"/>
      <c r="V656" s="108"/>
      <c r="W656" s="108"/>
      <c r="X656" s="108"/>
      <c r="Y656" s="108"/>
      <c r="Z656" s="108"/>
      <c r="AA656" s="108"/>
    </row>
    <row r="657" spans="1:27" ht="14.25" customHeight="1">
      <c r="A657" s="108"/>
      <c r="B657" s="99"/>
      <c r="C657" s="108"/>
      <c r="D657" s="108"/>
      <c r="E657" s="99"/>
      <c r="F657" s="99"/>
      <c r="G657" s="99"/>
      <c r="H657" s="99"/>
      <c r="I657" s="121"/>
      <c r="J657" s="108"/>
      <c r="K657" s="108"/>
      <c r="L657" s="108"/>
      <c r="M657" s="108"/>
      <c r="N657" s="108"/>
      <c r="O657" s="108"/>
      <c r="P657" s="108"/>
      <c r="Q657" s="108"/>
      <c r="R657" s="108"/>
      <c r="S657" s="108"/>
      <c r="T657" s="108"/>
      <c r="U657" s="108"/>
      <c r="V657" s="108"/>
      <c r="W657" s="108"/>
      <c r="X657" s="108"/>
      <c r="Y657" s="108"/>
      <c r="Z657" s="108"/>
      <c r="AA657" s="108"/>
    </row>
    <row r="658" spans="1:27" ht="14.25" customHeight="1">
      <c r="A658" s="108"/>
      <c r="B658" s="99"/>
      <c r="C658" s="108"/>
      <c r="D658" s="108"/>
      <c r="E658" s="99"/>
      <c r="F658" s="99"/>
      <c r="G658" s="99"/>
      <c r="H658" s="99"/>
      <c r="I658" s="121"/>
      <c r="J658" s="108"/>
      <c r="K658" s="108"/>
      <c r="L658" s="108"/>
      <c r="M658" s="108"/>
      <c r="N658" s="108"/>
      <c r="O658" s="108"/>
      <c r="P658" s="108"/>
      <c r="Q658" s="108"/>
      <c r="R658" s="108"/>
      <c r="S658" s="108"/>
      <c r="T658" s="108"/>
      <c r="U658" s="108"/>
      <c r="V658" s="108"/>
      <c r="W658" s="108"/>
      <c r="X658" s="108"/>
      <c r="Y658" s="108"/>
      <c r="Z658" s="108"/>
      <c r="AA658" s="108"/>
    </row>
    <row r="659" spans="1:27" ht="14.25" customHeight="1">
      <c r="A659" s="108"/>
      <c r="B659" s="99"/>
      <c r="C659" s="108"/>
      <c r="D659" s="108"/>
      <c r="E659" s="99"/>
      <c r="F659" s="99"/>
      <c r="G659" s="99"/>
      <c r="H659" s="99"/>
      <c r="I659" s="121"/>
      <c r="J659" s="108"/>
      <c r="K659" s="108"/>
      <c r="L659" s="108"/>
      <c r="M659" s="108"/>
      <c r="N659" s="108"/>
      <c r="O659" s="108"/>
      <c r="P659" s="108"/>
      <c r="Q659" s="108"/>
      <c r="R659" s="108"/>
      <c r="S659" s="108"/>
      <c r="T659" s="108"/>
      <c r="U659" s="108"/>
      <c r="V659" s="108"/>
      <c r="W659" s="108"/>
      <c r="X659" s="108"/>
      <c r="Y659" s="108"/>
      <c r="Z659" s="108"/>
      <c r="AA659" s="108"/>
    </row>
    <row r="660" spans="1:27" ht="14.25" customHeight="1">
      <c r="A660" s="108"/>
      <c r="B660" s="99"/>
      <c r="C660" s="108"/>
      <c r="D660" s="108"/>
      <c r="E660" s="99"/>
      <c r="F660" s="99"/>
      <c r="G660" s="99"/>
      <c r="H660" s="99"/>
      <c r="I660" s="121"/>
      <c r="J660" s="108"/>
      <c r="K660" s="108"/>
      <c r="L660" s="108"/>
      <c r="M660" s="108"/>
      <c r="N660" s="108"/>
      <c r="O660" s="108"/>
      <c r="P660" s="108"/>
      <c r="Q660" s="108"/>
      <c r="R660" s="108"/>
      <c r="S660" s="108"/>
      <c r="T660" s="108"/>
      <c r="U660" s="108"/>
      <c r="V660" s="108"/>
      <c r="W660" s="108"/>
      <c r="X660" s="108"/>
      <c r="Y660" s="108"/>
      <c r="Z660" s="108"/>
      <c r="AA660" s="108"/>
    </row>
    <row r="661" spans="1:27" ht="14.25" customHeight="1">
      <c r="A661" s="108"/>
      <c r="B661" s="99"/>
      <c r="C661" s="108"/>
      <c r="D661" s="108"/>
      <c r="E661" s="99"/>
      <c r="F661" s="99"/>
      <c r="G661" s="99"/>
      <c r="H661" s="99"/>
      <c r="I661" s="121"/>
      <c r="J661" s="108"/>
      <c r="K661" s="108"/>
      <c r="L661" s="108"/>
      <c r="M661" s="108"/>
      <c r="N661" s="108"/>
      <c r="O661" s="108"/>
      <c r="P661" s="108"/>
      <c r="Q661" s="108"/>
      <c r="R661" s="108"/>
      <c r="S661" s="108"/>
      <c r="T661" s="108"/>
      <c r="U661" s="108"/>
      <c r="V661" s="108"/>
      <c r="W661" s="108"/>
      <c r="X661" s="108"/>
      <c r="Y661" s="108"/>
      <c r="Z661" s="108"/>
      <c r="AA661" s="108"/>
    </row>
    <row r="662" spans="1:27" ht="14.25" customHeight="1">
      <c r="A662" s="108"/>
      <c r="B662" s="99"/>
      <c r="C662" s="108"/>
      <c r="D662" s="108"/>
      <c r="E662" s="99"/>
      <c r="F662" s="99"/>
      <c r="G662" s="99"/>
      <c r="H662" s="99"/>
      <c r="I662" s="121"/>
      <c r="J662" s="108"/>
      <c r="K662" s="108"/>
      <c r="L662" s="108"/>
      <c r="M662" s="108"/>
      <c r="N662" s="108"/>
      <c r="O662" s="108"/>
      <c r="P662" s="108"/>
      <c r="Q662" s="108"/>
      <c r="R662" s="108"/>
      <c r="S662" s="108"/>
      <c r="T662" s="108"/>
      <c r="U662" s="108"/>
      <c r="V662" s="108"/>
      <c r="W662" s="108"/>
      <c r="X662" s="108"/>
      <c r="Y662" s="108"/>
      <c r="Z662" s="108"/>
      <c r="AA662" s="108"/>
    </row>
    <row r="663" spans="1:27" ht="14.25" customHeight="1">
      <c r="A663" s="108"/>
      <c r="B663" s="99"/>
      <c r="C663" s="108"/>
      <c r="D663" s="108"/>
      <c r="E663" s="99"/>
      <c r="F663" s="99"/>
      <c r="G663" s="99"/>
      <c r="H663" s="99"/>
      <c r="I663" s="121"/>
      <c r="J663" s="108"/>
      <c r="K663" s="108"/>
      <c r="L663" s="108"/>
      <c r="M663" s="108"/>
      <c r="N663" s="108"/>
      <c r="O663" s="108"/>
      <c r="P663" s="108"/>
      <c r="Q663" s="108"/>
      <c r="R663" s="108"/>
      <c r="S663" s="108"/>
      <c r="T663" s="108"/>
      <c r="U663" s="108"/>
      <c r="V663" s="108"/>
      <c r="W663" s="108"/>
      <c r="X663" s="108"/>
      <c r="Y663" s="108"/>
      <c r="Z663" s="108"/>
      <c r="AA663" s="108"/>
    </row>
    <row r="664" spans="1:27" ht="14.25" customHeight="1">
      <c r="A664" s="108"/>
      <c r="B664" s="99"/>
      <c r="C664" s="108"/>
      <c r="D664" s="108"/>
      <c r="E664" s="99"/>
      <c r="F664" s="99"/>
      <c r="G664" s="99"/>
      <c r="H664" s="99"/>
      <c r="I664" s="121"/>
      <c r="J664" s="108"/>
      <c r="K664" s="108"/>
      <c r="L664" s="108"/>
      <c r="M664" s="108"/>
      <c r="N664" s="108"/>
      <c r="O664" s="108"/>
      <c r="P664" s="108"/>
      <c r="Q664" s="108"/>
      <c r="R664" s="108"/>
      <c r="S664" s="108"/>
      <c r="T664" s="108"/>
      <c r="U664" s="108"/>
      <c r="V664" s="108"/>
      <c r="W664" s="108"/>
      <c r="X664" s="108"/>
      <c r="Y664" s="108"/>
      <c r="Z664" s="108"/>
      <c r="AA664" s="108"/>
    </row>
    <row r="665" spans="1:27" ht="14.25" customHeight="1">
      <c r="A665" s="108"/>
      <c r="B665" s="99"/>
      <c r="C665" s="108"/>
      <c r="D665" s="108"/>
      <c r="E665" s="99"/>
      <c r="F665" s="99"/>
      <c r="G665" s="99"/>
      <c r="H665" s="99"/>
      <c r="I665" s="121"/>
      <c r="J665" s="108"/>
      <c r="K665" s="108"/>
      <c r="L665" s="108"/>
      <c r="M665" s="108"/>
      <c r="N665" s="108"/>
      <c r="O665" s="108"/>
      <c r="P665" s="108"/>
      <c r="Q665" s="108"/>
      <c r="R665" s="108"/>
      <c r="S665" s="108"/>
      <c r="T665" s="108"/>
      <c r="U665" s="108"/>
      <c r="V665" s="108"/>
      <c r="W665" s="108"/>
      <c r="X665" s="108"/>
      <c r="Y665" s="108"/>
      <c r="Z665" s="108"/>
      <c r="AA665" s="108"/>
    </row>
    <row r="666" spans="1:27" ht="14.25" customHeight="1">
      <c r="A666" s="108"/>
      <c r="B666" s="99"/>
      <c r="C666" s="108"/>
      <c r="D666" s="108"/>
      <c r="E666" s="99"/>
      <c r="F666" s="99"/>
      <c r="G666" s="99"/>
      <c r="H666" s="99"/>
      <c r="I666" s="121"/>
      <c r="J666" s="108"/>
      <c r="K666" s="108"/>
      <c r="L666" s="108"/>
      <c r="M666" s="108"/>
      <c r="N666" s="108"/>
      <c r="O666" s="108"/>
      <c r="P666" s="108"/>
      <c r="Q666" s="108"/>
      <c r="R666" s="108"/>
      <c r="S666" s="108"/>
      <c r="T666" s="108"/>
      <c r="U666" s="108"/>
      <c r="V666" s="108"/>
      <c r="W666" s="108"/>
      <c r="X666" s="108"/>
      <c r="Y666" s="108"/>
      <c r="Z666" s="108"/>
      <c r="AA666" s="108"/>
    </row>
    <row r="667" spans="1:27" ht="14.25" customHeight="1">
      <c r="A667" s="108"/>
      <c r="B667" s="99"/>
      <c r="C667" s="108"/>
      <c r="D667" s="108"/>
      <c r="E667" s="99"/>
      <c r="F667" s="99"/>
      <c r="G667" s="99"/>
      <c r="H667" s="99"/>
      <c r="I667" s="121"/>
      <c r="J667" s="108"/>
      <c r="K667" s="108"/>
      <c r="L667" s="108"/>
      <c r="M667" s="108"/>
      <c r="N667" s="108"/>
      <c r="O667" s="108"/>
      <c r="P667" s="108"/>
      <c r="Q667" s="108"/>
      <c r="R667" s="108"/>
      <c r="S667" s="108"/>
      <c r="T667" s="108"/>
      <c r="U667" s="108"/>
      <c r="V667" s="108"/>
      <c r="W667" s="108"/>
      <c r="X667" s="108"/>
      <c r="Y667" s="108"/>
      <c r="Z667" s="108"/>
      <c r="AA667" s="108"/>
    </row>
    <row r="668" spans="1:27" ht="14.25" customHeight="1">
      <c r="A668" s="108"/>
      <c r="B668" s="99"/>
      <c r="C668" s="108"/>
      <c r="D668" s="108"/>
      <c r="E668" s="99"/>
      <c r="F668" s="99"/>
      <c r="G668" s="99"/>
      <c r="H668" s="99"/>
      <c r="I668" s="121"/>
      <c r="J668" s="108"/>
      <c r="K668" s="108"/>
      <c r="L668" s="108"/>
      <c r="M668" s="108"/>
      <c r="N668" s="108"/>
      <c r="O668" s="108"/>
      <c r="P668" s="108"/>
      <c r="Q668" s="108"/>
      <c r="R668" s="108"/>
      <c r="S668" s="108"/>
      <c r="T668" s="108"/>
      <c r="U668" s="108"/>
      <c r="V668" s="108"/>
      <c r="W668" s="108"/>
      <c r="X668" s="108"/>
      <c r="Y668" s="108"/>
      <c r="Z668" s="108"/>
      <c r="AA668" s="108"/>
    </row>
    <row r="669" spans="1:27" ht="14.25" customHeight="1">
      <c r="A669" s="108"/>
      <c r="B669" s="99"/>
      <c r="C669" s="108"/>
      <c r="D669" s="108"/>
      <c r="E669" s="99"/>
      <c r="F669" s="99"/>
      <c r="G669" s="99"/>
      <c r="H669" s="99"/>
      <c r="I669" s="121"/>
      <c r="J669" s="108"/>
      <c r="K669" s="108"/>
      <c r="L669" s="108"/>
      <c r="M669" s="108"/>
      <c r="N669" s="108"/>
      <c r="O669" s="108"/>
      <c r="P669" s="108"/>
      <c r="Q669" s="108"/>
      <c r="R669" s="108"/>
      <c r="S669" s="108"/>
      <c r="T669" s="108"/>
      <c r="U669" s="108"/>
      <c r="V669" s="108"/>
      <c r="W669" s="108"/>
      <c r="X669" s="108"/>
      <c r="Y669" s="108"/>
      <c r="Z669" s="108"/>
      <c r="AA669" s="108"/>
    </row>
    <row r="670" spans="1:27" ht="14.25" customHeight="1">
      <c r="A670" s="108"/>
      <c r="B670" s="99"/>
      <c r="C670" s="108"/>
      <c r="D670" s="108"/>
      <c r="E670" s="99"/>
      <c r="F670" s="99"/>
      <c r="G670" s="99"/>
      <c r="H670" s="99"/>
      <c r="I670" s="121"/>
      <c r="J670" s="108"/>
      <c r="K670" s="108"/>
      <c r="L670" s="108"/>
      <c r="M670" s="108"/>
      <c r="N670" s="108"/>
      <c r="O670" s="108"/>
      <c r="P670" s="108"/>
      <c r="Q670" s="108"/>
      <c r="R670" s="108"/>
      <c r="S670" s="108"/>
      <c r="T670" s="108"/>
      <c r="U670" s="108"/>
      <c r="V670" s="108"/>
      <c r="W670" s="108"/>
      <c r="X670" s="108"/>
      <c r="Y670" s="108"/>
      <c r="Z670" s="108"/>
      <c r="AA670" s="108"/>
    </row>
    <row r="671" spans="1:27" ht="14.25" customHeight="1">
      <c r="A671" s="108"/>
      <c r="B671" s="99"/>
      <c r="C671" s="108"/>
      <c r="D671" s="108"/>
      <c r="E671" s="99"/>
      <c r="F671" s="99"/>
      <c r="G671" s="99"/>
      <c r="H671" s="99"/>
      <c r="I671" s="121"/>
      <c r="J671" s="108"/>
      <c r="K671" s="108"/>
      <c r="L671" s="108"/>
      <c r="M671" s="108"/>
      <c r="N671" s="108"/>
      <c r="O671" s="108"/>
      <c r="P671" s="108"/>
      <c r="Q671" s="108"/>
      <c r="R671" s="108"/>
      <c r="S671" s="108"/>
      <c r="T671" s="108"/>
      <c r="U671" s="108"/>
      <c r="V671" s="108"/>
      <c r="W671" s="108"/>
      <c r="X671" s="108"/>
      <c r="Y671" s="108"/>
      <c r="Z671" s="108"/>
      <c r="AA671" s="108"/>
    </row>
    <row r="672" spans="1:27" ht="14.25" customHeight="1">
      <c r="A672" s="108"/>
      <c r="B672" s="99"/>
      <c r="C672" s="108"/>
      <c r="D672" s="108"/>
      <c r="E672" s="99"/>
      <c r="F672" s="99"/>
      <c r="G672" s="99"/>
      <c r="H672" s="99"/>
      <c r="I672" s="121"/>
      <c r="J672" s="108"/>
      <c r="K672" s="108"/>
      <c r="L672" s="108"/>
      <c r="M672" s="108"/>
      <c r="N672" s="108"/>
      <c r="O672" s="108"/>
      <c r="P672" s="108"/>
      <c r="Q672" s="108"/>
      <c r="R672" s="108"/>
      <c r="S672" s="108"/>
      <c r="T672" s="108"/>
      <c r="U672" s="108"/>
      <c r="V672" s="108"/>
      <c r="W672" s="108"/>
      <c r="X672" s="108"/>
      <c r="Y672" s="108"/>
      <c r="Z672" s="108"/>
      <c r="AA672" s="108"/>
    </row>
    <row r="673" spans="1:27" ht="14.25" customHeight="1">
      <c r="A673" s="108"/>
      <c r="B673" s="99"/>
      <c r="C673" s="108"/>
      <c r="D673" s="108"/>
      <c r="E673" s="99"/>
      <c r="F673" s="99"/>
      <c r="G673" s="99"/>
      <c r="H673" s="99"/>
      <c r="I673" s="121"/>
      <c r="J673" s="108"/>
      <c r="K673" s="108"/>
      <c r="L673" s="108"/>
      <c r="M673" s="108"/>
      <c r="N673" s="108"/>
      <c r="O673" s="108"/>
      <c r="P673" s="108"/>
      <c r="Q673" s="108"/>
      <c r="R673" s="108"/>
      <c r="S673" s="108"/>
      <c r="T673" s="108"/>
      <c r="U673" s="108"/>
      <c r="V673" s="108"/>
      <c r="W673" s="108"/>
      <c r="X673" s="108"/>
      <c r="Y673" s="108"/>
      <c r="Z673" s="108"/>
      <c r="AA673" s="108"/>
    </row>
    <row r="674" spans="1:27" ht="14.25" customHeight="1">
      <c r="A674" s="108"/>
      <c r="B674" s="99"/>
      <c r="C674" s="108"/>
      <c r="D674" s="108"/>
      <c r="E674" s="99"/>
      <c r="F674" s="99"/>
      <c r="G674" s="99"/>
      <c r="H674" s="99"/>
      <c r="I674" s="121"/>
      <c r="J674" s="108"/>
      <c r="K674" s="108"/>
      <c r="L674" s="108"/>
      <c r="M674" s="108"/>
      <c r="N674" s="108"/>
      <c r="O674" s="108"/>
      <c r="P674" s="108"/>
      <c r="Q674" s="108"/>
      <c r="R674" s="108"/>
      <c r="S674" s="108"/>
      <c r="T674" s="108"/>
      <c r="U674" s="108"/>
      <c r="V674" s="108"/>
      <c r="W674" s="108"/>
      <c r="X674" s="108"/>
      <c r="Y674" s="108"/>
      <c r="Z674" s="108"/>
      <c r="AA674" s="108"/>
    </row>
    <row r="675" spans="1:27" ht="14.25" customHeight="1">
      <c r="A675" s="108"/>
      <c r="B675" s="99"/>
      <c r="C675" s="108"/>
      <c r="D675" s="108"/>
      <c r="E675" s="99"/>
      <c r="F675" s="99"/>
      <c r="G675" s="99"/>
      <c r="H675" s="99"/>
      <c r="I675" s="121"/>
      <c r="J675" s="108"/>
      <c r="K675" s="108"/>
      <c r="L675" s="108"/>
      <c r="M675" s="108"/>
      <c r="N675" s="108"/>
      <c r="O675" s="108"/>
      <c r="P675" s="108"/>
      <c r="Q675" s="108"/>
      <c r="R675" s="108"/>
      <c r="S675" s="108"/>
      <c r="T675" s="108"/>
      <c r="U675" s="108"/>
      <c r="V675" s="108"/>
      <c r="W675" s="108"/>
      <c r="X675" s="108"/>
      <c r="Y675" s="108"/>
      <c r="Z675" s="108"/>
      <c r="AA675" s="108"/>
    </row>
    <row r="676" spans="1:27" ht="14.25" customHeight="1">
      <c r="A676" s="108"/>
      <c r="B676" s="99"/>
      <c r="C676" s="108"/>
      <c r="D676" s="108"/>
      <c r="E676" s="99"/>
      <c r="F676" s="99"/>
      <c r="G676" s="99"/>
      <c r="H676" s="99"/>
      <c r="I676" s="121"/>
      <c r="J676" s="108"/>
      <c r="K676" s="108"/>
      <c r="L676" s="108"/>
      <c r="M676" s="108"/>
      <c r="N676" s="108"/>
      <c r="O676" s="108"/>
      <c r="P676" s="108"/>
      <c r="Q676" s="108"/>
      <c r="R676" s="108"/>
      <c r="S676" s="108"/>
      <c r="T676" s="108"/>
      <c r="U676" s="108"/>
      <c r="V676" s="108"/>
      <c r="W676" s="108"/>
      <c r="X676" s="108"/>
      <c r="Y676" s="108"/>
      <c r="Z676" s="108"/>
      <c r="AA676" s="108"/>
    </row>
    <row r="677" spans="1:27" ht="14.25" customHeight="1">
      <c r="A677" s="108"/>
      <c r="B677" s="99"/>
      <c r="C677" s="108"/>
      <c r="D677" s="108"/>
      <c r="E677" s="99"/>
      <c r="F677" s="99"/>
      <c r="G677" s="99"/>
      <c r="H677" s="99"/>
      <c r="I677" s="121"/>
      <c r="J677" s="108"/>
      <c r="K677" s="108"/>
      <c r="L677" s="108"/>
      <c r="M677" s="108"/>
      <c r="N677" s="108"/>
      <c r="O677" s="108"/>
      <c r="P677" s="108"/>
      <c r="Q677" s="108"/>
      <c r="R677" s="108"/>
      <c r="S677" s="108"/>
      <c r="T677" s="108"/>
      <c r="U677" s="108"/>
      <c r="V677" s="108"/>
      <c r="W677" s="108"/>
      <c r="X677" s="108"/>
      <c r="Y677" s="108"/>
      <c r="Z677" s="108"/>
      <c r="AA677" s="108"/>
    </row>
    <row r="678" spans="1:27" ht="14.25" customHeight="1">
      <c r="A678" s="108"/>
      <c r="B678" s="99"/>
      <c r="C678" s="108"/>
      <c r="D678" s="108"/>
      <c r="E678" s="99"/>
      <c r="F678" s="99"/>
      <c r="G678" s="99"/>
      <c r="H678" s="99"/>
      <c r="I678" s="121"/>
      <c r="J678" s="108"/>
      <c r="K678" s="108"/>
      <c r="L678" s="108"/>
      <c r="M678" s="108"/>
      <c r="N678" s="108"/>
      <c r="O678" s="108"/>
      <c r="P678" s="108"/>
      <c r="Q678" s="108"/>
      <c r="R678" s="108"/>
      <c r="S678" s="108"/>
      <c r="T678" s="108"/>
      <c r="U678" s="108"/>
      <c r="V678" s="108"/>
      <c r="W678" s="108"/>
      <c r="X678" s="108"/>
      <c r="Y678" s="108"/>
      <c r="Z678" s="108"/>
      <c r="AA678" s="108"/>
    </row>
    <row r="679" spans="1:27" ht="14.25" customHeight="1">
      <c r="A679" s="108"/>
      <c r="B679" s="99"/>
      <c r="C679" s="108"/>
      <c r="D679" s="108"/>
      <c r="E679" s="99"/>
      <c r="F679" s="99"/>
      <c r="G679" s="99"/>
      <c r="H679" s="99"/>
      <c r="I679" s="121"/>
      <c r="J679" s="108"/>
      <c r="K679" s="108"/>
      <c r="L679" s="108"/>
      <c r="M679" s="108"/>
      <c r="N679" s="108"/>
      <c r="O679" s="108"/>
      <c r="P679" s="108"/>
      <c r="Q679" s="108"/>
      <c r="R679" s="108"/>
      <c r="S679" s="108"/>
      <c r="T679" s="108"/>
      <c r="U679" s="108"/>
      <c r="V679" s="108"/>
      <c r="W679" s="108"/>
      <c r="X679" s="108"/>
      <c r="Y679" s="108"/>
      <c r="Z679" s="108"/>
      <c r="AA679" s="108"/>
    </row>
    <row r="680" spans="1:27" ht="14.25" customHeight="1">
      <c r="A680" s="108"/>
      <c r="B680" s="99"/>
      <c r="C680" s="108"/>
      <c r="D680" s="108"/>
      <c r="E680" s="99"/>
      <c r="F680" s="99"/>
      <c r="G680" s="99"/>
      <c r="H680" s="99"/>
      <c r="I680" s="121"/>
      <c r="J680" s="108"/>
      <c r="K680" s="108"/>
      <c r="L680" s="108"/>
      <c r="M680" s="108"/>
      <c r="N680" s="108"/>
      <c r="O680" s="108"/>
      <c r="P680" s="108"/>
      <c r="Q680" s="108"/>
      <c r="R680" s="108"/>
      <c r="S680" s="108"/>
      <c r="T680" s="108"/>
      <c r="U680" s="108"/>
      <c r="V680" s="108"/>
      <c r="W680" s="108"/>
      <c r="X680" s="108"/>
      <c r="Y680" s="108"/>
      <c r="Z680" s="108"/>
      <c r="AA680" s="108"/>
    </row>
    <row r="681" spans="1:27" ht="14.25" customHeight="1">
      <c r="A681" s="108"/>
      <c r="B681" s="99"/>
      <c r="C681" s="108"/>
      <c r="D681" s="108"/>
      <c r="E681" s="99"/>
      <c r="F681" s="99"/>
      <c r="G681" s="99"/>
      <c r="H681" s="99"/>
      <c r="I681" s="121"/>
      <c r="J681" s="108"/>
      <c r="K681" s="108"/>
      <c r="L681" s="108"/>
      <c r="M681" s="108"/>
      <c r="N681" s="108"/>
      <c r="O681" s="108"/>
      <c r="P681" s="108"/>
      <c r="Q681" s="108"/>
      <c r="R681" s="108"/>
      <c r="S681" s="108"/>
      <c r="T681" s="108"/>
      <c r="U681" s="108"/>
      <c r="V681" s="108"/>
      <c r="W681" s="108"/>
      <c r="X681" s="108"/>
      <c r="Y681" s="108"/>
      <c r="Z681" s="108"/>
      <c r="AA681" s="108"/>
    </row>
    <row r="682" spans="1:27" ht="14.25" customHeight="1">
      <c r="A682" s="108"/>
      <c r="B682" s="99"/>
      <c r="C682" s="108"/>
      <c r="D682" s="108"/>
      <c r="E682" s="99"/>
      <c r="F682" s="99"/>
      <c r="G682" s="99"/>
      <c r="H682" s="99"/>
      <c r="I682" s="121"/>
      <c r="J682" s="108"/>
      <c r="K682" s="108"/>
      <c r="L682" s="108"/>
      <c r="M682" s="108"/>
      <c r="N682" s="108"/>
      <c r="O682" s="108"/>
      <c r="P682" s="108"/>
      <c r="Q682" s="108"/>
      <c r="R682" s="108"/>
      <c r="S682" s="108"/>
      <c r="T682" s="108"/>
      <c r="U682" s="108"/>
      <c r="V682" s="108"/>
      <c r="W682" s="108"/>
      <c r="X682" s="108"/>
      <c r="Y682" s="108"/>
      <c r="Z682" s="108"/>
      <c r="AA682" s="108"/>
    </row>
    <row r="683" spans="1:27" ht="14.25" customHeight="1">
      <c r="A683" s="108"/>
      <c r="B683" s="99"/>
      <c r="C683" s="108"/>
      <c r="D683" s="108"/>
      <c r="E683" s="99"/>
      <c r="F683" s="99"/>
      <c r="G683" s="99"/>
      <c r="H683" s="99"/>
      <c r="I683" s="121"/>
      <c r="J683" s="108"/>
      <c r="K683" s="108"/>
      <c r="L683" s="108"/>
      <c r="M683" s="108"/>
      <c r="N683" s="108"/>
      <c r="O683" s="108"/>
      <c r="P683" s="108"/>
      <c r="Q683" s="108"/>
      <c r="R683" s="108"/>
      <c r="S683" s="108"/>
      <c r="T683" s="108"/>
      <c r="U683" s="108"/>
      <c r="V683" s="108"/>
      <c r="W683" s="108"/>
      <c r="X683" s="108"/>
      <c r="Y683" s="108"/>
      <c r="Z683" s="108"/>
      <c r="AA683" s="108"/>
    </row>
    <row r="684" spans="1:27" ht="14.25" customHeight="1">
      <c r="A684" s="108"/>
      <c r="B684" s="99"/>
      <c r="C684" s="108"/>
      <c r="D684" s="108"/>
      <c r="E684" s="99"/>
      <c r="F684" s="99"/>
      <c r="G684" s="99"/>
      <c r="H684" s="99"/>
      <c r="I684" s="121"/>
      <c r="J684" s="108"/>
      <c r="K684" s="108"/>
      <c r="L684" s="108"/>
      <c r="M684" s="108"/>
      <c r="N684" s="108"/>
      <c r="O684" s="108"/>
      <c r="P684" s="108"/>
      <c r="Q684" s="108"/>
      <c r="R684" s="108"/>
      <c r="S684" s="108"/>
      <c r="T684" s="108"/>
      <c r="U684" s="108"/>
      <c r="V684" s="108"/>
      <c r="W684" s="108"/>
      <c r="X684" s="108"/>
      <c r="Y684" s="108"/>
      <c r="Z684" s="108"/>
      <c r="AA684" s="108"/>
    </row>
    <row r="685" spans="1:27" ht="14.25" customHeight="1">
      <c r="A685" s="108"/>
      <c r="B685" s="99"/>
      <c r="C685" s="108"/>
      <c r="D685" s="108"/>
      <c r="E685" s="99"/>
      <c r="F685" s="99"/>
      <c r="G685" s="99"/>
      <c r="H685" s="99"/>
      <c r="I685" s="121"/>
      <c r="J685" s="108"/>
      <c r="K685" s="108"/>
      <c r="L685" s="108"/>
      <c r="M685" s="108"/>
      <c r="N685" s="108"/>
      <c r="O685" s="108"/>
      <c r="P685" s="108"/>
      <c r="Q685" s="108"/>
      <c r="R685" s="108"/>
      <c r="S685" s="108"/>
      <c r="T685" s="108"/>
      <c r="U685" s="108"/>
      <c r="V685" s="108"/>
      <c r="W685" s="108"/>
      <c r="X685" s="108"/>
      <c r="Y685" s="108"/>
      <c r="Z685" s="108"/>
      <c r="AA685" s="108"/>
    </row>
    <row r="686" spans="1:27" ht="14.25" customHeight="1">
      <c r="A686" s="108"/>
      <c r="B686" s="99"/>
      <c r="C686" s="108"/>
      <c r="D686" s="108"/>
      <c r="E686" s="99"/>
      <c r="F686" s="99"/>
      <c r="G686" s="99"/>
      <c r="H686" s="99"/>
      <c r="I686" s="121"/>
      <c r="J686" s="108"/>
      <c r="K686" s="108"/>
      <c r="L686" s="108"/>
      <c r="M686" s="108"/>
      <c r="N686" s="108"/>
      <c r="O686" s="108"/>
      <c r="P686" s="108"/>
      <c r="Q686" s="108"/>
      <c r="R686" s="108"/>
      <c r="S686" s="108"/>
      <c r="T686" s="108"/>
      <c r="U686" s="108"/>
      <c r="V686" s="108"/>
      <c r="W686" s="108"/>
      <c r="X686" s="108"/>
      <c r="Y686" s="108"/>
      <c r="Z686" s="108"/>
      <c r="AA686" s="108"/>
    </row>
    <row r="687" spans="1:27" ht="14.25" customHeight="1">
      <c r="A687" s="108"/>
      <c r="B687" s="99"/>
      <c r="C687" s="108"/>
      <c r="D687" s="108"/>
      <c r="E687" s="99"/>
      <c r="F687" s="99"/>
      <c r="G687" s="99"/>
      <c r="H687" s="99"/>
      <c r="I687" s="121"/>
      <c r="J687" s="108"/>
      <c r="K687" s="108"/>
      <c r="L687" s="108"/>
      <c r="M687" s="108"/>
      <c r="N687" s="108"/>
      <c r="O687" s="108"/>
      <c r="P687" s="108"/>
      <c r="Q687" s="108"/>
      <c r="R687" s="108"/>
      <c r="S687" s="108"/>
      <c r="T687" s="108"/>
      <c r="U687" s="108"/>
      <c r="V687" s="108"/>
      <c r="W687" s="108"/>
      <c r="X687" s="108"/>
      <c r="Y687" s="108"/>
      <c r="Z687" s="108"/>
      <c r="AA687" s="108"/>
    </row>
    <row r="688" spans="1:27" ht="14.25" customHeight="1">
      <c r="A688" s="108"/>
      <c r="B688" s="99"/>
      <c r="C688" s="108"/>
      <c r="D688" s="108"/>
      <c r="E688" s="99"/>
      <c r="F688" s="99"/>
      <c r="G688" s="99"/>
      <c r="H688" s="99"/>
      <c r="I688" s="121"/>
      <c r="J688" s="108"/>
      <c r="K688" s="108"/>
      <c r="L688" s="108"/>
      <c r="M688" s="108"/>
      <c r="N688" s="108"/>
      <c r="O688" s="108"/>
      <c r="P688" s="108"/>
      <c r="Q688" s="108"/>
      <c r="R688" s="108"/>
      <c r="S688" s="108"/>
      <c r="T688" s="108"/>
      <c r="U688" s="108"/>
      <c r="V688" s="108"/>
      <c r="W688" s="108"/>
      <c r="X688" s="108"/>
      <c r="Y688" s="108"/>
      <c r="Z688" s="108"/>
      <c r="AA688" s="108"/>
    </row>
    <row r="689" spans="1:27" ht="14.25" customHeight="1">
      <c r="A689" s="108"/>
      <c r="B689" s="99"/>
      <c r="C689" s="108"/>
      <c r="D689" s="108"/>
      <c r="E689" s="99"/>
      <c r="F689" s="99"/>
      <c r="G689" s="99"/>
      <c r="H689" s="99"/>
      <c r="I689" s="121"/>
      <c r="J689" s="108"/>
      <c r="K689" s="108"/>
      <c r="L689" s="108"/>
      <c r="M689" s="108"/>
      <c r="N689" s="108"/>
      <c r="O689" s="108"/>
      <c r="P689" s="108"/>
      <c r="Q689" s="108"/>
      <c r="R689" s="108"/>
      <c r="S689" s="108"/>
      <c r="T689" s="108"/>
      <c r="U689" s="108"/>
      <c r="V689" s="108"/>
      <c r="W689" s="108"/>
      <c r="X689" s="108"/>
      <c r="Y689" s="108"/>
      <c r="Z689" s="108"/>
      <c r="AA689" s="108"/>
    </row>
    <row r="690" spans="1:27" ht="14.25" customHeight="1">
      <c r="A690" s="108"/>
      <c r="B690" s="99"/>
      <c r="C690" s="108"/>
      <c r="D690" s="108"/>
      <c r="E690" s="99"/>
      <c r="F690" s="99"/>
      <c r="G690" s="99"/>
      <c r="H690" s="99"/>
      <c r="I690" s="121"/>
      <c r="J690" s="108"/>
      <c r="K690" s="108"/>
      <c r="L690" s="108"/>
      <c r="M690" s="108"/>
      <c r="N690" s="108"/>
      <c r="O690" s="108"/>
      <c r="P690" s="108"/>
      <c r="Q690" s="108"/>
      <c r="R690" s="108"/>
      <c r="S690" s="108"/>
      <c r="T690" s="108"/>
      <c r="U690" s="108"/>
      <c r="V690" s="108"/>
      <c r="W690" s="108"/>
      <c r="X690" s="108"/>
      <c r="Y690" s="108"/>
      <c r="Z690" s="108"/>
      <c r="AA690" s="108"/>
    </row>
    <row r="691" spans="1:27" ht="14.25" customHeight="1">
      <c r="A691" s="108"/>
      <c r="B691" s="99"/>
      <c r="C691" s="108"/>
      <c r="D691" s="108"/>
      <c r="E691" s="99"/>
      <c r="F691" s="99"/>
      <c r="G691" s="99"/>
      <c r="H691" s="99"/>
      <c r="I691" s="121"/>
      <c r="J691" s="108"/>
      <c r="K691" s="108"/>
      <c r="L691" s="108"/>
      <c r="M691" s="108"/>
      <c r="N691" s="108"/>
      <c r="O691" s="108"/>
      <c r="P691" s="108"/>
      <c r="Q691" s="108"/>
      <c r="R691" s="108"/>
      <c r="S691" s="108"/>
      <c r="T691" s="108"/>
      <c r="U691" s="108"/>
      <c r="V691" s="108"/>
      <c r="W691" s="108"/>
      <c r="X691" s="108"/>
      <c r="Y691" s="108"/>
      <c r="Z691" s="108"/>
      <c r="AA691" s="108"/>
    </row>
    <row r="692" spans="1:27" ht="14.25" customHeight="1">
      <c r="A692" s="108"/>
      <c r="B692" s="99"/>
      <c r="C692" s="108"/>
      <c r="D692" s="108"/>
      <c r="E692" s="99"/>
      <c r="F692" s="99"/>
      <c r="G692" s="99"/>
      <c r="H692" s="99"/>
      <c r="I692" s="121"/>
      <c r="J692" s="108"/>
      <c r="K692" s="108"/>
      <c r="L692" s="108"/>
      <c r="M692" s="108"/>
      <c r="N692" s="108"/>
      <c r="O692" s="108"/>
      <c r="P692" s="108"/>
      <c r="Q692" s="108"/>
      <c r="R692" s="108"/>
      <c r="S692" s="108"/>
      <c r="T692" s="108"/>
      <c r="U692" s="108"/>
      <c r="V692" s="108"/>
      <c r="W692" s="108"/>
      <c r="X692" s="108"/>
      <c r="Y692" s="108"/>
      <c r="Z692" s="108"/>
      <c r="AA692" s="108"/>
    </row>
    <row r="693" spans="1:27" ht="14.25" customHeight="1">
      <c r="A693" s="108"/>
      <c r="B693" s="99"/>
      <c r="C693" s="108"/>
      <c r="D693" s="108"/>
      <c r="E693" s="99"/>
      <c r="F693" s="99"/>
      <c r="G693" s="99"/>
      <c r="H693" s="99"/>
      <c r="I693" s="121"/>
      <c r="J693" s="108"/>
      <c r="K693" s="108"/>
      <c r="L693" s="108"/>
      <c r="M693" s="108"/>
      <c r="N693" s="108"/>
      <c r="O693" s="108"/>
      <c r="P693" s="108"/>
      <c r="Q693" s="108"/>
      <c r="R693" s="108"/>
      <c r="S693" s="108"/>
      <c r="T693" s="108"/>
      <c r="U693" s="108"/>
      <c r="V693" s="108"/>
      <c r="W693" s="108"/>
      <c r="X693" s="108"/>
      <c r="Y693" s="108"/>
      <c r="Z693" s="108"/>
      <c r="AA693" s="108"/>
    </row>
    <row r="694" spans="1:27" ht="14.25" customHeight="1">
      <c r="A694" s="108"/>
      <c r="B694" s="99"/>
      <c r="C694" s="108"/>
      <c r="D694" s="108"/>
      <c r="E694" s="99"/>
      <c r="F694" s="99"/>
      <c r="G694" s="99"/>
      <c r="H694" s="99"/>
      <c r="I694" s="121"/>
      <c r="J694" s="108"/>
      <c r="K694" s="108"/>
      <c r="L694" s="108"/>
      <c r="M694" s="108"/>
      <c r="N694" s="108"/>
      <c r="O694" s="108"/>
      <c r="P694" s="108"/>
      <c r="Q694" s="108"/>
      <c r="R694" s="108"/>
      <c r="S694" s="108"/>
      <c r="T694" s="108"/>
      <c r="U694" s="108"/>
      <c r="V694" s="108"/>
      <c r="W694" s="108"/>
      <c r="X694" s="108"/>
      <c r="Y694" s="108"/>
      <c r="Z694" s="108"/>
      <c r="AA694" s="108"/>
    </row>
    <row r="695" spans="1:27" ht="14.25" customHeight="1">
      <c r="A695" s="108"/>
      <c r="B695" s="99"/>
      <c r="C695" s="108"/>
      <c r="D695" s="108"/>
      <c r="E695" s="99"/>
      <c r="F695" s="99"/>
      <c r="G695" s="99"/>
      <c r="H695" s="99"/>
      <c r="I695" s="121"/>
      <c r="J695" s="108"/>
      <c r="K695" s="108"/>
      <c r="L695" s="108"/>
      <c r="M695" s="108"/>
      <c r="N695" s="108"/>
      <c r="O695" s="108"/>
      <c r="P695" s="108"/>
      <c r="Q695" s="108"/>
      <c r="R695" s="108"/>
      <c r="S695" s="108"/>
      <c r="T695" s="108"/>
      <c r="U695" s="108"/>
      <c r="V695" s="108"/>
      <c r="W695" s="108"/>
      <c r="X695" s="108"/>
      <c r="Y695" s="108"/>
      <c r="Z695" s="108"/>
      <c r="AA695" s="108"/>
    </row>
    <row r="696" spans="1:27" ht="14.25" customHeight="1">
      <c r="A696" s="108"/>
      <c r="B696" s="99"/>
      <c r="C696" s="108"/>
      <c r="D696" s="108"/>
      <c r="E696" s="99"/>
      <c r="F696" s="99"/>
      <c r="G696" s="99"/>
      <c r="H696" s="99"/>
      <c r="I696" s="121"/>
      <c r="J696" s="108"/>
      <c r="K696" s="108"/>
      <c r="L696" s="108"/>
      <c r="M696" s="108"/>
      <c r="N696" s="108"/>
      <c r="O696" s="108"/>
      <c r="P696" s="108"/>
      <c r="Q696" s="108"/>
      <c r="R696" s="108"/>
      <c r="S696" s="108"/>
      <c r="T696" s="108"/>
      <c r="U696" s="108"/>
      <c r="V696" s="108"/>
      <c r="W696" s="108"/>
      <c r="X696" s="108"/>
      <c r="Y696" s="108"/>
      <c r="Z696" s="108"/>
      <c r="AA696" s="108"/>
    </row>
    <row r="697" spans="1:27" ht="14.25" customHeight="1">
      <c r="A697" s="108"/>
      <c r="B697" s="99"/>
      <c r="C697" s="108"/>
      <c r="D697" s="108"/>
      <c r="E697" s="99"/>
      <c r="F697" s="99"/>
      <c r="G697" s="99"/>
      <c r="H697" s="99"/>
      <c r="I697" s="121"/>
      <c r="J697" s="108"/>
      <c r="K697" s="108"/>
      <c r="L697" s="108"/>
      <c r="M697" s="108"/>
      <c r="N697" s="108"/>
      <c r="O697" s="108"/>
      <c r="P697" s="108"/>
      <c r="Q697" s="108"/>
      <c r="R697" s="108"/>
      <c r="S697" s="108"/>
      <c r="T697" s="108"/>
      <c r="U697" s="108"/>
      <c r="V697" s="108"/>
      <c r="W697" s="108"/>
      <c r="X697" s="108"/>
      <c r="Y697" s="108"/>
      <c r="Z697" s="108"/>
      <c r="AA697" s="108"/>
    </row>
    <row r="698" spans="1:27" ht="14.25" customHeight="1">
      <c r="A698" s="108"/>
      <c r="B698" s="99"/>
      <c r="C698" s="108"/>
      <c r="D698" s="108"/>
      <c r="E698" s="99"/>
      <c r="F698" s="99"/>
      <c r="G698" s="99"/>
      <c r="H698" s="99"/>
      <c r="I698" s="121"/>
      <c r="J698" s="108"/>
      <c r="K698" s="108"/>
      <c r="L698" s="108"/>
      <c r="M698" s="108"/>
      <c r="N698" s="108"/>
      <c r="O698" s="108"/>
      <c r="P698" s="108"/>
      <c r="Q698" s="108"/>
      <c r="R698" s="108"/>
      <c r="S698" s="108"/>
      <c r="T698" s="108"/>
      <c r="U698" s="108"/>
      <c r="V698" s="108"/>
      <c r="W698" s="108"/>
      <c r="X698" s="108"/>
      <c r="Y698" s="108"/>
      <c r="Z698" s="108"/>
      <c r="AA698" s="108"/>
    </row>
    <row r="699" spans="1:27" ht="14.25" customHeight="1">
      <c r="A699" s="108"/>
      <c r="B699" s="99"/>
      <c r="C699" s="108"/>
      <c r="D699" s="108"/>
      <c r="E699" s="99"/>
      <c r="F699" s="99"/>
      <c r="G699" s="99"/>
      <c r="H699" s="99"/>
      <c r="I699" s="121"/>
      <c r="J699" s="108"/>
      <c r="K699" s="108"/>
      <c r="L699" s="108"/>
      <c r="M699" s="108"/>
      <c r="N699" s="108"/>
      <c r="O699" s="108"/>
      <c r="P699" s="108"/>
      <c r="Q699" s="108"/>
      <c r="R699" s="108"/>
      <c r="S699" s="108"/>
      <c r="T699" s="108"/>
      <c r="U699" s="108"/>
      <c r="V699" s="108"/>
      <c r="W699" s="108"/>
      <c r="X699" s="108"/>
      <c r="Y699" s="108"/>
      <c r="Z699" s="108"/>
      <c r="AA699" s="108"/>
    </row>
    <row r="700" spans="1:27" ht="14.25" customHeight="1">
      <c r="A700" s="108"/>
      <c r="B700" s="99"/>
      <c r="C700" s="108"/>
      <c r="D700" s="108"/>
      <c r="E700" s="99"/>
      <c r="F700" s="99"/>
      <c r="G700" s="99"/>
      <c r="H700" s="99"/>
      <c r="I700" s="121"/>
      <c r="J700" s="108"/>
      <c r="K700" s="108"/>
      <c r="L700" s="108"/>
      <c r="M700" s="108"/>
      <c r="N700" s="108"/>
      <c r="O700" s="108"/>
      <c r="P700" s="108"/>
      <c r="Q700" s="108"/>
      <c r="R700" s="108"/>
      <c r="S700" s="108"/>
      <c r="T700" s="108"/>
      <c r="U700" s="108"/>
      <c r="V700" s="108"/>
      <c r="W700" s="108"/>
      <c r="X700" s="108"/>
      <c r="Y700" s="108"/>
      <c r="Z700" s="108"/>
      <c r="AA700" s="108"/>
    </row>
    <row r="701" spans="1:27" ht="14.25" customHeight="1">
      <c r="A701" s="108"/>
      <c r="B701" s="99"/>
      <c r="C701" s="108"/>
      <c r="D701" s="108"/>
      <c r="E701" s="99"/>
      <c r="F701" s="99"/>
      <c r="G701" s="99"/>
      <c r="H701" s="99"/>
      <c r="I701" s="121"/>
      <c r="J701" s="108"/>
      <c r="K701" s="108"/>
      <c r="L701" s="108"/>
      <c r="M701" s="108"/>
      <c r="N701" s="108"/>
      <c r="O701" s="108"/>
      <c r="P701" s="108"/>
      <c r="Q701" s="108"/>
      <c r="R701" s="108"/>
      <c r="S701" s="108"/>
      <c r="T701" s="108"/>
      <c r="U701" s="108"/>
      <c r="V701" s="108"/>
      <c r="W701" s="108"/>
      <c r="X701" s="108"/>
      <c r="Y701" s="108"/>
      <c r="Z701" s="108"/>
      <c r="AA701" s="108"/>
    </row>
    <row r="702" spans="1:27" ht="14.25" customHeight="1">
      <c r="A702" s="108"/>
      <c r="B702" s="99"/>
      <c r="C702" s="108"/>
      <c r="D702" s="108"/>
      <c r="E702" s="99"/>
      <c r="F702" s="99"/>
      <c r="G702" s="99"/>
      <c r="H702" s="99"/>
      <c r="I702" s="121"/>
      <c r="J702" s="108"/>
      <c r="K702" s="108"/>
      <c r="L702" s="108"/>
      <c r="M702" s="108"/>
      <c r="N702" s="108"/>
      <c r="O702" s="108"/>
      <c r="P702" s="108"/>
      <c r="Q702" s="108"/>
      <c r="R702" s="108"/>
      <c r="S702" s="108"/>
      <c r="T702" s="108"/>
      <c r="U702" s="108"/>
      <c r="V702" s="108"/>
      <c r="W702" s="108"/>
      <c r="X702" s="108"/>
      <c r="Y702" s="108"/>
      <c r="Z702" s="108"/>
      <c r="AA702" s="108"/>
    </row>
    <row r="703" spans="1:27" ht="14.25" customHeight="1">
      <c r="A703" s="108"/>
      <c r="B703" s="99"/>
      <c r="C703" s="108"/>
      <c r="D703" s="108"/>
      <c r="E703" s="99"/>
      <c r="F703" s="99"/>
      <c r="G703" s="99"/>
      <c r="H703" s="99"/>
      <c r="I703" s="121"/>
      <c r="J703" s="108"/>
      <c r="K703" s="108"/>
      <c r="L703" s="108"/>
      <c r="M703" s="108"/>
      <c r="N703" s="108"/>
      <c r="O703" s="108"/>
      <c r="P703" s="108"/>
      <c r="Q703" s="108"/>
      <c r="R703" s="108"/>
      <c r="S703" s="108"/>
      <c r="T703" s="108"/>
      <c r="U703" s="108"/>
      <c r="V703" s="108"/>
      <c r="W703" s="108"/>
      <c r="X703" s="108"/>
      <c r="Y703" s="108"/>
      <c r="Z703" s="108"/>
      <c r="AA703" s="108"/>
    </row>
    <row r="704" spans="1:27" ht="14.25" customHeight="1">
      <c r="A704" s="108"/>
      <c r="B704" s="99"/>
      <c r="C704" s="108"/>
      <c r="D704" s="108"/>
      <c r="E704" s="99"/>
      <c r="F704" s="99"/>
      <c r="G704" s="99"/>
      <c r="H704" s="99"/>
      <c r="I704" s="121"/>
      <c r="J704" s="108"/>
      <c r="K704" s="108"/>
      <c r="L704" s="108"/>
      <c r="M704" s="108"/>
      <c r="N704" s="108"/>
      <c r="O704" s="108"/>
      <c r="P704" s="108"/>
      <c r="Q704" s="108"/>
      <c r="R704" s="108"/>
      <c r="S704" s="108"/>
      <c r="T704" s="108"/>
      <c r="U704" s="108"/>
      <c r="V704" s="108"/>
      <c r="W704" s="108"/>
      <c r="X704" s="108"/>
      <c r="Y704" s="108"/>
      <c r="Z704" s="108"/>
      <c r="AA704" s="108"/>
    </row>
    <row r="705" spans="1:27" ht="14.25" customHeight="1">
      <c r="A705" s="108"/>
      <c r="B705" s="99"/>
      <c r="C705" s="108"/>
      <c r="D705" s="108"/>
      <c r="E705" s="99"/>
      <c r="F705" s="99"/>
      <c r="G705" s="99"/>
      <c r="H705" s="99"/>
      <c r="I705" s="121"/>
      <c r="J705" s="108"/>
      <c r="K705" s="108"/>
      <c r="L705" s="108"/>
      <c r="M705" s="108"/>
      <c r="N705" s="108"/>
      <c r="O705" s="108"/>
      <c r="P705" s="108"/>
      <c r="Q705" s="108"/>
      <c r="R705" s="108"/>
      <c r="S705" s="108"/>
      <c r="T705" s="108"/>
      <c r="U705" s="108"/>
      <c r="V705" s="108"/>
      <c r="W705" s="108"/>
      <c r="X705" s="108"/>
      <c r="Y705" s="108"/>
      <c r="Z705" s="108"/>
      <c r="AA705" s="108"/>
    </row>
    <row r="706" spans="1:27" ht="14.25" customHeight="1">
      <c r="A706" s="108"/>
      <c r="B706" s="99"/>
      <c r="C706" s="108"/>
      <c r="D706" s="108"/>
      <c r="E706" s="99"/>
      <c r="F706" s="99"/>
      <c r="G706" s="99"/>
      <c r="H706" s="99"/>
      <c r="I706" s="121"/>
      <c r="J706" s="108"/>
      <c r="K706" s="108"/>
      <c r="L706" s="108"/>
      <c r="M706" s="108"/>
      <c r="N706" s="108"/>
      <c r="O706" s="108"/>
      <c r="P706" s="108"/>
      <c r="Q706" s="108"/>
      <c r="R706" s="108"/>
      <c r="S706" s="108"/>
      <c r="T706" s="108"/>
      <c r="U706" s="108"/>
      <c r="V706" s="108"/>
      <c r="W706" s="108"/>
      <c r="X706" s="108"/>
      <c r="Y706" s="108"/>
      <c r="Z706" s="108"/>
      <c r="AA706" s="108"/>
    </row>
    <row r="707" spans="1:27" ht="14.25" customHeight="1">
      <c r="A707" s="108"/>
      <c r="B707" s="99"/>
      <c r="C707" s="108"/>
      <c r="D707" s="108"/>
      <c r="E707" s="99"/>
      <c r="F707" s="99"/>
      <c r="G707" s="99"/>
      <c r="H707" s="99"/>
      <c r="I707" s="121"/>
      <c r="J707" s="108"/>
      <c r="K707" s="108"/>
      <c r="L707" s="108"/>
      <c r="M707" s="108"/>
      <c r="N707" s="108"/>
      <c r="O707" s="108"/>
      <c r="P707" s="108"/>
      <c r="Q707" s="108"/>
      <c r="R707" s="108"/>
      <c r="S707" s="108"/>
      <c r="T707" s="108"/>
      <c r="U707" s="108"/>
      <c r="V707" s="108"/>
      <c r="W707" s="108"/>
      <c r="X707" s="108"/>
      <c r="Y707" s="108"/>
      <c r="Z707" s="108"/>
      <c r="AA707" s="108"/>
    </row>
    <row r="708" spans="1:27" ht="14.25" customHeight="1">
      <c r="A708" s="108"/>
      <c r="B708" s="99"/>
      <c r="C708" s="108"/>
      <c r="D708" s="108"/>
      <c r="E708" s="99"/>
      <c r="F708" s="99"/>
      <c r="G708" s="99"/>
      <c r="H708" s="99"/>
      <c r="I708" s="121"/>
      <c r="J708" s="108"/>
      <c r="K708" s="108"/>
      <c r="L708" s="108"/>
      <c r="M708" s="108"/>
      <c r="N708" s="108"/>
      <c r="O708" s="108"/>
      <c r="P708" s="108"/>
      <c r="Q708" s="108"/>
      <c r="R708" s="108"/>
      <c r="S708" s="108"/>
      <c r="T708" s="108"/>
      <c r="U708" s="108"/>
      <c r="V708" s="108"/>
      <c r="W708" s="108"/>
      <c r="X708" s="108"/>
      <c r="Y708" s="108"/>
      <c r="Z708" s="108"/>
      <c r="AA708" s="108"/>
    </row>
    <row r="709" spans="1:27" ht="14.25" customHeight="1">
      <c r="A709" s="108"/>
      <c r="B709" s="99"/>
      <c r="C709" s="108"/>
      <c r="D709" s="108"/>
      <c r="E709" s="99"/>
      <c r="F709" s="99"/>
      <c r="G709" s="99"/>
      <c r="H709" s="99"/>
      <c r="I709" s="121"/>
      <c r="J709" s="108"/>
      <c r="K709" s="108"/>
      <c r="L709" s="108"/>
      <c r="M709" s="108"/>
      <c r="N709" s="108"/>
      <c r="O709" s="108"/>
      <c r="P709" s="108"/>
      <c r="Q709" s="108"/>
      <c r="R709" s="108"/>
      <c r="S709" s="108"/>
      <c r="T709" s="108"/>
      <c r="U709" s="108"/>
      <c r="V709" s="108"/>
      <c r="W709" s="108"/>
      <c r="X709" s="108"/>
      <c r="Y709" s="108"/>
      <c r="Z709" s="108"/>
      <c r="AA709" s="108"/>
    </row>
    <row r="710" spans="1:27" ht="14.25" customHeight="1">
      <c r="A710" s="108"/>
      <c r="B710" s="99"/>
      <c r="C710" s="108"/>
      <c r="D710" s="108"/>
      <c r="E710" s="99"/>
      <c r="F710" s="99"/>
      <c r="G710" s="99"/>
      <c r="H710" s="99"/>
      <c r="I710" s="121"/>
      <c r="J710" s="108"/>
      <c r="K710" s="108"/>
      <c r="L710" s="108"/>
      <c r="M710" s="108"/>
      <c r="N710" s="108"/>
      <c r="O710" s="108"/>
      <c r="P710" s="108"/>
      <c r="Q710" s="108"/>
      <c r="R710" s="108"/>
      <c r="S710" s="108"/>
      <c r="T710" s="108"/>
      <c r="U710" s="108"/>
      <c r="V710" s="108"/>
      <c r="W710" s="108"/>
      <c r="X710" s="108"/>
      <c r="Y710" s="108"/>
      <c r="Z710" s="108"/>
      <c r="AA710" s="108"/>
    </row>
    <row r="711" spans="1:27" ht="14.25" customHeight="1">
      <c r="A711" s="108"/>
      <c r="B711" s="99"/>
      <c r="C711" s="108"/>
      <c r="D711" s="108"/>
      <c r="E711" s="99"/>
      <c r="F711" s="99"/>
      <c r="G711" s="99"/>
      <c r="H711" s="99"/>
      <c r="I711" s="121"/>
      <c r="J711" s="108"/>
      <c r="K711" s="108"/>
      <c r="L711" s="108"/>
      <c r="M711" s="108"/>
      <c r="N711" s="108"/>
      <c r="O711" s="108"/>
      <c r="P711" s="108"/>
      <c r="Q711" s="108"/>
      <c r="R711" s="108"/>
      <c r="S711" s="108"/>
      <c r="T711" s="108"/>
      <c r="U711" s="108"/>
      <c r="V711" s="108"/>
      <c r="W711" s="108"/>
      <c r="X711" s="108"/>
      <c r="Y711" s="108"/>
      <c r="Z711" s="108"/>
      <c r="AA711" s="108"/>
    </row>
    <row r="712" spans="1:27" ht="14.25" customHeight="1">
      <c r="A712" s="108"/>
      <c r="B712" s="99"/>
      <c r="C712" s="108"/>
      <c r="D712" s="108"/>
      <c r="E712" s="99"/>
      <c r="F712" s="99"/>
      <c r="G712" s="99"/>
      <c r="H712" s="99"/>
      <c r="I712" s="121"/>
      <c r="J712" s="108"/>
      <c r="K712" s="108"/>
      <c r="L712" s="108"/>
      <c r="M712" s="108"/>
      <c r="N712" s="108"/>
      <c r="O712" s="108"/>
      <c r="P712" s="108"/>
      <c r="Q712" s="108"/>
      <c r="R712" s="108"/>
      <c r="S712" s="108"/>
      <c r="T712" s="108"/>
      <c r="U712" s="108"/>
      <c r="V712" s="108"/>
      <c r="W712" s="108"/>
      <c r="X712" s="108"/>
      <c r="Y712" s="108"/>
      <c r="Z712" s="108"/>
      <c r="AA712" s="108"/>
    </row>
    <row r="713" spans="1:27" ht="14.25" customHeight="1">
      <c r="A713" s="108"/>
      <c r="B713" s="99"/>
      <c r="C713" s="108"/>
      <c r="D713" s="108"/>
      <c r="E713" s="99"/>
      <c r="F713" s="99"/>
      <c r="G713" s="99"/>
      <c r="H713" s="99"/>
      <c r="I713" s="121"/>
      <c r="J713" s="108"/>
      <c r="K713" s="108"/>
      <c r="L713" s="108"/>
      <c r="M713" s="108"/>
      <c r="N713" s="108"/>
      <c r="O713" s="108"/>
      <c r="P713" s="108"/>
      <c r="Q713" s="108"/>
      <c r="R713" s="108"/>
      <c r="S713" s="108"/>
      <c r="T713" s="108"/>
      <c r="U713" s="108"/>
      <c r="V713" s="108"/>
      <c r="W713" s="108"/>
      <c r="X713" s="108"/>
      <c r="Y713" s="108"/>
      <c r="Z713" s="108"/>
      <c r="AA713" s="108"/>
    </row>
    <row r="714" spans="1:27" ht="14.25" customHeight="1">
      <c r="A714" s="108"/>
      <c r="B714" s="99"/>
      <c r="C714" s="108"/>
      <c r="D714" s="108"/>
      <c r="E714" s="99"/>
      <c r="F714" s="99"/>
      <c r="G714" s="99"/>
      <c r="H714" s="99"/>
      <c r="I714" s="121"/>
      <c r="J714" s="108"/>
      <c r="K714" s="108"/>
      <c r="L714" s="108"/>
      <c r="M714" s="108"/>
      <c r="N714" s="108"/>
      <c r="O714" s="108"/>
      <c r="P714" s="108"/>
      <c r="Q714" s="108"/>
      <c r="R714" s="108"/>
      <c r="S714" s="108"/>
      <c r="T714" s="108"/>
      <c r="U714" s="108"/>
      <c r="V714" s="108"/>
      <c r="W714" s="108"/>
      <c r="X714" s="108"/>
      <c r="Y714" s="108"/>
      <c r="Z714" s="108"/>
      <c r="AA714" s="108"/>
    </row>
    <row r="715" spans="1:27" ht="14.25" customHeight="1">
      <c r="A715" s="108"/>
      <c r="B715" s="99"/>
      <c r="C715" s="108"/>
      <c r="D715" s="108"/>
      <c r="E715" s="99"/>
      <c r="F715" s="99"/>
      <c r="G715" s="99"/>
      <c r="H715" s="99"/>
      <c r="I715" s="121"/>
      <c r="J715" s="108"/>
      <c r="K715" s="108"/>
      <c r="L715" s="108"/>
      <c r="M715" s="108"/>
      <c r="N715" s="108"/>
      <c r="O715" s="108"/>
      <c r="P715" s="108"/>
      <c r="Q715" s="108"/>
      <c r="R715" s="108"/>
      <c r="S715" s="108"/>
      <c r="T715" s="108"/>
      <c r="U715" s="108"/>
      <c r="V715" s="108"/>
      <c r="W715" s="108"/>
      <c r="X715" s="108"/>
      <c r="Y715" s="108"/>
      <c r="Z715" s="108"/>
      <c r="AA715" s="108"/>
    </row>
    <row r="716" spans="1:27" ht="14.25" customHeight="1">
      <c r="A716" s="108"/>
      <c r="B716" s="99"/>
      <c r="C716" s="108"/>
      <c r="D716" s="108"/>
      <c r="E716" s="99"/>
      <c r="F716" s="99"/>
      <c r="G716" s="99"/>
      <c r="H716" s="99"/>
      <c r="I716" s="121"/>
      <c r="J716" s="108"/>
      <c r="K716" s="108"/>
      <c r="L716" s="108"/>
      <c r="M716" s="108"/>
      <c r="N716" s="108"/>
      <c r="O716" s="108"/>
      <c r="P716" s="108"/>
      <c r="Q716" s="108"/>
      <c r="R716" s="108"/>
      <c r="S716" s="108"/>
      <c r="T716" s="108"/>
      <c r="U716" s="108"/>
      <c r="V716" s="108"/>
      <c r="W716" s="108"/>
      <c r="X716" s="108"/>
      <c r="Y716" s="108"/>
      <c r="Z716" s="108"/>
      <c r="AA716" s="108"/>
    </row>
    <row r="717" spans="1:27" ht="14.25" customHeight="1">
      <c r="A717" s="108"/>
      <c r="B717" s="99"/>
      <c r="C717" s="108"/>
      <c r="D717" s="108"/>
      <c r="E717" s="99"/>
      <c r="F717" s="99"/>
      <c r="G717" s="99"/>
      <c r="H717" s="99"/>
      <c r="I717" s="121"/>
      <c r="J717" s="108"/>
      <c r="K717" s="108"/>
      <c r="L717" s="108"/>
      <c r="M717" s="108"/>
      <c r="N717" s="108"/>
      <c r="O717" s="108"/>
      <c r="P717" s="108"/>
      <c r="Q717" s="108"/>
      <c r="R717" s="108"/>
      <c r="S717" s="108"/>
      <c r="T717" s="108"/>
      <c r="U717" s="108"/>
      <c r="V717" s="108"/>
      <c r="W717" s="108"/>
      <c r="X717" s="108"/>
      <c r="Y717" s="108"/>
      <c r="Z717" s="108"/>
      <c r="AA717" s="108"/>
    </row>
    <row r="718" spans="1:27" ht="14.25" customHeight="1">
      <c r="A718" s="108"/>
      <c r="B718" s="99"/>
      <c r="C718" s="108"/>
      <c r="D718" s="108"/>
      <c r="E718" s="99"/>
      <c r="F718" s="99"/>
      <c r="G718" s="99"/>
      <c r="H718" s="99"/>
      <c r="I718" s="121"/>
      <c r="J718" s="108"/>
      <c r="K718" s="108"/>
      <c r="L718" s="108"/>
      <c r="M718" s="108"/>
      <c r="N718" s="108"/>
      <c r="O718" s="108"/>
      <c r="P718" s="108"/>
      <c r="Q718" s="108"/>
      <c r="R718" s="108"/>
      <c r="S718" s="108"/>
      <c r="T718" s="108"/>
      <c r="U718" s="108"/>
      <c r="V718" s="108"/>
      <c r="W718" s="108"/>
      <c r="X718" s="108"/>
      <c r="Y718" s="108"/>
      <c r="Z718" s="108"/>
      <c r="AA718" s="108"/>
    </row>
    <row r="719" spans="1:27" ht="14.25" customHeight="1">
      <c r="A719" s="108"/>
      <c r="B719" s="99"/>
      <c r="C719" s="108"/>
      <c r="D719" s="108"/>
      <c r="E719" s="99"/>
      <c r="F719" s="99"/>
      <c r="G719" s="99"/>
      <c r="H719" s="99"/>
      <c r="I719" s="121"/>
      <c r="J719" s="108"/>
      <c r="K719" s="108"/>
      <c r="L719" s="108"/>
      <c r="M719" s="108"/>
      <c r="N719" s="108"/>
      <c r="O719" s="108"/>
      <c r="P719" s="108"/>
      <c r="Q719" s="108"/>
      <c r="R719" s="108"/>
      <c r="S719" s="108"/>
      <c r="T719" s="108"/>
      <c r="U719" s="108"/>
      <c r="V719" s="108"/>
      <c r="W719" s="108"/>
      <c r="X719" s="108"/>
      <c r="Y719" s="108"/>
      <c r="Z719" s="108"/>
      <c r="AA719" s="108"/>
    </row>
    <row r="720" spans="1:27" ht="14.25" customHeight="1">
      <c r="A720" s="108"/>
      <c r="B720" s="99"/>
      <c r="C720" s="108"/>
      <c r="D720" s="108"/>
      <c r="E720" s="99"/>
      <c r="F720" s="99"/>
      <c r="G720" s="99"/>
      <c r="H720" s="99"/>
      <c r="I720" s="121"/>
      <c r="J720" s="108"/>
      <c r="K720" s="108"/>
      <c r="L720" s="108"/>
      <c r="M720" s="108"/>
      <c r="N720" s="108"/>
      <c r="O720" s="108"/>
      <c r="P720" s="108"/>
      <c r="Q720" s="108"/>
      <c r="R720" s="108"/>
      <c r="S720" s="108"/>
      <c r="T720" s="108"/>
      <c r="U720" s="108"/>
      <c r="V720" s="108"/>
      <c r="W720" s="108"/>
      <c r="X720" s="108"/>
      <c r="Y720" s="108"/>
      <c r="Z720" s="108"/>
      <c r="AA720" s="108"/>
    </row>
    <row r="721" spans="1:27" ht="14.25" customHeight="1">
      <c r="A721" s="108"/>
      <c r="B721" s="99"/>
      <c r="C721" s="108"/>
      <c r="D721" s="108"/>
      <c r="E721" s="99"/>
      <c r="F721" s="99"/>
      <c r="G721" s="99"/>
      <c r="H721" s="99"/>
      <c r="I721" s="121"/>
      <c r="J721" s="108"/>
      <c r="K721" s="108"/>
      <c r="L721" s="108"/>
      <c r="M721" s="108"/>
      <c r="N721" s="108"/>
      <c r="O721" s="108"/>
      <c r="P721" s="108"/>
      <c r="Q721" s="108"/>
      <c r="R721" s="108"/>
      <c r="S721" s="108"/>
      <c r="T721" s="108"/>
      <c r="U721" s="108"/>
      <c r="V721" s="108"/>
      <c r="W721" s="108"/>
      <c r="X721" s="108"/>
      <c r="Y721" s="108"/>
      <c r="Z721" s="108"/>
      <c r="AA721" s="108"/>
    </row>
    <row r="722" spans="1:27" ht="14.25" customHeight="1">
      <c r="A722" s="108"/>
      <c r="B722" s="99"/>
      <c r="C722" s="108"/>
      <c r="D722" s="108"/>
      <c r="E722" s="99"/>
      <c r="F722" s="99"/>
      <c r="G722" s="99"/>
      <c r="H722" s="99"/>
      <c r="I722" s="121"/>
      <c r="J722" s="108"/>
      <c r="K722" s="108"/>
      <c r="L722" s="108"/>
      <c r="M722" s="108"/>
      <c r="N722" s="108"/>
      <c r="O722" s="108"/>
      <c r="P722" s="108"/>
      <c r="Q722" s="108"/>
      <c r="R722" s="108"/>
      <c r="S722" s="108"/>
      <c r="T722" s="108"/>
      <c r="U722" s="108"/>
      <c r="V722" s="108"/>
      <c r="W722" s="108"/>
      <c r="X722" s="108"/>
      <c r="Y722" s="108"/>
      <c r="Z722" s="108"/>
      <c r="AA722" s="108"/>
    </row>
    <row r="723" spans="1:27" ht="14.25" customHeight="1">
      <c r="A723" s="108"/>
      <c r="B723" s="99"/>
      <c r="C723" s="108"/>
      <c r="D723" s="108"/>
      <c r="E723" s="99"/>
      <c r="F723" s="99"/>
      <c r="G723" s="99"/>
      <c r="H723" s="99"/>
      <c r="I723" s="121"/>
      <c r="J723" s="108"/>
      <c r="K723" s="108"/>
      <c r="L723" s="108"/>
      <c r="M723" s="108"/>
      <c r="N723" s="108"/>
      <c r="O723" s="108"/>
      <c r="P723" s="108"/>
      <c r="Q723" s="108"/>
      <c r="R723" s="108"/>
      <c r="S723" s="108"/>
      <c r="T723" s="108"/>
      <c r="U723" s="108"/>
      <c r="V723" s="108"/>
      <c r="W723" s="108"/>
      <c r="X723" s="108"/>
      <c r="Y723" s="108"/>
      <c r="Z723" s="108"/>
      <c r="AA723" s="108"/>
    </row>
    <row r="724" spans="1:27" ht="14.25" customHeight="1">
      <c r="A724" s="108"/>
      <c r="B724" s="99"/>
      <c r="C724" s="108"/>
      <c r="D724" s="108"/>
      <c r="E724" s="99"/>
      <c r="F724" s="99"/>
      <c r="G724" s="99"/>
      <c r="H724" s="99"/>
      <c r="I724" s="121"/>
      <c r="J724" s="108"/>
      <c r="K724" s="108"/>
      <c r="L724" s="108"/>
      <c r="M724" s="108"/>
      <c r="N724" s="108"/>
      <c r="O724" s="108"/>
      <c r="P724" s="108"/>
      <c r="Q724" s="108"/>
      <c r="R724" s="108"/>
      <c r="S724" s="108"/>
      <c r="T724" s="108"/>
      <c r="U724" s="108"/>
      <c r="V724" s="108"/>
      <c r="W724" s="108"/>
      <c r="X724" s="108"/>
      <c r="Y724" s="108"/>
      <c r="Z724" s="108"/>
      <c r="AA724" s="108"/>
    </row>
    <row r="725" spans="1:27" ht="14.25" customHeight="1">
      <c r="A725" s="108"/>
      <c r="B725" s="99"/>
      <c r="C725" s="108"/>
      <c r="D725" s="108"/>
      <c r="E725" s="99"/>
      <c r="F725" s="99"/>
      <c r="G725" s="99"/>
      <c r="H725" s="99"/>
      <c r="I725" s="121"/>
      <c r="J725" s="108"/>
      <c r="K725" s="108"/>
      <c r="L725" s="108"/>
      <c r="M725" s="108"/>
      <c r="N725" s="108"/>
      <c r="O725" s="108"/>
      <c r="P725" s="108"/>
      <c r="Q725" s="108"/>
      <c r="R725" s="108"/>
      <c r="S725" s="108"/>
      <c r="T725" s="108"/>
      <c r="U725" s="108"/>
      <c r="V725" s="108"/>
      <c r="W725" s="108"/>
      <c r="X725" s="108"/>
      <c r="Y725" s="108"/>
      <c r="Z725" s="108"/>
      <c r="AA725" s="108"/>
    </row>
    <row r="726" spans="1:27" ht="14.25" customHeight="1">
      <c r="A726" s="108"/>
      <c r="B726" s="99"/>
      <c r="C726" s="108"/>
      <c r="D726" s="108"/>
      <c r="E726" s="99"/>
      <c r="F726" s="99"/>
      <c r="G726" s="99"/>
      <c r="H726" s="99"/>
      <c r="I726" s="121"/>
      <c r="J726" s="108"/>
      <c r="K726" s="108"/>
      <c r="L726" s="108"/>
      <c r="M726" s="108"/>
      <c r="N726" s="108"/>
      <c r="O726" s="108"/>
      <c r="P726" s="108"/>
      <c r="Q726" s="108"/>
      <c r="R726" s="108"/>
      <c r="S726" s="108"/>
      <c r="T726" s="108"/>
      <c r="U726" s="108"/>
      <c r="V726" s="108"/>
      <c r="W726" s="108"/>
      <c r="X726" s="108"/>
      <c r="Y726" s="108"/>
      <c r="Z726" s="108"/>
      <c r="AA726" s="108"/>
    </row>
    <row r="727" spans="1:27" ht="14.25" customHeight="1">
      <c r="A727" s="108"/>
      <c r="B727" s="99"/>
      <c r="C727" s="108"/>
      <c r="D727" s="108"/>
      <c r="E727" s="99"/>
      <c r="F727" s="99"/>
      <c r="G727" s="99"/>
      <c r="H727" s="99"/>
      <c r="I727" s="121"/>
      <c r="J727" s="108"/>
      <c r="K727" s="108"/>
      <c r="L727" s="108"/>
      <c r="M727" s="108"/>
      <c r="N727" s="108"/>
      <c r="O727" s="108"/>
      <c r="P727" s="108"/>
      <c r="Q727" s="108"/>
      <c r="R727" s="108"/>
      <c r="S727" s="108"/>
      <c r="T727" s="108"/>
      <c r="U727" s="108"/>
      <c r="V727" s="108"/>
      <c r="W727" s="108"/>
      <c r="X727" s="108"/>
      <c r="Y727" s="108"/>
      <c r="Z727" s="108"/>
      <c r="AA727" s="108"/>
    </row>
    <row r="728" spans="1:27" ht="14.25" customHeight="1">
      <c r="A728" s="108"/>
      <c r="B728" s="99"/>
      <c r="C728" s="108"/>
      <c r="D728" s="108"/>
      <c r="E728" s="99"/>
      <c r="F728" s="99"/>
      <c r="G728" s="99"/>
      <c r="H728" s="99"/>
      <c r="I728" s="121"/>
      <c r="J728" s="108"/>
      <c r="K728" s="108"/>
      <c r="L728" s="108"/>
      <c r="M728" s="108"/>
      <c r="N728" s="108"/>
      <c r="O728" s="108"/>
      <c r="P728" s="108"/>
      <c r="Q728" s="108"/>
      <c r="R728" s="108"/>
      <c r="S728" s="108"/>
      <c r="T728" s="108"/>
      <c r="U728" s="108"/>
      <c r="V728" s="108"/>
      <c r="W728" s="108"/>
      <c r="X728" s="108"/>
      <c r="Y728" s="108"/>
      <c r="Z728" s="108"/>
      <c r="AA728" s="108"/>
    </row>
    <row r="729" spans="1:27" ht="14.25" customHeight="1">
      <c r="A729" s="108"/>
      <c r="B729" s="99"/>
      <c r="C729" s="108"/>
      <c r="D729" s="108"/>
      <c r="E729" s="99"/>
      <c r="F729" s="99"/>
      <c r="G729" s="99"/>
      <c r="H729" s="99"/>
      <c r="I729" s="121"/>
      <c r="J729" s="108"/>
      <c r="K729" s="108"/>
      <c r="L729" s="108"/>
      <c r="M729" s="108"/>
      <c r="N729" s="108"/>
      <c r="O729" s="108"/>
      <c r="P729" s="108"/>
      <c r="Q729" s="108"/>
      <c r="R729" s="108"/>
      <c r="S729" s="108"/>
      <c r="T729" s="108"/>
      <c r="U729" s="108"/>
      <c r="V729" s="108"/>
      <c r="W729" s="108"/>
      <c r="X729" s="108"/>
      <c r="Y729" s="108"/>
      <c r="Z729" s="108"/>
      <c r="AA729" s="108"/>
    </row>
    <row r="730" spans="1:27" ht="14.25" customHeight="1">
      <c r="A730" s="108"/>
      <c r="B730" s="99"/>
      <c r="C730" s="108"/>
      <c r="D730" s="108"/>
      <c r="E730" s="99"/>
      <c r="F730" s="99"/>
      <c r="G730" s="99"/>
      <c r="H730" s="99"/>
      <c r="I730" s="121"/>
      <c r="J730" s="108"/>
      <c r="K730" s="108"/>
      <c r="L730" s="108"/>
      <c r="M730" s="108"/>
      <c r="N730" s="108"/>
      <c r="O730" s="108"/>
      <c r="P730" s="108"/>
      <c r="Q730" s="108"/>
      <c r="R730" s="108"/>
      <c r="S730" s="108"/>
      <c r="T730" s="108"/>
      <c r="U730" s="108"/>
      <c r="V730" s="108"/>
      <c r="W730" s="108"/>
      <c r="X730" s="108"/>
      <c r="Y730" s="108"/>
      <c r="Z730" s="108"/>
      <c r="AA730" s="108"/>
    </row>
    <row r="731" spans="1:27" ht="14.25" customHeight="1">
      <c r="A731" s="108"/>
      <c r="B731" s="99"/>
      <c r="C731" s="108"/>
      <c r="D731" s="108"/>
      <c r="E731" s="99"/>
      <c r="F731" s="99"/>
      <c r="G731" s="99"/>
      <c r="H731" s="99"/>
      <c r="I731" s="121"/>
      <c r="J731" s="108"/>
      <c r="K731" s="108"/>
      <c r="L731" s="108"/>
      <c r="M731" s="108"/>
      <c r="N731" s="108"/>
      <c r="O731" s="108"/>
      <c r="P731" s="108"/>
      <c r="Q731" s="108"/>
      <c r="R731" s="108"/>
      <c r="S731" s="108"/>
      <c r="T731" s="108"/>
      <c r="U731" s="108"/>
      <c r="V731" s="108"/>
      <c r="W731" s="108"/>
      <c r="X731" s="108"/>
      <c r="Y731" s="108"/>
      <c r="Z731" s="108"/>
      <c r="AA731" s="108"/>
    </row>
    <row r="732" spans="1:27" ht="14.25" customHeight="1">
      <c r="A732" s="108"/>
      <c r="B732" s="99"/>
      <c r="C732" s="108"/>
      <c r="D732" s="108"/>
      <c r="E732" s="99"/>
      <c r="F732" s="99"/>
      <c r="G732" s="99"/>
      <c r="H732" s="99"/>
      <c r="I732" s="121"/>
      <c r="J732" s="108"/>
      <c r="K732" s="108"/>
      <c r="L732" s="108"/>
      <c r="M732" s="108"/>
      <c r="N732" s="108"/>
      <c r="O732" s="108"/>
      <c r="P732" s="108"/>
      <c r="Q732" s="108"/>
      <c r="R732" s="108"/>
      <c r="S732" s="108"/>
      <c r="T732" s="108"/>
      <c r="U732" s="108"/>
      <c r="V732" s="108"/>
      <c r="W732" s="108"/>
      <c r="X732" s="108"/>
      <c r="Y732" s="108"/>
      <c r="Z732" s="108"/>
      <c r="AA732" s="108"/>
    </row>
    <row r="733" spans="1:27" ht="14.25" customHeight="1">
      <c r="A733" s="108"/>
      <c r="B733" s="99"/>
      <c r="C733" s="108"/>
      <c r="D733" s="108"/>
      <c r="E733" s="99"/>
      <c r="F733" s="99"/>
      <c r="G733" s="99"/>
      <c r="H733" s="99"/>
      <c r="I733" s="121"/>
      <c r="J733" s="108"/>
      <c r="K733" s="108"/>
      <c r="L733" s="108"/>
      <c r="M733" s="108"/>
      <c r="N733" s="108"/>
      <c r="O733" s="108"/>
      <c r="P733" s="108"/>
      <c r="Q733" s="108"/>
      <c r="R733" s="108"/>
      <c r="S733" s="108"/>
      <c r="T733" s="108"/>
      <c r="U733" s="108"/>
      <c r="V733" s="108"/>
      <c r="W733" s="108"/>
      <c r="X733" s="108"/>
      <c r="Y733" s="108"/>
      <c r="Z733" s="108"/>
      <c r="AA733" s="108"/>
    </row>
    <row r="734" spans="1:27" ht="14.25" customHeight="1">
      <c r="A734" s="108"/>
      <c r="B734" s="99"/>
      <c r="C734" s="108"/>
      <c r="D734" s="108"/>
      <c r="E734" s="99"/>
      <c r="F734" s="99"/>
      <c r="G734" s="99"/>
      <c r="H734" s="99"/>
      <c r="I734" s="121"/>
      <c r="J734" s="108"/>
      <c r="K734" s="108"/>
      <c r="L734" s="108"/>
      <c r="M734" s="108"/>
      <c r="N734" s="108"/>
      <c r="O734" s="108"/>
      <c r="P734" s="108"/>
      <c r="Q734" s="108"/>
      <c r="R734" s="108"/>
      <c r="S734" s="108"/>
      <c r="T734" s="108"/>
      <c r="U734" s="108"/>
      <c r="V734" s="108"/>
      <c r="W734" s="108"/>
      <c r="X734" s="108"/>
      <c r="Y734" s="108"/>
      <c r="Z734" s="108"/>
      <c r="AA734" s="108"/>
    </row>
    <row r="735" spans="1:27" ht="14.25" customHeight="1">
      <c r="A735" s="108"/>
      <c r="B735" s="99"/>
      <c r="C735" s="108"/>
      <c r="D735" s="108"/>
      <c r="E735" s="99"/>
      <c r="F735" s="99"/>
      <c r="G735" s="99"/>
      <c r="H735" s="99"/>
      <c r="I735" s="121"/>
      <c r="J735" s="108"/>
      <c r="K735" s="108"/>
      <c r="L735" s="108"/>
      <c r="M735" s="108"/>
      <c r="N735" s="108"/>
      <c r="O735" s="108"/>
      <c r="P735" s="108"/>
      <c r="Q735" s="108"/>
      <c r="R735" s="108"/>
      <c r="S735" s="108"/>
      <c r="T735" s="108"/>
      <c r="U735" s="108"/>
      <c r="V735" s="108"/>
      <c r="W735" s="108"/>
      <c r="X735" s="108"/>
      <c r="Y735" s="108"/>
      <c r="Z735" s="108"/>
      <c r="AA735" s="108"/>
    </row>
    <row r="736" spans="1:27" ht="14.25" customHeight="1">
      <c r="A736" s="108"/>
      <c r="B736" s="99"/>
      <c r="C736" s="108"/>
      <c r="D736" s="108"/>
      <c r="E736" s="99"/>
      <c r="F736" s="99"/>
      <c r="G736" s="99"/>
      <c r="H736" s="99"/>
      <c r="I736" s="121"/>
      <c r="J736" s="108"/>
      <c r="K736" s="108"/>
      <c r="L736" s="108"/>
      <c r="M736" s="108"/>
      <c r="N736" s="108"/>
      <c r="O736" s="108"/>
      <c r="P736" s="108"/>
      <c r="Q736" s="108"/>
      <c r="R736" s="108"/>
      <c r="S736" s="108"/>
      <c r="T736" s="108"/>
      <c r="U736" s="108"/>
      <c r="V736" s="108"/>
      <c r="W736" s="108"/>
      <c r="X736" s="108"/>
      <c r="Y736" s="108"/>
      <c r="Z736" s="108"/>
      <c r="AA736" s="108"/>
    </row>
    <row r="737" spans="1:27" ht="14.25" customHeight="1">
      <c r="A737" s="108"/>
      <c r="B737" s="99"/>
      <c r="C737" s="108"/>
      <c r="D737" s="108"/>
      <c r="E737" s="99"/>
      <c r="F737" s="99"/>
      <c r="G737" s="99"/>
      <c r="H737" s="99"/>
      <c r="I737" s="121"/>
      <c r="J737" s="108"/>
      <c r="K737" s="108"/>
      <c r="L737" s="108"/>
      <c r="M737" s="108"/>
      <c r="N737" s="108"/>
      <c r="O737" s="108"/>
      <c r="P737" s="108"/>
      <c r="Q737" s="108"/>
      <c r="R737" s="108"/>
      <c r="S737" s="108"/>
      <c r="T737" s="108"/>
      <c r="U737" s="108"/>
      <c r="V737" s="108"/>
      <c r="W737" s="108"/>
      <c r="X737" s="108"/>
      <c r="Y737" s="108"/>
      <c r="Z737" s="108"/>
      <c r="AA737" s="108"/>
    </row>
    <row r="738" spans="1:27" ht="14.25" customHeight="1">
      <c r="A738" s="108"/>
      <c r="B738" s="99"/>
      <c r="C738" s="108"/>
      <c r="D738" s="108"/>
      <c r="E738" s="99"/>
      <c r="F738" s="99"/>
      <c r="G738" s="99"/>
      <c r="H738" s="99"/>
      <c r="I738" s="121"/>
      <c r="J738" s="108"/>
      <c r="K738" s="108"/>
      <c r="L738" s="108"/>
      <c r="M738" s="108"/>
      <c r="N738" s="108"/>
      <c r="O738" s="108"/>
      <c r="P738" s="108"/>
      <c r="Q738" s="108"/>
      <c r="R738" s="108"/>
      <c r="S738" s="108"/>
      <c r="T738" s="108"/>
      <c r="U738" s="108"/>
      <c r="V738" s="108"/>
      <c r="W738" s="108"/>
      <c r="X738" s="108"/>
      <c r="Y738" s="108"/>
      <c r="Z738" s="108"/>
      <c r="AA738" s="108"/>
    </row>
    <row r="739" spans="1:27" ht="14.25" customHeight="1">
      <c r="A739" s="108"/>
      <c r="B739" s="99"/>
      <c r="C739" s="108"/>
      <c r="D739" s="108"/>
      <c r="E739" s="99"/>
      <c r="F739" s="99"/>
      <c r="G739" s="99"/>
      <c r="H739" s="99"/>
      <c r="I739" s="121"/>
      <c r="J739" s="108"/>
      <c r="K739" s="108"/>
      <c r="L739" s="108"/>
      <c r="M739" s="108"/>
      <c r="N739" s="108"/>
      <c r="O739" s="108"/>
      <c r="P739" s="108"/>
      <c r="Q739" s="108"/>
      <c r="R739" s="108"/>
      <c r="S739" s="108"/>
      <c r="T739" s="108"/>
      <c r="U739" s="108"/>
      <c r="V739" s="108"/>
      <c r="W739" s="108"/>
      <c r="X739" s="108"/>
      <c r="Y739" s="108"/>
      <c r="Z739" s="108"/>
      <c r="AA739" s="108"/>
    </row>
    <row r="740" spans="1:27" ht="14.25" customHeight="1">
      <c r="A740" s="108"/>
      <c r="B740" s="99"/>
      <c r="C740" s="108"/>
      <c r="D740" s="108"/>
      <c r="E740" s="99"/>
      <c r="F740" s="99"/>
      <c r="G740" s="99"/>
      <c r="H740" s="99"/>
      <c r="I740" s="121"/>
      <c r="J740" s="108"/>
      <c r="K740" s="108"/>
      <c r="L740" s="108"/>
      <c r="M740" s="108"/>
      <c r="N740" s="108"/>
      <c r="O740" s="108"/>
      <c r="P740" s="108"/>
      <c r="Q740" s="108"/>
      <c r="R740" s="108"/>
      <c r="S740" s="108"/>
      <c r="T740" s="108"/>
      <c r="U740" s="108"/>
      <c r="V740" s="108"/>
      <c r="W740" s="108"/>
      <c r="X740" s="108"/>
      <c r="Y740" s="108"/>
      <c r="Z740" s="108"/>
      <c r="AA740" s="108"/>
    </row>
    <row r="741" spans="1:27" ht="14.25" customHeight="1">
      <c r="A741" s="108"/>
      <c r="B741" s="99"/>
      <c r="C741" s="108"/>
      <c r="D741" s="108"/>
      <c r="E741" s="99"/>
      <c r="F741" s="99"/>
      <c r="G741" s="99"/>
      <c r="H741" s="99"/>
      <c r="I741" s="121"/>
      <c r="J741" s="108"/>
      <c r="K741" s="108"/>
      <c r="L741" s="108"/>
      <c r="M741" s="108"/>
      <c r="N741" s="108"/>
      <c r="O741" s="108"/>
      <c r="P741" s="108"/>
      <c r="Q741" s="108"/>
      <c r="R741" s="108"/>
      <c r="S741" s="108"/>
      <c r="T741" s="108"/>
      <c r="U741" s="108"/>
      <c r="V741" s="108"/>
      <c r="W741" s="108"/>
      <c r="X741" s="108"/>
      <c r="Y741" s="108"/>
      <c r="Z741" s="108"/>
      <c r="AA741" s="108"/>
    </row>
    <row r="742" spans="1:27" ht="14.25" customHeight="1">
      <c r="A742" s="108"/>
      <c r="B742" s="99"/>
      <c r="C742" s="108"/>
      <c r="D742" s="108"/>
      <c r="E742" s="99"/>
      <c r="F742" s="99"/>
      <c r="G742" s="99"/>
      <c r="H742" s="99"/>
      <c r="I742" s="121"/>
      <c r="J742" s="108"/>
      <c r="K742" s="108"/>
      <c r="L742" s="108"/>
      <c r="M742" s="108"/>
      <c r="N742" s="108"/>
      <c r="O742" s="108"/>
      <c r="P742" s="108"/>
      <c r="Q742" s="108"/>
      <c r="R742" s="108"/>
      <c r="S742" s="108"/>
      <c r="T742" s="108"/>
      <c r="U742" s="108"/>
      <c r="V742" s="108"/>
      <c r="W742" s="108"/>
      <c r="X742" s="108"/>
      <c r="Y742" s="108"/>
      <c r="Z742" s="108"/>
      <c r="AA742" s="108"/>
    </row>
    <row r="743" spans="1:27" ht="14.25" customHeight="1">
      <c r="A743" s="108"/>
      <c r="B743" s="99"/>
      <c r="C743" s="108"/>
      <c r="D743" s="108"/>
      <c r="E743" s="99"/>
      <c r="F743" s="99"/>
      <c r="G743" s="99"/>
      <c r="H743" s="99"/>
      <c r="I743" s="121"/>
      <c r="J743" s="108"/>
      <c r="K743" s="108"/>
      <c r="L743" s="108"/>
      <c r="M743" s="108"/>
      <c r="N743" s="108"/>
      <c r="O743" s="108"/>
      <c r="P743" s="108"/>
      <c r="Q743" s="108"/>
      <c r="R743" s="108"/>
      <c r="S743" s="108"/>
      <c r="T743" s="108"/>
      <c r="U743" s="108"/>
      <c r="V743" s="108"/>
      <c r="W743" s="108"/>
      <c r="X743" s="108"/>
      <c r="Y743" s="108"/>
      <c r="Z743" s="108"/>
      <c r="AA743" s="108"/>
    </row>
    <row r="744" spans="1:27" ht="14.25" customHeight="1">
      <c r="A744" s="108"/>
      <c r="B744" s="99"/>
      <c r="C744" s="108"/>
      <c r="D744" s="108"/>
      <c r="E744" s="99"/>
      <c r="F744" s="99"/>
      <c r="G744" s="99"/>
      <c r="H744" s="99"/>
      <c r="I744" s="121"/>
      <c r="J744" s="108"/>
      <c r="K744" s="108"/>
      <c r="L744" s="108"/>
      <c r="M744" s="108"/>
      <c r="N744" s="108"/>
      <c r="O744" s="108"/>
      <c r="P744" s="108"/>
      <c r="Q744" s="108"/>
      <c r="R744" s="108"/>
      <c r="S744" s="108"/>
      <c r="T744" s="108"/>
      <c r="U744" s="108"/>
      <c r="V744" s="108"/>
      <c r="W744" s="108"/>
      <c r="X744" s="108"/>
      <c r="Y744" s="108"/>
      <c r="Z744" s="108"/>
      <c r="AA744" s="108"/>
    </row>
    <row r="745" spans="1:27" ht="14.25" customHeight="1">
      <c r="A745" s="108"/>
      <c r="B745" s="99"/>
      <c r="C745" s="108"/>
      <c r="D745" s="108"/>
      <c r="E745" s="99"/>
      <c r="F745" s="99"/>
      <c r="G745" s="99"/>
      <c r="H745" s="99"/>
      <c r="I745" s="121"/>
      <c r="J745" s="108"/>
      <c r="K745" s="108"/>
      <c r="L745" s="108"/>
      <c r="M745" s="108"/>
      <c r="N745" s="108"/>
      <c r="O745" s="108"/>
      <c r="P745" s="108"/>
      <c r="Q745" s="108"/>
      <c r="R745" s="108"/>
      <c r="S745" s="108"/>
      <c r="T745" s="108"/>
      <c r="U745" s="108"/>
      <c r="V745" s="108"/>
      <c r="W745" s="108"/>
      <c r="X745" s="108"/>
      <c r="Y745" s="108"/>
      <c r="Z745" s="108"/>
      <c r="AA745" s="108"/>
    </row>
    <row r="746" spans="1:27" ht="14.25" customHeight="1">
      <c r="A746" s="108"/>
      <c r="B746" s="99"/>
      <c r="C746" s="108"/>
      <c r="D746" s="108"/>
      <c r="E746" s="99"/>
      <c r="F746" s="99"/>
      <c r="G746" s="99"/>
      <c r="H746" s="99"/>
      <c r="I746" s="121"/>
      <c r="J746" s="108"/>
      <c r="K746" s="108"/>
      <c r="L746" s="108"/>
      <c r="M746" s="108"/>
      <c r="N746" s="108"/>
      <c r="O746" s="108"/>
      <c r="P746" s="108"/>
      <c r="Q746" s="108"/>
      <c r="R746" s="108"/>
      <c r="S746" s="108"/>
      <c r="T746" s="108"/>
      <c r="U746" s="108"/>
      <c r="V746" s="108"/>
      <c r="W746" s="108"/>
      <c r="X746" s="108"/>
      <c r="Y746" s="108"/>
      <c r="Z746" s="108"/>
      <c r="AA746" s="108"/>
    </row>
    <row r="747" spans="1:27" ht="14.25" customHeight="1">
      <c r="A747" s="108"/>
      <c r="B747" s="99"/>
      <c r="C747" s="108"/>
      <c r="D747" s="108"/>
      <c r="E747" s="99"/>
      <c r="F747" s="99"/>
      <c r="G747" s="99"/>
      <c r="H747" s="99"/>
      <c r="I747" s="121"/>
      <c r="J747" s="108"/>
      <c r="K747" s="108"/>
      <c r="L747" s="108"/>
      <c r="M747" s="108"/>
      <c r="N747" s="108"/>
      <c r="O747" s="108"/>
      <c r="P747" s="108"/>
      <c r="Q747" s="108"/>
      <c r="R747" s="108"/>
      <c r="S747" s="108"/>
      <c r="T747" s="108"/>
      <c r="U747" s="108"/>
      <c r="V747" s="108"/>
      <c r="W747" s="108"/>
      <c r="X747" s="108"/>
      <c r="Y747" s="108"/>
      <c r="Z747" s="108"/>
      <c r="AA747" s="108"/>
    </row>
    <row r="748" spans="1:27" ht="14.25" customHeight="1">
      <c r="A748" s="108"/>
      <c r="B748" s="99"/>
      <c r="C748" s="108"/>
      <c r="D748" s="108"/>
      <c r="E748" s="99"/>
      <c r="F748" s="99"/>
      <c r="G748" s="99"/>
      <c r="H748" s="99"/>
      <c r="I748" s="121"/>
      <c r="J748" s="108"/>
      <c r="K748" s="108"/>
      <c r="L748" s="108"/>
      <c r="M748" s="108"/>
      <c r="N748" s="108"/>
      <c r="O748" s="108"/>
      <c r="P748" s="108"/>
      <c r="Q748" s="108"/>
      <c r="R748" s="108"/>
      <c r="S748" s="108"/>
      <c r="T748" s="108"/>
      <c r="U748" s="108"/>
      <c r="V748" s="108"/>
      <c r="W748" s="108"/>
      <c r="X748" s="108"/>
      <c r="Y748" s="108"/>
      <c r="Z748" s="108"/>
      <c r="AA748" s="108"/>
    </row>
    <row r="749" spans="1:27" ht="14.25" customHeight="1">
      <c r="A749" s="108"/>
      <c r="B749" s="99"/>
      <c r="C749" s="108"/>
      <c r="D749" s="108"/>
      <c r="E749" s="99"/>
      <c r="F749" s="99"/>
      <c r="G749" s="99"/>
      <c r="H749" s="99"/>
      <c r="I749" s="121"/>
      <c r="J749" s="108"/>
      <c r="K749" s="108"/>
      <c r="L749" s="108"/>
      <c r="M749" s="108"/>
      <c r="N749" s="108"/>
      <c r="O749" s="108"/>
      <c r="P749" s="108"/>
      <c r="Q749" s="108"/>
      <c r="R749" s="108"/>
      <c r="S749" s="108"/>
      <c r="T749" s="108"/>
      <c r="U749" s="108"/>
      <c r="V749" s="108"/>
      <c r="W749" s="108"/>
      <c r="X749" s="108"/>
      <c r="Y749" s="108"/>
      <c r="Z749" s="108"/>
      <c r="AA749" s="108"/>
    </row>
    <row r="750" spans="1:27" ht="14.25" customHeight="1">
      <c r="A750" s="108"/>
      <c r="B750" s="99"/>
      <c r="C750" s="108"/>
      <c r="D750" s="108"/>
      <c r="E750" s="99"/>
      <c r="F750" s="99"/>
      <c r="G750" s="99"/>
      <c r="H750" s="99"/>
      <c r="I750" s="121"/>
      <c r="J750" s="108"/>
      <c r="K750" s="108"/>
      <c r="L750" s="108"/>
      <c r="M750" s="108"/>
      <c r="N750" s="108"/>
      <c r="O750" s="108"/>
      <c r="P750" s="108"/>
      <c r="Q750" s="108"/>
      <c r="R750" s="108"/>
      <c r="S750" s="108"/>
      <c r="T750" s="108"/>
      <c r="U750" s="108"/>
      <c r="V750" s="108"/>
      <c r="W750" s="108"/>
      <c r="X750" s="108"/>
      <c r="Y750" s="108"/>
      <c r="Z750" s="108"/>
      <c r="AA750" s="108"/>
    </row>
    <row r="751" spans="1:27" ht="14.25" customHeight="1">
      <c r="A751" s="108"/>
      <c r="B751" s="99"/>
      <c r="C751" s="108"/>
      <c r="D751" s="108"/>
      <c r="E751" s="99"/>
      <c r="F751" s="99"/>
      <c r="G751" s="99"/>
      <c r="H751" s="99"/>
      <c r="I751" s="121"/>
      <c r="J751" s="108"/>
      <c r="K751" s="108"/>
      <c r="L751" s="108"/>
      <c r="M751" s="108"/>
      <c r="N751" s="108"/>
      <c r="O751" s="108"/>
      <c r="P751" s="108"/>
      <c r="Q751" s="108"/>
      <c r="R751" s="108"/>
      <c r="S751" s="108"/>
      <c r="T751" s="108"/>
      <c r="U751" s="108"/>
      <c r="V751" s="108"/>
      <c r="W751" s="108"/>
      <c r="X751" s="108"/>
      <c r="Y751" s="108"/>
      <c r="Z751" s="108"/>
      <c r="AA751" s="108"/>
    </row>
    <row r="752" spans="1:27" ht="14.25" customHeight="1">
      <c r="A752" s="108"/>
      <c r="B752" s="99"/>
      <c r="C752" s="108"/>
      <c r="D752" s="108"/>
      <c r="E752" s="99"/>
      <c r="F752" s="99"/>
      <c r="G752" s="99"/>
      <c r="H752" s="99"/>
      <c r="I752" s="121"/>
      <c r="J752" s="108"/>
      <c r="K752" s="108"/>
      <c r="L752" s="108"/>
      <c r="M752" s="108"/>
      <c r="N752" s="108"/>
      <c r="O752" s="108"/>
      <c r="P752" s="108"/>
      <c r="Q752" s="108"/>
      <c r="R752" s="108"/>
      <c r="S752" s="108"/>
      <c r="T752" s="108"/>
      <c r="U752" s="108"/>
      <c r="V752" s="108"/>
      <c r="W752" s="108"/>
      <c r="X752" s="108"/>
      <c r="Y752" s="108"/>
      <c r="Z752" s="108"/>
      <c r="AA752" s="108"/>
    </row>
    <row r="753" spans="1:27" ht="14.25" customHeight="1">
      <c r="A753" s="108"/>
      <c r="B753" s="99"/>
      <c r="C753" s="108"/>
      <c r="D753" s="108"/>
      <c r="E753" s="99"/>
      <c r="F753" s="99"/>
      <c r="G753" s="99"/>
      <c r="H753" s="99"/>
      <c r="I753" s="121"/>
      <c r="J753" s="108"/>
      <c r="K753" s="108"/>
      <c r="L753" s="108"/>
      <c r="M753" s="108"/>
      <c r="N753" s="108"/>
      <c r="O753" s="108"/>
      <c r="P753" s="108"/>
      <c r="Q753" s="108"/>
      <c r="R753" s="108"/>
      <c r="S753" s="108"/>
      <c r="T753" s="108"/>
      <c r="U753" s="108"/>
      <c r="V753" s="108"/>
      <c r="W753" s="108"/>
      <c r="X753" s="108"/>
      <c r="Y753" s="108"/>
      <c r="Z753" s="108"/>
      <c r="AA753" s="108"/>
    </row>
    <row r="754" spans="1:27" ht="14.25" customHeight="1">
      <c r="A754" s="108"/>
      <c r="B754" s="99"/>
      <c r="C754" s="108"/>
      <c r="D754" s="108"/>
      <c r="E754" s="99"/>
      <c r="F754" s="99"/>
      <c r="G754" s="99"/>
      <c r="H754" s="99"/>
      <c r="I754" s="121"/>
      <c r="J754" s="108"/>
      <c r="K754" s="108"/>
      <c r="L754" s="108"/>
      <c r="M754" s="108"/>
      <c r="N754" s="108"/>
      <c r="O754" s="108"/>
      <c r="P754" s="108"/>
      <c r="Q754" s="108"/>
      <c r="R754" s="108"/>
      <c r="S754" s="108"/>
      <c r="T754" s="108"/>
      <c r="U754" s="108"/>
      <c r="V754" s="108"/>
      <c r="W754" s="108"/>
      <c r="X754" s="108"/>
      <c r="Y754" s="108"/>
      <c r="Z754" s="108"/>
      <c r="AA754" s="108"/>
    </row>
    <row r="755" spans="1:27" ht="14.25" customHeight="1">
      <c r="A755" s="108"/>
      <c r="B755" s="99"/>
      <c r="C755" s="108"/>
      <c r="D755" s="108"/>
      <c r="E755" s="99"/>
      <c r="F755" s="99"/>
      <c r="G755" s="99"/>
      <c r="H755" s="99"/>
      <c r="I755" s="121"/>
      <c r="J755" s="108"/>
      <c r="K755" s="108"/>
      <c r="L755" s="108"/>
      <c r="M755" s="108"/>
      <c r="N755" s="108"/>
      <c r="O755" s="108"/>
      <c r="P755" s="108"/>
      <c r="Q755" s="108"/>
      <c r="R755" s="108"/>
      <c r="S755" s="108"/>
      <c r="T755" s="108"/>
      <c r="U755" s="108"/>
      <c r="V755" s="108"/>
      <c r="W755" s="108"/>
      <c r="X755" s="108"/>
      <c r="Y755" s="108"/>
      <c r="Z755" s="108"/>
      <c r="AA755" s="108"/>
    </row>
    <row r="756" spans="1:27" ht="14.25" customHeight="1">
      <c r="A756" s="108"/>
      <c r="B756" s="99"/>
      <c r="C756" s="108"/>
      <c r="D756" s="108"/>
      <c r="E756" s="99"/>
      <c r="F756" s="99"/>
      <c r="G756" s="99"/>
      <c r="H756" s="99"/>
      <c r="I756" s="121"/>
      <c r="J756" s="108"/>
      <c r="K756" s="108"/>
      <c r="L756" s="108"/>
      <c r="M756" s="108"/>
      <c r="N756" s="108"/>
      <c r="O756" s="108"/>
      <c r="P756" s="108"/>
      <c r="Q756" s="108"/>
      <c r="R756" s="108"/>
      <c r="S756" s="108"/>
      <c r="T756" s="108"/>
      <c r="U756" s="108"/>
      <c r="V756" s="108"/>
      <c r="W756" s="108"/>
      <c r="X756" s="108"/>
      <c r="Y756" s="108"/>
      <c r="Z756" s="108"/>
      <c r="AA756" s="108"/>
    </row>
    <row r="757" spans="1:27" ht="14.25" customHeight="1">
      <c r="A757" s="108"/>
      <c r="B757" s="99"/>
      <c r="C757" s="108"/>
      <c r="D757" s="108"/>
      <c r="E757" s="99"/>
      <c r="F757" s="99"/>
      <c r="G757" s="99"/>
      <c r="H757" s="99"/>
      <c r="I757" s="121"/>
      <c r="J757" s="108"/>
      <c r="K757" s="108"/>
      <c r="L757" s="108"/>
      <c r="M757" s="108"/>
      <c r="N757" s="108"/>
      <c r="O757" s="108"/>
      <c r="P757" s="108"/>
      <c r="Q757" s="108"/>
      <c r="R757" s="108"/>
      <c r="S757" s="108"/>
      <c r="T757" s="108"/>
      <c r="U757" s="108"/>
      <c r="V757" s="108"/>
      <c r="W757" s="108"/>
      <c r="X757" s="108"/>
      <c r="Y757" s="108"/>
      <c r="Z757" s="108"/>
      <c r="AA757" s="108"/>
    </row>
    <row r="758" spans="1:27" ht="14.25" customHeight="1">
      <c r="A758" s="108"/>
      <c r="B758" s="99"/>
      <c r="C758" s="108"/>
      <c r="D758" s="108"/>
      <c r="E758" s="99"/>
      <c r="F758" s="99"/>
      <c r="G758" s="99"/>
      <c r="H758" s="99"/>
      <c r="I758" s="121"/>
      <c r="J758" s="108"/>
      <c r="K758" s="108"/>
      <c r="L758" s="108"/>
      <c r="M758" s="108"/>
      <c r="N758" s="108"/>
      <c r="O758" s="108"/>
      <c r="P758" s="108"/>
      <c r="Q758" s="108"/>
      <c r="R758" s="108"/>
      <c r="S758" s="108"/>
      <c r="T758" s="108"/>
      <c r="U758" s="108"/>
      <c r="V758" s="108"/>
      <c r="W758" s="108"/>
      <c r="X758" s="108"/>
      <c r="Y758" s="108"/>
      <c r="Z758" s="108"/>
      <c r="AA758" s="108"/>
    </row>
    <row r="759" spans="1:27" ht="14.25" customHeight="1">
      <c r="A759" s="108"/>
      <c r="B759" s="99"/>
      <c r="C759" s="108"/>
      <c r="D759" s="108"/>
      <c r="E759" s="99"/>
      <c r="F759" s="99"/>
      <c r="G759" s="99"/>
      <c r="H759" s="99"/>
      <c r="I759" s="121"/>
      <c r="J759" s="108"/>
      <c r="K759" s="108"/>
      <c r="L759" s="108"/>
      <c r="M759" s="108"/>
      <c r="N759" s="108"/>
      <c r="O759" s="108"/>
      <c r="P759" s="108"/>
      <c r="Q759" s="108"/>
      <c r="R759" s="108"/>
      <c r="S759" s="108"/>
      <c r="T759" s="108"/>
      <c r="U759" s="108"/>
      <c r="V759" s="108"/>
      <c r="W759" s="108"/>
      <c r="X759" s="108"/>
      <c r="Y759" s="108"/>
      <c r="Z759" s="108"/>
      <c r="AA759" s="108"/>
    </row>
    <row r="760" spans="1:27" ht="14.25" customHeight="1">
      <c r="A760" s="108"/>
      <c r="B760" s="99"/>
      <c r="C760" s="108"/>
      <c r="D760" s="108"/>
      <c r="E760" s="99"/>
      <c r="F760" s="99"/>
      <c r="G760" s="99"/>
      <c r="H760" s="99"/>
      <c r="I760" s="121"/>
      <c r="J760" s="108"/>
      <c r="K760" s="108"/>
      <c r="L760" s="108"/>
      <c r="M760" s="108"/>
      <c r="N760" s="108"/>
      <c r="O760" s="108"/>
      <c r="P760" s="108"/>
      <c r="Q760" s="108"/>
      <c r="R760" s="108"/>
      <c r="S760" s="108"/>
      <c r="T760" s="108"/>
      <c r="U760" s="108"/>
      <c r="V760" s="108"/>
      <c r="W760" s="108"/>
      <c r="X760" s="108"/>
      <c r="Y760" s="108"/>
      <c r="Z760" s="108"/>
      <c r="AA760" s="108"/>
    </row>
    <row r="761" spans="1:27" ht="14.25" customHeight="1">
      <c r="A761" s="108"/>
      <c r="B761" s="99"/>
      <c r="C761" s="108"/>
      <c r="D761" s="108"/>
      <c r="E761" s="99"/>
      <c r="F761" s="99"/>
      <c r="G761" s="99"/>
      <c r="H761" s="99"/>
      <c r="I761" s="121"/>
      <c r="J761" s="108"/>
      <c r="K761" s="108"/>
      <c r="L761" s="108"/>
      <c r="M761" s="108"/>
      <c r="N761" s="108"/>
      <c r="O761" s="108"/>
      <c r="P761" s="108"/>
      <c r="Q761" s="108"/>
      <c r="R761" s="108"/>
      <c r="S761" s="108"/>
      <c r="T761" s="108"/>
      <c r="U761" s="108"/>
      <c r="V761" s="108"/>
      <c r="W761" s="108"/>
      <c r="X761" s="108"/>
      <c r="Y761" s="108"/>
      <c r="Z761" s="108"/>
      <c r="AA761" s="108"/>
    </row>
    <row r="762" spans="1:27" ht="14.25" customHeight="1">
      <c r="A762" s="108"/>
      <c r="B762" s="99"/>
      <c r="C762" s="108"/>
      <c r="D762" s="108"/>
      <c r="E762" s="99"/>
      <c r="F762" s="99"/>
      <c r="G762" s="99"/>
      <c r="H762" s="99"/>
      <c r="I762" s="121"/>
      <c r="J762" s="108"/>
      <c r="K762" s="108"/>
      <c r="L762" s="108"/>
      <c r="M762" s="108"/>
      <c r="N762" s="108"/>
      <c r="O762" s="108"/>
      <c r="P762" s="108"/>
      <c r="Q762" s="108"/>
      <c r="R762" s="108"/>
      <c r="S762" s="108"/>
      <c r="T762" s="108"/>
      <c r="U762" s="108"/>
      <c r="V762" s="108"/>
      <c r="W762" s="108"/>
      <c r="X762" s="108"/>
      <c r="Y762" s="108"/>
      <c r="Z762" s="108"/>
      <c r="AA762" s="108"/>
    </row>
    <row r="763" spans="1:27" ht="14.25" customHeight="1">
      <c r="A763" s="108"/>
      <c r="B763" s="99"/>
      <c r="C763" s="108"/>
      <c r="D763" s="108"/>
      <c r="E763" s="99"/>
      <c r="F763" s="99"/>
      <c r="G763" s="99"/>
      <c r="H763" s="99"/>
      <c r="I763" s="121"/>
      <c r="J763" s="108"/>
      <c r="K763" s="108"/>
      <c r="L763" s="108"/>
      <c r="M763" s="108"/>
      <c r="N763" s="108"/>
      <c r="O763" s="108"/>
      <c r="P763" s="108"/>
      <c r="Q763" s="108"/>
      <c r="R763" s="108"/>
      <c r="S763" s="108"/>
      <c r="T763" s="108"/>
      <c r="U763" s="108"/>
      <c r="V763" s="108"/>
      <c r="W763" s="108"/>
      <c r="X763" s="108"/>
      <c r="Y763" s="108"/>
      <c r="Z763" s="108"/>
      <c r="AA763" s="108"/>
    </row>
    <row r="764" spans="1:27" ht="14.25" customHeight="1">
      <c r="A764" s="108"/>
      <c r="B764" s="99"/>
      <c r="C764" s="108"/>
      <c r="D764" s="108"/>
      <c r="E764" s="99"/>
      <c r="F764" s="99"/>
      <c r="G764" s="99"/>
      <c r="H764" s="99"/>
      <c r="I764" s="121"/>
      <c r="J764" s="108"/>
      <c r="K764" s="108"/>
      <c r="L764" s="108"/>
      <c r="M764" s="108"/>
      <c r="N764" s="108"/>
      <c r="O764" s="108"/>
      <c r="P764" s="108"/>
      <c r="Q764" s="108"/>
      <c r="R764" s="108"/>
      <c r="S764" s="108"/>
      <c r="T764" s="108"/>
      <c r="U764" s="108"/>
      <c r="V764" s="108"/>
      <c r="W764" s="108"/>
      <c r="X764" s="108"/>
      <c r="Y764" s="108"/>
      <c r="Z764" s="108"/>
      <c r="AA764" s="108"/>
    </row>
    <row r="765" spans="1:27" ht="14.25" customHeight="1">
      <c r="A765" s="108"/>
      <c r="B765" s="99"/>
      <c r="C765" s="108"/>
      <c r="D765" s="108"/>
      <c r="E765" s="99"/>
      <c r="F765" s="99"/>
      <c r="G765" s="99"/>
      <c r="H765" s="99"/>
      <c r="I765" s="121"/>
      <c r="J765" s="108"/>
      <c r="K765" s="108"/>
      <c r="L765" s="108"/>
      <c r="M765" s="108"/>
      <c r="N765" s="108"/>
      <c r="O765" s="108"/>
      <c r="P765" s="108"/>
      <c r="Q765" s="108"/>
      <c r="R765" s="108"/>
      <c r="S765" s="108"/>
      <c r="T765" s="108"/>
      <c r="U765" s="108"/>
      <c r="V765" s="108"/>
      <c r="W765" s="108"/>
      <c r="X765" s="108"/>
      <c r="Y765" s="108"/>
      <c r="Z765" s="108"/>
      <c r="AA765" s="108"/>
    </row>
    <row r="766" spans="1:27" ht="14.25" customHeight="1">
      <c r="A766" s="108"/>
      <c r="B766" s="99"/>
      <c r="C766" s="108"/>
      <c r="D766" s="108"/>
      <c r="E766" s="99"/>
      <c r="F766" s="99"/>
      <c r="G766" s="99"/>
      <c r="H766" s="99"/>
      <c r="I766" s="121"/>
      <c r="J766" s="108"/>
      <c r="K766" s="108"/>
      <c r="L766" s="108"/>
      <c r="M766" s="108"/>
      <c r="N766" s="108"/>
      <c r="O766" s="108"/>
      <c r="P766" s="108"/>
      <c r="Q766" s="108"/>
      <c r="R766" s="108"/>
      <c r="S766" s="108"/>
      <c r="T766" s="108"/>
      <c r="U766" s="108"/>
      <c r="V766" s="108"/>
      <c r="W766" s="108"/>
      <c r="X766" s="108"/>
      <c r="Y766" s="108"/>
      <c r="Z766" s="108"/>
      <c r="AA766" s="108"/>
    </row>
    <row r="767" spans="1:27" ht="14.25" customHeight="1">
      <c r="A767" s="108"/>
      <c r="B767" s="99"/>
      <c r="C767" s="108"/>
      <c r="D767" s="108"/>
      <c r="E767" s="99"/>
      <c r="F767" s="99"/>
      <c r="G767" s="99"/>
      <c r="H767" s="99"/>
      <c r="I767" s="121"/>
      <c r="J767" s="108"/>
      <c r="K767" s="108"/>
      <c r="L767" s="108"/>
      <c r="M767" s="108"/>
      <c r="N767" s="108"/>
      <c r="O767" s="108"/>
      <c r="P767" s="108"/>
      <c r="Q767" s="108"/>
      <c r="R767" s="108"/>
      <c r="S767" s="108"/>
      <c r="T767" s="108"/>
      <c r="U767" s="108"/>
      <c r="V767" s="108"/>
      <c r="W767" s="108"/>
      <c r="X767" s="108"/>
      <c r="Y767" s="108"/>
      <c r="Z767" s="108"/>
      <c r="AA767" s="108"/>
    </row>
    <row r="768" spans="1:27" ht="14.25" customHeight="1">
      <c r="A768" s="108"/>
      <c r="B768" s="99"/>
      <c r="C768" s="108"/>
      <c r="D768" s="108"/>
      <c r="E768" s="99"/>
      <c r="F768" s="99"/>
      <c r="G768" s="99"/>
      <c r="H768" s="99"/>
      <c r="I768" s="121"/>
      <c r="J768" s="108"/>
      <c r="K768" s="108"/>
      <c r="L768" s="108"/>
      <c r="M768" s="108"/>
      <c r="N768" s="108"/>
      <c r="O768" s="108"/>
      <c r="P768" s="108"/>
      <c r="Q768" s="108"/>
      <c r="R768" s="108"/>
      <c r="S768" s="108"/>
      <c r="T768" s="108"/>
      <c r="U768" s="108"/>
      <c r="V768" s="108"/>
      <c r="W768" s="108"/>
      <c r="X768" s="108"/>
      <c r="Y768" s="108"/>
      <c r="Z768" s="108"/>
      <c r="AA768" s="108"/>
    </row>
    <row r="769" spans="1:27" ht="14.25" customHeight="1">
      <c r="A769" s="108"/>
      <c r="B769" s="99"/>
      <c r="C769" s="108"/>
      <c r="D769" s="108"/>
      <c r="E769" s="99"/>
      <c r="F769" s="99"/>
      <c r="G769" s="99"/>
      <c r="H769" s="99"/>
      <c r="I769" s="121"/>
      <c r="J769" s="108"/>
      <c r="K769" s="108"/>
      <c r="L769" s="108"/>
      <c r="M769" s="108"/>
      <c r="N769" s="108"/>
      <c r="O769" s="108"/>
      <c r="P769" s="108"/>
      <c r="Q769" s="108"/>
      <c r="R769" s="108"/>
      <c r="S769" s="108"/>
      <c r="T769" s="108"/>
      <c r="U769" s="108"/>
      <c r="V769" s="108"/>
      <c r="W769" s="108"/>
      <c r="X769" s="108"/>
      <c r="Y769" s="108"/>
      <c r="Z769" s="108"/>
      <c r="AA769" s="108"/>
    </row>
    <row r="770" spans="1:27" ht="14.25" customHeight="1">
      <c r="A770" s="108"/>
      <c r="B770" s="99"/>
      <c r="C770" s="108"/>
      <c r="D770" s="108"/>
      <c r="E770" s="99"/>
      <c r="F770" s="99"/>
      <c r="G770" s="99"/>
      <c r="H770" s="99"/>
      <c r="I770" s="121"/>
      <c r="J770" s="108"/>
      <c r="K770" s="108"/>
      <c r="L770" s="108"/>
      <c r="M770" s="108"/>
      <c r="N770" s="108"/>
      <c r="O770" s="108"/>
      <c r="P770" s="108"/>
      <c r="Q770" s="108"/>
      <c r="R770" s="108"/>
      <c r="S770" s="108"/>
      <c r="T770" s="108"/>
      <c r="U770" s="108"/>
      <c r="V770" s="108"/>
      <c r="W770" s="108"/>
      <c r="X770" s="108"/>
      <c r="Y770" s="108"/>
      <c r="Z770" s="108"/>
      <c r="AA770" s="108"/>
    </row>
    <row r="771" spans="1:27" ht="14.25" customHeight="1">
      <c r="A771" s="108"/>
      <c r="B771" s="99"/>
      <c r="C771" s="108"/>
      <c r="D771" s="108"/>
      <c r="E771" s="99"/>
      <c r="F771" s="99"/>
      <c r="G771" s="99"/>
      <c r="H771" s="99"/>
      <c r="I771" s="121"/>
      <c r="J771" s="108"/>
      <c r="K771" s="108"/>
      <c r="L771" s="108"/>
      <c r="M771" s="108"/>
      <c r="N771" s="108"/>
      <c r="O771" s="108"/>
      <c r="P771" s="108"/>
      <c r="Q771" s="108"/>
      <c r="R771" s="108"/>
      <c r="S771" s="108"/>
      <c r="T771" s="108"/>
      <c r="U771" s="108"/>
      <c r="V771" s="108"/>
      <c r="W771" s="108"/>
      <c r="X771" s="108"/>
      <c r="Y771" s="108"/>
      <c r="Z771" s="108"/>
      <c r="AA771" s="108"/>
    </row>
    <row r="772" spans="1:27" ht="14.25" customHeight="1">
      <c r="A772" s="108"/>
      <c r="B772" s="99"/>
      <c r="C772" s="108"/>
      <c r="D772" s="108"/>
      <c r="E772" s="99"/>
      <c r="F772" s="99"/>
      <c r="G772" s="99"/>
      <c r="H772" s="99"/>
      <c r="I772" s="121"/>
      <c r="J772" s="108"/>
      <c r="K772" s="108"/>
      <c r="L772" s="108"/>
      <c r="M772" s="108"/>
      <c r="N772" s="108"/>
      <c r="O772" s="108"/>
      <c r="P772" s="108"/>
      <c r="Q772" s="108"/>
      <c r="R772" s="108"/>
      <c r="S772" s="108"/>
      <c r="T772" s="108"/>
      <c r="U772" s="108"/>
      <c r="V772" s="108"/>
      <c r="W772" s="108"/>
      <c r="X772" s="108"/>
      <c r="Y772" s="108"/>
      <c r="Z772" s="108"/>
      <c r="AA772" s="108"/>
    </row>
    <row r="773" spans="1:27" ht="14.25" customHeight="1">
      <c r="A773" s="108"/>
      <c r="B773" s="99"/>
      <c r="C773" s="108"/>
      <c r="D773" s="108"/>
      <c r="E773" s="99"/>
      <c r="F773" s="99"/>
      <c r="G773" s="99"/>
      <c r="H773" s="99"/>
      <c r="I773" s="121"/>
      <c r="J773" s="108"/>
      <c r="K773" s="108"/>
      <c r="L773" s="108"/>
      <c r="M773" s="108"/>
      <c r="N773" s="108"/>
      <c r="O773" s="108"/>
      <c r="P773" s="108"/>
      <c r="Q773" s="108"/>
      <c r="R773" s="108"/>
      <c r="S773" s="108"/>
      <c r="T773" s="108"/>
      <c r="U773" s="108"/>
      <c r="V773" s="108"/>
      <c r="W773" s="108"/>
      <c r="X773" s="108"/>
      <c r="Y773" s="108"/>
      <c r="Z773" s="108"/>
      <c r="AA773" s="108"/>
    </row>
    <row r="774" spans="1:27" ht="14.25" customHeight="1">
      <c r="A774" s="108"/>
      <c r="B774" s="99"/>
      <c r="C774" s="108"/>
      <c r="D774" s="108"/>
      <c r="E774" s="99"/>
      <c r="F774" s="99"/>
      <c r="G774" s="99"/>
      <c r="H774" s="99"/>
      <c r="I774" s="121"/>
      <c r="J774" s="108"/>
      <c r="K774" s="108"/>
      <c r="L774" s="108"/>
      <c r="M774" s="108"/>
      <c r="N774" s="108"/>
      <c r="O774" s="108"/>
      <c r="P774" s="108"/>
      <c r="Q774" s="108"/>
      <c r="R774" s="108"/>
      <c r="S774" s="108"/>
      <c r="T774" s="108"/>
      <c r="U774" s="108"/>
      <c r="V774" s="108"/>
      <c r="W774" s="108"/>
      <c r="X774" s="108"/>
      <c r="Y774" s="108"/>
      <c r="Z774" s="108"/>
      <c r="AA774" s="108"/>
    </row>
    <row r="775" spans="1:27" ht="14.25" customHeight="1">
      <c r="A775" s="108"/>
      <c r="B775" s="99"/>
      <c r="C775" s="108"/>
      <c r="D775" s="108"/>
      <c r="E775" s="99"/>
      <c r="F775" s="99"/>
      <c r="G775" s="99"/>
      <c r="H775" s="99"/>
      <c r="I775" s="121"/>
      <c r="J775" s="108"/>
      <c r="K775" s="108"/>
      <c r="L775" s="108"/>
      <c r="M775" s="108"/>
      <c r="N775" s="108"/>
      <c r="O775" s="108"/>
      <c r="P775" s="108"/>
      <c r="Q775" s="108"/>
      <c r="R775" s="108"/>
      <c r="S775" s="108"/>
      <c r="T775" s="108"/>
      <c r="U775" s="108"/>
      <c r="V775" s="108"/>
      <c r="W775" s="108"/>
      <c r="X775" s="108"/>
      <c r="Y775" s="108"/>
      <c r="Z775" s="108"/>
      <c r="AA775" s="108"/>
    </row>
    <row r="776" spans="1:27" ht="14.25" customHeight="1">
      <c r="A776" s="108"/>
      <c r="B776" s="99"/>
      <c r="C776" s="108"/>
      <c r="D776" s="108"/>
      <c r="E776" s="99"/>
      <c r="F776" s="99"/>
      <c r="G776" s="99"/>
      <c r="H776" s="99"/>
      <c r="I776" s="121"/>
      <c r="J776" s="108"/>
      <c r="K776" s="108"/>
      <c r="L776" s="108"/>
      <c r="M776" s="108"/>
      <c r="N776" s="108"/>
      <c r="O776" s="108"/>
      <c r="P776" s="108"/>
      <c r="Q776" s="108"/>
      <c r="R776" s="108"/>
      <c r="S776" s="108"/>
      <c r="T776" s="108"/>
      <c r="U776" s="108"/>
      <c r="V776" s="108"/>
      <c r="W776" s="108"/>
      <c r="X776" s="108"/>
      <c r="Y776" s="108"/>
      <c r="Z776" s="108"/>
      <c r="AA776" s="108"/>
    </row>
    <row r="777" spans="1:27" ht="14.25" customHeight="1">
      <c r="A777" s="108"/>
      <c r="B777" s="99"/>
      <c r="C777" s="108"/>
      <c r="D777" s="108"/>
      <c r="E777" s="99"/>
      <c r="F777" s="99"/>
      <c r="G777" s="99"/>
      <c r="H777" s="99"/>
      <c r="I777" s="121"/>
      <c r="J777" s="108"/>
      <c r="K777" s="108"/>
      <c r="L777" s="108"/>
      <c r="M777" s="108"/>
      <c r="N777" s="108"/>
      <c r="O777" s="108"/>
      <c r="P777" s="108"/>
      <c r="Q777" s="108"/>
      <c r="R777" s="108"/>
      <c r="S777" s="108"/>
      <c r="T777" s="108"/>
      <c r="U777" s="108"/>
      <c r="V777" s="108"/>
      <c r="W777" s="108"/>
      <c r="X777" s="108"/>
      <c r="Y777" s="108"/>
      <c r="Z777" s="108"/>
      <c r="AA777" s="108"/>
    </row>
    <row r="778" spans="1:27" ht="14.25" customHeight="1">
      <c r="A778" s="108"/>
      <c r="B778" s="99"/>
      <c r="C778" s="108"/>
      <c r="D778" s="108"/>
      <c r="E778" s="99"/>
      <c r="F778" s="99"/>
      <c r="G778" s="99"/>
      <c r="H778" s="99"/>
      <c r="I778" s="121"/>
      <c r="J778" s="108"/>
      <c r="K778" s="108"/>
      <c r="L778" s="108"/>
      <c r="M778" s="108"/>
      <c r="N778" s="108"/>
      <c r="O778" s="108"/>
      <c r="P778" s="108"/>
      <c r="Q778" s="108"/>
      <c r="R778" s="108"/>
      <c r="S778" s="108"/>
      <c r="T778" s="108"/>
      <c r="U778" s="108"/>
      <c r="V778" s="108"/>
      <c r="W778" s="108"/>
      <c r="X778" s="108"/>
      <c r="Y778" s="108"/>
      <c r="Z778" s="108"/>
      <c r="AA778" s="108"/>
    </row>
    <row r="779" spans="1:27" ht="14.25" customHeight="1">
      <c r="A779" s="108"/>
      <c r="B779" s="99"/>
      <c r="C779" s="108"/>
      <c r="D779" s="108"/>
      <c r="E779" s="99"/>
      <c r="F779" s="99"/>
      <c r="G779" s="99"/>
      <c r="H779" s="99"/>
      <c r="I779" s="121"/>
      <c r="J779" s="108"/>
      <c r="K779" s="108"/>
      <c r="L779" s="108"/>
      <c r="M779" s="108"/>
      <c r="N779" s="108"/>
      <c r="O779" s="108"/>
      <c r="P779" s="108"/>
      <c r="Q779" s="108"/>
      <c r="R779" s="108"/>
      <c r="S779" s="108"/>
      <c r="T779" s="108"/>
      <c r="U779" s="108"/>
      <c r="V779" s="108"/>
      <c r="W779" s="108"/>
      <c r="X779" s="108"/>
      <c r="Y779" s="108"/>
      <c r="Z779" s="108"/>
      <c r="AA779" s="108"/>
    </row>
    <row r="780" spans="1:27" ht="14.25" customHeight="1">
      <c r="A780" s="108"/>
      <c r="B780" s="99"/>
      <c r="C780" s="108"/>
      <c r="D780" s="108"/>
      <c r="E780" s="99"/>
      <c r="F780" s="99"/>
      <c r="G780" s="99"/>
      <c r="H780" s="99"/>
      <c r="I780" s="121"/>
      <c r="J780" s="108"/>
      <c r="K780" s="108"/>
      <c r="L780" s="108"/>
      <c r="M780" s="108"/>
      <c r="N780" s="108"/>
      <c r="O780" s="108"/>
      <c r="P780" s="108"/>
      <c r="Q780" s="108"/>
      <c r="R780" s="108"/>
      <c r="S780" s="108"/>
      <c r="T780" s="108"/>
      <c r="U780" s="108"/>
      <c r="V780" s="108"/>
      <c r="W780" s="108"/>
      <c r="X780" s="108"/>
      <c r="Y780" s="108"/>
      <c r="Z780" s="108"/>
      <c r="AA780" s="108"/>
    </row>
    <row r="781" spans="1:27" ht="14.25" customHeight="1">
      <c r="A781" s="108"/>
      <c r="B781" s="99"/>
      <c r="C781" s="108"/>
      <c r="D781" s="108"/>
      <c r="E781" s="99"/>
      <c r="F781" s="99"/>
      <c r="G781" s="99"/>
      <c r="H781" s="99"/>
      <c r="I781" s="121"/>
      <c r="J781" s="108"/>
      <c r="K781" s="108"/>
      <c r="L781" s="108"/>
      <c r="M781" s="108"/>
      <c r="N781" s="108"/>
      <c r="O781" s="108"/>
      <c r="P781" s="108"/>
      <c r="Q781" s="108"/>
      <c r="R781" s="108"/>
      <c r="S781" s="108"/>
      <c r="T781" s="108"/>
      <c r="U781" s="108"/>
      <c r="V781" s="108"/>
      <c r="W781" s="108"/>
      <c r="X781" s="108"/>
      <c r="Y781" s="108"/>
      <c r="Z781" s="108"/>
      <c r="AA781" s="108"/>
    </row>
    <row r="782" spans="1:27" ht="14.25" customHeight="1">
      <c r="A782" s="108"/>
      <c r="B782" s="99"/>
      <c r="C782" s="108"/>
      <c r="D782" s="108"/>
      <c r="E782" s="99"/>
      <c r="F782" s="99"/>
      <c r="G782" s="99"/>
      <c r="H782" s="99"/>
      <c r="I782" s="121"/>
      <c r="J782" s="108"/>
      <c r="K782" s="108"/>
      <c r="L782" s="108"/>
      <c r="M782" s="108"/>
      <c r="N782" s="108"/>
      <c r="O782" s="108"/>
      <c r="P782" s="108"/>
      <c r="Q782" s="108"/>
      <c r="R782" s="108"/>
      <c r="S782" s="108"/>
      <c r="T782" s="108"/>
      <c r="U782" s="108"/>
      <c r="V782" s="108"/>
      <c r="W782" s="108"/>
      <c r="X782" s="108"/>
      <c r="Y782" s="108"/>
      <c r="Z782" s="108"/>
      <c r="AA782" s="108"/>
    </row>
    <row r="783" spans="1:27" ht="14.25" customHeight="1">
      <c r="A783" s="108"/>
      <c r="B783" s="99"/>
      <c r="C783" s="108"/>
      <c r="D783" s="108"/>
      <c r="E783" s="99"/>
      <c r="F783" s="99"/>
      <c r="G783" s="99"/>
      <c r="H783" s="99"/>
      <c r="I783" s="121"/>
      <c r="J783" s="108"/>
      <c r="K783" s="108"/>
      <c r="L783" s="108"/>
      <c r="M783" s="108"/>
      <c r="N783" s="108"/>
      <c r="O783" s="108"/>
      <c r="P783" s="108"/>
      <c r="Q783" s="108"/>
      <c r="R783" s="108"/>
      <c r="S783" s="108"/>
      <c r="T783" s="108"/>
      <c r="U783" s="108"/>
      <c r="V783" s="108"/>
      <c r="W783" s="108"/>
      <c r="X783" s="108"/>
      <c r="Y783" s="108"/>
      <c r="Z783" s="108"/>
      <c r="AA783" s="108"/>
    </row>
    <row r="784" spans="1:27" ht="14.25" customHeight="1">
      <c r="A784" s="108"/>
      <c r="B784" s="99"/>
      <c r="C784" s="108"/>
      <c r="D784" s="108"/>
      <c r="E784" s="99"/>
      <c r="F784" s="99"/>
      <c r="G784" s="99"/>
      <c r="H784" s="99"/>
      <c r="I784" s="121"/>
      <c r="J784" s="108"/>
      <c r="K784" s="108"/>
      <c r="L784" s="108"/>
      <c r="M784" s="108"/>
      <c r="N784" s="108"/>
      <c r="O784" s="108"/>
      <c r="P784" s="108"/>
      <c r="Q784" s="108"/>
      <c r="R784" s="108"/>
      <c r="S784" s="108"/>
      <c r="T784" s="108"/>
      <c r="U784" s="108"/>
      <c r="V784" s="108"/>
      <c r="W784" s="108"/>
      <c r="X784" s="108"/>
      <c r="Y784" s="108"/>
      <c r="Z784" s="108"/>
      <c r="AA784" s="108"/>
    </row>
    <row r="785" spans="1:27" ht="14.25" customHeight="1">
      <c r="A785" s="108"/>
      <c r="B785" s="99"/>
      <c r="C785" s="108"/>
      <c r="D785" s="108"/>
      <c r="E785" s="99"/>
      <c r="F785" s="99"/>
      <c r="G785" s="99"/>
      <c r="H785" s="99"/>
      <c r="I785" s="121"/>
      <c r="J785" s="108"/>
      <c r="K785" s="108"/>
      <c r="L785" s="108"/>
      <c r="M785" s="108"/>
      <c r="N785" s="108"/>
      <c r="O785" s="108"/>
      <c r="P785" s="108"/>
      <c r="Q785" s="108"/>
      <c r="R785" s="108"/>
      <c r="S785" s="108"/>
      <c r="T785" s="108"/>
      <c r="U785" s="108"/>
      <c r="V785" s="108"/>
      <c r="W785" s="108"/>
      <c r="X785" s="108"/>
      <c r="Y785" s="108"/>
      <c r="Z785" s="108"/>
      <c r="AA785" s="108"/>
    </row>
    <row r="786" spans="1:27" ht="14.25" customHeight="1">
      <c r="A786" s="108"/>
      <c r="B786" s="99"/>
      <c r="C786" s="108"/>
      <c r="D786" s="108"/>
      <c r="E786" s="99"/>
      <c r="F786" s="99"/>
      <c r="G786" s="99"/>
      <c r="H786" s="99"/>
      <c r="I786" s="121"/>
      <c r="J786" s="108"/>
      <c r="K786" s="108"/>
      <c r="L786" s="108"/>
      <c r="M786" s="108"/>
      <c r="N786" s="108"/>
      <c r="O786" s="108"/>
      <c r="P786" s="108"/>
      <c r="Q786" s="108"/>
      <c r="R786" s="108"/>
      <c r="S786" s="108"/>
      <c r="T786" s="108"/>
      <c r="U786" s="108"/>
      <c r="V786" s="108"/>
      <c r="W786" s="108"/>
      <c r="X786" s="108"/>
      <c r="Y786" s="108"/>
      <c r="Z786" s="108"/>
      <c r="AA786" s="108"/>
    </row>
    <row r="787" spans="1:27" ht="14.25" customHeight="1">
      <c r="A787" s="108"/>
      <c r="B787" s="99"/>
      <c r="C787" s="108"/>
      <c r="D787" s="108"/>
      <c r="E787" s="99"/>
      <c r="F787" s="99"/>
      <c r="G787" s="99"/>
      <c r="H787" s="99"/>
      <c r="I787" s="121"/>
      <c r="J787" s="108"/>
      <c r="K787" s="108"/>
      <c r="L787" s="108"/>
      <c r="M787" s="108"/>
      <c r="N787" s="108"/>
      <c r="O787" s="108"/>
      <c r="P787" s="108"/>
      <c r="Q787" s="108"/>
      <c r="R787" s="108"/>
      <c r="S787" s="108"/>
      <c r="T787" s="108"/>
      <c r="U787" s="108"/>
      <c r="V787" s="108"/>
      <c r="W787" s="108"/>
      <c r="X787" s="108"/>
      <c r="Y787" s="108"/>
      <c r="Z787" s="108"/>
      <c r="AA787" s="108"/>
    </row>
    <row r="788" spans="1:27" ht="14.25" customHeight="1">
      <c r="A788" s="108"/>
      <c r="B788" s="99"/>
      <c r="C788" s="108"/>
      <c r="D788" s="108"/>
      <c r="E788" s="99"/>
      <c r="F788" s="99"/>
      <c r="G788" s="99"/>
      <c r="H788" s="99"/>
      <c r="I788" s="121"/>
      <c r="J788" s="108"/>
      <c r="K788" s="108"/>
      <c r="L788" s="108"/>
      <c r="M788" s="108"/>
      <c r="N788" s="108"/>
      <c r="O788" s="108"/>
      <c r="P788" s="108"/>
      <c r="Q788" s="108"/>
      <c r="R788" s="108"/>
      <c r="S788" s="108"/>
      <c r="T788" s="108"/>
      <c r="U788" s="108"/>
      <c r="V788" s="108"/>
      <c r="W788" s="108"/>
      <c r="X788" s="108"/>
      <c r="Y788" s="108"/>
      <c r="Z788" s="108"/>
      <c r="AA788" s="108"/>
    </row>
    <row r="789" spans="1:27" ht="14.25" customHeight="1">
      <c r="A789" s="108"/>
      <c r="B789" s="99"/>
      <c r="C789" s="108"/>
      <c r="D789" s="108"/>
      <c r="E789" s="99"/>
      <c r="F789" s="99"/>
      <c r="G789" s="99"/>
      <c r="H789" s="99"/>
      <c r="I789" s="121"/>
      <c r="J789" s="108"/>
      <c r="K789" s="108"/>
      <c r="L789" s="108"/>
      <c r="M789" s="108"/>
      <c r="N789" s="108"/>
      <c r="O789" s="108"/>
      <c r="P789" s="108"/>
      <c r="Q789" s="108"/>
      <c r="R789" s="108"/>
      <c r="S789" s="108"/>
      <c r="T789" s="108"/>
      <c r="U789" s="108"/>
      <c r="V789" s="108"/>
      <c r="W789" s="108"/>
      <c r="X789" s="108"/>
      <c r="Y789" s="108"/>
      <c r="Z789" s="108"/>
      <c r="AA789" s="108"/>
    </row>
    <row r="790" spans="1:27" ht="14.25" customHeight="1">
      <c r="A790" s="108"/>
      <c r="B790" s="99"/>
      <c r="C790" s="108"/>
      <c r="D790" s="108"/>
      <c r="E790" s="99"/>
      <c r="F790" s="99"/>
      <c r="G790" s="99"/>
      <c r="H790" s="99"/>
      <c r="I790" s="121"/>
      <c r="J790" s="108"/>
      <c r="K790" s="108"/>
      <c r="L790" s="108"/>
      <c r="M790" s="108"/>
      <c r="N790" s="108"/>
      <c r="O790" s="108"/>
      <c r="P790" s="108"/>
      <c r="Q790" s="108"/>
      <c r="R790" s="108"/>
      <c r="S790" s="108"/>
      <c r="T790" s="108"/>
      <c r="U790" s="108"/>
      <c r="V790" s="108"/>
      <c r="W790" s="108"/>
      <c r="X790" s="108"/>
      <c r="Y790" s="108"/>
      <c r="Z790" s="108"/>
      <c r="AA790" s="108"/>
    </row>
    <row r="791" spans="1:27" ht="14.25" customHeight="1">
      <c r="A791" s="108"/>
      <c r="B791" s="99"/>
      <c r="C791" s="108"/>
      <c r="D791" s="108"/>
      <c r="E791" s="99"/>
      <c r="F791" s="99"/>
      <c r="G791" s="99"/>
      <c r="H791" s="99"/>
      <c r="I791" s="121"/>
      <c r="J791" s="108"/>
      <c r="K791" s="108"/>
      <c r="L791" s="108"/>
      <c r="M791" s="108"/>
      <c r="N791" s="108"/>
      <c r="O791" s="108"/>
      <c r="P791" s="108"/>
      <c r="Q791" s="108"/>
      <c r="R791" s="108"/>
      <c r="S791" s="108"/>
      <c r="T791" s="108"/>
      <c r="U791" s="108"/>
      <c r="V791" s="108"/>
      <c r="W791" s="108"/>
      <c r="X791" s="108"/>
      <c r="Y791" s="108"/>
      <c r="Z791" s="108"/>
      <c r="AA791" s="108"/>
    </row>
    <row r="792" spans="1:27" ht="14.25" customHeight="1">
      <c r="A792" s="108"/>
      <c r="B792" s="99"/>
      <c r="C792" s="108"/>
      <c r="D792" s="108"/>
      <c r="E792" s="99"/>
      <c r="F792" s="99"/>
      <c r="G792" s="99"/>
      <c r="H792" s="99"/>
      <c r="I792" s="121"/>
      <c r="J792" s="108"/>
      <c r="K792" s="108"/>
      <c r="L792" s="108"/>
      <c r="M792" s="108"/>
      <c r="N792" s="108"/>
      <c r="O792" s="108"/>
      <c r="P792" s="108"/>
      <c r="Q792" s="108"/>
      <c r="R792" s="108"/>
      <c r="S792" s="108"/>
      <c r="T792" s="108"/>
      <c r="U792" s="108"/>
      <c r="V792" s="108"/>
      <c r="W792" s="108"/>
      <c r="X792" s="108"/>
      <c r="Y792" s="108"/>
      <c r="Z792" s="108"/>
      <c r="AA792" s="108"/>
    </row>
    <row r="793" spans="1:27" ht="14.25" customHeight="1">
      <c r="A793" s="108"/>
      <c r="B793" s="99"/>
      <c r="C793" s="108"/>
      <c r="D793" s="108"/>
      <c r="E793" s="99"/>
      <c r="F793" s="99"/>
      <c r="G793" s="99"/>
      <c r="H793" s="99"/>
      <c r="I793" s="121"/>
      <c r="J793" s="108"/>
      <c r="K793" s="108"/>
      <c r="L793" s="108"/>
      <c r="M793" s="108"/>
      <c r="N793" s="108"/>
      <c r="O793" s="108"/>
      <c r="P793" s="108"/>
      <c r="Q793" s="108"/>
      <c r="R793" s="108"/>
      <c r="S793" s="108"/>
      <c r="T793" s="108"/>
      <c r="U793" s="108"/>
      <c r="V793" s="108"/>
      <c r="W793" s="108"/>
      <c r="X793" s="108"/>
      <c r="Y793" s="108"/>
      <c r="Z793" s="108"/>
      <c r="AA793" s="108"/>
    </row>
    <row r="794" spans="1:27" ht="14.25" customHeight="1">
      <c r="A794" s="108"/>
      <c r="B794" s="99"/>
      <c r="C794" s="108"/>
      <c r="D794" s="108"/>
      <c r="E794" s="99"/>
      <c r="F794" s="99"/>
      <c r="G794" s="99"/>
      <c r="H794" s="99"/>
      <c r="I794" s="121"/>
      <c r="J794" s="108"/>
      <c r="K794" s="108"/>
      <c r="L794" s="108"/>
      <c r="M794" s="108"/>
      <c r="N794" s="108"/>
      <c r="O794" s="108"/>
      <c r="P794" s="108"/>
      <c r="Q794" s="108"/>
      <c r="R794" s="108"/>
      <c r="S794" s="108"/>
      <c r="T794" s="108"/>
      <c r="U794" s="108"/>
      <c r="V794" s="108"/>
      <c r="W794" s="108"/>
      <c r="X794" s="108"/>
      <c r="Y794" s="108"/>
      <c r="Z794" s="108"/>
      <c r="AA794" s="108"/>
    </row>
    <row r="795" spans="1:27" ht="14.25" customHeight="1">
      <c r="A795" s="108"/>
      <c r="B795" s="99"/>
      <c r="C795" s="108"/>
      <c r="D795" s="108"/>
      <c r="E795" s="99"/>
      <c r="F795" s="99"/>
      <c r="G795" s="99"/>
      <c r="H795" s="99"/>
      <c r="I795" s="121"/>
      <c r="J795" s="108"/>
      <c r="K795" s="108"/>
      <c r="L795" s="108"/>
      <c r="M795" s="108"/>
      <c r="N795" s="108"/>
      <c r="O795" s="108"/>
      <c r="P795" s="108"/>
      <c r="Q795" s="108"/>
      <c r="R795" s="108"/>
      <c r="S795" s="108"/>
      <c r="T795" s="108"/>
      <c r="U795" s="108"/>
      <c r="V795" s="108"/>
      <c r="W795" s="108"/>
      <c r="X795" s="108"/>
      <c r="Y795" s="108"/>
      <c r="Z795" s="108"/>
      <c r="AA795" s="108"/>
    </row>
    <row r="796" spans="1:27" ht="14.25" customHeight="1">
      <c r="A796" s="108"/>
      <c r="B796" s="99"/>
      <c r="C796" s="108"/>
      <c r="D796" s="108"/>
      <c r="E796" s="99"/>
      <c r="F796" s="99"/>
      <c r="G796" s="99"/>
      <c r="H796" s="99"/>
      <c r="I796" s="121"/>
      <c r="J796" s="108"/>
      <c r="K796" s="108"/>
      <c r="L796" s="108"/>
      <c r="M796" s="108"/>
      <c r="N796" s="108"/>
      <c r="O796" s="108"/>
      <c r="P796" s="108"/>
      <c r="Q796" s="108"/>
      <c r="R796" s="108"/>
      <c r="S796" s="108"/>
      <c r="T796" s="108"/>
      <c r="U796" s="108"/>
      <c r="V796" s="108"/>
      <c r="W796" s="108"/>
      <c r="X796" s="108"/>
      <c r="Y796" s="108"/>
      <c r="Z796" s="108"/>
      <c r="AA796" s="108"/>
    </row>
    <row r="797" spans="1:27" ht="14.25" customHeight="1">
      <c r="A797" s="108"/>
      <c r="B797" s="99"/>
      <c r="C797" s="108"/>
      <c r="D797" s="108"/>
      <c r="E797" s="99"/>
      <c r="F797" s="99"/>
      <c r="G797" s="99"/>
      <c r="H797" s="99"/>
      <c r="I797" s="121"/>
      <c r="J797" s="108"/>
      <c r="K797" s="108"/>
      <c r="L797" s="108"/>
      <c r="M797" s="108"/>
      <c r="N797" s="108"/>
      <c r="O797" s="108"/>
      <c r="P797" s="108"/>
      <c r="Q797" s="108"/>
      <c r="R797" s="108"/>
      <c r="S797" s="108"/>
      <c r="T797" s="108"/>
      <c r="U797" s="108"/>
      <c r="V797" s="108"/>
      <c r="W797" s="108"/>
      <c r="X797" s="108"/>
      <c r="Y797" s="108"/>
      <c r="Z797" s="108"/>
      <c r="AA797" s="108"/>
    </row>
    <row r="798" spans="1:27" ht="14.25" customHeight="1">
      <c r="A798" s="108"/>
      <c r="B798" s="99"/>
      <c r="C798" s="108"/>
      <c r="D798" s="108"/>
      <c r="E798" s="99"/>
      <c r="F798" s="99"/>
      <c r="G798" s="99"/>
      <c r="H798" s="99"/>
      <c r="I798" s="121"/>
      <c r="J798" s="108"/>
      <c r="K798" s="108"/>
      <c r="L798" s="108"/>
      <c r="M798" s="108"/>
      <c r="N798" s="108"/>
      <c r="O798" s="108"/>
      <c r="P798" s="108"/>
      <c r="Q798" s="108"/>
      <c r="R798" s="108"/>
      <c r="S798" s="108"/>
      <c r="T798" s="108"/>
      <c r="U798" s="108"/>
      <c r="V798" s="108"/>
      <c r="W798" s="108"/>
      <c r="X798" s="108"/>
      <c r="Y798" s="108"/>
      <c r="Z798" s="108"/>
      <c r="AA798" s="108"/>
    </row>
    <row r="799" spans="1:27" ht="14.25" customHeight="1">
      <c r="A799" s="108"/>
      <c r="B799" s="99"/>
      <c r="C799" s="108"/>
      <c r="D799" s="108"/>
      <c r="E799" s="99"/>
      <c r="F799" s="99"/>
      <c r="G799" s="99"/>
      <c r="H799" s="99"/>
      <c r="I799" s="121"/>
      <c r="J799" s="108"/>
      <c r="K799" s="108"/>
      <c r="L799" s="108"/>
      <c r="M799" s="108"/>
      <c r="N799" s="108"/>
      <c r="O799" s="108"/>
      <c r="P799" s="108"/>
      <c r="Q799" s="108"/>
      <c r="R799" s="108"/>
      <c r="S799" s="108"/>
      <c r="T799" s="108"/>
      <c r="U799" s="108"/>
      <c r="V799" s="108"/>
      <c r="W799" s="108"/>
      <c r="X799" s="108"/>
      <c r="Y799" s="108"/>
      <c r="Z799" s="108"/>
      <c r="AA799" s="108"/>
    </row>
    <row r="800" spans="1:27" ht="14.25" customHeight="1">
      <c r="A800" s="108"/>
      <c r="B800" s="99"/>
      <c r="C800" s="108"/>
      <c r="D800" s="108"/>
      <c r="E800" s="99"/>
      <c r="F800" s="99"/>
      <c r="G800" s="99"/>
      <c r="H800" s="99"/>
      <c r="I800" s="121"/>
      <c r="J800" s="108"/>
      <c r="K800" s="108"/>
      <c r="L800" s="108"/>
      <c r="M800" s="108"/>
      <c r="N800" s="108"/>
      <c r="O800" s="108"/>
      <c r="P800" s="108"/>
      <c r="Q800" s="108"/>
      <c r="R800" s="108"/>
      <c r="S800" s="108"/>
      <c r="T800" s="108"/>
      <c r="U800" s="108"/>
      <c r="V800" s="108"/>
      <c r="W800" s="108"/>
      <c r="X800" s="108"/>
      <c r="Y800" s="108"/>
      <c r="Z800" s="108"/>
      <c r="AA800" s="108"/>
    </row>
    <row r="801" spans="1:27" ht="14.25" customHeight="1">
      <c r="A801" s="108"/>
      <c r="B801" s="99"/>
      <c r="C801" s="108"/>
      <c r="D801" s="108"/>
      <c r="E801" s="99"/>
      <c r="F801" s="99"/>
      <c r="G801" s="99"/>
      <c r="H801" s="99"/>
      <c r="I801" s="121"/>
      <c r="J801" s="108"/>
      <c r="K801" s="108"/>
      <c r="L801" s="108"/>
      <c r="M801" s="108"/>
      <c r="N801" s="108"/>
      <c r="O801" s="108"/>
      <c r="P801" s="108"/>
      <c r="Q801" s="108"/>
      <c r="R801" s="108"/>
      <c r="S801" s="108"/>
      <c r="T801" s="108"/>
      <c r="U801" s="108"/>
      <c r="V801" s="108"/>
      <c r="W801" s="108"/>
      <c r="X801" s="108"/>
      <c r="Y801" s="108"/>
      <c r="Z801" s="108"/>
      <c r="AA801" s="108"/>
    </row>
    <row r="802" spans="1:27" ht="14.25" customHeight="1">
      <c r="A802" s="108"/>
      <c r="B802" s="99"/>
      <c r="C802" s="108"/>
      <c r="D802" s="108"/>
      <c r="E802" s="99"/>
      <c r="F802" s="99"/>
      <c r="G802" s="99"/>
      <c r="H802" s="99"/>
      <c r="I802" s="121"/>
      <c r="J802" s="108"/>
      <c r="K802" s="108"/>
      <c r="L802" s="108"/>
      <c r="M802" s="108"/>
      <c r="N802" s="108"/>
      <c r="O802" s="108"/>
      <c r="P802" s="108"/>
      <c r="Q802" s="108"/>
      <c r="R802" s="108"/>
      <c r="S802" s="108"/>
      <c r="T802" s="108"/>
      <c r="U802" s="108"/>
      <c r="V802" s="108"/>
      <c r="W802" s="108"/>
      <c r="X802" s="108"/>
      <c r="Y802" s="108"/>
      <c r="Z802" s="108"/>
      <c r="AA802" s="108"/>
    </row>
    <row r="803" spans="1:27" ht="14.25" customHeight="1">
      <c r="A803" s="108"/>
      <c r="B803" s="99"/>
      <c r="C803" s="108"/>
      <c r="D803" s="108"/>
      <c r="E803" s="99"/>
      <c r="F803" s="99"/>
      <c r="G803" s="99"/>
      <c r="H803" s="99"/>
      <c r="I803" s="121"/>
      <c r="J803" s="108"/>
      <c r="K803" s="108"/>
      <c r="L803" s="108"/>
      <c r="M803" s="108"/>
      <c r="N803" s="108"/>
      <c r="O803" s="108"/>
      <c r="P803" s="108"/>
      <c r="Q803" s="108"/>
      <c r="R803" s="108"/>
      <c r="S803" s="108"/>
      <c r="T803" s="108"/>
      <c r="U803" s="108"/>
      <c r="V803" s="108"/>
      <c r="W803" s="108"/>
      <c r="X803" s="108"/>
      <c r="Y803" s="108"/>
      <c r="Z803" s="108"/>
      <c r="AA803" s="108"/>
    </row>
    <row r="804" spans="1:27" ht="14.25" customHeight="1">
      <c r="A804" s="108"/>
      <c r="B804" s="99"/>
      <c r="C804" s="108"/>
      <c r="D804" s="108"/>
      <c r="E804" s="99"/>
      <c r="F804" s="99"/>
      <c r="G804" s="99"/>
      <c r="H804" s="99"/>
      <c r="I804" s="121"/>
      <c r="J804" s="108"/>
      <c r="K804" s="108"/>
      <c r="L804" s="108"/>
      <c r="M804" s="108"/>
      <c r="N804" s="108"/>
      <c r="O804" s="108"/>
      <c r="P804" s="108"/>
      <c r="Q804" s="108"/>
      <c r="R804" s="108"/>
      <c r="S804" s="108"/>
      <c r="T804" s="108"/>
      <c r="U804" s="108"/>
      <c r="V804" s="108"/>
      <c r="W804" s="108"/>
      <c r="X804" s="108"/>
      <c r="Y804" s="108"/>
      <c r="Z804" s="108"/>
      <c r="AA804" s="108"/>
    </row>
    <row r="805" spans="1:27" ht="14.25" customHeight="1">
      <c r="A805" s="108"/>
      <c r="B805" s="99"/>
      <c r="C805" s="108"/>
      <c r="D805" s="108"/>
      <c r="E805" s="99"/>
      <c r="F805" s="99"/>
      <c r="G805" s="99"/>
      <c r="H805" s="99"/>
      <c r="I805" s="121"/>
      <c r="J805" s="108"/>
      <c r="K805" s="108"/>
      <c r="L805" s="108"/>
      <c r="M805" s="108"/>
      <c r="N805" s="108"/>
      <c r="O805" s="108"/>
      <c r="P805" s="108"/>
      <c r="Q805" s="108"/>
      <c r="R805" s="108"/>
      <c r="S805" s="108"/>
      <c r="T805" s="108"/>
      <c r="U805" s="108"/>
      <c r="V805" s="108"/>
      <c r="W805" s="108"/>
      <c r="X805" s="108"/>
      <c r="Y805" s="108"/>
      <c r="Z805" s="108"/>
      <c r="AA805" s="108"/>
    </row>
    <row r="806" spans="1:27" ht="14.25" customHeight="1">
      <c r="A806" s="108"/>
      <c r="B806" s="99"/>
      <c r="C806" s="108"/>
      <c r="D806" s="108"/>
      <c r="E806" s="99"/>
      <c r="F806" s="99"/>
      <c r="G806" s="99"/>
      <c r="H806" s="99"/>
      <c r="I806" s="121"/>
      <c r="J806" s="108"/>
      <c r="K806" s="108"/>
      <c r="L806" s="108"/>
      <c r="M806" s="108"/>
      <c r="N806" s="108"/>
      <c r="O806" s="108"/>
      <c r="P806" s="108"/>
      <c r="Q806" s="108"/>
      <c r="R806" s="108"/>
      <c r="S806" s="108"/>
      <c r="T806" s="108"/>
      <c r="U806" s="108"/>
      <c r="V806" s="108"/>
      <c r="W806" s="108"/>
      <c r="X806" s="108"/>
      <c r="Y806" s="108"/>
      <c r="Z806" s="108"/>
      <c r="AA806" s="108"/>
    </row>
    <row r="807" spans="1:27" ht="14.25" customHeight="1">
      <c r="A807" s="108"/>
      <c r="B807" s="99"/>
      <c r="C807" s="108"/>
      <c r="D807" s="108"/>
      <c r="E807" s="99"/>
      <c r="F807" s="99"/>
      <c r="G807" s="99"/>
      <c r="H807" s="99"/>
      <c r="I807" s="121"/>
      <c r="J807" s="108"/>
      <c r="K807" s="108"/>
      <c r="L807" s="108"/>
      <c r="M807" s="108"/>
      <c r="N807" s="108"/>
      <c r="O807" s="108"/>
      <c r="P807" s="108"/>
      <c r="Q807" s="108"/>
      <c r="R807" s="108"/>
      <c r="S807" s="108"/>
      <c r="T807" s="108"/>
      <c r="U807" s="108"/>
      <c r="V807" s="108"/>
      <c r="W807" s="108"/>
      <c r="X807" s="108"/>
      <c r="Y807" s="108"/>
      <c r="Z807" s="108"/>
      <c r="AA807" s="108"/>
    </row>
    <row r="808" spans="1:27" ht="14.25" customHeight="1">
      <c r="A808" s="108"/>
      <c r="B808" s="99"/>
      <c r="C808" s="108"/>
      <c r="D808" s="108"/>
      <c r="E808" s="99"/>
      <c r="F808" s="99"/>
      <c r="G808" s="99"/>
      <c r="H808" s="99"/>
      <c r="I808" s="121"/>
      <c r="J808" s="108"/>
      <c r="K808" s="108"/>
      <c r="L808" s="108"/>
      <c r="M808" s="108"/>
      <c r="N808" s="108"/>
      <c r="O808" s="108"/>
      <c r="P808" s="108"/>
      <c r="Q808" s="108"/>
      <c r="R808" s="108"/>
      <c r="S808" s="108"/>
      <c r="T808" s="108"/>
      <c r="U808" s="108"/>
      <c r="V808" s="108"/>
      <c r="W808" s="108"/>
      <c r="X808" s="108"/>
      <c r="Y808" s="108"/>
      <c r="Z808" s="108"/>
      <c r="AA808" s="108"/>
    </row>
    <row r="809" spans="1:27" ht="14.25" customHeight="1">
      <c r="A809" s="108"/>
      <c r="B809" s="99"/>
      <c r="C809" s="108"/>
      <c r="D809" s="108"/>
      <c r="E809" s="99"/>
      <c r="F809" s="99"/>
      <c r="G809" s="99"/>
      <c r="H809" s="99"/>
      <c r="I809" s="121"/>
      <c r="J809" s="108"/>
      <c r="K809" s="108"/>
      <c r="L809" s="108"/>
      <c r="M809" s="108"/>
      <c r="N809" s="108"/>
      <c r="O809" s="108"/>
      <c r="P809" s="108"/>
      <c r="Q809" s="108"/>
      <c r="R809" s="108"/>
      <c r="S809" s="108"/>
      <c r="T809" s="108"/>
      <c r="U809" s="108"/>
      <c r="V809" s="108"/>
      <c r="W809" s="108"/>
      <c r="X809" s="108"/>
      <c r="Y809" s="108"/>
      <c r="Z809" s="108"/>
      <c r="AA809" s="108"/>
    </row>
    <row r="810" spans="1:27" ht="14.25" customHeight="1">
      <c r="A810" s="108"/>
      <c r="B810" s="99"/>
      <c r="C810" s="108"/>
      <c r="D810" s="108"/>
      <c r="E810" s="99"/>
      <c r="F810" s="99"/>
      <c r="G810" s="99"/>
      <c r="H810" s="99"/>
      <c r="I810" s="121"/>
      <c r="J810" s="108"/>
      <c r="K810" s="108"/>
      <c r="L810" s="108"/>
      <c r="M810" s="108"/>
      <c r="N810" s="108"/>
      <c r="O810" s="108"/>
      <c r="P810" s="108"/>
      <c r="Q810" s="108"/>
      <c r="R810" s="108"/>
      <c r="S810" s="108"/>
      <c r="T810" s="108"/>
      <c r="U810" s="108"/>
      <c r="V810" s="108"/>
      <c r="W810" s="108"/>
      <c r="X810" s="108"/>
      <c r="Y810" s="108"/>
      <c r="Z810" s="108"/>
      <c r="AA810" s="108"/>
    </row>
    <row r="811" spans="1:27" ht="14.25" customHeight="1">
      <c r="A811" s="108"/>
      <c r="B811" s="99"/>
      <c r="C811" s="108"/>
      <c r="D811" s="108"/>
      <c r="E811" s="99"/>
      <c r="F811" s="99"/>
      <c r="G811" s="99"/>
      <c r="H811" s="99"/>
      <c r="I811" s="121"/>
      <c r="J811" s="108"/>
      <c r="K811" s="108"/>
      <c r="L811" s="108"/>
      <c r="M811" s="108"/>
      <c r="N811" s="108"/>
      <c r="O811" s="108"/>
      <c r="P811" s="108"/>
      <c r="Q811" s="108"/>
      <c r="R811" s="108"/>
      <c r="S811" s="108"/>
      <c r="T811" s="108"/>
      <c r="U811" s="108"/>
      <c r="V811" s="108"/>
      <c r="W811" s="108"/>
      <c r="X811" s="108"/>
      <c r="Y811" s="108"/>
      <c r="Z811" s="108"/>
      <c r="AA811" s="108"/>
    </row>
    <row r="812" spans="1:27" ht="14.25" customHeight="1">
      <c r="A812" s="108"/>
      <c r="B812" s="99"/>
      <c r="C812" s="108"/>
      <c r="D812" s="108"/>
      <c r="E812" s="99"/>
      <c r="F812" s="99"/>
      <c r="G812" s="99"/>
      <c r="H812" s="99"/>
      <c r="I812" s="121"/>
      <c r="J812" s="108"/>
      <c r="K812" s="108"/>
      <c r="L812" s="108"/>
      <c r="M812" s="108"/>
      <c r="N812" s="108"/>
      <c r="O812" s="108"/>
      <c r="P812" s="108"/>
      <c r="Q812" s="108"/>
      <c r="R812" s="108"/>
      <c r="S812" s="108"/>
      <c r="T812" s="108"/>
      <c r="U812" s="108"/>
      <c r="V812" s="108"/>
      <c r="W812" s="108"/>
      <c r="X812" s="108"/>
      <c r="Y812" s="108"/>
      <c r="Z812" s="108"/>
      <c r="AA812" s="108"/>
    </row>
    <row r="813" spans="1:27" ht="14.25" customHeight="1">
      <c r="A813" s="108"/>
      <c r="B813" s="99"/>
      <c r="C813" s="108"/>
      <c r="D813" s="108"/>
      <c r="E813" s="99"/>
      <c r="F813" s="99"/>
      <c r="G813" s="99"/>
      <c r="H813" s="99"/>
      <c r="I813" s="121"/>
      <c r="J813" s="108"/>
      <c r="K813" s="108"/>
      <c r="L813" s="108"/>
      <c r="M813" s="108"/>
      <c r="N813" s="108"/>
      <c r="O813" s="108"/>
      <c r="P813" s="108"/>
      <c r="Q813" s="108"/>
      <c r="R813" s="108"/>
      <c r="S813" s="108"/>
      <c r="T813" s="108"/>
      <c r="U813" s="108"/>
      <c r="V813" s="108"/>
      <c r="W813" s="108"/>
      <c r="X813" s="108"/>
      <c r="Y813" s="108"/>
      <c r="Z813" s="108"/>
      <c r="AA813" s="108"/>
    </row>
    <row r="814" spans="1:27" ht="14.25" customHeight="1">
      <c r="A814" s="108"/>
      <c r="B814" s="99"/>
      <c r="C814" s="108"/>
      <c r="D814" s="108"/>
      <c r="E814" s="99"/>
      <c r="F814" s="99"/>
      <c r="G814" s="99"/>
      <c r="H814" s="99"/>
      <c r="I814" s="121"/>
      <c r="J814" s="108"/>
      <c r="K814" s="108"/>
      <c r="L814" s="108"/>
      <c r="M814" s="108"/>
      <c r="N814" s="108"/>
      <c r="O814" s="108"/>
      <c r="P814" s="108"/>
      <c r="Q814" s="108"/>
      <c r="R814" s="108"/>
      <c r="S814" s="108"/>
      <c r="T814" s="108"/>
      <c r="U814" s="108"/>
      <c r="V814" s="108"/>
      <c r="W814" s="108"/>
      <c r="X814" s="108"/>
      <c r="Y814" s="108"/>
      <c r="Z814" s="108"/>
      <c r="AA814" s="108"/>
    </row>
    <row r="815" spans="1:27" ht="14.25" customHeight="1">
      <c r="A815" s="108"/>
      <c r="B815" s="99"/>
      <c r="C815" s="108"/>
      <c r="D815" s="108"/>
      <c r="E815" s="99"/>
      <c r="F815" s="99"/>
      <c r="G815" s="99"/>
      <c r="H815" s="99"/>
      <c r="I815" s="121"/>
      <c r="J815" s="108"/>
      <c r="K815" s="108"/>
      <c r="L815" s="108"/>
      <c r="M815" s="108"/>
      <c r="N815" s="108"/>
      <c r="O815" s="108"/>
      <c r="P815" s="108"/>
      <c r="Q815" s="108"/>
      <c r="R815" s="108"/>
      <c r="S815" s="108"/>
      <c r="T815" s="108"/>
      <c r="U815" s="108"/>
      <c r="V815" s="108"/>
      <c r="W815" s="108"/>
      <c r="X815" s="108"/>
      <c r="Y815" s="108"/>
      <c r="Z815" s="108"/>
      <c r="AA815" s="108"/>
    </row>
    <row r="816" spans="1:27" ht="14.25" customHeight="1">
      <c r="A816" s="108"/>
      <c r="B816" s="99"/>
      <c r="C816" s="108"/>
      <c r="D816" s="108"/>
      <c r="E816" s="99"/>
      <c r="F816" s="99"/>
      <c r="G816" s="99"/>
      <c r="H816" s="99"/>
      <c r="I816" s="121"/>
      <c r="J816" s="108"/>
      <c r="K816" s="108"/>
      <c r="L816" s="108"/>
      <c r="M816" s="108"/>
      <c r="N816" s="108"/>
      <c r="O816" s="108"/>
      <c r="P816" s="108"/>
      <c r="Q816" s="108"/>
      <c r="R816" s="108"/>
      <c r="S816" s="108"/>
      <c r="T816" s="108"/>
      <c r="U816" s="108"/>
      <c r="V816" s="108"/>
      <c r="W816" s="108"/>
      <c r="X816" s="108"/>
      <c r="Y816" s="108"/>
      <c r="Z816" s="108"/>
      <c r="AA816" s="108"/>
    </row>
    <row r="817" spans="1:27" ht="14.25" customHeight="1">
      <c r="A817" s="108"/>
      <c r="B817" s="99"/>
      <c r="C817" s="108"/>
      <c r="D817" s="108"/>
      <c r="E817" s="99"/>
      <c r="F817" s="99"/>
      <c r="G817" s="99"/>
      <c r="H817" s="99"/>
      <c r="I817" s="121"/>
      <c r="J817" s="108"/>
      <c r="K817" s="108"/>
      <c r="L817" s="108"/>
      <c r="M817" s="108"/>
      <c r="N817" s="108"/>
      <c r="O817" s="108"/>
      <c r="P817" s="108"/>
      <c r="Q817" s="108"/>
      <c r="R817" s="108"/>
      <c r="S817" s="108"/>
      <c r="T817" s="108"/>
      <c r="U817" s="108"/>
      <c r="V817" s="108"/>
      <c r="W817" s="108"/>
      <c r="X817" s="108"/>
      <c r="Y817" s="108"/>
      <c r="Z817" s="108"/>
      <c r="AA817" s="108"/>
    </row>
    <row r="818" spans="1:27" ht="14.25" customHeight="1">
      <c r="A818" s="108"/>
      <c r="B818" s="99"/>
      <c r="C818" s="108"/>
      <c r="D818" s="108"/>
      <c r="E818" s="99"/>
      <c r="F818" s="99"/>
      <c r="G818" s="99"/>
      <c r="H818" s="99"/>
      <c r="I818" s="121"/>
      <c r="J818" s="108"/>
      <c r="K818" s="108"/>
      <c r="L818" s="108"/>
      <c r="M818" s="108"/>
      <c r="N818" s="108"/>
      <c r="O818" s="108"/>
      <c r="P818" s="108"/>
      <c r="Q818" s="108"/>
      <c r="R818" s="108"/>
      <c r="S818" s="108"/>
      <c r="T818" s="108"/>
      <c r="U818" s="108"/>
      <c r="V818" s="108"/>
      <c r="W818" s="108"/>
      <c r="X818" s="108"/>
      <c r="Y818" s="108"/>
      <c r="Z818" s="108"/>
      <c r="AA818" s="108"/>
    </row>
    <row r="819" spans="1:27" ht="14.25" customHeight="1">
      <c r="A819" s="108"/>
      <c r="B819" s="99"/>
      <c r="C819" s="108"/>
      <c r="D819" s="108"/>
      <c r="E819" s="99"/>
      <c r="F819" s="99"/>
      <c r="G819" s="99"/>
      <c r="H819" s="99"/>
      <c r="I819" s="121"/>
      <c r="J819" s="108"/>
      <c r="K819" s="108"/>
      <c r="L819" s="108"/>
      <c r="M819" s="108"/>
      <c r="N819" s="108"/>
      <c r="O819" s="108"/>
      <c r="P819" s="108"/>
      <c r="Q819" s="108"/>
      <c r="R819" s="108"/>
      <c r="S819" s="108"/>
      <c r="T819" s="108"/>
      <c r="U819" s="108"/>
      <c r="V819" s="108"/>
      <c r="W819" s="108"/>
      <c r="X819" s="108"/>
      <c r="Y819" s="108"/>
      <c r="Z819" s="108"/>
      <c r="AA819" s="108"/>
    </row>
    <row r="820" spans="1:27" ht="14.25" customHeight="1">
      <c r="A820" s="108"/>
      <c r="B820" s="99"/>
      <c r="C820" s="108"/>
      <c r="D820" s="108"/>
      <c r="E820" s="99"/>
      <c r="F820" s="99"/>
      <c r="G820" s="99"/>
      <c r="H820" s="99"/>
      <c r="I820" s="121"/>
      <c r="J820" s="108"/>
      <c r="K820" s="108"/>
      <c r="L820" s="108"/>
      <c r="M820" s="108"/>
      <c r="N820" s="108"/>
      <c r="O820" s="108"/>
      <c r="P820" s="108"/>
      <c r="Q820" s="108"/>
      <c r="R820" s="108"/>
      <c r="S820" s="108"/>
      <c r="T820" s="108"/>
      <c r="U820" s="108"/>
      <c r="V820" s="108"/>
      <c r="W820" s="108"/>
      <c r="X820" s="108"/>
      <c r="Y820" s="108"/>
      <c r="Z820" s="108"/>
      <c r="AA820" s="108"/>
    </row>
    <row r="821" spans="1:27" ht="14.25" customHeight="1">
      <c r="A821" s="108"/>
      <c r="B821" s="99"/>
      <c r="C821" s="108"/>
      <c r="D821" s="108"/>
      <c r="E821" s="99"/>
      <c r="F821" s="99"/>
      <c r="G821" s="99"/>
      <c r="H821" s="99"/>
      <c r="I821" s="121"/>
      <c r="J821" s="108"/>
      <c r="K821" s="108"/>
      <c r="L821" s="108"/>
      <c r="M821" s="108"/>
      <c r="N821" s="108"/>
      <c r="O821" s="108"/>
      <c r="P821" s="108"/>
      <c r="Q821" s="108"/>
      <c r="R821" s="108"/>
      <c r="S821" s="108"/>
      <c r="T821" s="108"/>
      <c r="U821" s="108"/>
      <c r="V821" s="108"/>
      <c r="W821" s="108"/>
      <c r="X821" s="108"/>
      <c r="Y821" s="108"/>
      <c r="Z821" s="108"/>
      <c r="AA821" s="108"/>
    </row>
    <row r="822" spans="1:27" ht="14.25" customHeight="1">
      <c r="A822" s="108"/>
      <c r="B822" s="99"/>
      <c r="C822" s="108"/>
      <c r="D822" s="108"/>
      <c r="E822" s="99"/>
      <c r="F822" s="99"/>
      <c r="G822" s="99"/>
      <c r="H822" s="99"/>
      <c r="I822" s="121"/>
      <c r="J822" s="108"/>
      <c r="K822" s="108"/>
      <c r="L822" s="108"/>
      <c r="M822" s="108"/>
      <c r="N822" s="108"/>
      <c r="O822" s="108"/>
      <c r="P822" s="108"/>
      <c r="Q822" s="108"/>
      <c r="R822" s="108"/>
      <c r="S822" s="108"/>
      <c r="T822" s="108"/>
      <c r="U822" s="108"/>
      <c r="V822" s="108"/>
      <c r="W822" s="108"/>
      <c r="X822" s="108"/>
      <c r="Y822" s="108"/>
      <c r="Z822" s="108"/>
      <c r="AA822" s="108"/>
    </row>
    <row r="823" spans="1:27" ht="14.25" customHeight="1">
      <c r="A823" s="108"/>
      <c r="B823" s="99"/>
      <c r="C823" s="108"/>
      <c r="D823" s="108"/>
      <c r="E823" s="99"/>
      <c r="F823" s="99"/>
      <c r="G823" s="99"/>
      <c r="H823" s="99"/>
      <c r="I823" s="121"/>
      <c r="J823" s="108"/>
      <c r="K823" s="108"/>
      <c r="L823" s="108"/>
      <c r="M823" s="108"/>
      <c r="N823" s="108"/>
      <c r="O823" s="108"/>
      <c r="P823" s="108"/>
      <c r="Q823" s="108"/>
      <c r="R823" s="108"/>
      <c r="S823" s="108"/>
      <c r="T823" s="108"/>
      <c r="U823" s="108"/>
      <c r="V823" s="108"/>
      <c r="W823" s="108"/>
      <c r="X823" s="108"/>
      <c r="Y823" s="108"/>
      <c r="Z823" s="108"/>
      <c r="AA823" s="108"/>
    </row>
    <row r="824" spans="1:27" ht="14.25" customHeight="1">
      <c r="A824" s="108"/>
      <c r="B824" s="99"/>
      <c r="C824" s="108"/>
      <c r="D824" s="108"/>
      <c r="E824" s="99"/>
      <c r="F824" s="99"/>
      <c r="G824" s="99"/>
      <c r="H824" s="99"/>
      <c r="I824" s="121"/>
      <c r="J824" s="108"/>
      <c r="K824" s="108"/>
      <c r="L824" s="108"/>
      <c r="M824" s="108"/>
      <c r="N824" s="108"/>
      <c r="O824" s="108"/>
      <c r="P824" s="108"/>
      <c r="Q824" s="108"/>
      <c r="R824" s="108"/>
      <c r="S824" s="108"/>
      <c r="T824" s="108"/>
      <c r="U824" s="108"/>
      <c r="V824" s="108"/>
      <c r="W824" s="108"/>
      <c r="X824" s="108"/>
      <c r="Y824" s="108"/>
      <c r="Z824" s="108"/>
      <c r="AA824" s="108"/>
    </row>
    <row r="825" spans="1:27" ht="14.25" customHeight="1">
      <c r="A825" s="108"/>
      <c r="B825" s="99"/>
      <c r="C825" s="108"/>
      <c r="D825" s="108"/>
      <c r="E825" s="99"/>
      <c r="F825" s="99"/>
      <c r="G825" s="99"/>
      <c r="H825" s="99"/>
      <c r="I825" s="121"/>
      <c r="J825" s="108"/>
      <c r="K825" s="108"/>
      <c r="L825" s="108"/>
      <c r="M825" s="108"/>
      <c r="N825" s="108"/>
      <c r="O825" s="108"/>
      <c r="P825" s="108"/>
      <c r="Q825" s="108"/>
      <c r="R825" s="108"/>
      <c r="S825" s="108"/>
      <c r="T825" s="108"/>
      <c r="U825" s="108"/>
      <c r="V825" s="108"/>
      <c r="W825" s="108"/>
      <c r="X825" s="108"/>
      <c r="Y825" s="108"/>
      <c r="Z825" s="108"/>
      <c r="AA825" s="108"/>
    </row>
    <row r="826" spans="1:27" ht="14.25" customHeight="1">
      <c r="A826" s="108"/>
      <c r="B826" s="99"/>
      <c r="C826" s="108"/>
      <c r="D826" s="108"/>
      <c r="E826" s="99"/>
      <c r="F826" s="99"/>
      <c r="G826" s="99"/>
      <c r="H826" s="99"/>
      <c r="I826" s="121"/>
      <c r="J826" s="108"/>
      <c r="K826" s="108"/>
      <c r="L826" s="108"/>
      <c r="M826" s="108"/>
      <c r="N826" s="108"/>
      <c r="O826" s="108"/>
      <c r="P826" s="108"/>
      <c r="Q826" s="108"/>
      <c r="R826" s="108"/>
      <c r="S826" s="108"/>
      <c r="T826" s="108"/>
      <c r="U826" s="108"/>
      <c r="V826" s="108"/>
      <c r="W826" s="108"/>
      <c r="X826" s="108"/>
      <c r="Y826" s="108"/>
      <c r="Z826" s="108"/>
      <c r="AA826" s="108"/>
    </row>
    <row r="827" spans="1:27" ht="14.25" customHeight="1">
      <c r="A827" s="108"/>
      <c r="B827" s="99"/>
      <c r="C827" s="108"/>
      <c r="D827" s="108"/>
      <c r="E827" s="99"/>
      <c r="F827" s="99"/>
      <c r="G827" s="99"/>
      <c r="H827" s="99"/>
      <c r="I827" s="121"/>
      <c r="J827" s="108"/>
      <c r="K827" s="108"/>
      <c r="L827" s="108"/>
      <c r="M827" s="108"/>
      <c r="N827" s="108"/>
      <c r="O827" s="108"/>
      <c r="P827" s="108"/>
      <c r="Q827" s="108"/>
      <c r="R827" s="108"/>
      <c r="S827" s="108"/>
      <c r="T827" s="108"/>
      <c r="U827" s="108"/>
      <c r="V827" s="108"/>
      <c r="W827" s="108"/>
      <c r="X827" s="108"/>
      <c r="Y827" s="108"/>
      <c r="Z827" s="108"/>
      <c r="AA827" s="108"/>
    </row>
    <row r="828" spans="1:27" ht="14.25" customHeight="1">
      <c r="A828" s="108"/>
      <c r="B828" s="99"/>
      <c r="C828" s="108"/>
      <c r="D828" s="108"/>
      <c r="E828" s="99"/>
      <c r="F828" s="99"/>
      <c r="G828" s="99"/>
      <c r="H828" s="99"/>
      <c r="I828" s="121"/>
      <c r="J828" s="108"/>
      <c r="K828" s="108"/>
      <c r="L828" s="108"/>
      <c r="M828" s="108"/>
      <c r="N828" s="108"/>
      <c r="O828" s="108"/>
      <c r="P828" s="108"/>
      <c r="Q828" s="108"/>
      <c r="R828" s="108"/>
      <c r="S828" s="108"/>
      <c r="T828" s="108"/>
      <c r="U828" s="108"/>
      <c r="V828" s="108"/>
      <c r="W828" s="108"/>
      <c r="X828" s="108"/>
      <c r="Y828" s="108"/>
      <c r="Z828" s="108"/>
      <c r="AA828" s="108"/>
    </row>
    <row r="829" spans="1:27" ht="14.25" customHeight="1">
      <c r="A829" s="108"/>
      <c r="B829" s="99"/>
      <c r="C829" s="108"/>
      <c r="D829" s="108"/>
      <c r="E829" s="99"/>
      <c r="F829" s="99"/>
      <c r="G829" s="99"/>
      <c r="H829" s="99"/>
      <c r="I829" s="121"/>
      <c r="J829" s="108"/>
      <c r="K829" s="108"/>
      <c r="L829" s="108"/>
      <c r="M829" s="108"/>
      <c r="N829" s="108"/>
      <c r="O829" s="108"/>
      <c r="P829" s="108"/>
      <c r="Q829" s="108"/>
      <c r="R829" s="108"/>
      <c r="S829" s="108"/>
      <c r="T829" s="108"/>
      <c r="U829" s="108"/>
      <c r="V829" s="108"/>
      <c r="W829" s="108"/>
      <c r="X829" s="108"/>
      <c r="Y829" s="108"/>
      <c r="Z829" s="108"/>
      <c r="AA829" s="108"/>
    </row>
    <row r="830" spans="1:27" ht="14.25" customHeight="1">
      <c r="A830" s="108"/>
      <c r="B830" s="99"/>
      <c r="C830" s="108"/>
      <c r="D830" s="108"/>
      <c r="E830" s="99"/>
      <c r="F830" s="99"/>
      <c r="G830" s="99"/>
      <c r="H830" s="99"/>
      <c r="I830" s="121"/>
      <c r="J830" s="108"/>
      <c r="K830" s="108"/>
      <c r="L830" s="108"/>
      <c r="M830" s="108"/>
      <c r="N830" s="108"/>
      <c r="O830" s="108"/>
      <c r="P830" s="108"/>
      <c r="Q830" s="108"/>
      <c r="R830" s="108"/>
      <c r="S830" s="108"/>
      <c r="T830" s="108"/>
      <c r="U830" s="108"/>
      <c r="V830" s="108"/>
      <c r="W830" s="108"/>
      <c r="X830" s="108"/>
      <c r="Y830" s="108"/>
      <c r="Z830" s="108"/>
      <c r="AA830" s="108"/>
    </row>
    <row r="831" spans="1:27" ht="14.25" customHeight="1">
      <c r="A831" s="108"/>
      <c r="B831" s="99"/>
      <c r="C831" s="108"/>
      <c r="D831" s="108"/>
      <c r="E831" s="99"/>
      <c r="F831" s="99"/>
      <c r="G831" s="99"/>
      <c r="H831" s="99"/>
      <c r="I831" s="121"/>
      <c r="J831" s="108"/>
      <c r="K831" s="108"/>
      <c r="L831" s="108"/>
      <c r="M831" s="108"/>
      <c r="N831" s="108"/>
      <c r="O831" s="108"/>
      <c r="P831" s="108"/>
      <c r="Q831" s="108"/>
      <c r="R831" s="108"/>
      <c r="S831" s="108"/>
      <c r="T831" s="108"/>
      <c r="U831" s="108"/>
      <c r="V831" s="108"/>
      <c r="W831" s="108"/>
      <c r="X831" s="108"/>
      <c r="Y831" s="108"/>
      <c r="Z831" s="108"/>
      <c r="AA831" s="108"/>
    </row>
    <row r="832" spans="1:27" ht="14.25" customHeight="1">
      <c r="A832" s="108"/>
      <c r="B832" s="99"/>
      <c r="C832" s="108"/>
      <c r="D832" s="108"/>
      <c r="E832" s="99"/>
      <c r="F832" s="99"/>
      <c r="G832" s="99"/>
      <c r="H832" s="99"/>
      <c r="I832" s="121"/>
      <c r="J832" s="108"/>
      <c r="K832" s="108"/>
      <c r="L832" s="108"/>
      <c r="M832" s="108"/>
      <c r="N832" s="108"/>
      <c r="O832" s="108"/>
      <c r="P832" s="108"/>
      <c r="Q832" s="108"/>
      <c r="R832" s="108"/>
      <c r="S832" s="108"/>
      <c r="T832" s="108"/>
      <c r="U832" s="108"/>
      <c r="V832" s="108"/>
      <c r="W832" s="108"/>
      <c r="X832" s="108"/>
      <c r="Y832" s="108"/>
      <c r="Z832" s="108"/>
      <c r="AA832" s="108"/>
    </row>
    <row r="833" spans="1:27" ht="14.25" customHeight="1">
      <c r="A833" s="108"/>
      <c r="B833" s="99"/>
      <c r="C833" s="108"/>
      <c r="D833" s="108"/>
      <c r="E833" s="99"/>
      <c r="F833" s="99"/>
      <c r="G833" s="99"/>
      <c r="H833" s="99"/>
      <c r="I833" s="121"/>
      <c r="J833" s="108"/>
      <c r="K833" s="108"/>
      <c r="L833" s="108"/>
      <c r="M833" s="108"/>
      <c r="N833" s="108"/>
      <c r="O833" s="108"/>
      <c r="P833" s="108"/>
      <c r="Q833" s="108"/>
      <c r="R833" s="108"/>
      <c r="S833" s="108"/>
      <c r="T833" s="108"/>
      <c r="U833" s="108"/>
      <c r="V833" s="108"/>
      <c r="W833" s="108"/>
      <c r="X833" s="108"/>
      <c r="Y833" s="108"/>
      <c r="Z833" s="108"/>
      <c r="AA833" s="108"/>
    </row>
    <row r="834" spans="1:27" ht="14.25" customHeight="1">
      <c r="A834" s="108"/>
      <c r="B834" s="99"/>
      <c r="C834" s="108"/>
      <c r="D834" s="108"/>
      <c r="E834" s="99"/>
      <c r="F834" s="99"/>
      <c r="G834" s="99"/>
      <c r="H834" s="99"/>
      <c r="I834" s="121"/>
      <c r="J834" s="108"/>
      <c r="K834" s="108"/>
      <c r="L834" s="108"/>
      <c r="M834" s="108"/>
      <c r="N834" s="108"/>
      <c r="O834" s="108"/>
      <c r="P834" s="108"/>
      <c r="Q834" s="108"/>
      <c r="R834" s="108"/>
      <c r="S834" s="108"/>
      <c r="T834" s="108"/>
      <c r="U834" s="108"/>
      <c r="V834" s="108"/>
      <c r="W834" s="108"/>
      <c r="X834" s="108"/>
      <c r="Y834" s="108"/>
      <c r="Z834" s="108"/>
      <c r="AA834" s="108"/>
    </row>
    <row r="835" spans="1:27" ht="14.25" customHeight="1">
      <c r="A835" s="108"/>
      <c r="B835" s="99"/>
      <c r="C835" s="108"/>
      <c r="D835" s="108"/>
      <c r="E835" s="99"/>
      <c r="F835" s="99"/>
      <c r="G835" s="99"/>
      <c r="H835" s="99"/>
      <c r="I835" s="121"/>
      <c r="J835" s="108"/>
      <c r="K835" s="108"/>
      <c r="L835" s="108"/>
      <c r="M835" s="108"/>
      <c r="N835" s="108"/>
      <c r="O835" s="108"/>
      <c r="P835" s="108"/>
      <c r="Q835" s="108"/>
      <c r="R835" s="108"/>
      <c r="S835" s="108"/>
      <c r="T835" s="108"/>
      <c r="U835" s="108"/>
      <c r="V835" s="108"/>
      <c r="W835" s="108"/>
      <c r="X835" s="108"/>
      <c r="Y835" s="108"/>
      <c r="Z835" s="108"/>
      <c r="AA835" s="108"/>
    </row>
    <row r="836" spans="1:27" ht="14.25" customHeight="1">
      <c r="A836" s="108"/>
      <c r="B836" s="99"/>
      <c r="C836" s="108"/>
      <c r="D836" s="108"/>
      <c r="E836" s="99"/>
      <c r="F836" s="99"/>
      <c r="G836" s="99"/>
      <c r="H836" s="99"/>
      <c r="I836" s="121"/>
      <c r="J836" s="108"/>
      <c r="K836" s="108"/>
      <c r="L836" s="108"/>
      <c r="M836" s="108"/>
      <c r="N836" s="108"/>
      <c r="O836" s="108"/>
      <c r="P836" s="108"/>
      <c r="Q836" s="108"/>
      <c r="R836" s="108"/>
      <c r="S836" s="108"/>
      <c r="T836" s="108"/>
      <c r="U836" s="108"/>
      <c r="V836" s="108"/>
      <c r="W836" s="108"/>
      <c r="X836" s="108"/>
      <c r="Y836" s="108"/>
      <c r="Z836" s="108"/>
      <c r="AA836" s="108"/>
    </row>
    <row r="837" spans="1:27" ht="14.25" customHeight="1">
      <c r="A837" s="108"/>
      <c r="B837" s="99"/>
      <c r="C837" s="108"/>
      <c r="D837" s="108"/>
      <c r="E837" s="99"/>
      <c r="F837" s="99"/>
      <c r="G837" s="99"/>
      <c r="H837" s="99"/>
      <c r="I837" s="121"/>
      <c r="J837" s="108"/>
      <c r="K837" s="108"/>
      <c r="L837" s="108"/>
      <c r="M837" s="108"/>
      <c r="N837" s="108"/>
      <c r="O837" s="108"/>
      <c r="P837" s="108"/>
      <c r="Q837" s="108"/>
      <c r="R837" s="108"/>
      <c r="S837" s="108"/>
      <c r="T837" s="108"/>
      <c r="U837" s="108"/>
      <c r="V837" s="108"/>
      <c r="W837" s="108"/>
      <c r="X837" s="108"/>
      <c r="Y837" s="108"/>
      <c r="Z837" s="108"/>
      <c r="AA837" s="108"/>
    </row>
    <row r="838" spans="1:27" ht="14.25" customHeight="1">
      <c r="A838" s="108"/>
      <c r="B838" s="99"/>
      <c r="C838" s="108"/>
      <c r="D838" s="108"/>
      <c r="E838" s="99"/>
      <c r="F838" s="99"/>
      <c r="G838" s="99"/>
      <c r="H838" s="99"/>
      <c r="I838" s="121"/>
      <c r="J838" s="108"/>
      <c r="K838" s="108"/>
      <c r="L838" s="108"/>
      <c r="M838" s="108"/>
      <c r="N838" s="108"/>
      <c r="O838" s="108"/>
      <c r="P838" s="108"/>
      <c r="Q838" s="108"/>
      <c r="R838" s="108"/>
      <c r="S838" s="108"/>
      <c r="T838" s="108"/>
      <c r="U838" s="108"/>
      <c r="V838" s="108"/>
      <c r="W838" s="108"/>
      <c r="X838" s="108"/>
      <c r="Y838" s="108"/>
      <c r="Z838" s="108"/>
      <c r="AA838" s="108"/>
    </row>
    <row r="839" spans="1:27" ht="14.25" customHeight="1">
      <c r="A839" s="108"/>
      <c r="B839" s="99"/>
      <c r="C839" s="108"/>
      <c r="D839" s="108"/>
      <c r="E839" s="99"/>
      <c r="F839" s="99"/>
      <c r="G839" s="99"/>
      <c r="H839" s="99"/>
      <c r="I839" s="121"/>
      <c r="J839" s="108"/>
      <c r="K839" s="108"/>
      <c r="L839" s="108"/>
      <c r="M839" s="108"/>
      <c r="N839" s="108"/>
      <c r="O839" s="108"/>
      <c r="P839" s="108"/>
      <c r="Q839" s="108"/>
      <c r="R839" s="108"/>
      <c r="S839" s="108"/>
      <c r="T839" s="108"/>
      <c r="U839" s="108"/>
      <c r="V839" s="108"/>
      <c r="W839" s="108"/>
      <c r="X839" s="108"/>
      <c r="Y839" s="108"/>
      <c r="Z839" s="108"/>
      <c r="AA839" s="108"/>
    </row>
    <row r="840" spans="1:27" ht="14.25" customHeight="1">
      <c r="A840" s="108"/>
      <c r="B840" s="99"/>
      <c r="C840" s="108"/>
      <c r="D840" s="108"/>
      <c r="E840" s="99"/>
      <c r="F840" s="99"/>
      <c r="G840" s="99"/>
      <c r="H840" s="99"/>
      <c r="I840" s="121"/>
      <c r="J840" s="108"/>
      <c r="K840" s="108"/>
      <c r="L840" s="108"/>
      <c r="M840" s="108"/>
      <c r="N840" s="108"/>
      <c r="O840" s="108"/>
      <c r="P840" s="108"/>
      <c r="Q840" s="108"/>
      <c r="R840" s="108"/>
      <c r="S840" s="108"/>
      <c r="T840" s="108"/>
      <c r="U840" s="108"/>
      <c r="V840" s="108"/>
      <c r="W840" s="108"/>
      <c r="X840" s="108"/>
      <c r="Y840" s="108"/>
      <c r="Z840" s="108"/>
      <c r="AA840" s="108"/>
    </row>
    <row r="841" spans="1:27" ht="14.25" customHeight="1">
      <c r="A841" s="108"/>
      <c r="B841" s="99"/>
      <c r="C841" s="108"/>
      <c r="D841" s="108"/>
      <c r="E841" s="99"/>
      <c r="F841" s="99"/>
      <c r="G841" s="99"/>
      <c r="H841" s="99"/>
      <c r="I841" s="121"/>
      <c r="J841" s="108"/>
      <c r="K841" s="108"/>
      <c r="L841" s="108"/>
      <c r="M841" s="108"/>
      <c r="N841" s="108"/>
      <c r="O841" s="108"/>
      <c r="P841" s="108"/>
      <c r="Q841" s="108"/>
      <c r="R841" s="108"/>
      <c r="S841" s="108"/>
      <c r="T841" s="108"/>
      <c r="U841" s="108"/>
      <c r="V841" s="108"/>
      <c r="W841" s="108"/>
      <c r="X841" s="108"/>
      <c r="Y841" s="108"/>
      <c r="Z841" s="108"/>
      <c r="AA841" s="108"/>
    </row>
    <row r="842" spans="1:27" ht="14.25" customHeight="1">
      <c r="A842" s="108"/>
      <c r="B842" s="99"/>
      <c r="C842" s="108"/>
      <c r="D842" s="108"/>
      <c r="E842" s="99"/>
      <c r="F842" s="99"/>
      <c r="G842" s="99"/>
      <c r="H842" s="99"/>
      <c r="I842" s="121"/>
      <c r="J842" s="108"/>
      <c r="K842" s="108"/>
      <c r="L842" s="108"/>
      <c r="M842" s="108"/>
      <c r="N842" s="108"/>
      <c r="O842" s="108"/>
      <c r="P842" s="108"/>
      <c r="Q842" s="108"/>
      <c r="R842" s="108"/>
      <c r="S842" s="108"/>
      <c r="T842" s="108"/>
      <c r="U842" s="108"/>
      <c r="V842" s="108"/>
      <c r="W842" s="108"/>
      <c r="X842" s="108"/>
      <c r="Y842" s="108"/>
      <c r="Z842" s="108"/>
      <c r="AA842" s="108"/>
    </row>
    <row r="843" spans="1:27" ht="14.25" customHeight="1">
      <c r="A843" s="108"/>
      <c r="B843" s="99"/>
      <c r="C843" s="108"/>
      <c r="D843" s="108"/>
      <c r="E843" s="99"/>
      <c r="F843" s="99"/>
      <c r="G843" s="99"/>
      <c r="H843" s="99"/>
      <c r="I843" s="121"/>
      <c r="J843" s="108"/>
      <c r="K843" s="108"/>
      <c r="L843" s="108"/>
      <c r="M843" s="108"/>
      <c r="N843" s="108"/>
      <c r="O843" s="108"/>
      <c r="P843" s="108"/>
      <c r="Q843" s="108"/>
      <c r="R843" s="108"/>
      <c r="S843" s="108"/>
      <c r="T843" s="108"/>
      <c r="U843" s="108"/>
      <c r="V843" s="108"/>
      <c r="W843" s="108"/>
      <c r="X843" s="108"/>
      <c r="Y843" s="108"/>
      <c r="Z843" s="108"/>
      <c r="AA843" s="108"/>
    </row>
    <row r="844" spans="1:27" ht="14.25" customHeight="1">
      <c r="A844" s="108"/>
      <c r="B844" s="99"/>
      <c r="C844" s="108"/>
      <c r="D844" s="108"/>
      <c r="E844" s="99"/>
      <c r="F844" s="99"/>
      <c r="G844" s="99"/>
      <c r="H844" s="99"/>
      <c r="I844" s="121"/>
      <c r="J844" s="108"/>
      <c r="K844" s="108"/>
      <c r="L844" s="108"/>
      <c r="M844" s="108"/>
      <c r="N844" s="108"/>
      <c r="O844" s="108"/>
      <c r="P844" s="108"/>
      <c r="Q844" s="108"/>
      <c r="R844" s="108"/>
      <c r="S844" s="108"/>
      <c r="T844" s="108"/>
      <c r="U844" s="108"/>
      <c r="V844" s="108"/>
      <c r="W844" s="108"/>
      <c r="X844" s="108"/>
      <c r="Y844" s="108"/>
      <c r="Z844" s="108"/>
      <c r="AA844" s="108"/>
    </row>
    <row r="845" spans="1:27" ht="14.25" customHeight="1">
      <c r="A845" s="108"/>
      <c r="B845" s="99"/>
      <c r="C845" s="108"/>
      <c r="D845" s="108"/>
      <c r="E845" s="99"/>
      <c r="F845" s="99"/>
      <c r="G845" s="99"/>
      <c r="H845" s="99"/>
      <c r="I845" s="121"/>
      <c r="J845" s="108"/>
      <c r="K845" s="108"/>
      <c r="L845" s="108"/>
      <c r="M845" s="108"/>
      <c r="N845" s="108"/>
      <c r="O845" s="108"/>
      <c r="P845" s="108"/>
      <c r="Q845" s="108"/>
      <c r="R845" s="108"/>
      <c r="S845" s="108"/>
      <c r="T845" s="108"/>
      <c r="U845" s="108"/>
      <c r="V845" s="108"/>
      <c r="W845" s="108"/>
      <c r="X845" s="108"/>
      <c r="Y845" s="108"/>
      <c r="Z845" s="108"/>
      <c r="AA845" s="108"/>
    </row>
    <row r="846" spans="1:27" ht="14.25" customHeight="1">
      <c r="A846" s="108"/>
      <c r="B846" s="99"/>
      <c r="C846" s="108"/>
      <c r="D846" s="108"/>
      <c r="E846" s="99"/>
      <c r="F846" s="99"/>
      <c r="G846" s="99"/>
      <c r="H846" s="99"/>
      <c r="I846" s="121"/>
      <c r="J846" s="108"/>
      <c r="K846" s="108"/>
      <c r="L846" s="108"/>
      <c r="M846" s="108"/>
      <c r="N846" s="108"/>
      <c r="O846" s="108"/>
      <c r="P846" s="108"/>
      <c r="Q846" s="108"/>
      <c r="R846" s="108"/>
      <c r="S846" s="108"/>
      <c r="T846" s="108"/>
      <c r="U846" s="108"/>
      <c r="V846" s="108"/>
      <c r="W846" s="108"/>
      <c r="X846" s="108"/>
      <c r="Y846" s="108"/>
      <c r="Z846" s="108"/>
      <c r="AA846" s="108"/>
    </row>
    <row r="847" spans="1:27" ht="14.25" customHeight="1">
      <c r="A847" s="108"/>
      <c r="B847" s="99"/>
      <c r="C847" s="108"/>
      <c r="D847" s="108"/>
      <c r="E847" s="99"/>
      <c r="F847" s="99"/>
      <c r="G847" s="99"/>
      <c r="H847" s="99"/>
      <c r="I847" s="121"/>
      <c r="J847" s="108"/>
      <c r="K847" s="108"/>
      <c r="L847" s="108"/>
      <c r="M847" s="108"/>
      <c r="N847" s="108"/>
      <c r="O847" s="108"/>
      <c r="P847" s="108"/>
      <c r="Q847" s="108"/>
      <c r="R847" s="108"/>
      <c r="S847" s="108"/>
      <c r="T847" s="108"/>
      <c r="U847" s="108"/>
      <c r="V847" s="108"/>
      <c r="W847" s="108"/>
      <c r="X847" s="108"/>
      <c r="Y847" s="108"/>
      <c r="Z847" s="108"/>
      <c r="AA847" s="108"/>
    </row>
    <row r="848" spans="1:27" ht="14.25" customHeight="1">
      <c r="A848" s="108"/>
      <c r="B848" s="99"/>
      <c r="C848" s="108"/>
      <c r="D848" s="108"/>
      <c r="E848" s="99"/>
      <c r="F848" s="99"/>
      <c r="G848" s="99"/>
      <c r="H848" s="99"/>
      <c r="I848" s="121"/>
      <c r="J848" s="108"/>
      <c r="K848" s="108"/>
      <c r="L848" s="108"/>
      <c r="M848" s="108"/>
      <c r="N848" s="108"/>
      <c r="O848" s="108"/>
      <c r="P848" s="108"/>
      <c r="Q848" s="108"/>
      <c r="R848" s="108"/>
      <c r="S848" s="108"/>
      <c r="T848" s="108"/>
      <c r="U848" s="108"/>
      <c r="V848" s="108"/>
      <c r="W848" s="108"/>
      <c r="X848" s="108"/>
      <c r="Y848" s="108"/>
      <c r="Z848" s="108"/>
      <c r="AA848" s="108"/>
    </row>
    <row r="849" spans="1:27" ht="14.25" customHeight="1">
      <c r="A849" s="108"/>
      <c r="B849" s="99"/>
      <c r="C849" s="108"/>
      <c r="D849" s="108"/>
      <c r="E849" s="99"/>
      <c r="F849" s="99"/>
      <c r="G849" s="99"/>
      <c r="H849" s="99"/>
      <c r="I849" s="121"/>
      <c r="J849" s="108"/>
      <c r="K849" s="108"/>
      <c r="L849" s="108"/>
      <c r="M849" s="108"/>
      <c r="N849" s="108"/>
      <c r="O849" s="108"/>
      <c r="P849" s="108"/>
      <c r="Q849" s="108"/>
      <c r="R849" s="108"/>
      <c r="S849" s="108"/>
      <c r="T849" s="108"/>
      <c r="U849" s="108"/>
      <c r="V849" s="108"/>
      <c r="W849" s="108"/>
      <c r="X849" s="108"/>
      <c r="Y849" s="108"/>
      <c r="Z849" s="108"/>
      <c r="AA849" s="108"/>
    </row>
    <row r="850" spans="1:27" ht="14.25" customHeight="1">
      <c r="A850" s="108"/>
      <c r="B850" s="99"/>
      <c r="C850" s="108"/>
      <c r="D850" s="108"/>
      <c r="E850" s="99"/>
      <c r="F850" s="99"/>
      <c r="G850" s="99"/>
      <c r="H850" s="99"/>
      <c r="I850" s="121"/>
      <c r="J850" s="108"/>
      <c r="K850" s="108"/>
      <c r="L850" s="108"/>
      <c r="M850" s="108"/>
      <c r="N850" s="108"/>
      <c r="O850" s="108"/>
      <c r="P850" s="108"/>
      <c r="Q850" s="108"/>
      <c r="R850" s="108"/>
      <c r="S850" s="108"/>
      <c r="T850" s="108"/>
      <c r="U850" s="108"/>
      <c r="V850" s="108"/>
      <c r="W850" s="108"/>
      <c r="X850" s="108"/>
      <c r="Y850" s="108"/>
      <c r="Z850" s="108"/>
      <c r="AA850" s="108"/>
    </row>
    <row r="851" spans="1:27" ht="14.25" customHeight="1">
      <c r="A851" s="108"/>
      <c r="B851" s="99"/>
      <c r="C851" s="108"/>
      <c r="D851" s="108"/>
      <c r="E851" s="99"/>
      <c r="F851" s="99"/>
      <c r="G851" s="99"/>
      <c r="H851" s="99"/>
      <c r="I851" s="121"/>
      <c r="J851" s="108"/>
      <c r="K851" s="108"/>
      <c r="L851" s="108"/>
      <c r="M851" s="108"/>
      <c r="N851" s="108"/>
      <c r="O851" s="108"/>
      <c r="P851" s="108"/>
      <c r="Q851" s="108"/>
      <c r="R851" s="108"/>
      <c r="S851" s="108"/>
      <c r="T851" s="108"/>
      <c r="U851" s="108"/>
      <c r="V851" s="108"/>
      <c r="W851" s="108"/>
      <c r="X851" s="108"/>
      <c r="Y851" s="108"/>
      <c r="Z851" s="108"/>
      <c r="AA851" s="108"/>
    </row>
    <row r="852" spans="1:27" ht="14.25" customHeight="1">
      <c r="A852" s="108"/>
      <c r="B852" s="99"/>
      <c r="C852" s="108"/>
      <c r="D852" s="108"/>
      <c r="E852" s="99"/>
      <c r="F852" s="99"/>
      <c r="G852" s="99"/>
      <c r="H852" s="99"/>
      <c r="I852" s="121"/>
      <c r="J852" s="108"/>
      <c r="K852" s="108"/>
      <c r="L852" s="108"/>
      <c r="M852" s="108"/>
      <c r="N852" s="108"/>
      <c r="O852" s="108"/>
      <c r="P852" s="108"/>
      <c r="Q852" s="108"/>
      <c r="R852" s="108"/>
      <c r="S852" s="108"/>
      <c r="T852" s="108"/>
      <c r="U852" s="108"/>
      <c r="V852" s="108"/>
      <c r="W852" s="108"/>
      <c r="X852" s="108"/>
      <c r="Y852" s="108"/>
      <c r="Z852" s="108"/>
      <c r="AA852" s="108"/>
    </row>
    <row r="853" spans="1:27" ht="14.25" customHeight="1">
      <c r="A853" s="108"/>
      <c r="B853" s="99"/>
      <c r="C853" s="108"/>
      <c r="D853" s="108"/>
      <c r="E853" s="99"/>
      <c r="F853" s="99"/>
      <c r="G853" s="99"/>
      <c r="H853" s="99"/>
      <c r="I853" s="121"/>
      <c r="J853" s="108"/>
      <c r="K853" s="108"/>
      <c r="L853" s="108"/>
      <c r="M853" s="108"/>
      <c r="N853" s="108"/>
      <c r="O853" s="108"/>
      <c r="P853" s="108"/>
      <c r="Q853" s="108"/>
      <c r="R853" s="108"/>
      <c r="S853" s="108"/>
      <c r="T853" s="108"/>
      <c r="U853" s="108"/>
      <c r="V853" s="108"/>
      <c r="W853" s="108"/>
      <c r="X853" s="108"/>
      <c r="Y853" s="108"/>
      <c r="Z853" s="108"/>
      <c r="AA853" s="108"/>
    </row>
    <row r="854" spans="1:27" ht="14.25" customHeight="1">
      <c r="A854" s="108"/>
      <c r="B854" s="99"/>
      <c r="C854" s="108"/>
      <c r="D854" s="108"/>
      <c r="E854" s="99"/>
      <c r="F854" s="99"/>
      <c r="G854" s="99"/>
      <c r="H854" s="99"/>
      <c r="I854" s="121"/>
      <c r="J854" s="108"/>
      <c r="K854" s="108"/>
      <c r="L854" s="108"/>
      <c r="M854" s="108"/>
      <c r="N854" s="108"/>
      <c r="O854" s="108"/>
      <c r="P854" s="108"/>
      <c r="Q854" s="108"/>
      <c r="R854" s="108"/>
      <c r="S854" s="108"/>
      <c r="T854" s="108"/>
      <c r="U854" s="108"/>
      <c r="V854" s="108"/>
      <c r="W854" s="108"/>
      <c r="X854" s="108"/>
      <c r="Y854" s="108"/>
      <c r="Z854" s="108"/>
      <c r="AA854" s="108"/>
    </row>
    <row r="855" spans="1:27" ht="14.25" customHeight="1">
      <c r="A855" s="108"/>
      <c r="B855" s="99"/>
      <c r="C855" s="108"/>
      <c r="D855" s="108"/>
      <c r="E855" s="99"/>
      <c r="F855" s="99"/>
      <c r="G855" s="99"/>
      <c r="H855" s="99"/>
      <c r="I855" s="121"/>
      <c r="J855" s="108"/>
      <c r="K855" s="108"/>
      <c r="L855" s="108"/>
      <c r="M855" s="108"/>
      <c r="N855" s="108"/>
      <c r="O855" s="108"/>
      <c r="P855" s="108"/>
      <c r="Q855" s="108"/>
      <c r="R855" s="108"/>
      <c r="S855" s="108"/>
      <c r="T855" s="108"/>
      <c r="U855" s="108"/>
      <c r="V855" s="108"/>
      <c r="W855" s="108"/>
      <c r="X855" s="108"/>
      <c r="Y855" s="108"/>
      <c r="Z855" s="108"/>
      <c r="AA855" s="108"/>
    </row>
    <row r="856" spans="1:27" ht="14.25" customHeight="1">
      <c r="A856" s="108"/>
      <c r="B856" s="99"/>
      <c r="C856" s="108"/>
      <c r="D856" s="108"/>
      <c r="E856" s="99"/>
      <c r="F856" s="99"/>
      <c r="G856" s="99"/>
      <c r="H856" s="99"/>
      <c r="I856" s="121"/>
      <c r="J856" s="108"/>
      <c r="K856" s="108"/>
      <c r="L856" s="108"/>
      <c r="M856" s="108"/>
      <c r="N856" s="108"/>
      <c r="O856" s="108"/>
      <c r="P856" s="108"/>
      <c r="Q856" s="108"/>
      <c r="R856" s="108"/>
      <c r="S856" s="108"/>
      <c r="T856" s="108"/>
      <c r="U856" s="108"/>
      <c r="V856" s="108"/>
      <c r="W856" s="108"/>
      <c r="X856" s="108"/>
      <c r="Y856" s="108"/>
      <c r="Z856" s="108"/>
      <c r="AA856" s="108"/>
    </row>
    <row r="857" spans="1:27" ht="14.25" customHeight="1">
      <c r="A857" s="108"/>
      <c r="B857" s="99"/>
      <c r="C857" s="108"/>
      <c r="D857" s="108"/>
      <c r="E857" s="99"/>
      <c r="F857" s="99"/>
      <c r="G857" s="99"/>
      <c r="H857" s="99"/>
      <c r="I857" s="121"/>
      <c r="J857" s="108"/>
      <c r="K857" s="108"/>
      <c r="L857" s="108"/>
      <c r="M857" s="108"/>
      <c r="N857" s="108"/>
      <c r="O857" s="108"/>
      <c r="P857" s="108"/>
      <c r="Q857" s="108"/>
      <c r="R857" s="108"/>
      <c r="S857" s="108"/>
      <c r="T857" s="108"/>
      <c r="U857" s="108"/>
      <c r="V857" s="108"/>
      <c r="W857" s="108"/>
      <c r="X857" s="108"/>
      <c r="Y857" s="108"/>
      <c r="Z857" s="108"/>
      <c r="AA857" s="108"/>
    </row>
    <row r="858" spans="1:27" ht="14.25" customHeight="1">
      <c r="A858" s="108"/>
      <c r="B858" s="99"/>
      <c r="C858" s="108"/>
      <c r="D858" s="108"/>
      <c r="E858" s="99"/>
      <c r="F858" s="99"/>
      <c r="G858" s="99"/>
      <c r="H858" s="99"/>
      <c r="I858" s="121"/>
      <c r="J858" s="108"/>
      <c r="K858" s="108"/>
      <c r="L858" s="108"/>
      <c r="M858" s="108"/>
      <c r="N858" s="108"/>
      <c r="O858" s="108"/>
      <c r="P858" s="108"/>
      <c r="Q858" s="108"/>
      <c r="R858" s="108"/>
      <c r="S858" s="108"/>
      <c r="T858" s="108"/>
      <c r="U858" s="108"/>
      <c r="V858" s="108"/>
      <c r="W858" s="108"/>
      <c r="X858" s="108"/>
      <c r="Y858" s="108"/>
      <c r="Z858" s="108"/>
      <c r="AA858" s="108"/>
    </row>
    <row r="859" spans="1:27" ht="14.25" customHeight="1">
      <c r="A859" s="108"/>
      <c r="B859" s="99"/>
      <c r="C859" s="108"/>
      <c r="D859" s="108"/>
      <c r="E859" s="99"/>
      <c r="F859" s="99"/>
      <c r="G859" s="99"/>
      <c r="H859" s="99"/>
      <c r="I859" s="121"/>
      <c r="J859" s="108"/>
      <c r="K859" s="108"/>
      <c r="L859" s="108"/>
      <c r="M859" s="108"/>
      <c r="N859" s="108"/>
      <c r="O859" s="108"/>
      <c r="P859" s="108"/>
      <c r="Q859" s="108"/>
      <c r="R859" s="108"/>
      <c r="S859" s="108"/>
      <c r="T859" s="108"/>
      <c r="U859" s="108"/>
      <c r="V859" s="108"/>
      <c r="W859" s="108"/>
      <c r="X859" s="108"/>
      <c r="Y859" s="108"/>
      <c r="Z859" s="108"/>
      <c r="AA859" s="108"/>
    </row>
    <row r="860" spans="1:27" ht="14.25" customHeight="1">
      <c r="A860" s="108"/>
      <c r="B860" s="99"/>
      <c r="C860" s="108"/>
      <c r="D860" s="108"/>
      <c r="E860" s="99"/>
      <c r="F860" s="99"/>
      <c r="G860" s="99"/>
      <c r="H860" s="99"/>
      <c r="I860" s="121"/>
      <c r="J860" s="108"/>
      <c r="K860" s="108"/>
      <c r="L860" s="108"/>
      <c r="M860" s="108"/>
      <c r="N860" s="108"/>
      <c r="O860" s="108"/>
      <c r="P860" s="108"/>
      <c r="Q860" s="108"/>
      <c r="R860" s="108"/>
      <c r="S860" s="108"/>
      <c r="T860" s="108"/>
      <c r="U860" s="108"/>
      <c r="V860" s="108"/>
      <c r="W860" s="108"/>
      <c r="X860" s="108"/>
      <c r="Y860" s="108"/>
      <c r="Z860" s="108"/>
      <c r="AA860" s="108"/>
    </row>
    <row r="861" spans="1:27" ht="14.25" customHeight="1">
      <c r="A861" s="108"/>
      <c r="B861" s="99"/>
      <c r="C861" s="108"/>
      <c r="D861" s="108"/>
      <c r="E861" s="99"/>
      <c r="F861" s="99"/>
      <c r="G861" s="99"/>
      <c r="H861" s="99"/>
      <c r="I861" s="121"/>
      <c r="J861" s="108"/>
      <c r="K861" s="108"/>
      <c r="L861" s="108"/>
      <c r="M861" s="108"/>
      <c r="N861" s="108"/>
      <c r="O861" s="108"/>
      <c r="P861" s="108"/>
      <c r="Q861" s="108"/>
      <c r="R861" s="108"/>
      <c r="S861" s="108"/>
      <c r="T861" s="108"/>
      <c r="U861" s="108"/>
      <c r="V861" s="108"/>
      <c r="W861" s="108"/>
      <c r="X861" s="108"/>
      <c r="Y861" s="108"/>
      <c r="Z861" s="108"/>
      <c r="AA861" s="108"/>
    </row>
    <row r="862" spans="1:27" ht="14.25" customHeight="1">
      <c r="A862" s="108"/>
      <c r="B862" s="99"/>
      <c r="C862" s="108"/>
      <c r="D862" s="108"/>
      <c r="E862" s="99"/>
      <c r="F862" s="99"/>
      <c r="G862" s="99"/>
      <c r="H862" s="99"/>
      <c r="I862" s="121"/>
      <c r="J862" s="108"/>
      <c r="K862" s="108"/>
      <c r="L862" s="108"/>
      <c r="M862" s="108"/>
      <c r="N862" s="108"/>
      <c r="O862" s="108"/>
      <c r="P862" s="108"/>
      <c r="Q862" s="108"/>
      <c r="R862" s="108"/>
      <c r="S862" s="108"/>
      <c r="T862" s="108"/>
      <c r="U862" s="108"/>
      <c r="V862" s="108"/>
      <c r="W862" s="108"/>
      <c r="X862" s="108"/>
      <c r="Y862" s="108"/>
      <c r="Z862" s="108"/>
      <c r="AA862" s="108"/>
    </row>
    <row r="863" spans="1:27" ht="14.25" customHeight="1">
      <c r="A863" s="108"/>
      <c r="B863" s="99"/>
      <c r="C863" s="108"/>
      <c r="D863" s="108"/>
      <c r="E863" s="99"/>
      <c r="F863" s="99"/>
      <c r="G863" s="99"/>
      <c r="H863" s="99"/>
      <c r="I863" s="121"/>
      <c r="J863" s="108"/>
      <c r="K863" s="108"/>
      <c r="L863" s="108"/>
      <c r="M863" s="108"/>
      <c r="N863" s="108"/>
      <c r="O863" s="108"/>
      <c r="P863" s="108"/>
      <c r="Q863" s="108"/>
      <c r="R863" s="108"/>
      <c r="S863" s="108"/>
      <c r="T863" s="108"/>
      <c r="U863" s="108"/>
      <c r="V863" s="108"/>
      <c r="W863" s="108"/>
      <c r="X863" s="108"/>
      <c r="Y863" s="108"/>
      <c r="Z863" s="108"/>
      <c r="AA863" s="108"/>
    </row>
    <row r="864" spans="1:27" ht="14.25" customHeight="1">
      <c r="A864" s="108"/>
      <c r="B864" s="99"/>
      <c r="C864" s="108"/>
      <c r="D864" s="108"/>
      <c r="E864" s="99"/>
      <c r="F864" s="99"/>
      <c r="G864" s="99"/>
      <c r="H864" s="99"/>
      <c r="I864" s="121"/>
      <c r="J864" s="108"/>
      <c r="K864" s="108"/>
      <c r="L864" s="108"/>
      <c r="M864" s="108"/>
      <c r="N864" s="108"/>
      <c r="O864" s="108"/>
      <c r="P864" s="108"/>
      <c r="Q864" s="108"/>
      <c r="R864" s="108"/>
      <c r="S864" s="108"/>
      <c r="T864" s="108"/>
      <c r="U864" s="108"/>
      <c r="V864" s="108"/>
      <c r="W864" s="108"/>
      <c r="X864" s="108"/>
      <c r="Y864" s="108"/>
      <c r="Z864" s="108"/>
      <c r="AA864" s="108"/>
    </row>
    <row r="865" spans="1:27" ht="14.25" customHeight="1">
      <c r="A865" s="108"/>
      <c r="B865" s="99"/>
      <c r="C865" s="108"/>
      <c r="D865" s="108"/>
      <c r="E865" s="99"/>
      <c r="F865" s="99"/>
      <c r="G865" s="99"/>
      <c r="H865" s="99"/>
      <c r="I865" s="121"/>
      <c r="J865" s="108"/>
      <c r="K865" s="108"/>
      <c r="L865" s="108"/>
      <c r="M865" s="108"/>
      <c r="N865" s="108"/>
      <c r="O865" s="108"/>
      <c r="P865" s="108"/>
      <c r="Q865" s="108"/>
      <c r="R865" s="108"/>
      <c r="S865" s="108"/>
      <c r="T865" s="108"/>
      <c r="U865" s="108"/>
      <c r="V865" s="108"/>
      <c r="W865" s="108"/>
      <c r="X865" s="108"/>
      <c r="Y865" s="108"/>
      <c r="Z865" s="108"/>
      <c r="AA865" s="108"/>
    </row>
    <row r="866" spans="1:27" ht="14.25" customHeight="1">
      <c r="A866" s="108"/>
      <c r="B866" s="99"/>
      <c r="C866" s="108"/>
      <c r="D866" s="108"/>
      <c r="E866" s="99"/>
      <c r="F866" s="99"/>
      <c r="G866" s="99"/>
      <c r="H866" s="99"/>
      <c r="I866" s="121"/>
      <c r="J866" s="108"/>
      <c r="K866" s="108"/>
      <c r="L866" s="108"/>
      <c r="M866" s="108"/>
      <c r="N866" s="108"/>
      <c r="O866" s="108"/>
      <c r="P866" s="108"/>
      <c r="Q866" s="108"/>
      <c r="R866" s="108"/>
      <c r="S866" s="108"/>
      <c r="T866" s="108"/>
      <c r="U866" s="108"/>
      <c r="V866" s="108"/>
      <c r="W866" s="108"/>
      <c r="X866" s="108"/>
      <c r="Y866" s="108"/>
      <c r="Z866" s="108"/>
      <c r="AA866" s="108"/>
    </row>
    <row r="867" spans="1:27" ht="14.25" customHeight="1">
      <c r="A867" s="108"/>
      <c r="B867" s="99"/>
      <c r="C867" s="108"/>
      <c r="D867" s="108"/>
      <c r="E867" s="99"/>
      <c r="F867" s="99"/>
      <c r="G867" s="99"/>
      <c r="H867" s="99"/>
      <c r="I867" s="121"/>
      <c r="J867" s="108"/>
      <c r="K867" s="108"/>
      <c r="L867" s="108"/>
      <c r="M867" s="108"/>
      <c r="N867" s="108"/>
      <c r="O867" s="108"/>
      <c r="P867" s="108"/>
      <c r="Q867" s="108"/>
      <c r="R867" s="108"/>
      <c r="S867" s="108"/>
      <c r="T867" s="108"/>
      <c r="U867" s="108"/>
      <c r="V867" s="108"/>
      <c r="W867" s="108"/>
      <c r="X867" s="108"/>
      <c r="Y867" s="108"/>
      <c r="Z867" s="108"/>
      <c r="AA867" s="108"/>
    </row>
    <row r="868" spans="1:27" ht="14.25" customHeight="1">
      <c r="A868" s="108"/>
      <c r="B868" s="99"/>
      <c r="C868" s="108"/>
      <c r="D868" s="108"/>
      <c r="E868" s="99"/>
      <c r="F868" s="99"/>
      <c r="G868" s="99"/>
      <c r="H868" s="99"/>
      <c r="I868" s="121"/>
      <c r="J868" s="108"/>
      <c r="K868" s="108"/>
      <c r="L868" s="108"/>
      <c r="M868" s="108"/>
      <c r="N868" s="108"/>
      <c r="O868" s="108"/>
      <c r="P868" s="108"/>
      <c r="Q868" s="108"/>
      <c r="R868" s="108"/>
      <c r="S868" s="108"/>
      <c r="T868" s="108"/>
      <c r="U868" s="108"/>
      <c r="V868" s="108"/>
      <c r="W868" s="108"/>
      <c r="X868" s="108"/>
      <c r="Y868" s="108"/>
      <c r="Z868" s="108"/>
      <c r="AA868" s="108"/>
    </row>
    <row r="869" spans="1:27" ht="14.25" customHeight="1">
      <c r="A869" s="108"/>
      <c r="B869" s="99"/>
      <c r="C869" s="108"/>
      <c r="D869" s="108"/>
      <c r="E869" s="99"/>
      <c r="F869" s="99"/>
      <c r="G869" s="99"/>
      <c r="H869" s="99"/>
      <c r="I869" s="121"/>
      <c r="J869" s="108"/>
      <c r="K869" s="108"/>
      <c r="L869" s="108"/>
      <c r="M869" s="108"/>
      <c r="N869" s="108"/>
      <c r="O869" s="108"/>
      <c r="P869" s="108"/>
      <c r="Q869" s="108"/>
      <c r="R869" s="108"/>
      <c r="S869" s="108"/>
      <c r="T869" s="108"/>
      <c r="U869" s="108"/>
      <c r="V869" s="108"/>
      <c r="W869" s="108"/>
      <c r="X869" s="108"/>
      <c r="Y869" s="108"/>
      <c r="Z869" s="108"/>
      <c r="AA869" s="108"/>
    </row>
    <row r="870" spans="1:27" ht="14.25" customHeight="1">
      <c r="A870" s="108"/>
      <c r="B870" s="99"/>
      <c r="C870" s="108"/>
      <c r="D870" s="108"/>
      <c r="E870" s="99"/>
      <c r="F870" s="99"/>
      <c r="G870" s="99"/>
      <c r="H870" s="99"/>
      <c r="I870" s="121"/>
      <c r="J870" s="108"/>
      <c r="K870" s="108"/>
      <c r="L870" s="108"/>
      <c r="M870" s="108"/>
      <c r="N870" s="108"/>
      <c r="O870" s="108"/>
      <c r="P870" s="108"/>
      <c r="Q870" s="108"/>
      <c r="R870" s="108"/>
      <c r="S870" s="108"/>
      <c r="T870" s="108"/>
      <c r="U870" s="108"/>
      <c r="V870" s="108"/>
      <c r="W870" s="108"/>
      <c r="X870" s="108"/>
      <c r="Y870" s="108"/>
      <c r="Z870" s="108"/>
      <c r="AA870" s="108"/>
    </row>
    <row r="871" spans="1:27" ht="14.25" customHeight="1">
      <c r="A871" s="108"/>
      <c r="B871" s="99"/>
      <c r="C871" s="108"/>
      <c r="D871" s="108"/>
      <c r="E871" s="99"/>
      <c r="F871" s="99"/>
      <c r="G871" s="99"/>
      <c r="H871" s="99"/>
      <c r="I871" s="121"/>
      <c r="J871" s="108"/>
      <c r="K871" s="108"/>
      <c r="L871" s="108"/>
      <c r="M871" s="108"/>
      <c r="N871" s="108"/>
      <c r="O871" s="108"/>
      <c r="P871" s="108"/>
      <c r="Q871" s="108"/>
      <c r="R871" s="108"/>
      <c r="S871" s="108"/>
      <c r="T871" s="108"/>
      <c r="U871" s="108"/>
      <c r="V871" s="108"/>
      <c r="W871" s="108"/>
      <c r="X871" s="108"/>
      <c r="Y871" s="108"/>
      <c r="Z871" s="108"/>
      <c r="AA871" s="108"/>
    </row>
    <row r="872" spans="1:27" ht="14.25" customHeight="1">
      <c r="A872" s="108"/>
      <c r="B872" s="99"/>
      <c r="C872" s="108"/>
      <c r="D872" s="108"/>
      <c r="E872" s="99"/>
      <c r="F872" s="99"/>
      <c r="G872" s="99"/>
      <c r="H872" s="99"/>
      <c r="I872" s="121"/>
      <c r="J872" s="108"/>
      <c r="K872" s="108"/>
      <c r="L872" s="108"/>
      <c r="M872" s="108"/>
      <c r="N872" s="108"/>
      <c r="O872" s="108"/>
      <c r="P872" s="108"/>
      <c r="Q872" s="108"/>
      <c r="R872" s="108"/>
      <c r="S872" s="108"/>
      <c r="T872" s="108"/>
      <c r="U872" s="108"/>
      <c r="V872" s="108"/>
      <c r="W872" s="108"/>
      <c r="X872" s="108"/>
      <c r="Y872" s="108"/>
      <c r="Z872" s="108"/>
      <c r="AA872" s="108"/>
    </row>
    <row r="873" spans="1:27" ht="14.25" customHeight="1">
      <c r="A873" s="108"/>
      <c r="B873" s="99"/>
      <c r="C873" s="108"/>
      <c r="D873" s="108"/>
      <c r="E873" s="99"/>
      <c r="F873" s="99"/>
      <c r="G873" s="99"/>
      <c r="H873" s="99"/>
      <c r="I873" s="121"/>
      <c r="J873" s="108"/>
      <c r="K873" s="108"/>
      <c r="L873" s="108"/>
      <c r="M873" s="108"/>
      <c r="N873" s="108"/>
      <c r="O873" s="108"/>
      <c r="P873" s="108"/>
      <c r="Q873" s="108"/>
      <c r="R873" s="108"/>
      <c r="S873" s="108"/>
      <c r="T873" s="108"/>
      <c r="U873" s="108"/>
      <c r="V873" s="108"/>
      <c r="W873" s="108"/>
      <c r="X873" s="108"/>
      <c r="Y873" s="108"/>
      <c r="Z873" s="108"/>
      <c r="AA873" s="108"/>
    </row>
    <row r="874" spans="1:27" ht="14.25" customHeight="1">
      <c r="A874" s="108"/>
      <c r="B874" s="99"/>
      <c r="C874" s="108"/>
      <c r="D874" s="108"/>
      <c r="E874" s="99"/>
      <c r="F874" s="99"/>
      <c r="G874" s="99"/>
      <c r="H874" s="99"/>
      <c r="I874" s="121"/>
      <c r="J874" s="108"/>
      <c r="K874" s="108"/>
      <c r="L874" s="108"/>
      <c r="M874" s="108"/>
      <c r="N874" s="108"/>
      <c r="O874" s="108"/>
      <c r="P874" s="108"/>
      <c r="Q874" s="108"/>
      <c r="R874" s="108"/>
      <c r="S874" s="108"/>
      <c r="T874" s="108"/>
      <c r="U874" s="108"/>
      <c r="V874" s="108"/>
      <c r="W874" s="108"/>
      <c r="X874" s="108"/>
      <c r="Y874" s="108"/>
      <c r="Z874" s="108"/>
      <c r="AA874" s="108"/>
    </row>
    <row r="875" spans="1:27" ht="14.25" customHeight="1">
      <c r="A875" s="108"/>
      <c r="B875" s="99"/>
      <c r="C875" s="108"/>
      <c r="D875" s="108"/>
      <c r="E875" s="99"/>
      <c r="F875" s="99"/>
      <c r="G875" s="99"/>
      <c r="H875" s="99"/>
      <c r="I875" s="121"/>
      <c r="J875" s="108"/>
      <c r="K875" s="108"/>
      <c r="L875" s="108"/>
      <c r="M875" s="108"/>
      <c r="N875" s="108"/>
      <c r="O875" s="108"/>
      <c r="P875" s="108"/>
      <c r="Q875" s="108"/>
      <c r="R875" s="108"/>
      <c r="S875" s="108"/>
      <c r="T875" s="108"/>
      <c r="U875" s="108"/>
      <c r="V875" s="108"/>
      <c r="W875" s="108"/>
      <c r="X875" s="108"/>
      <c r="Y875" s="108"/>
      <c r="Z875" s="108"/>
      <c r="AA875" s="108"/>
    </row>
    <row r="876" spans="1:27" ht="14.25" customHeight="1">
      <c r="A876" s="108"/>
      <c r="B876" s="99"/>
      <c r="C876" s="108"/>
      <c r="D876" s="108"/>
      <c r="E876" s="99"/>
      <c r="F876" s="99"/>
      <c r="G876" s="99"/>
      <c r="H876" s="99"/>
      <c r="I876" s="121"/>
      <c r="J876" s="108"/>
      <c r="K876" s="108"/>
      <c r="L876" s="108"/>
      <c r="M876" s="108"/>
      <c r="N876" s="108"/>
      <c r="O876" s="108"/>
      <c r="P876" s="108"/>
      <c r="Q876" s="108"/>
      <c r="R876" s="108"/>
      <c r="S876" s="108"/>
      <c r="T876" s="108"/>
      <c r="U876" s="108"/>
      <c r="V876" s="108"/>
      <c r="W876" s="108"/>
      <c r="X876" s="108"/>
      <c r="Y876" s="108"/>
      <c r="Z876" s="108"/>
      <c r="AA876" s="108"/>
    </row>
    <row r="877" spans="1:27" ht="14.25" customHeight="1">
      <c r="A877" s="108"/>
      <c r="B877" s="99"/>
      <c r="C877" s="108"/>
      <c r="D877" s="108"/>
      <c r="E877" s="99"/>
      <c r="F877" s="99"/>
      <c r="G877" s="99"/>
      <c r="H877" s="99"/>
      <c r="I877" s="121"/>
      <c r="J877" s="108"/>
      <c r="K877" s="108"/>
      <c r="L877" s="108"/>
      <c r="M877" s="108"/>
      <c r="N877" s="108"/>
      <c r="O877" s="108"/>
      <c r="P877" s="108"/>
      <c r="Q877" s="108"/>
      <c r="R877" s="108"/>
      <c r="S877" s="108"/>
      <c r="T877" s="108"/>
      <c r="U877" s="108"/>
      <c r="V877" s="108"/>
      <c r="W877" s="108"/>
      <c r="X877" s="108"/>
      <c r="Y877" s="108"/>
      <c r="Z877" s="108"/>
      <c r="AA877" s="108"/>
    </row>
    <row r="878" spans="1:27" ht="14.25" customHeight="1">
      <c r="A878" s="108"/>
      <c r="B878" s="99"/>
      <c r="C878" s="108"/>
      <c r="D878" s="108"/>
      <c r="E878" s="99"/>
      <c r="F878" s="99"/>
      <c r="G878" s="99"/>
      <c r="H878" s="99"/>
      <c r="I878" s="121"/>
      <c r="J878" s="108"/>
      <c r="K878" s="108"/>
      <c r="L878" s="108"/>
      <c r="M878" s="108"/>
      <c r="N878" s="108"/>
      <c r="O878" s="108"/>
      <c r="P878" s="108"/>
      <c r="Q878" s="108"/>
      <c r="R878" s="108"/>
      <c r="S878" s="108"/>
      <c r="T878" s="108"/>
      <c r="U878" s="108"/>
      <c r="V878" s="108"/>
      <c r="W878" s="108"/>
      <c r="X878" s="108"/>
      <c r="Y878" s="108"/>
      <c r="Z878" s="108"/>
      <c r="AA878" s="108"/>
    </row>
    <row r="879" spans="1:27" ht="14.25" customHeight="1">
      <c r="A879" s="108"/>
      <c r="B879" s="99"/>
      <c r="C879" s="108"/>
      <c r="D879" s="108"/>
      <c r="E879" s="99"/>
      <c r="F879" s="99"/>
      <c r="G879" s="99"/>
      <c r="H879" s="99"/>
      <c r="I879" s="121"/>
      <c r="J879" s="108"/>
      <c r="K879" s="108"/>
      <c r="L879" s="108"/>
      <c r="M879" s="108"/>
      <c r="N879" s="108"/>
      <c r="O879" s="108"/>
      <c r="P879" s="108"/>
      <c r="Q879" s="108"/>
      <c r="R879" s="108"/>
      <c r="S879" s="108"/>
      <c r="T879" s="108"/>
      <c r="U879" s="108"/>
      <c r="V879" s="108"/>
      <c r="W879" s="108"/>
      <c r="X879" s="108"/>
      <c r="Y879" s="108"/>
      <c r="Z879" s="108"/>
      <c r="AA879" s="108"/>
    </row>
    <row r="880" spans="1:27" ht="14.25" customHeight="1">
      <c r="A880" s="108"/>
      <c r="B880" s="99"/>
      <c r="C880" s="108"/>
      <c r="D880" s="108"/>
      <c r="E880" s="99"/>
      <c r="F880" s="99"/>
      <c r="G880" s="99"/>
      <c r="H880" s="99"/>
      <c r="I880" s="121"/>
      <c r="J880" s="108"/>
      <c r="K880" s="108"/>
      <c r="L880" s="108"/>
      <c r="M880" s="108"/>
      <c r="N880" s="108"/>
      <c r="O880" s="108"/>
      <c r="P880" s="108"/>
      <c r="Q880" s="108"/>
      <c r="R880" s="108"/>
      <c r="S880" s="108"/>
      <c r="T880" s="108"/>
      <c r="U880" s="108"/>
      <c r="V880" s="108"/>
      <c r="W880" s="108"/>
      <c r="X880" s="108"/>
      <c r="Y880" s="108"/>
      <c r="Z880" s="108"/>
      <c r="AA880" s="108"/>
    </row>
    <row r="881" spans="1:27" ht="14.25" customHeight="1">
      <c r="A881" s="108"/>
      <c r="B881" s="99"/>
      <c r="C881" s="108"/>
      <c r="D881" s="108"/>
      <c r="E881" s="99"/>
      <c r="F881" s="99"/>
      <c r="G881" s="99"/>
      <c r="H881" s="99"/>
      <c r="I881" s="121"/>
      <c r="J881" s="108"/>
      <c r="K881" s="108"/>
      <c r="L881" s="108"/>
      <c r="M881" s="108"/>
      <c r="N881" s="108"/>
      <c r="O881" s="108"/>
      <c r="P881" s="108"/>
      <c r="Q881" s="108"/>
      <c r="R881" s="108"/>
      <c r="S881" s="108"/>
      <c r="T881" s="108"/>
      <c r="U881" s="108"/>
      <c r="V881" s="108"/>
      <c r="W881" s="108"/>
      <c r="X881" s="108"/>
      <c r="Y881" s="108"/>
      <c r="Z881" s="108"/>
      <c r="AA881" s="108"/>
    </row>
    <row r="882" spans="1:27" ht="14.25" customHeight="1">
      <c r="A882" s="108"/>
      <c r="B882" s="99"/>
      <c r="C882" s="108"/>
      <c r="D882" s="108"/>
      <c r="E882" s="99"/>
      <c r="F882" s="99"/>
      <c r="G882" s="99"/>
      <c r="H882" s="99"/>
      <c r="I882" s="121"/>
      <c r="J882" s="108"/>
      <c r="K882" s="108"/>
      <c r="L882" s="108"/>
      <c r="M882" s="108"/>
      <c r="N882" s="108"/>
      <c r="O882" s="108"/>
      <c r="P882" s="108"/>
      <c r="Q882" s="108"/>
      <c r="R882" s="108"/>
      <c r="S882" s="108"/>
      <c r="T882" s="108"/>
      <c r="U882" s="108"/>
      <c r="V882" s="108"/>
      <c r="W882" s="108"/>
      <c r="X882" s="108"/>
      <c r="Y882" s="108"/>
      <c r="Z882" s="108"/>
      <c r="AA882" s="108"/>
    </row>
    <row r="883" spans="1:27" ht="14.25" customHeight="1">
      <c r="A883" s="108"/>
      <c r="B883" s="99"/>
      <c r="C883" s="108"/>
      <c r="D883" s="108"/>
      <c r="E883" s="99"/>
      <c r="F883" s="99"/>
      <c r="G883" s="99"/>
      <c r="H883" s="99"/>
      <c r="I883" s="121"/>
      <c r="J883" s="108"/>
      <c r="K883" s="108"/>
      <c r="L883" s="108"/>
      <c r="M883" s="108"/>
      <c r="N883" s="108"/>
      <c r="O883" s="108"/>
      <c r="P883" s="108"/>
      <c r="Q883" s="108"/>
      <c r="R883" s="108"/>
      <c r="S883" s="108"/>
      <c r="T883" s="108"/>
      <c r="U883" s="108"/>
      <c r="V883" s="108"/>
      <c r="W883" s="108"/>
      <c r="X883" s="108"/>
      <c r="Y883" s="108"/>
      <c r="Z883" s="108"/>
      <c r="AA883" s="108"/>
    </row>
    <row r="884" spans="1:27" ht="14.25" customHeight="1">
      <c r="A884" s="108"/>
      <c r="B884" s="99"/>
      <c r="C884" s="108"/>
      <c r="D884" s="108"/>
      <c r="E884" s="99"/>
      <c r="F884" s="99"/>
      <c r="G884" s="99"/>
      <c r="H884" s="99"/>
      <c r="I884" s="121"/>
      <c r="J884" s="108"/>
      <c r="K884" s="108"/>
      <c r="L884" s="108"/>
      <c r="M884" s="108"/>
      <c r="N884" s="108"/>
      <c r="O884" s="108"/>
      <c r="P884" s="108"/>
      <c r="Q884" s="108"/>
      <c r="R884" s="108"/>
      <c r="S884" s="108"/>
      <c r="T884" s="108"/>
      <c r="U884" s="108"/>
      <c r="V884" s="108"/>
      <c r="W884" s="108"/>
      <c r="X884" s="108"/>
      <c r="Y884" s="108"/>
      <c r="Z884" s="108"/>
      <c r="AA884" s="108"/>
    </row>
    <row r="885" spans="1:27" ht="14.25" customHeight="1">
      <c r="A885" s="108"/>
      <c r="B885" s="99"/>
      <c r="C885" s="108"/>
      <c r="D885" s="108"/>
      <c r="E885" s="99"/>
      <c r="F885" s="99"/>
      <c r="G885" s="99"/>
      <c r="H885" s="99"/>
      <c r="I885" s="121"/>
      <c r="J885" s="108"/>
      <c r="K885" s="108"/>
      <c r="L885" s="108"/>
      <c r="M885" s="108"/>
      <c r="N885" s="108"/>
      <c r="O885" s="108"/>
      <c r="P885" s="108"/>
      <c r="Q885" s="108"/>
      <c r="R885" s="108"/>
      <c r="S885" s="108"/>
      <c r="T885" s="108"/>
      <c r="U885" s="108"/>
      <c r="V885" s="108"/>
      <c r="W885" s="108"/>
      <c r="X885" s="108"/>
      <c r="Y885" s="108"/>
      <c r="Z885" s="108"/>
      <c r="AA885" s="108"/>
    </row>
    <row r="886" spans="1:27" ht="14.25" customHeight="1">
      <c r="A886" s="108"/>
      <c r="B886" s="99"/>
      <c r="C886" s="108"/>
      <c r="D886" s="108"/>
      <c r="E886" s="99"/>
      <c r="F886" s="99"/>
      <c r="G886" s="99"/>
      <c r="H886" s="99"/>
      <c r="I886" s="121"/>
      <c r="J886" s="108"/>
      <c r="K886" s="108"/>
      <c r="L886" s="108"/>
      <c r="M886" s="108"/>
      <c r="N886" s="108"/>
      <c r="O886" s="108"/>
      <c r="P886" s="108"/>
      <c r="Q886" s="108"/>
      <c r="R886" s="108"/>
      <c r="S886" s="108"/>
      <c r="T886" s="108"/>
      <c r="U886" s="108"/>
      <c r="V886" s="108"/>
      <c r="W886" s="108"/>
      <c r="X886" s="108"/>
      <c r="Y886" s="108"/>
      <c r="Z886" s="108"/>
      <c r="AA886" s="108"/>
    </row>
    <row r="887" spans="1:27" ht="14.25" customHeight="1">
      <c r="A887" s="108"/>
      <c r="B887" s="99"/>
      <c r="C887" s="108"/>
      <c r="D887" s="108"/>
      <c r="E887" s="99"/>
      <c r="F887" s="99"/>
      <c r="G887" s="99"/>
      <c r="H887" s="99"/>
      <c r="I887" s="121"/>
      <c r="J887" s="108"/>
      <c r="K887" s="108"/>
      <c r="L887" s="108"/>
      <c r="M887" s="108"/>
      <c r="N887" s="108"/>
      <c r="O887" s="108"/>
      <c r="P887" s="108"/>
      <c r="Q887" s="108"/>
      <c r="R887" s="108"/>
      <c r="S887" s="108"/>
      <c r="T887" s="108"/>
      <c r="U887" s="108"/>
      <c r="V887" s="108"/>
      <c r="W887" s="108"/>
      <c r="X887" s="108"/>
      <c r="Y887" s="108"/>
      <c r="Z887" s="108"/>
      <c r="AA887" s="108"/>
    </row>
    <row r="888" spans="1:27" ht="14.25" customHeight="1">
      <c r="A888" s="108"/>
      <c r="B888" s="99"/>
      <c r="C888" s="108"/>
      <c r="D888" s="108"/>
      <c r="E888" s="99"/>
      <c r="F888" s="99"/>
      <c r="G888" s="99"/>
      <c r="H888" s="99"/>
      <c r="I888" s="121"/>
      <c r="J888" s="108"/>
      <c r="K888" s="108"/>
      <c r="L888" s="108"/>
      <c r="M888" s="108"/>
      <c r="N888" s="108"/>
      <c r="O888" s="108"/>
      <c r="P888" s="108"/>
      <c r="Q888" s="108"/>
      <c r="R888" s="108"/>
      <c r="S888" s="108"/>
      <c r="T888" s="108"/>
      <c r="U888" s="108"/>
      <c r="V888" s="108"/>
      <c r="W888" s="108"/>
      <c r="X888" s="108"/>
      <c r="Y888" s="108"/>
      <c r="Z888" s="108"/>
      <c r="AA888" s="108"/>
    </row>
    <row r="889" spans="1:27" ht="14.25" customHeight="1">
      <c r="A889" s="108"/>
      <c r="B889" s="99"/>
      <c r="C889" s="108"/>
      <c r="D889" s="108"/>
      <c r="E889" s="99"/>
      <c r="F889" s="99"/>
      <c r="G889" s="99"/>
      <c r="H889" s="99"/>
      <c r="I889" s="121"/>
      <c r="J889" s="108"/>
      <c r="K889" s="108"/>
      <c r="L889" s="108"/>
      <c r="M889" s="108"/>
      <c r="N889" s="108"/>
      <c r="O889" s="108"/>
      <c r="P889" s="108"/>
      <c r="Q889" s="108"/>
      <c r="R889" s="108"/>
      <c r="S889" s="108"/>
      <c r="T889" s="108"/>
      <c r="U889" s="108"/>
      <c r="V889" s="108"/>
      <c r="W889" s="108"/>
      <c r="X889" s="108"/>
      <c r="Y889" s="108"/>
      <c r="Z889" s="108"/>
      <c r="AA889" s="108"/>
    </row>
    <row r="890" spans="1:27" ht="14.25" customHeight="1">
      <c r="A890" s="108"/>
      <c r="B890" s="99"/>
      <c r="C890" s="108"/>
      <c r="D890" s="108"/>
      <c r="E890" s="99"/>
      <c r="F890" s="99"/>
      <c r="G890" s="99"/>
      <c r="H890" s="99"/>
      <c r="I890" s="121"/>
      <c r="J890" s="108"/>
      <c r="K890" s="108"/>
      <c r="L890" s="108"/>
      <c r="M890" s="108"/>
      <c r="N890" s="108"/>
      <c r="O890" s="108"/>
      <c r="P890" s="108"/>
      <c r="Q890" s="108"/>
      <c r="R890" s="108"/>
      <c r="S890" s="108"/>
      <c r="T890" s="108"/>
      <c r="U890" s="108"/>
      <c r="V890" s="108"/>
      <c r="W890" s="108"/>
      <c r="X890" s="108"/>
      <c r="Y890" s="108"/>
      <c r="Z890" s="108"/>
      <c r="AA890" s="108"/>
    </row>
    <row r="891" spans="1:27" ht="14.25" customHeight="1">
      <c r="A891" s="108"/>
      <c r="B891" s="99"/>
      <c r="C891" s="108"/>
      <c r="D891" s="108"/>
      <c r="E891" s="99"/>
      <c r="F891" s="99"/>
      <c r="G891" s="99"/>
      <c r="H891" s="99"/>
      <c r="I891" s="121"/>
      <c r="J891" s="108"/>
      <c r="K891" s="108"/>
      <c r="L891" s="108"/>
      <c r="M891" s="108"/>
      <c r="N891" s="108"/>
      <c r="O891" s="108"/>
      <c r="P891" s="108"/>
      <c r="Q891" s="108"/>
      <c r="R891" s="108"/>
      <c r="S891" s="108"/>
      <c r="T891" s="108"/>
      <c r="U891" s="108"/>
      <c r="V891" s="108"/>
      <c r="W891" s="108"/>
      <c r="X891" s="108"/>
      <c r="Y891" s="108"/>
      <c r="Z891" s="108"/>
      <c r="AA891" s="108"/>
    </row>
    <row r="892" spans="1:27" ht="14.25" customHeight="1">
      <c r="A892" s="108"/>
      <c r="B892" s="99"/>
      <c r="C892" s="108"/>
      <c r="D892" s="108"/>
      <c r="E892" s="99"/>
      <c r="F892" s="99"/>
      <c r="G892" s="99"/>
      <c r="H892" s="99"/>
      <c r="I892" s="121"/>
      <c r="J892" s="108"/>
      <c r="K892" s="108"/>
      <c r="L892" s="108"/>
      <c r="M892" s="108"/>
      <c r="N892" s="108"/>
      <c r="O892" s="108"/>
      <c r="P892" s="108"/>
      <c r="Q892" s="108"/>
      <c r="R892" s="108"/>
      <c r="S892" s="108"/>
      <c r="T892" s="108"/>
      <c r="U892" s="108"/>
      <c r="V892" s="108"/>
      <c r="W892" s="108"/>
      <c r="X892" s="108"/>
      <c r="Y892" s="108"/>
      <c r="Z892" s="108"/>
      <c r="AA892" s="108"/>
    </row>
    <row r="893" spans="1:27" ht="14.25" customHeight="1">
      <c r="A893" s="108"/>
      <c r="B893" s="99"/>
      <c r="C893" s="108"/>
      <c r="D893" s="108"/>
      <c r="E893" s="99"/>
      <c r="F893" s="99"/>
      <c r="G893" s="99"/>
      <c r="H893" s="99"/>
      <c r="I893" s="121"/>
      <c r="J893" s="108"/>
      <c r="K893" s="108"/>
      <c r="L893" s="108"/>
      <c r="M893" s="108"/>
      <c r="N893" s="108"/>
      <c r="O893" s="108"/>
      <c r="P893" s="108"/>
      <c r="Q893" s="108"/>
      <c r="R893" s="108"/>
      <c r="S893" s="108"/>
      <c r="T893" s="108"/>
      <c r="U893" s="108"/>
      <c r="V893" s="108"/>
      <c r="W893" s="108"/>
      <c r="X893" s="108"/>
      <c r="Y893" s="108"/>
      <c r="Z893" s="108"/>
      <c r="AA893" s="108"/>
    </row>
    <row r="894" spans="1:27" ht="14.25" customHeight="1">
      <c r="A894" s="108"/>
      <c r="B894" s="99"/>
      <c r="C894" s="108"/>
      <c r="D894" s="108"/>
      <c r="E894" s="99"/>
      <c r="F894" s="99"/>
      <c r="G894" s="99"/>
      <c r="H894" s="99"/>
      <c r="I894" s="121"/>
      <c r="J894" s="108"/>
      <c r="K894" s="108"/>
      <c r="L894" s="108"/>
      <c r="M894" s="108"/>
      <c r="N894" s="108"/>
      <c r="O894" s="108"/>
      <c r="P894" s="108"/>
      <c r="Q894" s="108"/>
      <c r="R894" s="108"/>
      <c r="S894" s="108"/>
      <c r="T894" s="108"/>
      <c r="U894" s="108"/>
      <c r="V894" s="108"/>
      <c r="W894" s="108"/>
      <c r="X894" s="108"/>
      <c r="Y894" s="108"/>
      <c r="Z894" s="108"/>
      <c r="AA894" s="108"/>
    </row>
    <row r="895" spans="1:27" ht="14.25" customHeight="1">
      <c r="A895" s="108"/>
      <c r="B895" s="99"/>
      <c r="C895" s="108"/>
      <c r="D895" s="108"/>
      <c r="E895" s="99"/>
      <c r="F895" s="99"/>
      <c r="G895" s="99"/>
      <c r="H895" s="99"/>
      <c r="I895" s="121"/>
      <c r="J895" s="108"/>
      <c r="K895" s="108"/>
      <c r="L895" s="108"/>
      <c r="M895" s="108"/>
      <c r="N895" s="108"/>
      <c r="O895" s="108"/>
      <c r="P895" s="108"/>
      <c r="Q895" s="108"/>
      <c r="R895" s="108"/>
      <c r="S895" s="108"/>
      <c r="T895" s="108"/>
      <c r="U895" s="108"/>
      <c r="V895" s="108"/>
      <c r="W895" s="108"/>
      <c r="X895" s="108"/>
      <c r="Y895" s="108"/>
      <c r="Z895" s="108"/>
      <c r="AA895" s="108"/>
    </row>
    <row r="896" spans="1:27" ht="14.25" customHeight="1">
      <c r="A896" s="108"/>
      <c r="B896" s="99"/>
      <c r="C896" s="108"/>
      <c r="D896" s="108"/>
      <c r="E896" s="99"/>
      <c r="F896" s="99"/>
      <c r="G896" s="99"/>
      <c r="H896" s="99"/>
      <c r="I896" s="121"/>
      <c r="J896" s="108"/>
      <c r="K896" s="108"/>
      <c r="L896" s="108"/>
      <c r="M896" s="108"/>
      <c r="N896" s="108"/>
      <c r="O896" s="108"/>
      <c r="P896" s="108"/>
      <c r="Q896" s="108"/>
      <c r="R896" s="108"/>
      <c r="S896" s="108"/>
      <c r="T896" s="108"/>
      <c r="U896" s="108"/>
      <c r="V896" s="108"/>
      <c r="W896" s="108"/>
      <c r="X896" s="108"/>
      <c r="Y896" s="108"/>
      <c r="Z896" s="108"/>
      <c r="AA896" s="108"/>
    </row>
    <row r="897" spans="1:27" ht="14.25" customHeight="1">
      <c r="A897" s="108"/>
      <c r="B897" s="99"/>
      <c r="C897" s="108"/>
      <c r="D897" s="108"/>
      <c r="E897" s="99"/>
      <c r="F897" s="99"/>
      <c r="G897" s="99"/>
      <c r="H897" s="99"/>
      <c r="I897" s="121"/>
      <c r="J897" s="108"/>
      <c r="K897" s="108"/>
      <c r="L897" s="108"/>
      <c r="M897" s="108"/>
      <c r="N897" s="108"/>
      <c r="O897" s="108"/>
      <c r="P897" s="108"/>
      <c r="Q897" s="108"/>
      <c r="R897" s="108"/>
      <c r="S897" s="108"/>
      <c r="T897" s="108"/>
      <c r="U897" s="108"/>
      <c r="V897" s="108"/>
      <c r="W897" s="108"/>
      <c r="X897" s="108"/>
      <c r="Y897" s="108"/>
      <c r="Z897" s="108"/>
      <c r="AA897" s="108"/>
    </row>
    <row r="898" spans="1:27" ht="14.25" customHeight="1">
      <c r="A898" s="108"/>
      <c r="B898" s="99"/>
      <c r="C898" s="108"/>
      <c r="D898" s="108"/>
      <c r="E898" s="99"/>
      <c r="F898" s="99"/>
      <c r="G898" s="99"/>
      <c r="H898" s="99"/>
      <c r="I898" s="121"/>
      <c r="J898" s="108"/>
      <c r="K898" s="108"/>
      <c r="L898" s="108"/>
      <c r="M898" s="108"/>
      <c r="N898" s="108"/>
      <c r="O898" s="108"/>
      <c r="P898" s="108"/>
      <c r="Q898" s="108"/>
      <c r="R898" s="108"/>
      <c r="S898" s="108"/>
      <c r="T898" s="108"/>
      <c r="U898" s="108"/>
      <c r="V898" s="108"/>
      <c r="W898" s="108"/>
      <c r="X898" s="108"/>
      <c r="Y898" s="108"/>
      <c r="Z898" s="108"/>
      <c r="AA898" s="108"/>
    </row>
    <row r="899" spans="1:27" ht="14.25" customHeight="1">
      <c r="A899" s="108"/>
      <c r="B899" s="99"/>
      <c r="C899" s="108"/>
      <c r="D899" s="108"/>
      <c r="E899" s="99"/>
      <c r="F899" s="99"/>
      <c r="G899" s="99"/>
      <c r="H899" s="99"/>
      <c r="I899" s="121"/>
      <c r="J899" s="108"/>
      <c r="K899" s="108"/>
      <c r="L899" s="108"/>
      <c r="M899" s="108"/>
      <c r="N899" s="108"/>
      <c r="O899" s="108"/>
      <c r="P899" s="108"/>
      <c r="Q899" s="108"/>
      <c r="R899" s="108"/>
      <c r="S899" s="108"/>
      <c r="T899" s="108"/>
      <c r="U899" s="108"/>
      <c r="V899" s="108"/>
      <c r="W899" s="108"/>
      <c r="X899" s="108"/>
      <c r="Y899" s="108"/>
      <c r="Z899" s="108"/>
      <c r="AA899" s="108"/>
    </row>
    <row r="900" spans="1:27" ht="14.25" customHeight="1">
      <c r="A900" s="108"/>
      <c r="B900" s="99"/>
      <c r="C900" s="108"/>
      <c r="D900" s="108"/>
      <c r="E900" s="99"/>
      <c r="F900" s="99"/>
      <c r="G900" s="99"/>
      <c r="H900" s="99"/>
      <c r="I900" s="121"/>
      <c r="J900" s="108"/>
      <c r="K900" s="108"/>
      <c r="L900" s="108"/>
      <c r="M900" s="108"/>
      <c r="N900" s="108"/>
      <c r="O900" s="108"/>
      <c r="P900" s="108"/>
      <c r="Q900" s="108"/>
      <c r="R900" s="108"/>
      <c r="S900" s="108"/>
      <c r="T900" s="108"/>
      <c r="U900" s="108"/>
      <c r="V900" s="108"/>
      <c r="W900" s="108"/>
      <c r="X900" s="108"/>
      <c r="Y900" s="108"/>
      <c r="Z900" s="108"/>
      <c r="AA900" s="108"/>
    </row>
    <row r="901" spans="1:27" ht="14.25" customHeight="1">
      <c r="A901" s="108"/>
      <c r="B901" s="99"/>
      <c r="C901" s="108"/>
      <c r="D901" s="108"/>
      <c r="E901" s="99"/>
      <c r="F901" s="99"/>
      <c r="G901" s="99"/>
      <c r="H901" s="99"/>
      <c r="I901" s="121"/>
      <c r="J901" s="108"/>
      <c r="K901" s="108"/>
      <c r="L901" s="108"/>
      <c r="M901" s="108"/>
      <c r="N901" s="108"/>
      <c r="O901" s="108"/>
      <c r="P901" s="108"/>
      <c r="Q901" s="108"/>
      <c r="R901" s="108"/>
      <c r="S901" s="108"/>
      <c r="T901" s="108"/>
      <c r="U901" s="108"/>
      <c r="V901" s="108"/>
      <c r="W901" s="108"/>
      <c r="X901" s="108"/>
      <c r="Y901" s="108"/>
      <c r="Z901" s="108"/>
      <c r="AA901" s="108"/>
    </row>
    <row r="902" spans="1:27" ht="14.25" customHeight="1">
      <c r="A902" s="108"/>
      <c r="B902" s="99"/>
      <c r="C902" s="108"/>
      <c r="D902" s="108"/>
      <c r="E902" s="99"/>
      <c r="F902" s="99"/>
      <c r="G902" s="99"/>
      <c r="H902" s="99"/>
      <c r="I902" s="121"/>
      <c r="J902" s="108"/>
      <c r="K902" s="108"/>
      <c r="L902" s="108"/>
      <c r="M902" s="108"/>
      <c r="N902" s="108"/>
      <c r="O902" s="108"/>
      <c r="P902" s="108"/>
      <c r="Q902" s="108"/>
      <c r="R902" s="108"/>
      <c r="S902" s="108"/>
      <c r="T902" s="108"/>
      <c r="U902" s="108"/>
      <c r="V902" s="108"/>
      <c r="W902" s="108"/>
      <c r="X902" s="108"/>
      <c r="Y902" s="108"/>
      <c r="Z902" s="108"/>
      <c r="AA902" s="108"/>
    </row>
    <row r="903" spans="1:27" ht="14.25" customHeight="1">
      <c r="A903" s="108"/>
      <c r="B903" s="99"/>
      <c r="C903" s="108"/>
      <c r="D903" s="108"/>
      <c r="E903" s="99"/>
      <c r="F903" s="99"/>
      <c r="G903" s="99"/>
      <c r="H903" s="99"/>
      <c r="I903" s="121"/>
      <c r="J903" s="108"/>
      <c r="K903" s="108"/>
      <c r="L903" s="108"/>
      <c r="M903" s="108"/>
      <c r="N903" s="108"/>
      <c r="O903" s="108"/>
      <c r="P903" s="108"/>
      <c r="Q903" s="108"/>
      <c r="R903" s="108"/>
      <c r="S903" s="108"/>
      <c r="T903" s="108"/>
      <c r="U903" s="108"/>
      <c r="V903" s="108"/>
      <c r="W903" s="108"/>
      <c r="X903" s="108"/>
      <c r="Y903" s="108"/>
      <c r="Z903" s="108"/>
      <c r="AA903" s="108"/>
    </row>
    <row r="904" spans="1:27" ht="14.25" customHeight="1">
      <c r="A904" s="108"/>
      <c r="B904" s="99"/>
      <c r="C904" s="108"/>
      <c r="D904" s="108"/>
      <c r="E904" s="99"/>
      <c r="F904" s="99"/>
      <c r="G904" s="99"/>
      <c r="H904" s="99"/>
      <c r="I904" s="121"/>
      <c r="J904" s="108"/>
      <c r="K904" s="108"/>
      <c r="L904" s="108"/>
      <c r="M904" s="108"/>
      <c r="N904" s="108"/>
      <c r="O904" s="108"/>
      <c r="P904" s="108"/>
      <c r="Q904" s="108"/>
      <c r="R904" s="108"/>
      <c r="S904" s="108"/>
      <c r="T904" s="108"/>
      <c r="U904" s="108"/>
      <c r="V904" s="108"/>
      <c r="W904" s="108"/>
      <c r="X904" s="108"/>
      <c r="Y904" s="108"/>
      <c r="Z904" s="108"/>
      <c r="AA904" s="108"/>
    </row>
    <row r="905" spans="1:27" ht="14.25" customHeight="1">
      <c r="A905" s="108"/>
      <c r="B905" s="99"/>
      <c r="C905" s="108"/>
      <c r="D905" s="108"/>
      <c r="E905" s="99"/>
      <c r="F905" s="99"/>
      <c r="G905" s="99"/>
      <c r="H905" s="99"/>
      <c r="I905" s="121"/>
      <c r="J905" s="108"/>
      <c r="K905" s="108"/>
      <c r="L905" s="108"/>
      <c r="M905" s="108"/>
      <c r="N905" s="108"/>
      <c r="O905" s="108"/>
      <c r="P905" s="108"/>
      <c r="Q905" s="108"/>
      <c r="R905" s="108"/>
      <c r="S905" s="108"/>
      <c r="T905" s="108"/>
      <c r="U905" s="108"/>
      <c r="V905" s="108"/>
      <c r="W905" s="108"/>
      <c r="X905" s="108"/>
      <c r="Y905" s="108"/>
      <c r="Z905" s="108"/>
      <c r="AA905" s="108"/>
    </row>
    <row r="906" spans="1:27" ht="14.25" customHeight="1">
      <c r="A906" s="108"/>
      <c r="B906" s="99"/>
      <c r="C906" s="108"/>
      <c r="D906" s="108"/>
      <c r="E906" s="99"/>
      <c r="F906" s="99"/>
      <c r="G906" s="99"/>
      <c r="H906" s="99"/>
      <c r="I906" s="121"/>
      <c r="J906" s="108"/>
      <c r="K906" s="108"/>
      <c r="L906" s="108"/>
      <c r="M906" s="108"/>
      <c r="N906" s="108"/>
      <c r="O906" s="108"/>
      <c r="P906" s="108"/>
      <c r="Q906" s="108"/>
      <c r="R906" s="108"/>
      <c r="S906" s="108"/>
      <c r="T906" s="108"/>
      <c r="U906" s="108"/>
      <c r="V906" s="108"/>
      <c r="W906" s="108"/>
      <c r="X906" s="108"/>
      <c r="Y906" s="108"/>
      <c r="Z906" s="108"/>
      <c r="AA906" s="108"/>
    </row>
    <row r="907" spans="1:27" ht="14.25" customHeight="1">
      <c r="A907" s="108"/>
      <c r="B907" s="99"/>
      <c r="C907" s="108"/>
      <c r="D907" s="108"/>
      <c r="E907" s="99"/>
      <c r="F907" s="99"/>
      <c r="G907" s="99"/>
      <c r="H907" s="99"/>
      <c r="I907" s="121"/>
      <c r="J907" s="108"/>
      <c r="K907" s="108"/>
      <c r="L907" s="108"/>
      <c r="M907" s="108"/>
      <c r="N907" s="108"/>
      <c r="O907" s="108"/>
      <c r="P907" s="108"/>
      <c r="Q907" s="108"/>
      <c r="R907" s="108"/>
      <c r="S907" s="108"/>
      <c r="T907" s="108"/>
      <c r="U907" s="108"/>
      <c r="V907" s="108"/>
      <c r="W907" s="108"/>
      <c r="X907" s="108"/>
      <c r="Y907" s="108"/>
      <c r="Z907" s="108"/>
      <c r="AA907" s="108"/>
    </row>
    <row r="908" spans="1:27" ht="14.25" customHeight="1">
      <c r="A908" s="108"/>
      <c r="B908" s="99"/>
      <c r="C908" s="108"/>
      <c r="D908" s="108"/>
      <c r="E908" s="99"/>
      <c r="F908" s="99"/>
      <c r="G908" s="99"/>
      <c r="H908" s="99"/>
      <c r="I908" s="121"/>
      <c r="J908" s="108"/>
      <c r="K908" s="108"/>
      <c r="L908" s="108"/>
      <c r="M908" s="108"/>
      <c r="N908" s="108"/>
      <c r="O908" s="108"/>
      <c r="P908" s="108"/>
      <c r="Q908" s="108"/>
      <c r="R908" s="108"/>
      <c r="S908" s="108"/>
      <c r="T908" s="108"/>
      <c r="U908" s="108"/>
      <c r="V908" s="108"/>
      <c r="W908" s="108"/>
      <c r="X908" s="108"/>
      <c r="Y908" s="108"/>
      <c r="Z908" s="108"/>
      <c r="AA908" s="108"/>
    </row>
    <row r="909" spans="1:27" ht="14.25" customHeight="1">
      <c r="A909" s="108"/>
      <c r="B909" s="99"/>
      <c r="C909" s="108"/>
      <c r="D909" s="108"/>
      <c r="E909" s="99"/>
      <c r="F909" s="99"/>
      <c r="G909" s="99"/>
      <c r="H909" s="99"/>
      <c r="I909" s="121"/>
      <c r="J909" s="108"/>
      <c r="K909" s="108"/>
      <c r="L909" s="108"/>
      <c r="M909" s="108"/>
      <c r="N909" s="108"/>
      <c r="O909" s="108"/>
      <c r="P909" s="108"/>
      <c r="Q909" s="108"/>
      <c r="R909" s="108"/>
      <c r="S909" s="108"/>
      <c r="T909" s="108"/>
      <c r="U909" s="108"/>
      <c r="V909" s="108"/>
      <c r="W909" s="108"/>
      <c r="X909" s="108"/>
      <c r="Y909" s="108"/>
      <c r="Z909" s="108"/>
      <c r="AA909" s="108"/>
    </row>
    <row r="910" spans="1:27" ht="14.25" customHeight="1">
      <c r="A910" s="108"/>
      <c r="B910" s="99"/>
      <c r="C910" s="108"/>
      <c r="D910" s="108"/>
      <c r="E910" s="99"/>
      <c r="F910" s="99"/>
      <c r="G910" s="99"/>
      <c r="H910" s="99"/>
      <c r="I910" s="121"/>
      <c r="J910" s="108"/>
      <c r="K910" s="108"/>
      <c r="L910" s="108"/>
      <c r="M910" s="108"/>
      <c r="N910" s="108"/>
      <c r="O910" s="108"/>
      <c r="P910" s="108"/>
      <c r="Q910" s="108"/>
      <c r="R910" s="108"/>
      <c r="S910" s="108"/>
      <c r="T910" s="108"/>
      <c r="U910" s="108"/>
      <c r="V910" s="108"/>
      <c r="W910" s="108"/>
      <c r="X910" s="108"/>
      <c r="Y910" s="108"/>
      <c r="Z910" s="108"/>
      <c r="AA910" s="108"/>
    </row>
    <row r="911" spans="1:27" ht="14.25" customHeight="1">
      <c r="A911" s="108"/>
      <c r="B911" s="99"/>
      <c r="C911" s="108"/>
      <c r="D911" s="108"/>
      <c r="E911" s="99"/>
      <c r="F911" s="99"/>
      <c r="G911" s="99"/>
      <c r="H911" s="99"/>
      <c r="I911" s="121"/>
      <c r="J911" s="108"/>
      <c r="K911" s="108"/>
      <c r="L911" s="108"/>
      <c r="M911" s="108"/>
      <c r="N911" s="108"/>
      <c r="O911" s="108"/>
      <c r="P911" s="108"/>
      <c r="Q911" s="108"/>
      <c r="R911" s="108"/>
      <c r="S911" s="108"/>
      <c r="T911" s="108"/>
      <c r="U911" s="108"/>
      <c r="V911" s="108"/>
      <c r="W911" s="108"/>
      <c r="X911" s="108"/>
      <c r="Y911" s="108"/>
      <c r="Z911" s="108"/>
      <c r="AA911" s="108"/>
    </row>
    <row r="912" spans="1:27" ht="14.25" customHeight="1">
      <c r="A912" s="108"/>
      <c r="B912" s="99"/>
      <c r="C912" s="108"/>
      <c r="D912" s="108"/>
      <c r="E912" s="99"/>
      <c r="F912" s="99"/>
      <c r="G912" s="99"/>
      <c r="H912" s="99"/>
      <c r="I912" s="121"/>
      <c r="J912" s="108"/>
      <c r="K912" s="108"/>
      <c r="L912" s="108"/>
      <c r="M912" s="108"/>
      <c r="N912" s="108"/>
      <c r="O912" s="108"/>
      <c r="P912" s="108"/>
      <c r="Q912" s="108"/>
      <c r="R912" s="108"/>
      <c r="S912" s="108"/>
      <c r="T912" s="108"/>
      <c r="U912" s="108"/>
      <c r="V912" s="108"/>
      <c r="W912" s="108"/>
      <c r="X912" s="108"/>
      <c r="Y912" s="108"/>
      <c r="Z912" s="108"/>
      <c r="AA912" s="108"/>
    </row>
    <row r="913" spans="1:27" ht="14.25" customHeight="1">
      <c r="A913" s="108"/>
      <c r="B913" s="99"/>
      <c r="C913" s="108"/>
      <c r="D913" s="108"/>
      <c r="E913" s="99"/>
      <c r="F913" s="99"/>
      <c r="G913" s="99"/>
      <c r="H913" s="99"/>
      <c r="I913" s="121"/>
      <c r="J913" s="108"/>
      <c r="K913" s="108"/>
      <c r="L913" s="108"/>
      <c r="M913" s="108"/>
      <c r="N913" s="108"/>
      <c r="O913" s="108"/>
      <c r="P913" s="108"/>
      <c r="Q913" s="108"/>
      <c r="R913" s="108"/>
      <c r="S913" s="108"/>
      <c r="T913" s="108"/>
      <c r="U913" s="108"/>
      <c r="V913" s="108"/>
      <c r="W913" s="108"/>
      <c r="X913" s="108"/>
      <c r="Y913" s="108"/>
      <c r="Z913" s="108"/>
      <c r="AA913" s="108"/>
    </row>
    <row r="914" spans="1:27" ht="14.25" customHeight="1">
      <c r="A914" s="108"/>
      <c r="B914" s="99"/>
      <c r="C914" s="108"/>
      <c r="D914" s="108"/>
      <c r="E914" s="99"/>
      <c r="F914" s="99"/>
      <c r="G914" s="99"/>
      <c r="H914" s="99"/>
      <c r="I914" s="121"/>
      <c r="J914" s="108"/>
      <c r="K914" s="108"/>
      <c r="L914" s="108"/>
      <c r="M914" s="108"/>
      <c r="N914" s="108"/>
      <c r="O914" s="108"/>
      <c r="P914" s="108"/>
      <c r="Q914" s="108"/>
      <c r="R914" s="108"/>
      <c r="S914" s="108"/>
      <c r="T914" s="108"/>
      <c r="U914" s="108"/>
      <c r="V914" s="108"/>
      <c r="W914" s="108"/>
      <c r="X914" s="108"/>
      <c r="Y914" s="108"/>
      <c r="Z914" s="108"/>
      <c r="AA914" s="108"/>
    </row>
    <row r="915" spans="1:27" ht="14.25" customHeight="1">
      <c r="A915" s="108"/>
      <c r="B915" s="99"/>
      <c r="C915" s="108"/>
      <c r="D915" s="108"/>
      <c r="E915" s="99"/>
      <c r="F915" s="99"/>
      <c r="G915" s="99"/>
      <c r="H915" s="99"/>
      <c r="I915" s="121"/>
      <c r="J915" s="108"/>
      <c r="K915" s="108"/>
      <c r="L915" s="108"/>
      <c r="M915" s="108"/>
      <c r="N915" s="108"/>
      <c r="O915" s="108"/>
      <c r="P915" s="108"/>
      <c r="Q915" s="108"/>
      <c r="R915" s="108"/>
      <c r="S915" s="108"/>
      <c r="T915" s="108"/>
      <c r="U915" s="108"/>
      <c r="V915" s="108"/>
      <c r="W915" s="108"/>
      <c r="X915" s="108"/>
      <c r="Y915" s="108"/>
      <c r="Z915" s="108"/>
      <c r="AA915" s="108"/>
    </row>
    <row r="916" spans="1:27" ht="14.25" customHeight="1">
      <c r="A916" s="108"/>
      <c r="B916" s="99"/>
      <c r="C916" s="108"/>
      <c r="D916" s="108"/>
      <c r="E916" s="99"/>
      <c r="F916" s="99"/>
      <c r="G916" s="99"/>
      <c r="H916" s="99"/>
      <c r="I916" s="121"/>
      <c r="J916" s="108"/>
      <c r="K916" s="108"/>
      <c r="L916" s="108"/>
      <c r="M916" s="108"/>
      <c r="N916" s="108"/>
      <c r="O916" s="108"/>
      <c r="P916" s="108"/>
      <c r="Q916" s="108"/>
      <c r="R916" s="108"/>
      <c r="S916" s="108"/>
      <c r="T916" s="108"/>
      <c r="U916" s="108"/>
      <c r="V916" s="108"/>
      <c r="W916" s="108"/>
      <c r="X916" s="108"/>
      <c r="Y916" s="108"/>
      <c r="Z916" s="108"/>
      <c r="AA916" s="108"/>
    </row>
    <row r="917" spans="1:27" ht="14.25" customHeight="1">
      <c r="A917" s="108"/>
      <c r="B917" s="99"/>
      <c r="C917" s="108"/>
      <c r="D917" s="108"/>
      <c r="E917" s="99"/>
      <c r="F917" s="99"/>
      <c r="G917" s="99"/>
      <c r="H917" s="99"/>
      <c r="I917" s="121"/>
      <c r="J917" s="108"/>
      <c r="K917" s="108"/>
      <c r="L917" s="108"/>
      <c r="M917" s="108"/>
      <c r="N917" s="108"/>
      <c r="O917" s="108"/>
      <c r="P917" s="108"/>
      <c r="Q917" s="108"/>
      <c r="R917" s="108"/>
      <c r="S917" s="108"/>
      <c r="T917" s="108"/>
      <c r="U917" s="108"/>
      <c r="V917" s="108"/>
      <c r="W917" s="108"/>
      <c r="X917" s="108"/>
      <c r="Y917" s="108"/>
      <c r="Z917" s="108"/>
      <c r="AA917" s="108"/>
    </row>
    <row r="918" spans="1:27" ht="14.25" customHeight="1">
      <c r="A918" s="108"/>
      <c r="B918" s="99"/>
      <c r="C918" s="108"/>
      <c r="D918" s="108"/>
      <c r="E918" s="99"/>
      <c r="F918" s="99"/>
      <c r="G918" s="99"/>
      <c r="H918" s="99"/>
      <c r="I918" s="121"/>
      <c r="J918" s="108"/>
      <c r="K918" s="108"/>
      <c r="L918" s="108"/>
      <c r="M918" s="108"/>
      <c r="N918" s="108"/>
      <c r="O918" s="108"/>
      <c r="P918" s="108"/>
      <c r="Q918" s="108"/>
      <c r="R918" s="108"/>
      <c r="S918" s="108"/>
      <c r="T918" s="108"/>
      <c r="U918" s="108"/>
      <c r="V918" s="108"/>
      <c r="W918" s="108"/>
      <c r="X918" s="108"/>
      <c r="Y918" s="108"/>
      <c r="Z918" s="108"/>
      <c r="AA918" s="108"/>
    </row>
    <row r="919" spans="1:27" ht="14.25" customHeight="1">
      <c r="A919" s="108"/>
      <c r="B919" s="99"/>
      <c r="C919" s="108"/>
      <c r="D919" s="108"/>
      <c r="E919" s="99"/>
      <c r="F919" s="99"/>
      <c r="G919" s="99"/>
      <c r="H919" s="99"/>
      <c r="I919" s="121"/>
      <c r="J919" s="108"/>
      <c r="K919" s="108"/>
      <c r="L919" s="108"/>
      <c r="M919" s="108"/>
      <c r="N919" s="108"/>
      <c r="O919" s="108"/>
      <c r="P919" s="108"/>
      <c r="Q919" s="108"/>
      <c r="R919" s="108"/>
      <c r="S919" s="108"/>
      <c r="T919" s="108"/>
      <c r="U919" s="108"/>
      <c r="V919" s="108"/>
      <c r="W919" s="108"/>
      <c r="X919" s="108"/>
      <c r="Y919" s="108"/>
      <c r="Z919" s="108"/>
      <c r="AA919" s="108"/>
    </row>
    <row r="920" spans="1:27" ht="14.25" customHeight="1">
      <c r="A920" s="108"/>
      <c r="B920" s="99"/>
      <c r="C920" s="108"/>
      <c r="D920" s="108"/>
      <c r="E920" s="99"/>
      <c r="F920" s="99"/>
      <c r="G920" s="99"/>
      <c r="H920" s="99"/>
      <c r="I920" s="121"/>
      <c r="J920" s="108"/>
      <c r="K920" s="108"/>
      <c r="L920" s="108"/>
      <c r="M920" s="108"/>
      <c r="N920" s="108"/>
      <c r="O920" s="108"/>
      <c r="P920" s="108"/>
      <c r="Q920" s="108"/>
      <c r="R920" s="108"/>
      <c r="S920" s="108"/>
      <c r="T920" s="108"/>
      <c r="U920" s="108"/>
      <c r="V920" s="108"/>
      <c r="W920" s="108"/>
      <c r="X920" s="108"/>
      <c r="Y920" s="108"/>
      <c r="Z920" s="108"/>
      <c r="AA920" s="108"/>
    </row>
    <row r="921" spans="1:27" ht="14.25" customHeight="1">
      <c r="A921" s="108"/>
      <c r="B921" s="99"/>
      <c r="C921" s="108"/>
      <c r="D921" s="108"/>
      <c r="E921" s="99"/>
      <c r="F921" s="99"/>
      <c r="G921" s="99"/>
      <c r="H921" s="99"/>
      <c r="I921" s="121"/>
      <c r="J921" s="108"/>
      <c r="K921" s="108"/>
      <c r="L921" s="108"/>
      <c r="M921" s="108"/>
      <c r="N921" s="108"/>
      <c r="O921" s="108"/>
      <c r="P921" s="108"/>
      <c r="Q921" s="108"/>
      <c r="R921" s="108"/>
      <c r="S921" s="108"/>
      <c r="T921" s="108"/>
      <c r="U921" s="108"/>
      <c r="V921" s="108"/>
      <c r="W921" s="108"/>
      <c r="X921" s="108"/>
      <c r="Y921" s="108"/>
      <c r="Z921" s="108"/>
      <c r="AA921" s="108"/>
    </row>
    <row r="922" spans="1:27" ht="14.25" customHeight="1">
      <c r="A922" s="108"/>
      <c r="B922" s="99"/>
      <c r="C922" s="108"/>
      <c r="D922" s="108"/>
      <c r="E922" s="99"/>
      <c r="F922" s="99"/>
      <c r="G922" s="99"/>
      <c r="H922" s="99"/>
      <c r="I922" s="121"/>
      <c r="J922" s="108"/>
      <c r="K922" s="108"/>
      <c r="L922" s="108"/>
      <c r="M922" s="108"/>
      <c r="N922" s="108"/>
      <c r="O922" s="108"/>
      <c r="P922" s="108"/>
      <c r="Q922" s="108"/>
      <c r="R922" s="108"/>
      <c r="S922" s="108"/>
      <c r="T922" s="108"/>
      <c r="U922" s="108"/>
      <c r="V922" s="108"/>
      <c r="W922" s="108"/>
      <c r="X922" s="108"/>
      <c r="Y922" s="108"/>
      <c r="Z922" s="108"/>
      <c r="AA922" s="108"/>
    </row>
    <row r="923" spans="1:27" ht="14.25" customHeight="1">
      <c r="A923" s="108"/>
      <c r="B923" s="99"/>
      <c r="C923" s="108"/>
      <c r="D923" s="108"/>
      <c r="E923" s="99"/>
      <c r="F923" s="99"/>
      <c r="G923" s="99"/>
      <c r="H923" s="99"/>
      <c r="I923" s="121"/>
      <c r="J923" s="108"/>
      <c r="K923" s="108"/>
      <c r="L923" s="108"/>
      <c r="M923" s="108"/>
      <c r="N923" s="108"/>
      <c r="O923" s="108"/>
      <c r="P923" s="108"/>
      <c r="Q923" s="108"/>
      <c r="R923" s="108"/>
      <c r="S923" s="108"/>
      <c r="T923" s="108"/>
      <c r="U923" s="108"/>
      <c r="V923" s="108"/>
      <c r="W923" s="108"/>
      <c r="X923" s="108"/>
      <c r="Y923" s="108"/>
      <c r="Z923" s="108"/>
      <c r="AA923" s="108"/>
    </row>
    <row r="924" spans="1:27" ht="14.25" customHeight="1">
      <c r="A924" s="108"/>
      <c r="B924" s="99"/>
      <c r="C924" s="108"/>
      <c r="D924" s="108"/>
      <c r="E924" s="99"/>
      <c r="F924" s="99"/>
      <c r="G924" s="99"/>
      <c r="H924" s="99"/>
      <c r="I924" s="121"/>
      <c r="J924" s="108"/>
      <c r="K924" s="108"/>
      <c r="L924" s="108"/>
      <c r="M924" s="108"/>
      <c r="N924" s="108"/>
      <c r="O924" s="108"/>
      <c r="P924" s="108"/>
      <c r="Q924" s="108"/>
      <c r="R924" s="108"/>
      <c r="S924" s="108"/>
      <c r="T924" s="108"/>
      <c r="U924" s="108"/>
      <c r="V924" s="108"/>
      <c r="W924" s="108"/>
      <c r="X924" s="108"/>
      <c r="Y924" s="108"/>
      <c r="Z924" s="108"/>
      <c r="AA924" s="108"/>
    </row>
    <row r="925" spans="1:27" ht="14.25" customHeight="1">
      <c r="A925" s="108"/>
      <c r="B925" s="99"/>
      <c r="C925" s="108"/>
      <c r="D925" s="108"/>
      <c r="E925" s="99"/>
      <c r="F925" s="99"/>
      <c r="G925" s="99"/>
      <c r="H925" s="99"/>
      <c r="I925" s="121"/>
      <c r="J925" s="108"/>
      <c r="K925" s="108"/>
      <c r="L925" s="108"/>
      <c r="M925" s="108"/>
      <c r="N925" s="108"/>
      <c r="O925" s="108"/>
      <c r="P925" s="108"/>
      <c r="Q925" s="108"/>
      <c r="R925" s="108"/>
      <c r="S925" s="108"/>
      <c r="T925" s="108"/>
      <c r="U925" s="108"/>
      <c r="V925" s="108"/>
      <c r="W925" s="108"/>
      <c r="X925" s="108"/>
      <c r="Y925" s="108"/>
      <c r="Z925" s="108"/>
      <c r="AA925" s="108"/>
    </row>
    <row r="926" spans="1:27" ht="14.25" customHeight="1">
      <c r="A926" s="108"/>
      <c r="B926" s="99"/>
      <c r="C926" s="108"/>
      <c r="D926" s="108"/>
      <c r="E926" s="99"/>
      <c r="F926" s="99"/>
      <c r="G926" s="99"/>
      <c r="H926" s="99"/>
      <c r="I926" s="121"/>
      <c r="J926" s="108"/>
      <c r="K926" s="108"/>
      <c r="L926" s="108"/>
      <c r="M926" s="108"/>
      <c r="N926" s="108"/>
      <c r="O926" s="108"/>
      <c r="P926" s="108"/>
      <c r="Q926" s="108"/>
      <c r="R926" s="108"/>
      <c r="S926" s="108"/>
      <c r="T926" s="108"/>
      <c r="U926" s="108"/>
      <c r="V926" s="108"/>
      <c r="W926" s="108"/>
      <c r="X926" s="108"/>
      <c r="Y926" s="108"/>
      <c r="Z926" s="108"/>
      <c r="AA926" s="108"/>
    </row>
    <row r="927" spans="1:27" ht="14.25" customHeight="1">
      <c r="A927" s="108"/>
      <c r="B927" s="99"/>
      <c r="C927" s="108"/>
      <c r="D927" s="108"/>
      <c r="E927" s="99"/>
      <c r="F927" s="99"/>
      <c r="G927" s="99"/>
      <c r="H927" s="99"/>
      <c r="I927" s="121"/>
      <c r="J927" s="108"/>
      <c r="K927" s="108"/>
      <c r="L927" s="108"/>
      <c r="M927" s="108"/>
      <c r="N927" s="108"/>
      <c r="O927" s="108"/>
      <c r="P927" s="108"/>
      <c r="Q927" s="108"/>
      <c r="R927" s="108"/>
      <c r="S927" s="108"/>
      <c r="T927" s="108"/>
      <c r="U927" s="108"/>
      <c r="V927" s="108"/>
      <c r="W927" s="108"/>
      <c r="X927" s="108"/>
      <c r="Y927" s="108"/>
      <c r="Z927" s="108"/>
      <c r="AA927" s="108"/>
    </row>
    <row r="928" spans="1:27" ht="14.25" customHeight="1">
      <c r="A928" s="108"/>
      <c r="B928" s="99"/>
      <c r="C928" s="108"/>
      <c r="D928" s="108"/>
      <c r="E928" s="99"/>
      <c r="F928" s="99"/>
      <c r="G928" s="99"/>
      <c r="H928" s="99"/>
      <c r="I928" s="121"/>
      <c r="J928" s="108"/>
      <c r="K928" s="108"/>
      <c r="L928" s="108"/>
      <c r="M928" s="108"/>
      <c r="N928" s="108"/>
      <c r="O928" s="108"/>
      <c r="P928" s="108"/>
      <c r="Q928" s="108"/>
      <c r="R928" s="108"/>
      <c r="S928" s="108"/>
      <c r="T928" s="108"/>
      <c r="U928" s="108"/>
      <c r="V928" s="108"/>
      <c r="W928" s="108"/>
      <c r="X928" s="108"/>
      <c r="Y928" s="108"/>
      <c r="Z928" s="108"/>
      <c r="AA928" s="108"/>
    </row>
    <row r="929" spans="1:27" ht="14.25" customHeight="1">
      <c r="A929" s="108"/>
      <c r="B929" s="99"/>
      <c r="C929" s="108"/>
      <c r="D929" s="108"/>
      <c r="E929" s="99"/>
      <c r="F929" s="99"/>
      <c r="G929" s="99"/>
      <c r="H929" s="99"/>
      <c r="I929" s="121"/>
      <c r="J929" s="108"/>
      <c r="K929" s="108"/>
      <c r="L929" s="108"/>
      <c r="M929" s="108"/>
      <c r="N929" s="108"/>
      <c r="O929" s="108"/>
      <c r="P929" s="108"/>
      <c r="Q929" s="108"/>
      <c r="R929" s="108"/>
      <c r="S929" s="108"/>
      <c r="T929" s="108"/>
      <c r="U929" s="108"/>
      <c r="V929" s="108"/>
      <c r="W929" s="108"/>
      <c r="X929" s="108"/>
      <c r="Y929" s="108"/>
      <c r="Z929" s="108"/>
      <c r="AA929" s="108"/>
    </row>
    <row r="930" spans="1:27" ht="14.25" customHeight="1">
      <c r="A930" s="108"/>
      <c r="B930" s="99"/>
      <c r="C930" s="108"/>
      <c r="D930" s="108"/>
      <c r="E930" s="99"/>
      <c r="F930" s="99"/>
      <c r="G930" s="99"/>
      <c r="H930" s="99"/>
      <c r="I930" s="121"/>
      <c r="J930" s="108"/>
      <c r="K930" s="108"/>
      <c r="L930" s="108"/>
      <c r="M930" s="108"/>
      <c r="N930" s="108"/>
      <c r="O930" s="108"/>
      <c r="P930" s="108"/>
      <c r="Q930" s="108"/>
      <c r="R930" s="108"/>
      <c r="S930" s="108"/>
      <c r="T930" s="108"/>
      <c r="U930" s="108"/>
      <c r="V930" s="108"/>
      <c r="W930" s="108"/>
      <c r="X930" s="108"/>
      <c r="Y930" s="108"/>
      <c r="Z930" s="108"/>
      <c r="AA930" s="108"/>
    </row>
    <row r="931" spans="1:27" ht="14.25" customHeight="1">
      <c r="A931" s="108"/>
      <c r="B931" s="99"/>
      <c r="C931" s="108"/>
      <c r="D931" s="108"/>
      <c r="E931" s="99"/>
      <c r="F931" s="99"/>
      <c r="G931" s="99"/>
      <c r="H931" s="99"/>
      <c r="I931" s="121"/>
      <c r="J931" s="108"/>
      <c r="K931" s="108"/>
      <c r="L931" s="108"/>
      <c r="M931" s="108"/>
      <c r="N931" s="108"/>
      <c r="O931" s="108"/>
      <c r="P931" s="108"/>
      <c r="Q931" s="108"/>
      <c r="R931" s="108"/>
      <c r="S931" s="108"/>
      <c r="T931" s="108"/>
      <c r="U931" s="108"/>
      <c r="V931" s="108"/>
      <c r="W931" s="108"/>
      <c r="X931" s="108"/>
      <c r="Y931" s="108"/>
      <c r="Z931" s="108"/>
      <c r="AA931" s="108"/>
    </row>
    <row r="932" spans="1:27" ht="14.25" customHeight="1">
      <c r="A932" s="108"/>
      <c r="B932" s="99"/>
      <c r="C932" s="108"/>
      <c r="D932" s="108"/>
      <c r="E932" s="99"/>
      <c r="F932" s="99"/>
      <c r="G932" s="99"/>
      <c r="H932" s="99"/>
      <c r="I932" s="121"/>
      <c r="J932" s="108"/>
      <c r="K932" s="108"/>
      <c r="L932" s="108"/>
      <c r="M932" s="108"/>
      <c r="N932" s="108"/>
      <c r="O932" s="108"/>
      <c r="P932" s="108"/>
      <c r="Q932" s="108"/>
      <c r="R932" s="108"/>
      <c r="S932" s="108"/>
      <c r="T932" s="108"/>
      <c r="U932" s="108"/>
      <c r="V932" s="108"/>
      <c r="W932" s="108"/>
      <c r="X932" s="108"/>
      <c r="Y932" s="108"/>
      <c r="Z932" s="108"/>
      <c r="AA932" s="108"/>
    </row>
    <row r="933" spans="1:27" ht="14.25" customHeight="1">
      <c r="A933" s="108"/>
      <c r="B933" s="99"/>
      <c r="C933" s="108"/>
      <c r="D933" s="108"/>
      <c r="E933" s="99"/>
      <c r="F933" s="99"/>
      <c r="G933" s="99"/>
      <c r="H933" s="99"/>
      <c r="I933" s="121"/>
      <c r="J933" s="108"/>
      <c r="K933" s="108"/>
      <c r="L933" s="108"/>
      <c r="M933" s="108"/>
      <c r="N933" s="108"/>
      <c r="O933" s="108"/>
      <c r="P933" s="108"/>
      <c r="Q933" s="108"/>
      <c r="R933" s="108"/>
      <c r="S933" s="108"/>
      <c r="T933" s="108"/>
      <c r="U933" s="108"/>
      <c r="V933" s="108"/>
      <c r="W933" s="108"/>
      <c r="X933" s="108"/>
      <c r="Y933" s="108"/>
      <c r="Z933" s="108"/>
      <c r="AA933" s="108"/>
    </row>
    <row r="934" spans="1:27" ht="14.25" customHeight="1">
      <c r="A934" s="108"/>
      <c r="B934" s="99"/>
      <c r="C934" s="108"/>
      <c r="D934" s="108"/>
      <c r="E934" s="99"/>
      <c r="F934" s="99"/>
      <c r="G934" s="99"/>
      <c r="H934" s="99"/>
      <c r="I934" s="121"/>
      <c r="J934" s="108"/>
      <c r="K934" s="108"/>
      <c r="L934" s="108"/>
      <c r="M934" s="108"/>
      <c r="N934" s="108"/>
      <c r="O934" s="108"/>
      <c r="P934" s="108"/>
      <c r="Q934" s="108"/>
      <c r="R934" s="108"/>
      <c r="S934" s="108"/>
      <c r="T934" s="108"/>
      <c r="U934" s="108"/>
      <c r="V934" s="108"/>
      <c r="W934" s="108"/>
      <c r="X934" s="108"/>
      <c r="Y934" s="108"/>
      <c r="Z934" s="108"/>
      <c r="AA934" s="108"/>
    </row>
    <row r="935" spans="1:27" ht="14.25" customHeight="1">
      <c r="A935" s="108"/>
      <c r="B935" s="99"/>
      <c r="C935" s="108"/>
      <c r="D935" s="108"/>
      <c r="E935" s="99"/>
      <c r="F935" s="99"/>
      <c r="G935" s="99"/>
      <c r="H935" s="99"/>
      <c r="I935" s="121"/>
      <c r="J935" s="108"/>
      <c r="K935" s="108"/>
      <c r="L935" s="108"/>
      <c r="M935" s="108"/>
      <c r="N935" s="108"/>
      <c r="O935" s="108"/>
      <c r="P935" s="108"/>
      <c r="Q935" s="108"/>
      <c r="R935" s="108"/>
      <c r="S935" s="108"/>
      <c r="T935" s="108"/>
      <c r="U935" s="108"/>
      <c r="V935" s="108"/>
      <c r="W935" s="108"/>
      <c r="X935" s="108"/>
      <c r="Y935" s="108"/>
      <c r="Z935" s="108"/>
      <c r="AA935" s="108"/>
    </row>
    <row r="936" spans="1:27" ht="14.25" customHeight="1">
      <c r="A936" s="108"/>
      <c r="B936" s="99"/>
      <c r="C936" s="108"/>
      <c r="D936" s="108"/>
      <c r="E936" s="99"/>
      <c r="F936" s="99"/>
      <c r="G936" s="99"/>
      <c r="H936" s="99"/>
      <c r="I936" s="121"/>
      <c r="J936" s="108"/>
      <c r="K936" s="108"/>
      <c r="L936" s="108"/>
      <c r="M936" s="108"/>
      <c r="N936" s="108"/>
      <c r="O936" s="108"/>
      <c r="P936" s="108"/>
      <c r="Q936" s="108"/>
      <c r="R936" s="108"/>
      <c r="S936" s="108"/>
      <c r="T936" s="108"/>
      <c r="U936" s="108"/>
      <c r="V936" s="108"/>
      <c r="W936" s="108"/>
      <c r="X936" s="108"/>
      <c r="Y936" s="108"/>
      <c r="Z936" s="108"/>
      <c r="AA936" s="108"/>
    </row>
    <row r="937" spans="1:27" ht="14.25" customHeight="1">
      <c r="A937" s="108"/>
      <c r="B937" s="99"/>
      <c r="C937" s="108"/>
      <c r="D937" s="108"/>
      <c r="E937" s="99"/>
      <c r="F937" s="99"/>
      <c r="G937" s="99"/>
      <c r="H937" s="99"/>
      <c r="I937" s="121"/>
      <c r="J937" s="108"/>
      <c r="K937" s="108"/>
      <c r="L937" s="108"/>
      <c r="M937" s="108"/>
      <c r="N937" s="108"/>
      <c r="O937" s="108"/>
      <c r="P937" s="108"/>
      <c r="Q937" s="108"/>
      <c r="R937" s="108"/>
      <c r="S937" s="108"/>
      <c r="T937" s="108"/>
      <c r="U937" s="108"/>
      <c r="V937" s="108"/>
      <c r="W937" s="108"/>
      <c r="X937" s="108"/>
      <c r="Y937" s="108"/>
      <c r="Z937" s="108"/>
      <c r="AA937" s="108"/>
    </row>
    <row r="938" spans="1:27" ht="14.25" customHeight="1">
      <c r="A938" s="108"/>
      <c r="B938" s="99"/>
      <c r="C938" s="108"/>
      <c r="D938" s="108"/>
      <c r="E938" s="99"/>
      <c r="F938" s="99"/>
      <c r="G938" s="99"/>
      <c r="H938" s="99"/>
      <c r="I938" s="121"/>
      <c r="J938" s="108"/>
      <c r="K938" s="108"/>
      <c r="L938" s="108"/>
      <c r="M938" s="108"/>
      <c r="N938" s="108"/>
      <c r="O938" s="108"/>
      <c r="P938" s="108"/>
      <c r="Q938" s="108"/>
      <c r="R938" s="108"/>
      <c r="S938" s="108"/>
      <c r="T938" s="108"/>
      <c r="U938" s="108"/>
      <c r="V938" s="108"/>
      <c r="W938" s="108"/>
      <c r="X938" s="108"/>
      <c r="Y938" s="108"/>
      <c r="Z938" s="108"/>
      <c r="AA938" s="108"/>
    </row>
    <row r="939" spans="1:27" ht="14.25" customHeight="1">
      <c r="A939" s="108"/>
      <c r="B939" s="99"/>
      <c r="C939" s="108"/>
      <c r="D939" s="108"/>
      <c r="E939" s="99"/>
      <c r="F939" s="99"/>
      <c r="G939" s="99"/>
      <c r="H939" s="99"/>
      <c r="I939" s="121"/>
      <c r="J939" s="108"/>
      <c r="K939" s="108"/>
      <c r="L939" s="108"/>
      <c r="M939" s="108"/>
      <c r="N939" s="108"/>
      <c r="O939" s="108"/>
      <c r="P939" s="108"/>
      <c r="Q939" s="108"/>
      <c r="R939" s="108"/>
      <c r="S939" s="108"/>
      <c r="T939" s="108"/>
      <c r="U939" s="108"/>
      <c r="V939" s="108"/>
      <c r="W939" s="108"/>
      <c r="X939" s="108"/>
      <c r="Y939" s="108"/>
      <c r="Z939" s="108"/>
      <c r="AA939" s="108"/>
    </row>
    <row r="940" spans="1:27" ht="14.25" customHeight="1">
      <c r="A940" s="108"/>
      <c r="B940" s="99"/>
      <c r="C940" s="108"/>
      <c r="D940" s="108"/>
      <c r="E940" s="99"/>
      <c r="F940" s="99"/>
      <c r="G940" s="99"/>
      <c r="H940" s="99"/>
      <c r="I940" s="121"/>
      <c r="J940" s="108"/>
      <c r="K940" s="108"/>
      <c r="L940" s="108"/>
      <c r="M940" s="108"/>
      <c r="N940" s="108"/>
      <c r="O940" s="108"/>
      <c r="P940" s="108"/>
      <c r="Q940" s="108"/>
      <c r="R940" s="108"/>
      <c r="S940" s="108"/>
      <c r="T940" s="108"/>
      <c r="U940" s="108"/>
      <c r="V940" s="108"/>
      <c r="W940" s="108"/>
      <c r="X940" s="108"/>
      <c r="Y940" s="108"/>
      <c r="Z940" s="108"/>
      <c r="AA940" s="108"/>
    </row>
    <row r="941" spans="1:27" ht="14.25" customHeight="1">
      <c r="A941" s="108"/>
      <c r="B941" s="99"/>
      <c r="C941" s="108"/>
      <c r="D941" s="108"/>
      <c r="E941" s="99"/>
      <c r="F941" s="99"/>
      <c r="G941" s="99"/>
      <c r="H941" s="99"/>
      <c r="I941" s="121"/>
      <c r="J941" s="108"/>
      <c r="K941" s="108"/>
      <c r="L941" s="108"/>
      <c r="M941" s="108"/>
      <c r="N941" s="108"/>
      <c r="O941" s="108"/>
      <c r="P941" s="108"/>
      <c r="Q941" s="108"/>
      <c r="R941" s="108"/>
      <c r="S941" s="108"/>
      <c r="T941" s="108"/>
      <c r="U941" s="108"/>
      <c r="V941" s="108"/>
      <c r="W941" s="108"/>
      <c r="X941" s="108"/>
      <c r="Y941" s="108"/>
      <c r="Z941" s="108"/>
      <c r="AA941" s="108"/>
    </row>
    <row r="942" spans="1:27" ht="14.25" customHeight="1">
      <c r="A942" s="108"/>
      <c r="B942" s="99"/>
      <c r="C942" s="108"/>
      <c r="D942" s="108"/>
      <c r="E942" s="99"/>
      <c r="F942" s="99"/>
      <c r="G942" s="99"/>
      <c r="H942" s="99"/>
      <c r="I942" s="121"/>
      <c r="J942" s="108"/>
      <c r="K942" s="108"/>
      <c r="L942" s="108"/>
      <c r="M942" s="108"/>
      <c r="N942" s="108"/>
      <c r="O942" s="108"/>
      <c r="P942" s="108"/>
      <c r="Q942" s="108"/>
      <c r="R942" s="108"/>
      <c r="S942" s="108"/>
      <c r="T942" s="108"/>
      <c r="U942" s="108"/>
      <c r="V942" s="108"/>
      <c r="W942" s="108"/>
      <c r="X942" s="108"/>
      <c r="Y942" s="108"/>
      <c r="Z942" s="108"/>
      <c r="AA942" s="108"/>
    </row>
    <row r="943" spans="1:27" ht="14.25" customHeight="1">
      <c r="A943" s="108"/>
      <c r="B943" s="99"/>
      <c r="C943" s="108"/>
      <c r="D943" s="108"/>
      <c r="E943" s="99"/>
      <c r="F943" s="99"/>
      <c r="G943" s="99"/>
      <c r="H943" s="99"/>
      <c r="I943" s="121"/>
      <c r="J943" s="108"/>
      <c r="K943" s="108"/>
      <c r="L943" s="108"/>
      <c r="M943" s="108"/>
      <c r="N943" s="108"/>
      <c r="O943" s="108"/>
      <c r="P943" s="108"/>
      <c r="Q943" s="108"/>
      <c r="R943" s="108"/>
      <c r="S943" s="108"/>
      <c r="T943" s="108"/>
      <c r="U943" s="108"/>
      <c r="V943" s="108"/>
      <c r="W943" s="108"/>
      <c r="X943" s="108"/>
      <c r="Y943" s="108"/>
      <c r="Z943" s="108"/>
      <c r="AA943" s="108"/>
    </row>
    <row r="944" spans="1:27" ht="14.25" customHeight="1">
      <c r="A944" s="108"/>
      <c r="B944" s="99"/>
      <c r="C944" s="108"/>
      <c r="D944" s="108"/>
      <c r="E944" s="99"/>
      <c r="F944" s="99"/>
      <c r="G944" s="99"/>
      <c r="H944" s="99"/>
      <c r="I944" s="121"/>
      <c r="J944" s="108"/>
      <c r="K944" s="108"/>
      <c r="L944" s="108"/>
      <c r="M944" s="108"/>
      <c r="N944" s="108"/>
      <c r="O944" s="108"/>
      <c r="P944" s="108"/>
      <c r="Q944" s="108"/>
      <c r="R944" s="108"/>
      <c r="S944" s="108"/>
      <c r="T944" s="108"/>
      <c r="U944" s="108"/>
      <c r="V944" s="108"/>
      <c r="W944" s="108"/>
      <c r="X944" s="108"/>
      <c r="Y944" s="108"/>
      <c r="Z944" s="108"/>
      <c r="AA944" s="108"/>
    </row>
    <row r="945" spans="1:27" ht="14.25" customHeight="1">
      <c r="A945" s="108"/>
      <c r="B945" s="99"/>
      <c r="C945" s="108"/>
      <c r="D945" s="108"/>
      <c r="E945" s="99"/>
      <c r="F945" s="99"/>
      <c r="G945" s="99"/>
      <c r="H945" s="99"/>
      <c r="I945" s="121"/>
      <c r="J945" s="108"/>
      <c r="K945" s="108"/>
      <c r="L945" s="108"/>
      <c r="M945" s="108"/>
      <c r="N945" s="108"/>
      <c r="O945" s="108"/>
      <c r="P945" s="108"/>
      <c r="Q945" s="108"/>
      <c r="R945" s="108"/>
      <c r="S945" s="108"/>
      <c r="T945" s="108"/>
      <c r="U945" s="108"/>
      <c r="V945" s="108"/>
      <c r="W945" s="108"/>
      <c r="X945" s="108"/>
      <c r="Y945" s="108"/>
      <c r="Z945" s="108"/>
      <c r="AA945" s="108"/>
    </row>
    <row r="946" spans="1:27" ht="14.25" customHeight="1">
      <c r="A946" s="108"/>
      <c r="B946" s="99"/>
      <c r="C946" s="108"/>
      <c r="D946" s="108"/>
      <c r="E946" s="99"/>
      <c r="F946" s="99"/>
      <c r="G946" s="99"/>
      <c r="H946" s="99"/>
      <c r="I946" s="121"/>
      <c r="J946" s="108"/>
      <c r="K946" s="108"/>
      <c r="L946" s="108"/>
      <c r="M946" s="108"/>
      <c r="N946" s="108"/>
      <c r="O946" s="108"/>
      <c r="P946" s="108"/>
      <c r="Q946" s="108"/>
      <c r="R946" s="108"/>
      <c r="S946" s="108"/>
      <c r="T946" s="108"/>
      <c r="U946" s="108"/>
      <c r="V946" s="108"/>
      <c r="W946" s="108"/>
      <c r="X946" s="108"/>
      <c r="Y946" s="108"/>
      <c r="Z946" s="108"/>
      <c r="AA946" s="108"/>
    </row>
    <row r="947" spans="1:27" ht="14.25" customHeight="1">
      <c r="A947" s="108"/>
      <c r="B947" s="99"/>
      <c r="C947" s="108"/>
      <c r="D947" s="108"/>
      <c r="E947" s="99"/>
      <c r="F947" s="99"/>
      <c r="G947" s="99"/>
      <c r="H947" s="99"/>
      <c r="I947" s="121"/>
      <c r="J947" s="108"/>
      <c r="K947" s="108"/>
      <c r="L947" s="108"/>
      <c r="M947" s="108"/>
      <c r="N947" s="108"/>
      <c r="O947" s="108"/>
      <c r="P947" s="108"/>
      <c r="Q947" s="108"/>
      <c r="R947" s="108"/>
      <c r="S947" s="108"/>
      <c r="T947" s="108"/>
      <c r="U947" s="108"/>
      <c r="V947" s="108"/>
      <c r="W947" s="108"/>
      <c r="X947" s="108"/>
      <c r="Y947" s="108"/>
      <c r="Z947" s="108"/>
      <c r="AA947" s="108"/>
    </row>
    <row r="948" spans="1:27" ht="14.25" customHeight="1">
      <c r="A948" s="108"/>
      <c r="B948" s="99"/>
      <c r="C948" s="108"/>
      <c r="D948" s="108"/>
      <c r="E948" s="99"/>
      <c r="F948" s="99"/>
      <c r="G948" s="99"/>
      <c r="H948" s="99"/>
      <c r="I948" s="121"/>
      <c r="J948" s="108"/>
      <c r="K948" s="108"/>
      <c r="L948" s="108"/>
      <c r="M948" s="108"/>
      <c r="N948" s="108"/>
      <c r="O948" s="108"/>
      <c r="P948" s="108"/>
      <c r="Q948" s="108"/>
      <c r="R948" s="108"/>
      <c r="S948" s="108"/>
      <c r="T948" s="108"/>
      <c r="U948" s="108"/>
      <c r="V948" s="108"/>
      <c r="W948" s="108"/>
      <c r="X948" s="108"/>
      <c r="Y948" s="108"/>
      <c r="Z948" s="108"/>
      <c r="AA948" s="108"/>
    </row>
    <row r="949" spans="1:27" ht="14.25" customHeight="1">
      <c r="A949" s="108"/>
      <c r="B949" s="99"/>
      <c r="C949" s="108"/>
      <c r="D949" s="108"/>
      <c r="E949" s="99"/>
      <c r="F949" s="99"/>
      <c r="G949" s="99"/>
      <c r="H949" s="99"/>
      <c r="I949" s="121"/>
      <c r="J949" s="108"/>
      <c r="K949" s="108"/>
      <c r="L949" s="108"/>
      <c r="M949" s="108"/>
      <c r="N949" s="108"/>
      <c r="O949" s="108"/>
      <c r="P949" s="108"/>
      <c r="Q949" s="108"/>
      <c r="R949" s="108"/>
      <c r="S949" s="108"/>
      <c r="T949" s="108"/>
      <c r="U949" s="108"/>
      <c r="V949" s="108"/>
      <c r="W949" s="108"/>
      <c r="X949" s="108"/>
      <c r="Y949" s="108"/>
      <c r="Z949" s="108"/>
      <c r="AA949" s="108"/>
    </row>
    <row r="950" spans="1:27" ht="14.25" customHeight="1">
      <c r="A950" s="108"/>
      <c r="B950" s="99"/>
      <c r="C950" s="108"/>
      <c r="D950" s="108"/>
      <c r="E950" s="99"/>
      <c r="F950" s="99"/>
      <c r="G950" s="99"/>
      <c r="H950" s="99"/>
      <c r="I950" s="121"/>
      <c r="J950" s="108"/>
      <c r="K950" s="108"/>
      <c r="L950" s="108"/>
      <c r="M950" s="108"/>
      <c r="N950" s="108"/>
      <c r="O950" s="108"/>
      <c r="P950" s="108"/>
      <c r="Q950" s="108"/>
      <c r="R950" s="108"/>
      <c r="S950" s="108"/>
      <c r="T950" s="108"/>
      <c r="U950" s="108"/>
      <c r="V950" s="108"/>
      <c r="W950" s="108"/>
      <c r="X950" s="108"/>
      <c r="Y950" s="108"/>
      <c r="Z950" s="108"/>
      <c r="AA950" s="108"/>
    </row>
    <row r="951" spans="1:27" ht="14.25" customHeight="1">
      <c r="A951" s="108"/>
      <c r="B951" s="99"/>
      <c r="C951" s="108"/>
      <c r="D951" s="108"/>
      <c r="E951" s="99"/>
      <c r="F951" s="99"/>
      <c r="G951" s="99"/>
      <c r="H951" s="99"/>
      <c r="I951" s="121"/>
      <c r="J951" s="108"/>
      <c r="K951" s="108"/>
      <c r="L951" s="108"/>
      <c r="M951" s="108"/>
      <c r="N951" s="108"/>
      <c r="O951" s="108"/>
      <c r="P951" s="108"/>
      <c r="Q951" s="108"/>
      <c r="R951" s="108"/>
      <c r="S951" s="108"/>
      <c r="T951" s="108"/>
      <c r="U951" s="108"/>
      <c r="V951" s="108"/>
      <c r="W951" s="108"/>
      <c r="X951" s="108"/>
      <c r="Y951" s="108"/>
      <c r="Z951" s="108"/>
      <c r="AA951" s="108"/>
    </row>
    <row r="952" spans="1:27" ht="14.25" customHeight="1">
      <c r="A952" s="108"/>
      <c r="B952" s="99"/>
      <c r="C952" s="108"/>
      <c r="D952" s="108"/>
      <c r="E952" s="99"/>
      <c r="F952" s="99"/>
      <c r="G952" s="99"/>
      <c r="H952" s="99"/>
      <c r="I952" s="121"/>
      <c r="J952" s="108"/>
      <c r="K952" s="108"/>
      <c r="L952" s="108"/>
      <c r="M952" s="108"/>
      <c r="N952" s="108"/>
      <c r="O952" s="108"/>
      <c r="P952" s="108"/>
      <c r="Q952" s="108"/>
      <c r="R952" s="108"/>
      <c r="S952" s="108"/>
      <c r="T952" s="108"/>
      <c r="U952" s="108"/>
      <c r="V952" s="108"/>
      <c r="W952" s="108"/>
      <c r="X952" s="108"/>
      <c r="Y952" s="108"/>
      <c r="Z952" s="108"/>
      <c r="AA952" s="108"/>
    </row>
    <row r="953" spans="1:27" ht="14.25" customHeight="1">
      <c r="A953" s="108"/>
      <c r="B953" s="99"/>
      <c r="C953" s="108"/>
      <c r="D953" s="108"/>
      <c r="E953" s="99"/>
      <c r="F953" s="99"/>
      <c r="G953" s="99"/>
      <c r="H953" s="99"/>
      <c r="I953" s="121"/>
      <c r="J953" s="108"/>
      <c r="K953" s="108"/>
      <c r="L953" s="108"/>
      <c r="M953" s="108"/>
      <c r="N953" s="108"/>
      <c r="O953" s="108"/>
      <c r="P953" s="108"/>
      <c r="Q953" s="108"/>
      <c r="R953" s="108"/>
      <c r="S953" s="108"/>
      <c r="T953" s="108"/>
      <c r="U953" s="108"/>
      <c r="V953" s="108"/>
      <c r="W953" s="108"/>
      <c r="X953" s="108"/>
      <c r="Y953" s="108"/>
      <c r="Z953" s="108"/>
      <c r="AA953" s="108"/>
    </row>
    <row r="954" spans="1:27" ht="14.25" customHeight="1">
      <c r="A954" s="108"/>
      <c r="B954" s="99"/>
      <c r="C954" s="108"/>
      <c r="D954" s="108"/>
      <c r="E954" s="99"/>
      <c r="F954" s="99"/>
      <c r="G954" s="99"/>
      <c r="H954" s="99"/>
      <c r="I954" s="121"/>
      <c r="J954" s="108"/>
      <c r="K954" s="108"/>
      <c r="L954" s="108"/>
      <c r="M954" s="108"/>
      <c r="N954" s="108"/>
      <c r="O954" s="108"/>
      <c r="P954" s="108"/>
      <c r="Q954" s="108"/>
      <c r="R954" s="108"/>
      <c r="S954" s="108"/>
      <c r="T954" s="108"/>
      <c r="U954" s="108"/>
      <c r="V954" s="108"/>
      <c r="W954" s="108"/>
      <c r="X954" s="108"/>
      <c r="Y954" s="108"/>
      <c r="Z954" s="108"/>
      <c r="AA954" s="108"/>
    </row>
    <row r="955" spans="1:27" ht="14.25" customHeight="1">
      <c r="A955" s="108"/>
      <c r="B955" s="99"/>
      <c r="C955" s="108"/>
      <c r="D955" s="108"/>
      <c r="E955" s="99"/>
      <c r="F955" s="99"/>
      <c r="G955" s="99"/>
      <c r="H955" s="99"/>
      <c r="I955" s="121"/>
      <c r="J955" s="108"/>
      <c r="K955" s="108"/>
      <c r="L955" s="108"/>
      <c r="M955" s="108"/>
      <c r="N955" s="108"/>
      <c r="O955" s="108"/>
      <c r="P955" s="108"/>
      <c r="Q955" s="108"/>
      <c r="R955" s="108"/>
      <c r="S955" s="108"/>
      <c r="T955" s="108"/>
      <c r="U955" s="108"/>
      <c r="V955" s="108"/>
      <c r="W955" s="108"/>
      <c r="X955" s="108"/>
      <c r="Y955" s="108"/>
      <c r="Z955" s="108"/>
      <c r="AA955" s="108"/>
    </row>
    <row r="956" spans="1:27" ht="14.25" customHeight="1">
      <c r="A956" s="108"/>
      <c r="B956" s="99"/>
      <c r="C956" s="108"/>
      <c r="D956" s="108"/>
      <c r="E956" s="99"/>
      <c r="F956" s="99"/>
      <c r="G956" s="99"/>
      <c r="H956" s="99"/>
      <c r="I956" s="121"/>
      <c r="J956" s="108"/>
      <c r="K956" s="108"/>
      <c r="L956" s="108"/>
      <c r="M956" s="108"/>
      <c r="N956" s="108"/>
      <c r="O956" s="108"/>
      <c r="P956" s="108"/>
      <c r="Q956" s="108"/>
      <c r="R956" s="108"/>
      <c r="S956" s="108"/>
      <c r="T956" s="108"/>
      <c r="U956" s="108"/>
      <c r="V956" s="108"/>
      <c r="W956" s="108"/>
      <c r="X956" s="108"/>
      <c r="Y956" s="108"/>
      <c r="Z956" s="108"/>
      <c r="AA956" s="108"/>
    </row>
    <row r="957" spans="1:27" ht="14.25" customHeight="1">
      <c r="A957" s="108"/>
      <c r="B957" s="99"/>
      <c r="C957" s="108"/>
      <c r="D957" s="108"/>
      <c r="E957" s="99"/>
      <c r="F957" s="99"/>
      <c r="G957" s="99"/>
      <c r="H957" s="99"/>
      <c r="I957" s="121"/>
      <c r="J957" s="108"/>
      <c r="K957" s="108"/>
      <c r="L957" s="108"/>
      <c r="M957" s="108"/>
      <c r="N957" s="108"/>
      <c r="O957" s="108"/>
      <c r="P957" s="108"/>
      <c r="Q957" s="108"/>
      <c r="R957" s="108"/>
      <c r="S957" s="108"/>
      <c r="T957" s="108"/>
      <c r="U957" s="108"/>
      <c r="V957" s="108"/>
      <c r="W957" s="108"/>
      <c r="X957" s="108"/>
      <c r="Y957" s="108"/>
      <c r="Z957" s="108"/>
      <c r="AA957" s="108"/>
    </row>
    <row r="958" spans="1:27" ht="14.25" customHeight="1">
      <c r="A958" s="108"/>
      <c r="B958" s="99"/>
      <c r="C958" s="108"/>
      <c r="D958" s="108"/>
      <c r="E958" s="99"/>
      <c r="F958" s="99"/>
      <c r="G958" s="99"/>
      <c r="H958" s="99"/>
      <c r="I958" s="121"/>
      <c r="J958" s="108"/>
      <c r="K958" s="108"/>
      <c r="L958" s="108"/>
      <c r="M958" s="108"/>
      <c r="N958" s="108"/>
      <c r="O958" s="108"/>
      <c r="P958" s="108"/>
      <c r="Q958" s="108"/>
      <c r="R958" s="108"/>
      <c r="S958" s="108"/>
      <c r="T958" s="108"/>
      <c r="U958" s="108"/>
      <c r="V958" s="108"/>
      <c r="W958" s="108"/>
      <c r="X958" s="108"/>
      <c r="Y958" s="108"/>
      <c r="Z958" s="108"/>
      <c r="AA958" s="108"/>
    </row>
    <row r="959" spans="1:27" ht="14.25" customHeight="1">
      <c r="A959" s="108"/>
      <c r="B959" s="99"/>
      <c r="C959" s="108"/>
      <c r="D959" s="108"/>
      <c r="E959" s="99"/>
      <c r="F959" s="99"/>
      <c r="G959" s="99"/>
      <c r="H959" s="99"/>
      <c r="I959" s="121"/>
      <c r="J959" s="108"/>
      <c r="K959" s="108"/>
      <c r="L959" s="108"/>
      <c r="M959" s="108"/>
      <c r="N959" s="108"/>
      <c r="O959" s="108"/>
      <c r="P959" s="108"/>
      <c r="Q959" s="108"/>
      <c r="R959" s="108"/>
      <c r="S959" s="108"/>
      <c r="T959" s="108"/>
      <c r="U959" s="108"/>
      <c r="V959" s="108"/>
      <c r="W959" s="108"/>
      <c r="X959" s="108"/>
      <c r="Y959" s="108"/>
      <c r="Z959" s="108"/>
      <c r="AA959" s="108"/>
    </row>
    <row r="960" spans="1:27" ht="14.25" customHeight="1">
      <c r="A960" s="108"/>
      <c r="B960" s="99"/>
      <c r="C960" s="108"/>
      <c r="D960" s="108"/>
      <c r="E960" s="99"/>
      <c r="F960" s="99"/>
      <c r="G960" s="99"/>
      <c r="H960" s="99"/>
      <c r="I960" s="121"/>
      <c r="J960" s="108"/>
      <c r="K960" s="108"/>
      <c r="L960" s="108"/>
      <c r="M960" s="108"/>
      <c r="N960" s="108"/>
      <c r="O960" s="108"/>
      <c r="P960" s="108"/>
      <c r="Q960" s="108"/>
      <c r="R960" s="108"/>
      <c r="S960" s="108"/>
      <c r="T960" s="108"/>
      <c r="U960" s="108"/>
      <c r="V960" s="108"/>
      <c r="W960" s="108"/>
      <c r="X960" s="108"/>
      <c r="Y960" s="108"/>
      <c r="Z960" s="108"/>
      <c r="AA960" s="108"/>
    </row>
    <row r="961" spans="1:27" ht="14.25" customHeight="1">
      <c r="A961" s="108"/>
      <c r="B961" s="99"/>
      <c r="C961" s="108"/>
      <c r="D961" s="108"/>
      <c r="E961" s="99"/>
      <c r="F961" s="99"/>
      <c r="G961" s="99"/>
      <c r="H961" s="99"/>
      <c r="I961" s="121"/>
      <c r="J961" s="108"/>
      <c r="K961" s="108"/>
      <c r="L961" s="108"/>
      <c r="M961" s="108"/>
      <c r="N961" s="108"/>
      <c r="O961" s="108"/>
      <c r="P961" s="108"/>
      <c r="Q961" s="108"/>
      <c r="R961" s="108"/>
      <c r="S961" s="108"/>
      <c r="T961" s="108"/>
      <c r="U961" s="108"/>
      <c r="V961" s="108"/>
      <c r="W961" s="108"/>
      <c r="X961" s="108"/>
      <c r="Y961" s="108"/>
      <c r="Z961" s="108"/>
      <c r="AA961" s="108"/>
    </row>
    <row r="962" spans="1:27" ht="14.25" customHeight="1">
      <c r="A962" s="108"/>
      <c r="B962" s="99"/>
      <c r="C962" s="108"/>
      <c r="D962" s="108"/>
      <c r="E962" s="99"/>
      <c r="F962" s="99"/>
      <c r="G962" s="99"/>
      <c r="H962" s="99"/>
      <c r="I962" s="121"/>
      <c r="J962" s="108"/>
      <c r="K962" s="108"/>
      <c r="L962" s="108"/>
      <c r="M962" s="108"/>
      <c r="N962" s="108"/>
      <c r="O962" s="108"/>
      <c r="P962" s="108"/>
      <c r="Q962" s="108"/>
      <c r="R962" s="108"/>
      <c r="S962" s="108"/>
      <c r="T962" s="108"/>
      <c r="U962" s="108"/>
      <c r="V962" s="108"/>
      <c r="W962" s="108"/>
      <c r="X962" s="108"/>
      <c r="Y962" s="108"/>
      <c r="Z962" s="108"/>
      <c r="AA962" s="108"/>
    </row>
    <row r="963" spans="1:27" ht="14.25" customHeight="1">
      <c r="A963" s="108"/>
      <c r="B963" s="99"/>
      <c r="C963" s="108"/>
      <c r="D963" s="108"/>
      <c r="E963" s="99"/>
      <c r="F963" s="99"/>
      <c r="G963" s="99"/>
      <c r="H963" s="99"/>
      <c r="I963" s="121"/>
      <c r="J963" s="108"/>
      <c r="K963" s="108"/>
      <c r="L963" s="108"/>
      <c r="M963" s="108"/>
      <c r="N963" s="108"/>
      <c r="O963" s="108"/>
      <c r="P963" s="108"/>
      <c r="Q963" s="108"/>
      <c r="R963" s="108"/>
      <c r="S963" s="108"/>
      <c r="T963" s="108"/>
      <c r="U963" s="108"/>
      <c r="V963" s="108"/>
      <c r="W963" s="108"/>
      <c r="X963" s="108"/>
      <c r="Y963" s="108"/>
      <c r="Z963" s="108"/>
      <c r="AA963" s="108"/>
    </row>
    <row r="964" spans="1:27" ht="14.25" customHeight="1">
      <c r="A964" s="108"/>
      <c r="B964" s="99"/>
      <c r="C964" s="108"/>
      <c r="D964" s="108"/>
      <c r="E964" s="99"/>
      <c r="F964" s="99"/>
      <c r="G964" s="99"/>
      <c r="H964" s="99"/>
      <c r="I964" s="121"/>
      <c r="J964" s="108"/>
      <c r="K964" s="108"/>
      <c r="L964" s="108"/>
      <c r="M964" s="108"/>
      <c r="N964" s="108"/>
      <c r="O964" s="108"/>
      <c r="P964" s="108"/>
      <c r="Q964" s="108"/>
      <c r="R964" s="108"/>
      <c r="S964" s="108"/>
      <c r="T964" s="108"/>
      <c r="U964" s="108"/>
      <c r="V964" s="108"/>
      <c r="W964" s="108"/>
      <c r="X964" s="108"/>
      <c r="Y964" s="108"/>
      <c r="Z964" s="108"/>
      <c r="AA964" s="108"/>
    </row>
    <row r="965" spans="1:27" ht="14.25" customHeight="1">
      <c r="A965" s="108"/>
      <c r="B965" s="99"/>
      <c r="C965" s="108"/>
      <c r="D965" s="108"/>
      <c r="E965" s="99"/>
      <c r="F965" s="99"/>
      <c r="G965" s="99"/>
      <c r="H965" s="99"/>
      <c r="I965" s="121"/>
      <c r="J965" s="108"/>
      <c r="K965" s="108"/>
      <c r="L965" s="108"/>
      <c r="M965" s="108"/>
      <c r="N965" s="108"/>
      <c r="O965" s="108"/>
      <c r="P965" s="108"/>
      <c r="Q965" s="108"/>
      <c r="R965" s="108"/>
      <c r="S965" s="108"/>
      <c r="T965" s="108"/>
      <c r="U965" s="108"/>
      <c r="V965" s="108"/>
      <c r="W965" s="108"/>
      <c r="X965" s="108"/>
      <c r="Y965" s="108"/>
      <c r="Z965" s="108"/>
      <c r="AA965" s="108"/>
    </row>
    <row r="966" spans="1:27" ht="14.25" customHeight="1">
      <c r="A966" s="108"/>
      <c r="B966" s="99"/>
      <c r="C966" s="108"/>
      <c r="D966" s="108"/>
      <c r="E966" s="99"/>
      <c r="F966" s="99"/>
      <c r="G966" s="99"/>
      <c r="H966" s="99"/>
      <c r="I966" s="121"/>
      <c r="J966" s="108"/>
      <c r="K966" s="108"/>
      <c r="L966" s="108"/>
      <c r="M966" s="108"/>
      <c r="N966" s="108"/>
      <c r="O966" s="108"/>
      <c r="P966" s="108"/>
      <c r="Q966" s="108"/>
      <c r="R966" s="108"/>
      <c r="S966" s="108"/>
      <c r="T966" s="108"/>
      <c r="U966" s="108"/>
      <c r="V966" s="108"/>
      <c r="W966" s="108"/>
      <c r="X966" s="108"/>
      <c r="Y966" s="108"/>
      <c r="Z966" s="108"/>
      <c r="AA966" s="108"/>
    </row>
    <row r="967" spans="1:27" ht="14.25" customHeight="1">
      <c r="A967" s="108"/>
      <c r="B967" s="99"/>
      <c r="C967" s="108"/>
      <c r="D967" s="108"/>
      <c r="E967" s="99"/>
      <c r="F967" s="99"/>
      <c r="G967" s="99"/>
      <c r="H967" s="99"/>
      <c r="I967" s="121"/>
      <c r="J967" s="108"/>
      <c r="K967" s="108"/>
      <c r="L967" s="108"/>
      <c r="M967" s="108"/>
      <c r="N967" s="108"/>
      <c r="O967" s="108"/>
      <c r="P967" s="108"/>
      <c r="Q967" s="108"/>
      <c r="R967" s="108"/>
      <c r="S967" s="108"/>
      <c r="T967" s="108"/>
      <c r="U967" s="108"/>
      <c r="V967" s="108"/>
      <c r="W967" s="108"/>
      <c r="X967" s="108"/>
      <c r="Y967" s="108"/>
      <c r="Z967" s="108"/>
      <c r="AA967" s="108"/>
    </row>
    <row r="968" spans="1:27" ht="14.25" customHeight="1">
      <c r="A968" s="108"/>
      <c r="B968" s="99"/>
      <c r="C968" s="108"/>
      <c r="D968" s="108"/>
      <c r="E968" s="99"/>
      <c r="F968" s="99"/>
      <c r="G968" s="99"/>
      <c r="H968" s="99"/>
      <c r="I968" s="121"/>
      <c r="J968" s="108"/>
      <c r="K968" s="108"/>
      <c r="L968" s="108"/>
      <c r="M968" s="108"/>
      <c r="N968" s="108"/>
      <c r="O968" s="108"/>
      <c r="P968" s="108"/>
      <c r="Q968" s="108"/>
      <c r="R968" s="108"/>
      <c r="S968" s="108"/>
      <c r="T968" s="108"/>
      <c r="U968" s="108"/>
      <c r="V968" s="108"/>
      <c r="W968" s="108"/>
      <c r="X968" s="108"/>
      <c r="Y968" s="108"/>
      <c r="Z968" s="108"/>
      <c r="AA968" s="108"/>
    </row>
    <row r="969" spans="1:27" ht="14.25" customHeight="1">
      <c r="A969" s="108"/>
      <c r="B969" s="99"/>
      <c r="C969" s="108"/>
      <c r="D969" s="108"/>
      <c r="E969" s="99"/>
      <c r="F969" s="99"/>
      <c r="G969" s="99"/>
      <c r="H969" s="99"/>
      <c r="I969" s="121"/>
      <c r="J969" s="108"/>
      <c r="K969" s="108"/>
      <c r="L969" s="108"/>
      <c r="M969" s="108"/>
      <c r="N969" s="108"/>
      <c r="O969" s="108"/>
      <c r="P969" s="108"/>
      <c r="Q969" s="108"/>
      <c r="R969" s="108"/>
      <c r="S969" s="108"/>
      <c r="T969" s="108"/>
      <c r="U969" s="108"/>
      <c r="V969" s="108"/>
      <c r="W969" s="108"/>
      <c r="X969" s="108"/>
      <c r="Y969" s="108"/>
      <c r="Z969" s="108"/>
      <c r="AA969" s="108"/>
    </row>
    <row r="970" spans="1:27" ht="14.25" customHeight="1">
      <c r="A970" s="108"/>
      <c r="B970" s="99"/>
      <c r="C970" s="108"/>
      <c r="D970" s="108"/>
      <c r="E970" s="99"/>
      <c r="F970" s="99"/>
      <c r="G970" s="99"/>
      <c r="H970" s="99"/>
      <c r="I970" s="121"/>
      <c r="J970" s="108"/>
      <c r="K970" s="108"/>
      <c r="L970" s="108"/>
      <c r="M970" s="108"/>
      <c r="N970" s="108"/>
      <c r="O970" s="108"/>
      <c r="P970" s="108"/>
      <c r="Q970" s="108"/>
      <c r="R970" s="108"/>
      <c r="S970" s="108"/>
      <c r="T970" s="108"/>
      <c r="U970" s="108"/>
      <c r="V970" s="108"/>
      <c r="W970" s="108"/>
      <c r="X970" s="108"/>
      <c r="Y970" s="108"/>
      <c r="Z970" s="108"/>
      <c r="AA970" s="108"/>
    </row>
    <row r="971" spans="1:27" ht="14.25" customHeight="1">
      <c r="A971" s="108"/>
      <c r="B971" s="99"/>
      <c r="C971" s="108"/>
      <c r="D971" s="108"/>
      <c r="E971" s="99"/>
      <c r="F971" s="99"/>
      <c r="G971" s="99"/>
      <c r="H971" s="99"/>
      <c r="I971" s="121"/>
      <c r="J971" s="108"/>
      <c r="K971" s="108"/>
      <c r="L971" s="108"/>
      <c r="M971" s="108"/>
      <c r="N971" s="108"/>
      <c r="O971" s="108"/>
      <c r="P971" s="108"/>
      <c r="Q971" s="108"/>
      <c r="R971" s="108"/>
      <c r="S971" s="108"/>
      <c r="T971" s="108"/>
      <c r="U971" s="108"/>
      <c r="V971" s="108"/>
      <c r="W971" s="108"/>
      <c r="X971" s="108"/>
      <c r="Y971" s="108"/>
      <c r="Z971" s="108"/>
      <c r="AA971" s="108"/>
    </row>
    <row r="972" spans="1:27" ht="14.25" customHeight="1">
      <c r="A972" s="108"/>
      <c r="B972" s="99"/>
      <c r="C972" s="108"/>
      <c r="D972" s="108"/>
      <c r="E972" s="99"/>
      <c r="F972" s="99"/>
      <c r="G972" s="99"/>
      <c r="H972" s="99"/>
      <c r="I972" s="121"/>
      <c r="J972" s="108"/>
      <c r="K972" s="108"/>
      <c r="L972" s="108"/>
      <c r="M972" s="108"/>
      <c r="N972" s="108"/>
      <c r="O972" s="108"/>
      <c r="P972" s="108"/>
      <c r="Q972" s="108"/>
      <c r="R972" s="108"/>
      <c r="S972" s="108"/>
      <c r="T972" s="108"/>
      <c r="U972" s="108"/>
      <c r="V972" s="108"/>
      <c r="W972" s="108"/>
      <c r="X972" s="108"/>
      <c r="Y972" s="108"/>
      <c r="Z972" s="108"/>
      <c r="AA972" s="108"/>
    </row>
    <row r="973" spans="1:27" ht="14.25" customHeight="1">
      <c r="A973" s="108"/>
      <c r="B973" s="99"/>
      <c r="C973" s="108"/>
      <c r="D973" s="108"/>
      <c r="E973" s="99"/>
      <c r="F973" s="99"/>
      <c r="G973" s="99"/>
      <c r="H973" s="99"/>
      <c r="I973" s="121"/>
      <c r="J973" s="108"/>
      <c r="K973" s="108"/>
      <c r="L973" s="108"/>
      <c r="M973" s="108"/>
      <c r="N973" s="108"/>
      <c r="O973" s="108"/>
      <c r="P973" s="108"/>
      <c r="Q973" s="108"/>
      <c r="R973" s="108"/>
      <c r="S973" s="108"/>
      <c r="T973" s="108"/>
      <c r="U973" s="108"/>
      <c r="V973" s="108"/>
      <c r="W973" s="108"/>
      <c r="X973" s="108"/>
      <c r="Y973" s="108"/>
      <c r="Z973" s="108"/>
      <c r="AA973" s="108"/>
    </row>
    <row r="974" spans="1:27" ht="14.25" customHeight="1">
      <c r="A974" s="108"/>
      <c r="B974" s="99"/>
      <c r="C974" s="108"/>
      <c r="D974" s="108"/>
      <c r="E974" s="99"/>
      <c r="F974" s="99"/>
      <c r="G974" s="99"/>
      <c r="H974" s="99"/>
      <c r="I974" s="121"/>
      <c r="J974" s="108"/>
      <c r="K974" s="108"/>
      <c r="L974" s="108"/>
      <c r="M974" s="108"/>
      <c r="N974" s="108"/>
      <c r="O974" s="108"/>
      <c r="P974" s="108"/>
      <c r="Q974" s="108"/>
      <c r="R974" s="108"/>
      <c r="S974" s="108"/>
      <c r="T974" s="108"/>
      <c r="U974" s="108"/>
      <c r="V974" s="108"/>
      <c r="W974" s="108"/>
      <c r="X974" s="108"/>
      <c r="Y974" s="108"/>
      <c r="Z974" s="108"/>
      <c r="AA974" s="108"/>
    </row>
    <row r="975" spans="1:27" ht="14.25" customHeight="1">
      <c r="A975" s="108"/>
      <c r="B975" s="99"/>
      <c r="C975" s="108"/>
      <c r="D975" s="108"/>
      <c r="E975" s="99"/>
      <c r="F975" s="99"/>
      <c r="G975" s="99"/>
      <c r="H975" s="99"/>
      <c r="I975" s="121"/>
      <c r="J975" s="108"/>
      <c r="K975" s="108"/>
      <c r="L975" s="108"/>
      <c r="M975" s="108"/>
      <c r="N975" s="108"/>
      <c r="O975" s="108"/>
      <c r="P975" s="108"/>
      <c r="Q975" s="108"/>
      <c r="R975" s="108"/>
      <c r="S975" s="108"/>
      <c r="T975" s="108"/>
      <c r="U975" s="108"/>
      <c r="V975" s="108"/>
      <c r="W975" s="108"/>
      <c r="X975" s="108"/>
      <c r="Y975" s="108"/>
      <c r="Z975" s="108"/>
      <c r="AA975" s="108"/>
    </row>
    <row r="976" spans="1:27" ht="14.25" customHeight="1">
      <c r="A976" s="108"/>
      <c r="B976" s="99"/>
      <c r="C976" s="108"/>
      <c r="D976" s="108"/>
      <c r="E976" s="99"/>
      <c r="F976" s="99"/>
      <c r="G976" s="99"/>
      <c r="H976" s="99"/>
      <c r="I976" s="121"/>
      <c r="J976" s="108"/>
      <c r="K976" s="108"/>
      <c r="L976" s="108"/>
      <c r="M976" s="108"/>
      <c r="N976" s="108"/>
      <c r="O976" s="108"/>
      <c r="P976" s="108"/>
      <c r="Q976" s="108"/>
      <c r="R976" s="108"/>
      <c r="S976" s="108"/>
      <c r="T976" s="108"/>
      <c r="U976" s="108"/>
      <c r="V976" s="108"/>
      <c r="W976" s="108"/>
      <c r="X976" s="108"/>
      <c r="Y976" s="108"/>
      <c r="Z976" s="108"/>
      <c r="AA976" s="108"/>
    </row>
    <row r="977" spans="1:27" ht="14.25" customHeight="1">
      <c r="A977" s="108"/>
      <c r="B977" s="99"/>
      <c r="C977" s="108"/>
      <c r="D977" s="108"/>
      <c r="E977" s="99"/>
      <c r="F977" s="99"/>
      <c r="G977" s="99"/>
      <c r="H977" s="99"/>
      <c r="I977" s="121"/>
      <c r="J977" s="108"/>
      <c r="K977" s="108"/>
      <c r="L977" s="108"/>
      <c r="M977" s="108"/>
      <c r="N977" s="108"/>
      <c r="O977" s="108"/>
      <c r="P977" s="108"/>
      <c r="Q977" s="108"/>
      <c r="R977" s="108"/>
      <c r="S977" s="108"/>
      <c r="T977" s="108"/>
      <c r="U977" s="108"/>
      <c r="V977" s="108"/>
      <c r="W977" s="108"/>
      <c r="X977" s="108"/>
      <c r="Y977" s="108"/>
      <c r="Z977" s="108"/>
      <c r="AA977" s="108"/>
    </row>
    <row r="978" spans="1:27" ht="14.25" customHeight="1">
      <c r="A978" s="108"/>
      <c r="B978" s="99"/>
      <c r="C978" s="108"/>
      <c r="D978" s="108"/>
      <c r="E978" s="99"/>
      <c r="F978" s="99"/>
      <c r="G978" s="99"/>
      <c r="H978" s="99"/>
      <c r="I978" s="121"/>
      <c r="J978" s="108"/>
      <c r="K978" s="108"/>
      <c r="L978" s="108"/>
      <c r="M978" s="108"/>
      <c r="N978" s="108"/>
      <c r="O978" s="108"/>
      <c r="P978" s="108"/>
      <c r="Q978" s="108"/>
      <c r="R978" s="108"/>
      <c r="S978" s="108"/>
      <c r="T978" s="108"/>
      <c r="U978" s="108"/>
      <c r="V978" s="108"/>
      <c r="W978" s="108"/>
      <c r="X978" s="108"/>
      <c r="Y978" s="108"/>
      <c r="Z978" s="108"/>
      <c r="AA978" s="108"/>
    </row>
    <row r="979" spans="1:27" ht="14.25" customHeight="1">
      <c r="A979" s="108"/>
      <c r="B979" s="99"/>
      <c r="C979" s="108"/>
      <c r="D979" s="108"/>
      <c r="E979" s="99"/>
      <c r="F979" s="99"/>
      <c r="G979" s="99"/>
      <c r="H979" s="99"/>
      <c r="I979" s="121"/>
      <c r="J979" s="108"/>
      <c r="K979" s="108"/>
      <c r="L979" s="108"/>
      <c r="M979" s="108"/>
      <c r="N979" s="108"/>
      <c r="O979" s="108"/>
      <c r="P979" s="108"/>
      <c r="Q979" s="108"/>
      <c r="R979" s="108"/>
      <c r="S979" s="108"/>
      <c r="T979" s="108"/>
      <c r="U979" s="108"/>
      <c r="V979" s="108"/>
      <c r="W979" s="108"/>
      <c r="X979" s="108"/>
      <c r="Y979" s="108"/>
      <c r="Z979" s="108"/>
      <c r="AA979" s="108"/>
    </row>
    <row r="980" spans="1:27" ht="14.25" customHeight="1">
      <c r="A980" s="108"/>
      <c r="B980" s="99"/>
      <c r="C980" s="108"/>
      <c r="D980" s="108"/>
      <c r="E980" s="99"/>
      <c r="F980" s="99"/>
      <c r="G980" s="99"/>
      <c r="H980" s="99"/>
      <c r="I980" s="121"/>
      <c r="J980" s="108"/>
      <c r="K980" s="108"/>
      <c r="L980" s="108"/>
      <c r="M980" s="108"/>
      <c r="N980" s="108"/>
      <c r="O980" s="108"/>
      <c r="P980" s="108"/>
      <c r="Q980" s="108"/>
      <c r="R980" s="108"/>
      <c r="S980" s="108"/>
      <c r="T980" s="108"/>
      <c r="U980" s="108"/>
      <c r="V980" s="108"/>
      <c r="W980" s="108"/>
      <c r="X980" s="108"/>
      <c r="Y980" s="108"/>
      <c r="Z980" s="108"/>
      <c r="AA980" s="108"/>
    </row>
    <row r="981" spans="1:27" ht="14.25" customHeight="1">
      <c r="A981" s="108"/>
      <c r="B981" s="99"/>
      <c r="C981" s="108"/>
      <c r="D981" s="108"/>
      <c r="E981" s="99"/>
      <c r="F981" s="99"/>
      <c r="G981" s="99"/>
      <c r="H981" s="99"/>
      <c r="I981" s="121"/>
      <c r="J981" s="108"/>
      <c r="K981" s="108"/>
      <c r="L981" s="108"/>
      <c r="M981" s="108"/>
      <c r="N981" s="108"/>
      <c r="O981" s="108"/>
      <c r="P981" s="108"/>
      <c r="Q981" s="108"/>
      <c r="R981" s="108"/>
      <c r="S981" s="108"/>
      <c r="T981" s="108"/>
      <c r="U981" s="108"/>
      <c r="V981" s="108"/>
      <c r="W981" s="108"/>
      <c r="X981" s="108"/>
      <c r="Y981" s="108"/>
      <c r="Z981" s="108"/>
      <c r="AA981" s="108"/>
    </row>
    <row r="982" spans="1:27" ht="14.25" customHeight="1">
      <c r="A982" s="108"/>
      <c r="B982" s="99"/>
      <c r="C982" s="108"/>
      <c r="D982" s="108"/>
      <c r="E982" s="99"/>
      <c r="F982" s="99"/>
      <c r="G982" s="99"/>
      <c r="H982" s="99"/>
      <c r="I982" s="121"/>
      <c r="J982" s="108"/>
      <c r="K982" s="108"/>
      <c r="L982" s="108"/>
      <c r="M982" s="108"/>
      <c r="N982" s="108"/>
      <c r="O982" s="108"/>
      <c r="P982" s="108"/>
      <c r="Q982" s="108"/>
      <c r="R982" s="108"/>
      <c r="S982" s="108"/>
      <c r="T982" s="108"/>
      <c r="U982" s="108"/>
      <c r="V982" s="108"/>
      <c r="W982" s="108"/>
      <c r="X982" s="108"/>
      <c r="Y982" s="108"/>
      <c r="Z982" s="108"/>
      <c r="AA982" s="108"/>
    </row>
    <row r="983" spans="1:27" ht="14.25" customHeight="1">
      <c r="A983" s="108"/>
      <c r="B983" s="99"/>
      <c r="C983" s="108"/>
      <c r="D983" s="108"/>
      <c r="E983" s="99"/>
      <c r="F983" s="99"/>
      <c r="G983" s="99"/>
      <c r="H983" s="99"/>
      <c r="I983" s="121"/>
      <c r="J983" s="108"/>
      <c r="K983" s="108"/>
      <c r="L983" s="108"/>
      <c r="M983" s="108"/>
      <c r="N983" s="108"/>
      <c r="O983" s="108"/>
      <c r="P983" s="108"/>
      <c r="Q983" s="108"/>
      <c r="R983" s="108"/>
      <c r="S983" s="108"/>
      <c r="T983" s="108"/>
      <c r="U983" s="108"/>
      <c r="V983" s="108"/>
      <c r="W983" s="108"/>
      <c r="X983" s="108"/>
      <c r="Y983" s="108"/>
      <c r="Z983" s="108"/>
      <c r="AA983" s="108"/>
    </row>
    <row r="984" spans="1:27" ht="14.25" customHeight="1">
      <c r="A984" s="108"/>
      <c r="B984" s="99"/>
      <c r="C984" s="108"/>
      <c r="D984" s="108"/>
      <c r="E984" s="99"/>
      <c r="F984" s="99"/>
      <c r="G984" s="99"/>
      <c r="H984" s="99"/>
      <c r="I984" s="121"/>
      <c r="J984" s="108"/>
      <c r="K984" s="108"/>
      <c r="L984" s="108"/>
      <c r="M984" s="108"/>
      <c r="N984" s="108"/>
      <c r="O984" s="108"/>
      <c r="P984" s="108"/>
      <c r="Q984" s="108"/>
      <c r="R984" s="108"/>
      <c r="S984" s="108"/>
      <c r="T984" s="108"/>
      <c r="U984" s="108"/>
      <c r="V984" s="108"/>
      <c r="W984" s="108"/>
      <c r="X984" s="108"/>
      <c r="Y984" s="108"/>
      <c r="Z984" s="108"/>
      <c r="AA984" s="108"/>
    </row>
    <row r="985" spans="1:27" ht="14.25" customHeight="1">
      <c r="A985" s="108"/>
      <c r="B985" s="99"/>
      <c r="C985" s="108"/>
      <c r="D985" s="108"/>
      <c r="E985" s="99"/>
      <c r="F985" s="99"/>
      <c r="G985" s="99"/>
      <c r="H985" s="99"/>
      <c r="I985" s="121"/>
      <c r="J985" s="108"/>
      <c r="K985" s="108"/>
      <c r="L985" s="108"/>
      <c r="M985" s="108"/>
      <c r="N985" s="108"/>
      <c r="O985" s="108"/>
      <c r="P985" s="108"/>
      <c r="Q985" s="108"/>
      <c r="R985" s="108"/>
      <c r="S985" s="108"/>
      <c r="T985" s="108"/>
      <c r="U985" s="108"/>
      <c r="V985" s="108"/>
      <c r="W985" s="108"/>
      <c r="X985" s="108"/>
      <c r="Y985" s="108"/>
      <c r="Z985" s="108"/>
      <c r="AA985" s="108"/>
    </row>
    <row r="986" spans="1:27" ht="14.25" customHeight="1">
      <c r="A986" s="108"/>
      <c r="B986" s="99"/>
      <c r="C986" s="108"/>
      <c r="D986" s="108"/>
      <c r="E986" s="99"/>
      <c r="F986" s="99"/>
      <c r="G986" s="99"/>
      <c r="H986" s="99"/>
      <c r="I986" s="121"/>
      <c r="J986" s="108"/>
      <c r="K986" s="108"/>
      <c r="L986" s="108"/>
      <c r="M986" s="108"/>
      <c r="N986" s="108"/>
      <c r="O986" s="108"/>
      <c r="P986" s="108"/>
      <c r="Q986" s="108"/>
      <c r="R986" s="108"/>
      <c r="S986" s="108"/>
      <c r="T986" s="108"/>
      <c r="U986" s="108"/>
      <c r="V986" s="108"/>
      <c r="W986" s="108"/>
      <c r="X986" s="108"/>
      <c r="Y986" s="108"/>
      <c r="Z986" s="108"/>
      <c r="AA986" s="108"/>
    </row>
    <row r="987" spans="1:27" ht="14.25" customHeight="1">
      <c r="A987" s="108"/>
      <c r="B987" s="99"/>
      <c r="C987" s="108"/>
      <c r="D987" s="108"/>
      <c r="E987" s="99"/>
      <c r="F987" s="99"/>
      <c r="G987" s="99"/>
      <c r="H987" s="99"/>
      <c r="I987" s="121"/>
      <c r="J987" s="108"/>
      <c r="K987" s="108"/>
      <c r="L987" s="108"/>
      <c r="M987" s="108"/>
      <c r="N987" s="108"/>
      <c r="O987" s="108"/>
      <c r="P987" s="108"/>
      <c r="Q987" s="108"/>
      <c r="R987" s="108"/>
      <c r="S987" s="108"/>
      <c r="T987" s="108"/>
      <c r="U987" s="108"/>
      <c r="V987" s="108"/>
      <c r="W987" s="108"/>
      <c r="X987" s="108"/>
      <c r="Y987" s="108"/>
      <c r="Z987" s="108"/>
      <c r="AA987" s="108"/>
    </row>
    <row r="988" spans="1:27" ht="14.25" customHeight="1">
      <c r="A988" s="108"/>
      <c r="B988" s="99"/>
      <c r="C988" s="108"/>
      <c r="D988" s="108"/>
      <c r="E988" s="99"/>
      <c r="F988" s="99"/>
      <c r="G988" s="99"/>
      <c r="H988" s="99"/>
      <c r="I988" s="121"/>
      <c r="J988" s="108"/>
      <c r="K988" s="108"/>
      <c r="L988" s="108"/>
      <c r="M988" s="108"/>
      <c r="N988" s="108"/>
      <c r="O988" s="108"/>
      <c r="P988" s="108"/>
      <c r="Q988" s="108"/>
      <c r="R988" s="108"/>
      <c r="S988" s="108"/>
      <c r="T988" s="108"/>
      <c r="U988" s="108"/>
      <c r="V988" s="108"/>
      <c r="W988" s="108"/>
      <c r="X988" s="108"/>
      <c r="Y988" s="108"/>
      <c r="Z988" s="108"/>
      <c r="AA988" s="108"/>
    </row>
    <row r="989" spans="1:27" ht="14.25" customHeight="1">
      <c r="A989" s="108"/>
      <c r="B989" s="99"/>
      <c r="C989" s="108"/>
      <c r="D989" s="108"/>
      <c r="E989" s="99"/>
      <c r="F989" s="99"/>
      <c r="G989" s="99"/>
      <c r="H989" s="99"/>
      <c r="I989" s="121"/>
      <c r="J989" s="108"/>
      <c r="K989" s="108"/>
      <c r="L989" s="108"/>
      <c r="M989" s="108"/>
      <c r="N989" s="108"/>
      <c r="O989" s="108"/>
      <c r="P989" s="108"/>
      <c r="Q989" s="108"/>
      <c r="R989" s="108"/>
      <c r="S989" s="108"/>
      <c r="T989" s="108"/>
      <c r="U989" s="108"/>
      <c r="V989" s="108"/>
      <c r="W989" s="108"/>
      <c r="X989" s="108"/>
      <c r="Y989" s="108"/>
      <c r="Z989" s="108"/>
      <c r="AA989" s="108"/>
    </row>
    <row r="990" spans="1:27" ht="14.25" customHeight="1">
      <c r="A990" s="108"/>
      <c r="B990" s="99"/>
      <c r="C990" s="108"/>
      <c r="D990" s="108"/>
      <c r="E990" s="99"/>
      <c r="F990" s="99"/>
      <c r="G990" s="99"/>
      <c r="H990" s="99"/>
      <c r="I990" s="121"/>
      <c r="J990" s="108"/>
      <c r="K990" s="108"/>
      <c r="L990" s="108"/>
      <c r="M990" s="108"/>
      <c r="N990" s="108"/>
      <c r="O990" s="108"/>
      <c r="P990" s="108"/>
      <c r="Q990" s="108"/>
      <c r="R990" s="108"/>
      <c r="S990" s="108"/>
      <c r="T990" s="108"/>
      <c r="U990" s="108"/>
      <c r="V990" s="108"/>
      <c r="W990" s="108"/>
      <c r="X990" s="108"/>
      <c r="Y990" s="108"/>
      <c r="Z990" s="108"/>
      <c r="AA990" s="108"/>
    </row>
    <row r="991" spans="1:27" ht="14.25" customHeight="1">
      <c r="A991" s="108"/>
      <c r="B991" s="99"/>
      <c r="C991" s="108"/>
      <c r="D991" s="108"/>
      <c r="E991" s="99"/>
      <c r="F991" s="99"/>
      <c r="G991" s="99"/>
      <c r="H991" s="99"/>
      <c r="I991" s="121"/>
      <c r="J991" s="108"/>
      <c r="K991" s="108"/>
      <c r="L991" s="108"/>
      <c r="M991" s="108"/>
      <c r="N991" s="108"/>
      <c r="O991" s="108"/>
      <c r="P991" s="108"/>
      <c r="Q991" s="108"/>
      <c r="R991" s="108"/>
      <c r="S991" s="108"/>
      <c r="T991" s="108"/>
      <c r="U991" s="108"/>
      <c r="V991" s="108"/>
      <c r="W991" s="108"/>
      <c r="X991" s="108"/>
      <c r="Y991" s="108"/>
      <c r="Z991" s="108"/>
      <c r="AA991" s="108"/>
    </row>
    <row r="992" spans="1:27" ht="14.25" customHeight="1">
      <c r="A992" s="108"/>
      <c r="B992" s="99"/>
      <c r="C992" s="108"/>
      <c r="D992" s="108"/>
      <c r="E992" s="99"/>
      <c r="F992" s="99"/>
      <c r="G992" s="99"/>
      <c r="H992" s="99"/>
      <c r="I992" s="121"/>
      <c r="J992" s="108"/>
      <c r="K992" s="108"/>
      <c r="L992" s="108"/>
      <c r="M992" s="108"/>
      <c r="N992" s="108"/>
      <c r="O992" s="108"/>
      <c r="P992" s="108"/>
      <c r="Q992" s="108"/>
      <c r="R992" s="108"/>
      <c r="S992" s="108"/>
      <c r="T992" s="108"/>
      <c r="U992" s="108"/>
      <c r="V992" s="108"/>
      <c r="W992" s="108"/>
      <c r="X992" s="108"/>
      <c r="Y992" s="108"/>
      <c r="Z992" s="108"/>
      <c r="AA992" s="108"/>
    </row>
    <row r="993" spans="1:27" ht="14.25" customHeight="1">
      <c r="A993" s="108"/>
      <c r="B993" s="99"/>
      <c r="C993" s="108"/>
      <c r="D993" s="108"/>
      <c r="E993" s="99"/>
      <c r="F993" s="99"/>
      <c r="G993" s="99"/>
      <c r="H993" s="99"/>
      <c r="I993" s="121"/>
      <c r="J993" s="108"/>
      <c r="K993" s="108"/>
      <c r="L993" s="108"/>
      <c r="M993" s="108"/>
      <c r="N993" s="108"/>
      <c r="O993" s="108"/>
      <c r="P993" s="108"/>
      <c r="Q993" s="108"/>
      <c r="R993" s="108"/>
      <c r="S993" s="108"/>
      <c r="T993" s="108"/>
      <c r="U993" s="108"/>
      <c r="V993" s="108"/>
      <c r="W993" s="108"/>
      <c r="X993" s="108"/>
      <c r="Y993" s="108"/>
      <c r="Z993" s="108"/>
      <c r="AA993" s="108"/>
    </row>
    <row r="994" spans="1:27" ht="14.25" customHeight="1">
      <c r="A994" s="108"/>
      <c r="B994" s="99"/>
      <c r="C994" s="108"/>
      <c r="D994" s="108"/>
      <c r="E994" s="99"/>
      <c r="F994" s="99"/>
      <c r="G994" s="99"/>
      <c r="H994" s="99"/>
      <c r="I994" s="121"/>
      <c r="J994" s="108"/>
      <c r="K994" s="108"/>
      <c r="L994" s="108"/>
      <c r="M994" s="108"/>
      <c r="N994" s="108"/>
      <c r="O994" s="108"/>
      <c r="P994" s="108"/>
      <c r="Q994" s="108"/>
      <c r="R994" s="108"/>
      <c r="S994" s="108"/>
      <c r="T994" s="108"/>
      <c r="U994" s="108"/>
      <c r="V994" s="108"/>
      <c r="W994" s="108"/>
      <c r="X994" s="108"/>
      <c r="Y994" s="108"/>
      <c r="Z994" s="108"/>
      <c r="AA994" s="108"/>
    </row>
    <row r="995" spans="1:27" ht="14.25" customHeight="1">
      <c r="A995" s="108"/>
      <c r="B995" s="99"/>
      <c r="C995" s="108"/>
      <c r="D995" s="108"/>
      <c r="E995" s="99"/>
      <c r="F995" s="99"/>
      <c r="G995" s="99"/>
      <c r="H995" s="99"/>
      <c r="I995" s="121"/>
      <c r="J995" s="108"/>
      <c r="K995" s="108"/>
      <c r="L995" s="108"/>
      <c r="M995" s="108"/>
      <c r="N995" s="108"/>
      <c r="O995" s="108"/>
      <c r="P995" s="108"/>
      <c r="Q995" s="108"/>
      <c r="R995" s="108"/>
      <c r="S995" s="108"/>
      <c r="T995" s="108"/>
      <c r="U995" s="108"/>
      <c r="V995" s="108"/>
      <c r="W995" s="108"/>
      <c r="X995" s="108"/>
      <c r="Y995" s="108"/>
      <c r="Z995" s="108"/>
      <c r="AA995" s="108"/>
    </row>
    <row r="996" spans="1:27" ht="14.25" customHeight="1">
      <c r="A996" s="108"/>
      <c r="B996" s="99"/>
      <c r="C996" s="108"/>
      <c r="D996" s="108"/>
      <c r="E996" s="99"/>
      <c r="F996" s="99"/>
      <c r="G996" s="99"/>
      <c r="H996" s="99"/>
      <c r="I996" s="121"/>
      <c r="J996" s="108"/>
      <c r="K996" s="108"/>
      <c r="L996" s="108"/>
      <c r="M996" s="108"/>
      <c r="N996" s="108"/>
      <c r="O996" s="108"/>
      <c r="P996" s="108"/>
      <c r="Q996" s="108"/>
      <c r="R996" s="108"/>
      <c r="S996" s="108"/>
      <c r="T996" s="108"/>
      <c r="U996" s="108"/>
      <c r="V996" s="108"/>
      <c r="W996" s="108"/>
      <c r="X996" s="108"/>
      <c r="Y996" s="108"/>
      <c r="Z996" s="108"/>
      <c r="AA996" s="108"/>
    </row>
    <row r="997" spans="1:27" ht="14.25" customHeight="1">
      <c r="A997" s="108"/>
      <c r="B997" s="99"/>
      <c r="C997" s="108"/>
      <c r="D997" s="108"/>
      <c r="E997" s="99"/>
      <c r="F997" s="99"/>
      <c r="G997" s="99"/>
      <c r="H997" s="99"/>
      <c r="I997" s="121"/>
      <c r="J997" s="108"/>
      <c r="K997" s="108"/>
      <c r="L997" s="108"/>
      <c r="M997" s="108"/>
      <c r="N997" s="108"/>
      <c r="O997" s="108"/>
      <c r="P997" s="108"/>
      <c r="Q997" s="108"/>
      <c r="R997" s="108"/>
      <c r="S997" s="108"/>
      <c r="T997" s="108"/>
      <c r="U997" s="108"/>
      <c r="V997" s="108"/>
      <c r="W997" s="108"/>
      <c r="X997" s="108"/>
      <c r="Y997" s="108"/>
      <c r="Z997" s="108"/>
      <c r="AA997" s="108"/>
    </row>
    <row r="998" spans="1:27" ht="14.25" customHeight="1">
      <c r="A998" s="108"/>
      <c r="B998" s="99"/>
      <c r="C998" s="108"/>
      <c r="D998" s="108"/>
      <c r="E998" s="99"/>
      <c r="F998" s="99"/>
      <c r="G998" s="99"/>
      <c r="H998" s="99"/>
      <c r="I998" s="121"/>
      <c r="J998" s="108"/>
      <c r="K998" s="108"/>
      <c r="L998" s="108"/>
      <c r="M998" s="108"/>
      <c r="N998" s="108"/>
      <c r="O998" s="108"/>
      <c r="P998" s="108"/>
      <c r="Q998" s="108"/>
      <c r="R998" s="108"/>
      <c r="S998" s="108"/>
      <c r="T998" s="108"/>
      <c r="U998" s="108"/>
      <c r="V998" s="108"/>
      <c r="W998" s="108"/>
      <c r="X998" s="108"/>
      <c r="Y998" s="108"/>
      <c r="Z998" s="108"/>
      <c r="AA998" s="108"/>
    </row>
    <row r="999" spans="1:27" ht="14.25" customHeight="1">
      <c r="A999" s="108"/>
      <c r="B999" s="99"/>
      <c r="C999" s="108"/>
      <c r="D999" s="108"/>
      <c r="E999" s="99"/>
      <c r="F999" s="99"/>
      <c r="G999" s="99"/>
      <c r="H999" s="99"/>
      <c r="I999" s="121"/>
      <c r="J999" s="108"/>
      <c r="K999" s="108"/>
      <c r="L999" s="108"/>
      <c r="M999" s="108"/>
      <c r="N999" s="108"/>
      <c r="O999" s="108"/>
      <c r="P999" s="108"/>
      <c r="Q999" s="108"/>
      <c r="R999" s="108"/>
      <c r="S999" s="108"/>
      <c r="T999" s="108"/>
      <c r="U999" s="108"/>
      <c r="V999" s="108"/>
      <c r="W999" s="108"/>
      <c r="X999" s="108"/>
      <c r="Y999" s="108"/>
      <c r="Z999" s="108"/>
      <c r="AA999" s="108"/>
    </row>
    <row r="1000" spans="1:27" ht="14.25" customHeight="1">
      <c r="A1000" s="108"/>
      <c r="B1000" s="99"/>
      <c r="C1000" s="108"/>
      <c r="D1000" s="108"/>
      <c r="E1000" s="99"/>
      <c r="F1000" s="99"/>
      <c r="G1000" s="99"/>
      <c r="H1000" s="99"/>
      <c r="I1000" s="121"/>
      <c r="J1000" s="108"/>
      <c r="K1000" s="108"/>
      <c r="L1000" s="108"/>
      <c r="M1000" s="108"/>
      <c r="N1000" s="108"/>
      <c r="O1000" s="108"/>
      <c r="P1000" s="108"/>
      <c r="Q1000" s="108"/>
      <c r="R1000" s="108"/>
      <c r="S1000" s="108"/>
      <c r="T1000" s="108"/>
      <c r="U1000" s="108"/>
      <c r="V1000" s="108"/>
      <c r="W1000" s="108"/>
      <c r="X1000" s="108"/>
      <c r="Y1000" s="108"/>
      <c r="Z1000" s="108"/>
      <c r="AA1000" s="108"/>
    </row>
    <row r="1001" spans="1:27" ht="14.25" customHeight="1">
      <c r="A1001" s="108"/>
      <c r="B1001" s="99"/>
      <c r="C1001" s="108"/>
      <c r="D1001" s="108"/>
      <c r="E1001" s="99"/>
      <c r="F1001" s="99"/>
      <c r="G1001" s="99"/>
      <c r="H1001" s="99"/>
      <c r="I1001" s="121"/>
      <c r="J1001" s="108"/>
      <c r="K1001" s="108"/>
      <c r="L1001" s="108"/>
      <c r="M1001" s="108"/>
      <c r="N1001" s="108"/>
      <c r="O1001" s="108"/>
      <c r="P1001" s="108"/>
      <c r="Q1001" s="108"/>
      <c r="R1001" s="108"/>
      <c r="S1001" s="108"/>
      <c r="T1001" s="108"/>
      <c r="U1001" s="108"/>
      <c r="V1001" s="108"/>
      <c r="W1001" s="108"/>
      <c r="X1001" s="108"/>
      <c r="Y1001" s="108"/>
      <c r="Z1001" s="108"/>
      <c r="AA1001" s="108"/>
    </row>
    <row r="1002" spans="1:27" ht="14.25" customHeight="1">
      <c r="A1002" s="108"/>
      <c r="B1002" s="99"/>
      <c r="C1002" s="108"/>
      <c r="D1002" s="108"/>
      <c r="E1002" s="99"/>
      <c r="F1002" s="99"/>
      <c r="G1002" s="99"/>
      <c r="H1002" s="99"/>
      <c r="I1002" s="121"/>
      <c r="J1002" s="108"/>
      <c r="K1002" s="108"/>
      <c r="L1002" s="108"/>
      <c r="M1002" s="108"/>
      <c r="N1002" s="108"/>
      <c r="O1002" s="108"/>
      <c r="P1002" s="108"/>
      <c r="Q1002" s="108"/>
      <c r="R1002" s="108"/>
      <c r="S1002" s="108"/>
      <c r="T1002" s="108"/>
      <c r="U1002" s="108"/>
      <c r="V1002" s="108"/>
      <c r="W1002" s="108"/>
      <c r="X1002" s="108"/>
      <c r="Y1002" s="108"/>
      <c r="Z1002" s="108"/>
      <c r="AA1002" s="108"/>
    </row>
    <row r="1003" spans="1:27" ht="14.25" customHeight="1">
      <c r="A1003" s="108"/>
      <c r="B1003" s="99"/>
      <c r="C1003" s="108"/>
      <c r="D1003" s="108"/>
      <c r="E1003" s="99"/>
      <c r="F1003" s="99"/>
      <c r="G1003" s="99"/>
      <c r="H1003" s="99"/>
      <c r="I1003" s="121"/>
      <c r="J1003" s="108"/>
      <c r="K1003" s="108"/>
      <c r="L1003" s="108"/>
      <c r="M1003" s="108"/>
      <c r="N1003" s="108"/>
      <c r="O1003" s="108"/>
      <c r="P1003" s="108"/>
      <c r="Q1003" s="108"/>
      <c r="R1003" s="108"/>
      <c r="S1003" s="108"/>
      <c r="T1003" s="108"/>
      <c r="U1003" s="108"/>
      <c r="V1003" s="108"/>
      <c r="W1003" s="108"/>
      <c r="X1003" s="108"/>
      <c r="Y1003" s="108"/>
      <c r="Z1003" s="108"/>
      <c r="AA1003" s="108"/>
    </row>
    <row r="1004" spans="1:27" ht="14.25" customHeight="1">
      <c r="A1004" s="108"/>
      <c r="B1004" s="99"/>
      <c r="C1004" s="108"/>
      <c r="D1004" s="108"/>
      <c r="E1004" s="99"/>
      <c r="F1004" s="99"/>
      <c r="G1004" s="99"/>
      <c r="H1004" s="99"/>
      <c r="I1004" s="121"/>
      <c r="J1004" s="108"/>
      <c r="K1004" s="108"/>
      <c r="L1004" s="108"/>
      <c r="M1004" s="108"/>
      <c r="N1004" s="108"/>
      <c r="O1004" s="108"/>
      <c r="P1004" s="108"/>
      <c r="Q1004" s="108"/>
      <c r="R1004" s="108"/>
      <c r="S1004" s="108"/>
      <c r="T1004" s="108"/>
      <c r="U1004" s="108"/>
      <c r="V1004" s="108"/>
      <c r="W1004" s="108"/>
      <c r="X1004" s="108"/>
      <c r="Y1004" s="108"/>
      <c r="Z1004" s="108"/>
      <c r="AA1004" s="108"/>
    </row>
    <row r="1005" spans="1:27" ht="14.25" customHeight="1">
      <c r="A1005" s="108"/>
      <c r="B1005" s="99"/>
      <c r="C1005" s="108"/>
      <c r="D1005" s="108"/>
      <c r="E1005" s="99"/>
      <c r="F1005" s="99"/>
      <c r="G1005" s="99"/>
      <c r="H1005" s="99"/>
      <c r="I1005" s="121"/>
      <c r="J1005" s="108"/>
      <c r="K1005" s="108"/>
      <c r="L1005" s="108"/>
      <c r="M1005" s="108"/>
      <c r="N1005" s="108"/>
      <c r="O1005" s="108"/>
      <c r="P1005" s="108"/>
      <c r="Q1005" s="108"/>
      <c r="R1005" s="108"/>
      <c r="S1005" s="108"/>
      <c r="T1005" s="108"/>
      <c r="U1005" s="108"/>
      <c r="V1005" s="108"/>
      <c r="W1005" s="108"/>
      <c r="X1005" s="108"/>
      <c r="Y1005" s="108"/>
      <c r="Z1005" s="108"/>
      <c r="AA1005" s="108"/>
    </row>
    <row r="1006" spans="1:27" ht="14.25" customHeight="1">
      <c r="A1006" s="108"/>
      <c r="B1006" s="99"/>
      <c r="C1006" s="108"/>
      <c r="D1006" s="108"/>
      <c r="E1006" s="99"/>
      <c r="F1006" s="99"/>
      <c r="G1006" s="99"/>
      <c r="H1006" s="99"/>
      <c r="I1006" s="121"/>
      <c r="J1006" s="108"/>
      <c r="K1006" s="108"/>
      <c r="L1006" s="108"/>
      <c r="M1006" s="108"/>
      <c r="N1006" s="108"/>
      <c r="O1006" s="108"/>
      <c r="P1006" s="108"/>
      <c r="Q1006" s="108"/>
      <c r="R1006" s="108"/>
      <c r="S1006" s="108"/>
      <c r="T1006" s="108"/>
      <c r="U1006" s="108"/>
      <c r="V1006" s="108"/>
      <c r="W1006" s="108"/>
      <c r="X1006" s="108"/>
      <c r="Y1006" s="108"/>
      <c r="Z1006" s="108"/>
      <c r="AA1006" s="108"/>
    </row>
    <row r="1007" spans="1:27" ht="14.25" customHeight="1">
      <c r="A1007" s="108"/>
      <c r="B1007" s="99"/>
      <c r="C1007" s="108"/>
      <c r="D1007" s="108"/>
      <c r="E1007" s="99"/>
      <c r="F1007" s="99"/>
      <c r="G1007" s="99"/>
      <c r="H1007" s="99"/>
      <c r="I1007" s="121"/>
      <c r="J1007" s="108"/>
      <c r="K1007" s="108"/>
      <c r="L1007" s="108"/>
      <c r="M1007" s="108"/>
      <c r="N1007" s="108"/>
      <c r="O1007" s="108"/>
      <c r="P1007" s="108"/>
      <c r="Q1007" s="108"/>
      <c r="R1007" s="108"/>
      <c r="S1007" s="108"/>
      <c r="T1007" s="108"/>
      <c r="U1007" s="108"/>
      <c r="V1007" s="108"/>
      <c r="W1007" s="108"/>
      <c r="X1007" s="108"/>
      <c r="Y1007" s="108"/>
      <c r="Z1007" s="108"/>
      <c r="AA1007" s="108"/>
    </row>
    <row r="1008" spans="1:27" ht="14.25" customHeight="1">
      <c r="A1008" s="108"/>
      <c r="B1008" s="99"/>
      <c r="C1008" s="108"/>
      <c r="D1008" s="108"/>
      <c r="E1008" s="99"/>
      <c r="F1008" s="99"/>
      <c r="G1008" s="99"/>
      <c r="H1008" s="99"/>
      <c r="I1008" s="121"/>
      <c r="J1008" s="108"/>
      <c r="K1008" s="108"/>
      <c r="L1008" s="108"/>
      <c r="M1008" s="108"/>
      <c r="N1008" s="108"/>
      <c r="O1008" s="108"/>
      <c r="P1008" s="108"/>
      <c r="Q1008" s="108"/>
      <c r="R1008" s="108"/>
      <c r="S1008" s="108"/>
      <c r="T1008" s="108"/>
      <c r="U1008" s="108"/>
      <c r="V1008" s="108"/>
      <c r="W1008" s="108"/>
      <c r="X1008" s="108"/>
      <c r="Y1008" s="108"/>
      <c r="Z1008" s="108"/>
      <c r="AA1008" s="108"/>
    </row>
    <row r="1009" spans="1:27" ht="14.25" customHeight="1">
      <c r="A1009" s="108"/>
      <c r="B1009" s="99"/>
      <c r="C1009" s="108"/>
      <c r="D1009" s="108"/>
      <c r="E1009" s="99"/>
      <c r="F1009" s="99"/>
      <c r="G1009" s="99"/>
      <c r="H1009" s="99"/>
      <c r="I1009" s="121"/>
      <c r="J1009" s="108"/>
      <c r="K1009" s="108"/>
      <c r="L1009" s="108"/>
      <c r="M1009" s="108"/>
      <c r="N1009" s="108"/>
      <c r="O1009" s="108"/>
      <c r="P1009" s="108"/>
      <c r="Q1009" s="108"/>
      <c r="R1009" s="108"/>
      <c r="S1009" s="108"/>
      <c r="T1009" s="108"/>
      <c r="U1009" s="108"/>
      <c r="V1009" s="108"/>
      <c r="W1009" s="108"/>
      <c r="X1009" s="108"/>
      <c r="Y1009" s="108"/>
      <c r="Z1009" s="108"/>
      <c r="AA1009" s="108"/>
    </row>
    <row r="1010" spans="1:27" ht="14.25" customHeight="1">
      <c r="A1010" s="108"/>
      <c r="B1010" s="99"/>
      <c r="C1010" s="108"/>
      <c r="D1010" s="108"/>
      <c r="E1010" s="99"/>
      <c r="F1010" s="99"/>
      <c r="G1010" s="99"/>
      <c r="H1010" s="99"/>
      <c r="I1010" s="121"/>
      <c r="J1010" s="108"/>
      <c r="K1010" s="108"/>
      <c r="L1010" s="108"/>
      <c r="M1010" s="108"/>
      <c r="N1010" s="108"/>
      <c r="O1010" s="108"/>
      <c r="P1010" s="108"/>
      <c r="Q1010" s="108"/>
      <c r="R1010" s="108"/>
      <c r="S1010" s="108"/>
      <c r="T1010" s="108"/>
      <c r="U1010" s="108"/>
      <c r="V1010" s="108"/>
      <c r="W1010" s="108"/>
      <c r="X1010" s="108"/>
      <c r="Y1010" s="108"/>
      <c r="Z1010" s="108"/>
      <c r="AA1010" s="108"/>
    </row>
    <row r="1011" spans="1:27" ht="14.25" customHeight="1">
      <c r="A1011" s="108"/>
      <c r="B1011" s="99"/>
      <c r="C1011" s="108"/>
      <c r="D1011" s="108"/>
      <c r="E1011" s="99"/>
      <c r="F1011" s="99"/>
      <c r="G1011" s="99"/>
      <c r="H1011" s="99"/>
      <c r="I1011" s="121"/>
      <c r="J1011" s="108"/>
      <c r="K1011" s="108"/>
      <c r="L1011" s="108"/>
      <c r="M1011" s="108"/>
      <c r="N1011" s="108"/>
      <c r="O1011" s="108"/>
      <c r="P1011" s="108"/>
      <c r="Q1011" s="108"/>
      <c r="R1011" s="108"/>
      <c r="S1011" s="108"/>
      <c r="T1011" s="108"/>
      <c r="U1011" s="108"/>
      <c r="V1011" s="108"/>
      <c r="W1011" s="108"/>
      <c r="X1011" s="108"/>
      <c r="Y1011" s="108"/>
      <c r="Z1011" s="108"/>
      <c r="AA1011" s="108"/>
    </row>
    <row r="1012" spans="1:27" ht="14.25" customHeight="1">
      <c r="A1012" s="108"/>
      <c r="B1012" s="99"/>
      <c r="C1012" s="108"/>
      <c r="D1012" s="108"/>
      <c r="E1012" s="99"/>
      <c r="F1012" s="99"/>
      <c r="G1012" s="99"/>
      <c r="H1012" s="99"/>
      <c r="I1012" s="121"/>
      <c r="J1012" s="108"/>
      <c r="K1012" s="108"/>
      <c r="L1012" s="108"/>
      <c r="M1012" s="108"/>
      <c r="N1012" s="108"/>
      <c r="O1012" s="108"/>
      <c r="P1012" s="108"/>
      <c r="Q1012" s="108"/>
      <c r="R1012" s="108"/>
      <c r="S1012" s="108"/>
      <c r="T1012" s="108"/>
      <c r="U1012" s="108"/>
      <c r="V1012" s="108"/>
      <c r="W1012" s="108"/>
      <c r="X1012" s="108"/>
      <c r="Y1012" s="108"/>
      <c r="Z1012" s="108"/>
      <c r="AA1012" s="108"/>
    </row>
    <row r="1013" spans="1:27" ht="14.25" customHeight="1">
      <c r="A1013" s="108"/>
      <c r="B1013" s="99"/>
      <c r="C1013" s="108"/>
      <c r="D1013" s="108"/>
      <c r="E1013" s="99"/>
      <c r="F1013" s="99"/>
      <c r="G1013" s="99"/>
      <c r="H1013" s="99"/>
      <c r="I1013" s="121"/>
      <c r="J1013" s="108"/>
      <c r="K1013" s="108"/>
      <c r="L1013" s="108"/>
      <c r="M1013" s="108"/>
      <c r="N1013" s="108"/>
      <c r="O1013" s="108"/>
      <c r="P1013" s="108"/>
      <c r="Q1013" s="108"/>
      <c r="R1013" s="108"/>
      <c r="S1013" s="108"/>
      <c r="T1013" s="108"/>
      <c r="U1013" s="108"/>
      <c r="V1013" s="108"/>
      <c r="W1013" s="108"/>
      <c r="X1013" s="108"/>
      <c r="Y1013" s="108"/>
      <c r="Z1013" s="108"/>
      <c r="AA1013" s="108"/>
    </row>
    <row r="1014" spans="1:27" ht="14.25" customHeight="1">
      <c r="A1014" s="108"/>
      <c r="B1014" s="99"/>
      <c r="C1014" s="108"/>
      <c r="D1014" s="108"/>
      <c r="E1014" s="99"/>
      <c r="F1014" s="99"/>
      <c r="G1014" s="99"/>
      <c r="H1014" s="99"/>
      <c r="I1014" s="121"/>
      <c r="J1014" s="108"/>
      <c r="K1014" s="108"/>
      <c r="L1014" s="108"/>
      <c r="M1014" s="108"/>
      <c r="N1014" s="108"/>
      <c r="O1014" s="108"/>
      <c r="P1014" s="108"/>
      <c r="Q1014" s="108"/>
      <c r="R1014" s="108"/>
      <c r="S1014" s="108"/>
      <c r="T1014" s="108"/>
      <c r="U1014" s="108"/>
      <c r="V1014" s="108"/>
      <c r="W1014" s="108"/>
      <c r="X1014" s="108"/>
      <c r="Y1014" s="108"/>
      <c r="Z1014" s="108"/>
      <c r="AA1014" s="108"/>
    </row>
    <row r="1015" spans="1:27" ht="14.25" customHeight="1">
      <c r="A1015" s="108"/>
      <c r="B1015" s="99"/>
      <c r="C1015" s="108"/>
      <c r="D1015" s="108"/>
      <c r="E1015" s="99"/>
      <c r="F1015" s="99"/>
      <c r="G1015" s="99"/>
      <c r="H1015" s="99"/>
      <c r="I1015" s="121"/>
      <c r="J1015" s="108"/>
      <c r="K1015" s="108"/>
      <c r="L1015" s="108"/>
      <c r="M1015" s="108"/>
      <c r="N1015" s="108"/>
      <c r="O1015" s="108"/>
      <c r="P1015" s="108"/>
      <c r="Q1015" s="108"/>
      <c r="R1015" s="108"/>
      <c r="S1015" s="108"/>
      <c r="T1015" s="108"/>
      <c r="U1015" s="108"/>
      <c r="V1015" s="108"/>
      <c r="W1015" s="108"/>
      <c r="X1015" s="108"/>
      <c r="Y1015" s="108"/>
      <c r="Z1015" s="108"/>
      <c r="AA1015" s="108"/>
    </row>
    <row r="1016" spans="1:27" ht="14.25" customHeight="1">
      <c r="A1016" s="108"/>
      <c r="B1016" s="99"/>
      <c r="C1016" s="108"/>
      <c r="D1016" s="108"/>
      <c r="E1016" s="99"/>
      <c r="F1016" s="99"/>
      <c r="G1016" s="99"/>
      <c r="H1016" s="99"/>
      <c r="I1016" s="121"/>
      <c r="J1016" s="108"/>
      <c r="K1016" s="108"/>
      <c r="L1016" s="108"/>
      <c r="M1016" s="108"/>
      <c r="N1016" s="108"/>
      <c r="O1016" s="108"/>
      <c r="P1016" s="108"/>
      <c r="Q1016" s="108"/>
      <c r="R1016" s="108"/>
      <c r="S1016" s="108"/>
      <c r="T1016" s="108"/>
      <c r="U1016" s="108"/>
      <c r="V1016" s="108"/>
      <c r="W1016" s="108"/>
      <c r="X1016" s="108"/>
      <c r="Y1016" s="108"/>
      <c r="Z1016" s="108"/>
      <c r="AA1016" s="108"/>
    </row>
    <row r="1017" spans="1:27" ht="14.25" customHeight="1">
      <c r="A1017" s="108"/>
      <c r="B1017" s="99"/>
      <c r="C1017" s="108"/>
      <c r="D1017" s="108"/>
      <c r="E1017" s="99"/>
      <c r="F1017" s="99"/>
      <c r="G1017" s="99"/>
      <c r="H1017" s="99"/>
      <c r="I1017" s="121"/>
      <c r="J1017" s="108"/>
      <c r="K1017" s="108"/>
      <c r="L1017" s="108"/>
      <c r="M1017" s="108"/>
      <c r="N1017" s="108"/>
      <c r="O1017" s="108"/>
      <c r="P1017" s="108"/>
      <c r="Q1017" s="108"/>
      <c r="R1017" s="108"/>
      <c r="S1017" s="108"/>
      <c r="T1017" s="108"/>
      <c r="U1017" s="108"/>
      <c r="V1017" s="108"/>
      <c r="W1017" s="108"/>
      <c r="X1017" s="108"/>
      <c r="Y1017" s="108"/>
      <c r="Z1017" s="108"/>
      <c r="AA1017" s="108"/>
    </row>
    <row r="1018" spans="1:27" ht="14.25" customHeight="1">
      <c r="A1018" s="108"/>
      <c r="B1018" s="99"/>
      <c r="C1018" s="108"/>
      <c r="D1018" s="108"/>
      <c r="E1018" s="99"/>
      <c r="F1018" s="99"/>
      <c r="G1018" s="99"/>
      <c r="H1018" s="99"/>
      <c r="I1018" s="121"/>
      <c r="J1018" s="108"/>
      <c r="K1018" s="108"/>
      <c r="L1018" s="108"/>
      <c r="M1018" s="108"/>
      <c r="N1018" s="108"/>
      <c r="O1018" s="108"/>
      <c r="P1018" s="108"/>
      <c r="Q1018" s="108"/>
      <c r="R1018" s="108"/>
      <c r="S1018" s="108"/>
      <c r="T1018" s="108"/>
      <c r="U1018" s="108"/>
      <c r="V1018" s="108"/>
      <c r="W1018" s="108"/>
      <c r="X1018" s="108"/>
      <c r="Y1018" s="108"/>
      <c r="Z1018" s="108"/>
      <c r="AA1018" s="108"/>
    </row>
    <row r="1019" spans="1:27" ht="14.25" customHeight="1">
      <c r="A1019" s="108"/>
      <c r="B1019" s="99"/>
      <c r="C1019" s="108"/>
      <c r="D1019" s="108"/>
      <c r="E1019" s="99"/>
      <c r="F1019" s="99"/>
      <c r="G1019" s="99"/>
      <c r="H1019" s="99"/>
      <c r="I1019" s="121"/>
      <c r="J1019" s="108"/>
      <c r="K1019" s="108"/>
      <c r="L1019" s="108"/>
      <c r="M1019" s="108"/>
      <c r="N1019" s="108"/>
      <c r="O1019" s="108"/>
      <c r="P1019" s="108"/>
      <c r="Q1019" s="108"/>
      <c r="R1019" s="108"/>
      <c r="S1019" s="108"/>
      <c r="T1019" s="108"/>
      <c r="U1019" s="108"/>
      <c r="V1019" s="108"/>
      <c r="W1019" s="108"/>
      <c r="X1019" s="108"/>
      <c r="Y1019" s="108"/>
      <c r="Z1019" s="108"/>
      <c r="AA1019" s="108"/>
    </row>
    <row r="1020" spans="1:27" ht="14.25" customHeight="1">
      <c r="A1020" s="108"/>
      <c r="B1020" s="99"/>
      <c r="C1020" s="108"/>
      <c r="D1020" s="108"/>
      <c r="E1020" s="99"/>
      <c r="F1020" s="99"/>
      <c r="G1020" s="99"/>
      <c r="H1020" s="99"/>
      <c r="I1020" s="121"/>
      <c r="J1020" s="108"/>
      <c r="K1020" s="108"/>
      <c r="L1020" s="108"/>
      <c r="M1020" s="108"/>
      <c r="N1020" s="108"/>
      <c r="O1020" s="108"/>
      <c r="P1020" s="108"/>
      <c r="Q1020" s="108"/>
      <c r="R1020" s="108"/>
      <c r="S1020" s="108"/>
      <c r="T1020" s="108"/>
      <c r="U1020" s="108"/>
      <c r="V1020" s="108"/>
      <c r="W1020" s="108"/>
      <c r="X1020" s="108"/>
      <c r="Y1020" s="108"/>
      <c r="Z1020" s="108"/>
      <c r="AA1020" s="108"/>
    </row>
    <row r="1021" spans="1:27" ht="14.25" customHeight="1">
      <c r="A1021" s="108"/>
      <c r="B1021" s="99"/>
      <c r="C1021" s="108"/>
      <c r="D1021" s="108"/>
      <c r="E1021" s="99"/>
      <c r="F1021" s="99"/>
      <c r="G1021" s="99"/>
      <c r="H1021" s="99"/>
      <c r="I1021" s="121"/>
      <c r="J1021" s="108"/>
      <c r="K1021" s="108"/>
      <c r="L1021" s="108"/>
      <c r="M1021" s="108"/>
      <c r="N1021" s="108"/>
      <c r="O1021" s="108"/>
      <c r="P1021" s="108"/>
      <c r="Q1021" s="108"/>
      <c r="R1021" s="108"/>
      <c r="S1021" s="108"/>
      <c r="T1021" s="108"/>
      <c r="U1021" s="108"/>
      <c r="V1021" s="108"/>
      <c r="W1021" s="108"/>
      <c r="X1021" s="108"/>
      <c r="Y1021" s="108"/>
      <c r="Z1021" s="108"/>
      <c r="AA1021" s="108"/>
    </row>
    <row r="1022" spans="1:27" ht="14.25" customHeight="1">
      <c r="A1022" s="108"/>
      <c r="B1022" s="99"/>
      <c r="C1022" s="108"/>
      <c r="D1022" s="108"/>
      <c r="E1022" s="99"/>
      <c r="F1022" s="99"/>
      <c r="G1022" s="99"/>
      <c r="H1022" s="99"/>
      <c r="I1022" s="121"/>
      <c r="J1022" s="108"/>
      <c r="K1022" s="108"/>
      <c r="L1022" s="108"/>
      <c r="M1022" s="108"/>
      <c r="N1022" s="108"/>
      <c r="O1022" s="108"/>
      <c r="P1022" s="108"/>
      <c r="Q1022" s="108"/>
      <c r="R1022" s="108"/>
      <c r="S1022" s="108"/>
      <c r="T1022" s="108"/>
      <c r="U1022" s="108"/>
      <c r="V1022" s="108"/>
      <c r="W1022" s="108"/>
      <c r="X1022" s="108"/>
      <c r="Y1022" s="108"/>
      <c r="Z1022" s="108"/>
      <c r="AA1022" s="108"/>
    </row>
    <row r="1023" spans="1:27" ht="14.25" customHeight="1">
      <c r="A1023" s="108"/>
      <c r="B1023" s="99"/>
      <c r="C1023" s="108"/>
      <c r="D1023" s="108"/>
      <c r="E1023" s="99"/>
      <c r="F1023" s="99"/>
      <c r="G1023" s="99"/>
      <c r="H1023" s="99"/>
      <c r="I1023" s="121"/>
      <c r="J1023" s="108"/>
      <c r="K1023" s="108"/>
      <c r="L1023" s="108"/>
      <c r="M1023" s="108"/>
      <c r="N1023" s="108"/>
      <c r="O1023" s="108"/>
      <c r="P1023" s="108"/>
      <c r="Q1023" s="108"/>
      <c r="R1023" s="108"/>
      <c r="S1023" s="108"/>
      <c r="T1023" s="108"/>
      <c r="U1023" s="108"/>
      <c r="V1023" s="108"/>
      <c r="W1023" s="108"/>
      <c r="X1023" s="108"/>
      <c r="Y1023" s="108"/>
      <c r="Z1023" s="108"/>
      <c r="AA1023" s="108"/>
    </row>
    <row r="1024" spans="1:27" ht="14.25" customHeight="1">
      <c r="A1024" s="108"/>
      <c r="B1024" s="99"/>
      <c r="C1024" s="108"/>
      <c r="D1024" s="108"/>
      <c r="E1024" s="99"/>
      <c r="F1024" s="99"/>
      <c r="G1024" s="99"/>
      <c r="H1024" s="99"/>
      <c r="I1024" s="121"/>
      <c r="J1024" s="108"/>
      <c r="K1024" s="108"/>
      <c r="L1024" s="108"/>
      <c r="M1024" s="108"/>
      <c r="N1024" s="108"/>
      <c r="O1024" s="108"/>
      <c r="P1024" s="108"/>
      <c r="Q1024" s="108"/>
      <c r="R1024" s="108"/>
      <c r="S1024" s="108"/>
      <c r="T1024" s="108"/>
      <c r="U1024" s="108"/>
      <c r="V1024" s="108"/>
      <c r="W1024" s="108"/>
      <c r="X1024" s="108"/>
      <c r="Y1024" s="108"/>
      <c r="Z1024" s="108"/>
      <c r="AA1024" s="108"/>
    </row>
    <row r="1025" spans="1:27" ht="14.25" customHeight="1">
      <c r="A1025" s="108"/>
      <c r="B1025" s="99"/>
      <c r="C1025" s="108"/>
      <c r="D1025" s="108"/>
      <c r="E1025" s="99"/>
      <c r="F1025" s="99"/>
      <c r="G1025" s="99"/>
      <c r="H1025" s="99"/>
      <c r="I1025" s="121"/>
      <c r="J1025" s="108"/>
      <c r="K1025" s="108"/>
      <c r="L1025" s="108"/>
      <c r="M1025" s="108"/>
      <c r="N1025" s="108"/>
      <c r="O1025" s="108"/>
      <c r="P1025" s="108"/>
      <c r="Q1025" s="108"/>
      <c r="R1025" s="108"/>
      <c r="S1025" s="108"/>
      <c r="T1025" s="108"/>
      <c r="U1025" s="108"/>
      <c r="V1025" s="108"/>
      <c r="W1025" s="108"/>
      <c r="X1025" s="108"/>
      <c r="Y1025" s="108"/>
      <c r="Z1025" s="108"/>
      <c r="AA1025" s="108"/>
    </row>
    <row r="1026" spans="1:27" ht="14.25" customHeight="1">
      <c r="A1026" s="108"/>
      <c r="B1026" s="99"/>
      <c r="C1026" s="108"/>
      <c r="D1026" s="108"/>
      <c r="E1026" s="99"/>
      <c r="F1026" s="99"/>
      <c r="G1026" s="99"/>
      <c r="H1026" s="99"/>
      <c r="I1026" s="121"/>
      <c r="J1026" s="108"/>
      <c r="K1026" s="108"/>
      <c r="L1026" s="108"/>
      <c r="M1026" s="108"/>
      <c r="N1026" s="108"/>
      <c r="O1026" s="108"/>
      <c r="P1026" s="108"/>
      <c r="Q1026" s="108"/>
      <c r="R1026" s="108"/>
      <c r="S1026" s="108"/>
      <c r="T1026" s="108"/>
      <c r="U1026" s="108"/>
      <c r="V1026" s="108"/>
      <c r="W1026" s="108"/>
      <c r="X1026" s="108"/>
      <c r="Y1026" s="108"/>
      <c r="Z1026" s="108"/>
      <c r="AA1026" s="108"/>
    </row>
    <row r="1027" spans="1:27" ht="14.25" customHeight="1">
      <c r="A1027" s="108"/>
      <c r="B1027" s="99"/>
      <c r="C1027" s="108"/>
      <c r="D1027" s="108"/>
      <c r="E1027" s="99"/>
      <c r="F1027" s="99"/>
      <c r="G1027" s="99"/>
      <c r="H1027" s="99"/>
      <c r="I1027" s="121"/>
      <c r="J1027" s="108"/>
      <c r="K1027" s="108"/>
      <c r="L1027" s="108"/>
      <c r="M1027" s="108"/>
      <c r="N1027" s="108"/>
      <c r="O1027" s="108"/>
      <c r="P1027" s="108"/>
      <c r="Q1027" s="108"/>
      <c r="R1027" s="108"/>
      <c r="S1027" s="108"/>
      <c r="T1027" s="108"/>
      <c r="U1027" s="108"/>
      <c r="V1027" s="108"/>
      <c r="W1027" s="108"/>
      <c r="X1027" s="108"/>
      <c r="Y1027" s="108"/>
      <c r="Z1027" s="108"/>
      <c r="AA1027" s="108"/>
    </row>
    <row r="1028" spans="1:27" ht="14.25" customHeight="1">
      <c r="A1028" s="108"/>
      <c r="B1028" s="99"/>
      <c r="C1028" s="108"/>
      <c r="D1028" s="108"/>
      <c r="E1028" s="99"/>
      <c r="F1028" s="99"/>
      <c r="G1028" s="99"/>
      <c r="H1028" s="99"/>
      <c r="I1028" s="121"/>
      <c r="J1028" s="108"/>
      <c r="K1028" s="108"/>
      <c r="L1028" s="108"/>
      <c r="M1028" s="108"/>
      <c r="N1028" s="108"/>
      <c r="O1028" s="108"/>
      <c r="P1028" s="108"/>
      <c r="Q1028" s="108"/>
      <c r="R1028" s="108"/>
      <c r="S1028" s="108"/>
      <c r="T1028" s="108"/>
      <c r="U1028" s="108"/>
      <c r="V1028" s="108"/>
      <c r="W1028" s="108"/>
      <c r="X1028" s="108"/>
      <c r="Y1028" s="108"/>
      <c r="Z1028" s="108"/>
      <c r="AA1028" s="108"/>
    </row>
    <row r="1029" spans="1:27" ht="14.25" customHeight="1">
      <c r="A1029" s="108"/>
      <c r="B1029" s="99"/>
      <c r="C1029" s="108"/>
      <c r="D1029" s="108"/>
      <c r="E1029" s="99"/>
      <c r="F1029" s="99"/>
      <c r="G1029" s="99"/>
      <c r="H1029" s="99"/>
      <c r="I1029" s="121"/>
      <c r="J1029" s="108"/>
      <c r="K1029" s="108"/>
      <c r="L1029" s="108"/>
      <c r="M1029" s="108"/>
      <c r="N1029" s="108"/>
      <c r="O1029" s="108"/>
      <c r="P1029" s="108"/>
      <c r="Q1029" s="108"/>
      <c r="R1029" s="108"/>
      <c r="S1029" s="108"/>
      <c r="T1029" s="108"/>
      <c r="U1029" s="108"/>
      <c r="V1029" s="108"/>
      <c r="W1029" s="108"/>
      <c r="X1029" s="108"/>
      <c r="Y1029" s="108"/>
      <c r="Z1029" s="108"/>
      <c r="AA1029" s="108"/>
    </row>
    <row r="1030" spans="1:27" ht="14.25" customHeight="1">
      <c r="A1030" s="108"/>
      <c r="B1030" s="99"/>
      <c r="C1030" s="108"/>
      <c r="D1030" s="108"/>
      <c r="E1030" s="99"/>
      <c r="F1030" s="99"/>
      <c r="G1030" s="99"/>
      <c r="H1030" s="99"/>
      <c r="I1030" s="121"/>
      <c r="J1030" s="108"/>
      <c r="K1030" s="108"/>
      <c r="L1030" s="108"/>
      <c r="M1030" s="108"/>
      <c r="N1030" s="108"/>
      <c r="O1030" s="108"/>
      <c r="P1030" s="108"/>
      <c r="Q1030" s="108"/>
      <c r="R1030" s="108"/>
      <c r="S1030" s="108"/>
      <c r="T1030" s="108"/>
      <c r="U1030" s="108"/>
      <c r="V1030" s="108"/>
      <c r="W1030" s="108"/>
      <c r="X1030" s="108"/>
      <c r="Y1030" s="108"/>
      <c r="Z1030" s="108"/>
      <c r="AA1030" s="108"/>
    </row>
    <row r="1031" spans="1:27" ht="14.25" customHeight="1">
      <c r="A1031" s="108"/>
      <c r="B1031" s="99"/>
      <c r="C1031" s="108"/>
      <c r="D1031" s="108"/>
      <c r="E1031" s="99"/>
      <c r="F1031" s="99"/>
      <c r="G1031" s="99"/>
      <c r="H1031" s="99"/>
      <c r="I1031" s="121"/>
      <c r="J1031" s="108"/>
      <c r="K1031" s="108"/>
      <c r="L1031" s="108"/>
      <c r="M1031" s="108"/>
      <c r="N1031" s="108"/>
      <c r="O1031" s="108"/>
      <c r="P1031" s="108"/>
      <c r="Q1031" s="108"/>
      <c r="R1031" s="108"/>
      <c r="S1031" s="108"/>
      <c r="T1031" s="108"/>
      <c r="U1031" s="108"/>
      <c r="V1031" s="108"/>
      <c r="W1031" s="108"/>
      <c r="X1031" s="108"/>
      <c r="Y1031" s="108"/>
      <c r="Z1031" s="108"/>
      <c r="AA1031" s="108"/>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83"/>
  <sheetViews>
    <sheetView workbookViewId="0"/>
  </sheetViews>
  <sheetFormatPr defaultColWidth="14.42578125" defaultRowHeight="15" customHeight="1"/>
  <cols>
    <col min="1" max="1" width="12.7109375" customWidth="1"/>
    <col min="2" max="2" width="46.42578125" customWidth="1"/>
    <col min="3" max="3" width="12.28515625" customWidth="1"/>
    <col min="4" max="4" width="10.85546875" hidden="1" customWidth="1"/>
    <col min="5" max="5" width="18" customWidth="1"/>
    <col min="6" max="6" width="50.42578125" customWidth="1"/>
    <col min="7" max="8" width="42.42578125" customWidth="1"/>
    <col min="9" max="9" width="6.7109375" customWidth="1"/>
    <col min="10" max="10" width="30.28515625" customWidth="1"/>
    <col min="11" max="11" width="19.140625" customWidth="1"/>
    <col min="12" max="27" width="8.7109375" customWidth="1"/>
  </cols>
  <sheetData>
    <row r="1" spans="1:27" ht="14.25" customHeight="1">
      <c r="A1" s="130" t="s">
        <v>341</v>
      </c>
      <c r="B1" s="130" t="s">
        <v>342</v>
      </c>
      <c r="C1" s="130" t="s">
        <v>343</v>
      </c>
      <c r="D1" s="130" t="s">
        <v>344</v>
      </c>
      <c r="E1" s="130" t="s">
        <v>345</v>
      </c>
      <c r="F1" s="130" t="s">
        <v>171</v>
      </c>
      <c r="G1" s="131" t="s">
        <v>1616</v>
      </c>
      <c r="H1" s="130" t="s">
        <v>346</v>
      </c>
      <c r="I1" s="132" t="s">
        <v>347</v>
      </c>
      <c r="J1" s="133" t="s">
        <v>348</v>
      </c>
      <c r="K1" s="134" t="s">
        <v>349</v>
      </c>
      <c r="L1" s="135"/>
      <c r="M1" s="135"/>
      <c r="N1" s="135"/>
      <c r="O1" s="135"/>
      <c r="P1" s="135"/>
      <c r="Q1" s="135"/>
      <c r="R1" s="135"/>
      <c r="S1" s="135"/>
      <c r="T1" s="135"/>
      <c r="U1" s="135"/>
      <c r="V1" s="135"/>
      <c r="W1" s="135"/>
      <c r="X1" s="135"/>
      <c r="Y1" s="135"/>
      <c r="Z1" s="135"/>
      <c r="AA1" s="136"/>
    </row>
    <row r="2" spans="1:27" ht="14.25" customHeight="1">
      <c r="A2" s="137" t="s">
        <v>1617</v>
      </c>
      <c r="B2" s="240" t="s">
        <v>1618</v>
      </c>
      <c r="C2" s="111" t="s">
        <v>660</v>
      </c>
      <c r="D2" s="111"/>
      <c r="E2" s="241" t="s">
        <v>1619</v>
      </c>
      <c r="F2" s="138" t="s">
        <v>1620</v>
      </c>
      <c r="G2" s="139" t="s">
        <v>1621</v>
      </c>
      <c r="H2" s="138" t="s">
        <v>1622</v>
      </c>
      <c r="I2" s="101" t="s">
        <v>177</v>
      </c>
      <c r="J2" s="243" t="s">
        <v>663</v>
      </c>
      <c r="K2" s="237" t="s">
        <v>1623</v>
      </c>
      <c r="L2" s="112"/>
      <c r="M2" s="112"/>
      <c r="N2" s="112"/>
      <c r="O2" s="112"/>
      <c r="P2" s="112"/>
      <c r="Q2" s="112"/>
      <c r="R2" s="112"/>
      <c r="S2" s="112"/>
      <c r="T2" s="112"/>
      <c r="U2" s="112"/>
      <c r="V2" s="112"/>
      <c r="W2" s="112"/>
      <c r="X2" s="112"/>
      <c r="Y2" s="112"/>
      <c r="Z2" s="112"/>
      <c r="AA2" s="112"/>
    </row>
    <row r="3" spans="1:27" ht="14.25" customHeight="1">
      <c r="A3" s="137" t="s">
        <v>1617</v>
      </c>
      <c r="B3" s="238"/>
      <c r="C3" s="111" t="s">
        <v>666</v>
      </c>
      <c r="D3" s="111"/>
      <c r="E3" s="238"/>
      <c r="F3" s="138" t="s">
        <v>1624</v>
      </c>
      <c r="G3" s="139" t="s">
        <v>1625</v>
      </c>
      <c r="H3" s="138" t="s">
        <v>1626</v>
      </c>
      <c r="I3" s="101" t="s">
        <v>177</v>
      </c>
      <c r="J3" s="238"/>
      <c r="K3" s="238"/>
      <c r="L3" s="112"/>
      <c r="M3" s="112"/>
      <c r="N3" s="112"/>
      <c r="O3" s="112"/>
      <c r="P3" s="112"/>
      <c r="Q3" s="112"/>
      <c r="R3" s="112"/>
      <c r="S3" s="112"/>
      <c r="T3" s="112"/>
      <c r="U3" s="112"/>
      <c r="V3" s="112"/>
      <c r="W3" s="112"/>
      <c r="X3" s="112"/>
      <c r="Y3" s="112"/>
      <c r="Z3" s="112"/>
      <c r="AA3" s="112"/>
    </row>
    <row r="4" spans="1:27" ht="14.25" customHeight="1">
      <c r="A4" s="137" t="s">
        <v>1617</v>
      </c>
      <c r="B4" s="225"/>
      <c r="C4" s="111" t="s">
        <v>671</v>
      </c>
      <c r="D4" s="111"/>
      <c r="E4" s="225"/>
      <c r="F4" s="138" t="s">
        <v>1627</v>
      </c>
      <c r="G4" s="139" t="s">
        <v>1628</v>
      </c>
      <c r="H4" s="138" t="s">
        <v>1626</v>
      </c>
      <c r="I4" s="101" t="s">
        <v>177</v>
      </c>
      <c r="J4" s="238"/>
      <c r="K4" s="238"/>
      <c r="L4" s="112"/>
      <c r="M4" s="112"/>
      <c r="N4" s="112"/>
      <c r="O4" s="112"/>
      <c r="P4" s="112"/>
      <c r="Q4" s="112"/>
      <c r="R4" s="112"/>
      <c r="S4" s="112"/>
      <c r="T4" s="112"/>
      <c r="U4" s="112"/>
      <c r="V4" s="112"/>
      <c r="W4" s="112"/>
      <c r="X4" s="112"/>
      <c r="Y4" s="112"/>
      <c r="Z4" s="112"/>
      <c r="AA4" s="112"/>
    </row>
    <row r="5" spans="1:27" ht="14.25" customHeight="1">
      <c r="A5" s="85"/>
      <c r="B5" s="99" t="s">
        <v>1230</v>
      </c>
      <c r="C5" s="108" t="s">
        <v>1242</v>
      </c>
      <c r="D5" s="112"/>
      <c r="E5" s="240" t="s">
        <v>1629</v>
      </c>
      <c r="F5" s="140" t="s">
        <v>1630</v>
      </c>
      <c r="G5" s="137" t="s">
        <v>1631</v>
      </c>
      <c r="H5" s="140" t="s">
        <v>1632</v>
      </c>
      <c r="I5" s="101" t="s">
        <v>177</v>
      </c>
      <c r="J5" s="238"/>
      <c r="K5" s="238"/>
      <c r="L5" s="112"/>
      <c r="M5" s="112"/>
      <c r="N5" s="112"/>
      <c r="O5" s="112"/>
      <c r="P5" s="112"/>
      <c r="Q5" s="112"/>
      <c r="R5" s="112"/>
      <c r="S5" s="112"/>
      <c r="T5" s="112"/>
      <c r="U5" s="112"/>
      <c r="V5" s="112"/>
      <c r="W5" s="112"/>
      <c r="X5" s="112"/>
      <c r="Y5" s="112"/>
      <c r="Z5" s="112"/>
      <c r="AA5" s="112"/>
    </row>
    <row r="6" spans="1:27" ht="14.25" customHeight="1">
      <c r="A6" s="85"/>
      <c r="B6" s="99" t="s">
        <v>1230</v>
      </c>
      <c r="C6" s="108" t="s">
        <v>1244</v>
      </c>
      <c r="D6" s="112"/>
      <c r="E6" s="238"/>
      <c r="F6" s="140" t="s">
        <v>1633</v>
      </c>
      <c r="G6" s="141" t="s">
        <v>1634</v>
      </c>
      <c r="H6" s="140" t="s">
        <v>1635</v>
      </c>
      <c r="I6" s="101" t="s">
        <v>177</v>
      </c>
      <c r="J6" s="238"/>
      <c r="K6" s="238"/>
      <c r="L6" s="112"/>
      <c r="M6" s="112"/>
      <c r="N6" s="112"/>
      <c r="O6" s="112"/>
      <c r="P6" s="112"/>
      <c r="Q6" s="112"/>
      <c r="R6" s="112"/>
      <c r="S6" s="112"/>
      <c r="T6" s="112"/>
      <c r="U6" s="112"/>
      <c r="V6" s="112"/>
      <c r="W6" s="112"/>
      <c r="X6" s="112"/>
      <c r="Y6" s="112"/>
      <c r="Z6" s="112"/>
      <c r="AA6" s="112"/>
    </row>
    <row r="7" spans="1:27" ht="14.25" customHeight="1">
      <c r="A7" s="85"/>
      <c r="B7" s="99" t="s">
        <v>1230</v>
      </c>
      <c r="C7" s="108" t="s">
        <v>1247</v>
      </c>
      <c r="D7" s="112"/>
      <c r="E7" s="238"/>
      <c r="F7" s="140" t="s">
        <v>1636</v>
      </c>
      <c r="G7" s="141" t="s">
        <v>1637</v>
      </c>
      <c r="H7" s="140" t="s">
        <v>1638</v>
      </c>
      <c r="I7" s="101" t="s">
        <v>177</v>
      </c>
      <c r="J7" s="238"/>
      <c r="K7" s="238"/>
      <c r="L7" s="112"/>
      <c r="M7" s="112"/>
      <c r="N7" s="112"/>
      <c r="O7" s="112"/>
      <c r="P7" s="112"/>
      <c r="Q7" s="112"/>
      <c r="R7" s="112"/>
      <c r="S7" s="112"/>
      <c r="T7" s="112"/>
      <c r="U7" s="112"/>
      <c r="V7" s="112"/>
      <c r="W7" s="112"/>
      <c r="X7" s="112"/>
      <c r="Y7" s="112"/>
      <c r="Z7" s="112"/>
      <c r="AA7" s="112"/>
    </row>
    <row r="8" spans="1:27" ht="14.25" customHeight="1">
      <c r="A8" s="85"/>
      <c r="B8" s="99" t="s">
        <v>1230</v>
      </c>
      <c r="C8" s="108" t="s">
        <v>1250</v>
      </c>
      <c r="D8" s="112"/>
      <c r="E8" s="238"/>
      <c r="F8" s="140" t="s">
        <v>1639</v>
      </c>
      <c r="G8" s="141" t="s">
        <v>1640</v>
      </c>
      <c r="H8" s="140" t="s">
        <v>1638</v>
      </c>
      <c r="I8" s="101" t="s">
        <v>177</v>
      </c>
      <c r="J8" s="238"/>
      <c r="K8" s="238"/>
      <c r="L8" s="112"/>
      <c r="M8" s="112"/>
      <c r="N8" s="112"/>
      <c r="O8" s="112"/>
      <c r="P8" s="112"/>
      <c r="Q8" s="112"/>
      <c r="R8" s="112"/>
      <c r="S8" s="112"/>
      <c r="T8" s="112"/>
      <c r="U8" s="112"/>
      <c r="V8" s="112"/>
      <c r="W8" s="112"/>
      <c r="X8" s="112"/>
      <c r="Y8" s="112"/>
      <c r="Z8" s="112"/>
      <c r="AA8" s="112"/>
    </row>
    <row r="9" spans="1:27" ht="14.25" customHeight="1">
      <c r="A9" s="85"/>
      <c r="B9" s="99" t="s">
        <v>1230</v>
      </c>
      <c r="C9" s="108" t="s">
        <v>1254</v>
      </c>
      <c r="D9" s="112"/>
      <c r="E9" s="238"/>
      <c r="F9" s="140" t="s">
        <v>1641</v>
      </c>
      <c r="G9" s="141" t="s">
        <v>1642</v>
      </c>
      <c r="H9" s="140" t="s">
        <v>1643</v>
      </c>
      <c r="I9" s="101" t="s">
        <v>177</v>
      </c>
      <c r="J9" s="238"/>
      <c r="K9" s="238"/>
      <c r="L9" s="112"/>
      <c r="M9" s="112"/>
      <c r="N9" s="112"/>
      <c r="O9" s="112"/>
      <c r="P9" s="112"/>
      <c r="Q9" s="112"/>
      <c r="R9" s="112"/>
      <c r="S9" s="112"/>
      <c r="T9" s="112"/>
      <c r="U9" s="112"/>
      <c r="V9" s="112"/>
      <c r="W9" s="112"/>
      <c r="X9" s="112"/>
      <c r="Y9" s="112"/>
      <c r="Z9" s="112"/>
      <c r="AA9" s="112"/>
    </row>
    <row r="10" spans="1:27" ht="14.25" customHeight="1">
      <c r="A10" s="85"/>
      <c r="B10" s="99" t="s">
        <v>1230</v>
      </c>
      <c r="C10" s="108" t="s">
        <v>1257</v>
      </c>
      <c r="D10" s="112"/>
      <c r="E10" s="238"/>
      <c r="F10" s="140" t="s">
        <v>1644</v>
      </c>
      <c r="G10" s="141" t="s">
        <v>1645</v>
      </c>
      <c r="H10" s="140" t="s">
        <v>1646</v>
      </c>
      <c r="I10" s="101" t="s">
        <v>177</v>
      </c>
      <c r="J10" s="238"/>
      <c r="K10" s="238"/>
      <c r="L10" s="112"/>
      <c r="M10" s="112"/>
      <c r="N10" s="112"/>
      <c r="O10" s="112"/>
      <c r="P10" s="112"/>
      <c r="Q10" s="112"/>
      <c r="R10" s="112"/>
      <c r="S10" s="112"/>
      <c r="T10" s="112"/>
      <c r="U10" s="112"/>
      <c r="V10" s="112"/>
      <c r="W10" s="112"/>
      <c r="X10" s="112"/>
      <c r="Y10" s="112"/>
      <c r="Z10" s="112"/>
      <c r="AA10" s="112"/>
    </row>
    <row r="11" spans="1:27" ht="14.25" customHeight="1">
      <c r="A11" s="85"/>
      <c r="B11" s="99" t="s">
        <v>1230</v>
      </c>
      <c r="C11" s="108" t="s">
        <v>1260</v>
      </c>
      <c r="D11" s="112"/>
      <c r="E11" s="238"/>
      <c r="F11" s="140" t="s">
        <v>1647</v>
      </c>
      <c r="G11" s="141" t="s">
        <v>1648</v>
      </c>
      <c r="H11" s="140" t="s">
        <v>1646</v>
      </c>
      <c r="I11" s="101" t="s">
        <v>177</v>
      </c>
      <c r="J11" s="238"/>
      <c r="K11" s="238"/>
      <c r="L11" s="112"/>
      <c r="M11" s="112"/>
      <c r="N11" s="112"/>
      <c r="O11" s="112"/>
      <c r="P11" s="112"/>
      <c r="Q11" s="112"/>
      <c r="R11" s="112"/>
      <c r="S11" s="112"/>
      <c r="T11" s="112"/>
      <c r="U11" s="112"/>
      <c r="V11" s="112"/>
      <c r="W11" s="112"/>
      <c r="X11" s="112"/>
      <c r="Y11" s="112"/>
      <c r="Z11" s="112"/>
      <c r="AA11" s="112"/>
    </row>
    <row r="12" spans="1:27" ht="14.25" customHeight="1">
      <c r="A12" s="85"/>
      <c r="B12" s="99" t="s">
        <v>1230</v>
      </c>
      <c r="C12" s="108" t="s">
        <v>1262</v>
      </c>
      <c r="D12" s="112"/>
      <c r="E12" s="238"/>
      <c r="F12" s="140" t="s">
        <v>1649</v>
      </c>
      <c r="G12" s="137" t="s">
        <v>1650</v>
      </c>
      <c r="H12" s="140" t="s">
        <v>1651</v>
      </c>
      <c r="I12" s="101" t="s">
        <v>177</v>
      </c>
      <c r="J12" s="238"/>
      <c r="K12" s="238"/>
      <c r="L12" s="112"/>
      <c r="M12" s="112"/>
      <c r="N12" s="112"/>
      <c r="O12" s="112"/>
      <c r="P12" s="112"/>
      <c r="Q12" s="112"/>
      <c r="R12" s="112"/>
      <c r="S12" s="112"/>
      <c r="T12" s="112"/>
      <c r="U12" s="112"/>
      <c r="V12" s="112"/>
      <c r="W12" s="112"/>
      <c r="X12" s="112"/>
      <c r="Y12" s="112"/>
      <c r="Z12" s="112"/>
      <c r="AA12" s="112"/>
    </row>
    <row r="13" spans="1:27" ht="14.25" customHeight="1">
      <c r="A13" s="85"/>
      <c r="B13" s="99" t="s">
        <v>1230</v>
      </c>
      <c r="C13" s="108" t="s">
        <v>1264</v>
      </c>
      <c r="D13" s="112"/>
      <c r="E13" s="238"/>
      <c r="F13" s="140" t="s">
        <v>1652</v>
      </c>
      <c r="G13" s="137" t="s">
        <v>1653</v>
      </c>
      <c r="H13" s="140" t="s">
        <v>1654</v>
      </c>
      <c r="I13" s="101" t="s">
        <v>177</v>
      </c>
      <c r="J13" s="238"/>
      <c r="K13" s="238"/>
      <c r="L13" s="112"/>
      <c r="M13" s="112"/>
      <c r="N13" s="112"/>
      <c r="O13" s="112"/>
      <c r="P13" s="112"/>
      <c r="Q13" s="112"/>
      <c r="R13" s="112"/>
      <c r="S13" s="112"/>
      <c r="T13" s="112"/>
      <c r="U13" s="112"/>
      <c r="V13" s="112"/>
      <c r="W13" s="112"/>
      <c r="X13" s="112"/>
      <c r="Y13" s="112"/>
      <c r="Z13" s="112"/>
      <c r="AA13" s="112"/>
    </row>
    <row r="14" spans="1:27" ht="14.25" customHeight="1">
      <c r="A14" s="85"/>
      <c r="B14" s="99" t="s">
        <v>1230</v>
      </c>
      <c r="C14" s="108" t="s">
        <v>1266</v>
      </c>
      <c r="D14" s="112"/>
      <c r="E14" s="238"/>
      <c r="F14" s="140" t="s">
        <v>1655</v>
      </c>
      <c r="G14" s="137" t="s">
        <v>1656</v>
      </c>
      <c r="H14" s="140" t="s">
        <v>1657</v>
      </c>
      <c r="I14" s="101" t="s">
        <v>177</v>
      </c>
      <c r="J14" s="238"/>
      <c r="K14" s="238"/>
      <c r="L14" s="112"/>
      <c r="M14" s="112"/>
      <c r="N14" s="112"/>
      <c r="O14" s="112"/>
      <c r="P14" s="112"/>
      <c r="Q14" s="112"/>
      <c r="R14" s="112"/>
      <c r="S14" s="112"/>
      <c r="T14" s="112"/>
      <c r="U14" s="112"/>
      <c r="V14" s="112"/>
      <c r="W14" s="112"/>
      <c r="X14" s="112"/>
      <c r="Y14" s="112"/>
      <c r="Z14" s="112"/>
      <c r="AA14" s="112"/>
    </row>
    <row r="15" spans="1:27" ht="14.25" customHeight="1">
      <c r="A15" s="85"/>
      <c r="B15" s="99" t="s">
        <v>1230</v>
      </c>
      <c r="C15" s="108" t="s">
        <v>1269</v>
      </c>
      <c r="D15" s="112"/>
      <c r="E15" s="238"/>
      <c r="F15" s="140" t="s">
        <v>1658</v>
      </c>
      <c r="G15" s="137" t="s">
        <v>1659</v>
      </c>
      <c r="H15" s="140" t="s">
        <v>1660</v>
      </c>
      <c r="I15" s="101" t="s">
        <v>177</v>
      </c>
      <c r="J15" s="238"/>
      <c r="K15" s="238"/>
      <c r="L15" s="112"/>
      <c r="M15" s="112"/>
      <c r="N15" s="112"/>
      <c r="O15" s="112"/>
      <c r="P15" s="112"/>
      <c r="Q15" s="112"/>
      <c r="R15" s="112"/>
      <c r="S15" s="112"/>
      <c r="T15" s="112"/>
      <c r="U15" s="112"/>
      <c r="V15" s="112"/>
      <c r="W15" s="112"/>
      <c r="X15" s="112"/>
      <c r="Y15" s="112"/>
      <c r="Z15" s="112"/>
      <c r="AA15" s="112"/>
    </row>
    <row r="16" spans="1:27" ht="14.25" customHeight="1">
      <c r="A16" s="85"/>
      <c r="B16" s="99" t="s">
        <v>1230</v>
      </c>
      <c r="C16" s="108" t="s">
        <v>1272</v>
      </c>
      <c r="D16" s="112"/>
      <c r="E16" s="238"/>
      <c r="F16" s="140" t="s">
        <v>1661</v>
      </c>
      <c r="G16" s="140" t="s">
        <v>1662</v>
      </c>
      <c r="H16" s="140" t="s">
        <v>1663</v>
      </c>
      <c r="I16" s="101" t="s">
        <v>177</v>
      </c>
      <c r="J16" s="238"/>
      <c r="K16" s="238"/>
      <c r="L16" s="112"/>
      <c r="M16" s="112"/>
      <c r="N16" s="112"/>
      <c r="O16" s="112"/>
      <c r="P16" s="112"/>
      <c r="Q16" s="112"/>
      <c r="R16" s="112"/>
      <c r="S16" s="112"/>
      <c r="T16" s="112"/>
      <c r="U16" s="112"/>
      <c r="V16" s="112"/>
      <c r="W16" s="112"/>
      <c r="X16" s="112"/>
      <c r="Y16" s="112"/>
      <c r="Z16" s="112"/>
      <c r="AA16" s="112"/>
    </row>
    <row r="17" spans="1:27" ht="14.25" customHeight="1">
      <c r="A17" s="85"/>
      <c r="B17" s="99" t="s">
        <v>1230</v>
      </c>
      <c r="C17" s="108" t="s">
        <v>1275</v>
      </c>
      <c r="D17" s="112"/>
      <c r="E17" s="238"/>
      <c r="F17" s="140" t="s">
        <v>1664</v>
      </c>
      <c r="G17" s="140" t="s">
        <v>1665</v>
      </c>
      <c r="H17" s="140" t="s">
        <v>1632</v>
      </c>
      <c r="I17" s="101" t="s">
        <v>177</v>
      </c>
      <c r="J17" s="238"/>
      <c r="K17" s="238"/>
      <c r="L17" s="112"/>
      <c r="M17" s="112"/>
      <c r="N17" s="112"/>
      <c r="O17" s="112"/>
      <c r="P17" s="112"/>
      <c r="Q17" s="112"/>
      <c r="R17" s="112"/>
      <c r="S17" s="112"/>
      <c r="T17" s="112"/>
      <c r="U17" s="112"/>
      <c r="V17" s="112"/>
      <c r="W17" s="112"/>
      <c r="X17" s="112"/>
      <c r="Y17" s="112"/>
      <c r="Z17" s="112"/>
      <c r="AA17" s="112"/>
    </row>
    <row r="18" spans="1:27" ht="14.25" customHeight="1">
      <c r="A18" s="85"/>
      <c r="B18" s="99" t="s">
        <v>1230</v>
      </c>
      <c r="C18" s="108" t="s">
        <v>1278</v>
      </c>
      <c r="D18" s="112"/>
      <c r="E18" s="238"/>
      <c r="F18" s="140" t="s">
        <v>1666</v>
      </c>
      <c r="G18" s="140" t="s">
        <v>1667</v>
      </c>
      <c r="H18" s="140" t="s">
        <v>1638</v>
      </c>
      <c r="I18" s="101" t="s">
        <v>177</v>
      </c>
      <c r="J18" s="238"/>
      <c r="K18" s="238"/>
      <c r="L18" s="112"/>
      <c r="M18" s="112"/>
      <c r="N18" s="112"/>
      <c r="O18" s="112"/>
      <c r="P18" s="112"/>
      <c r="Q18" s="112"/>
      <c r="R18" s="112"/>
      <c r="S18" s="112"/>
      <c r="T18" s="112"/>
      <c r="U18" s="112"/>
      <c r="V18" s="112"/>
      <c r="W18" s="112"/>
      <c r="X18" s="112"/>
      <c r="Y18" s="112"/>
      <c r="Z18" s="112"/>
      <c r="AA18" s="112"/>
    </row>
    <row r="19" spans="1:27" ht="14.25" customHeight="1">
      <c r="A19" s="85"/>
      <c r="B19" s="99" t="s">
        <v>1230</v>
      </c>
      <c r="C19" s="108" t="s">
        <v>1281</v>
      </c>
      <c r="D19" s="112"/>
      <c r="E19" s="238"/>
      <c r="F19" s="140" t="s">
        <v>1668</v>
      </c>
      <c r="G19" s="140" t="s">
        <v>1669</v>
      </c>
      <c r="H19" s="140" t="s">
        <v>1670</v>
      </c>
      <c r="I19" s="101" t="s">
        <v>177</v>
      </c>
      <c r="J19" s="238"/>
      <c r="K19" s="238"/>
      <c r="L19" s="112"/>
      <c r="M19" s="112"/>
      <c r="N19" s="112"/>
      <c r="O19" s="112"/>
      <c r="P19" s="112"/>
      <c r="Q19" s="112"/>
      <c r="R19" s="112"/>
      <c r="S19" s="112"/>
      <c r="T19" s="112"/>
      <c r="U19" s="112"/>
      <c r="V19" s="112"/>
      <c r="W19" s="112"/>
      <c r="X19" s="112"/>
      <c r="Y19" s="112"/>
      <c r="Z19" s="112"/>
      <c r="AA19" s="112"/>
    </row>
    <row r="20" spans="1:27" ht="14.25" customHeight="1">
      <c r="A20" s="85"/>
      <c r="B20" s="99" t="s">
        <v>1230</v>
      </c>
      <c r="C20" s="108" t="s">
        <v>1284</v>
      </c>
      <c r="D20" s="112"/>
      <c r="E20" s="238"/>
      <c r="F20" s="140" t="s">
        <v>1671</v>
      </c>
      <c r="G20" s="140" t="s">
        <v>1672</v>
      </c>
      <c r="H20" s="140" t="s">
        <v>1646</v>
      </c>
      <c r="I20" s="101" t="s">
        <v>177</v>
      </c>
      <c r="J20" s="238"/>
      <c r="K20" s="238"/>
      <c r="L20" s="112"/>
      <c r="M20" s="112"/>
      <c r="N20" s="112"/>
      <c r="O20" s="112"/>
      <c r="P20" s="112"/>
      <c r="Q20" s="112"/>
      <c r="R20" s="112"/>
      <c r="S20" s="112"/>
      <c r="T20" s="112"/>
      <c r="U20" s="112"/>
      <c r="V20" s="112"/>
      <c r="W20" s="112"/>
      <c r="X20" s="112"/>
      <c r="Y20" s="112"/>
      <c r="Z20" s="112"/>
      <c r="AA20" s="112"/>
    </row>
    <row r="21" spans="1:27" ht="14.25" customHeight="1">
      <c r="A21" s="85"/>
      <c r="B21" s="99" t="s">
        <v>1230</v>
      </c>
      <c r="C21" s="108" t="s">
        <v>1289</v>
      </c>
      <c r="D21" s="112"/>
      <c r="E21" s="238"/>
      <c r="F21" s="142" t="s">
        <v>1673</v>
      </c>
      <c r="G21" s="142" t="s">
        <v>1674</v>
      </c>
      <c r="H21" s="142" t="s">
        <v>1675</v>
      </c>
      <c r="I21" s="101" t="s">
        <v>177</v>
      </c>
      <c r="J21" s="238"/>
      <c r="K21" s="238"/>
      <c r="L21" s="112"/>
      <c r="M21" s="112"/>
      <c r="N21" s="112"/>
      <c r="O21" s="112"/>
      <c r="P21" s="112"/>
      <c r="Q21" s="112"/>
      <c r="R21" s="112"/>
      <c r="S21" s="112"/>
      <c r="T21" s="112"/>
      <c r="U21" s="112"/>
      <c r="V21" s="112"/>
      <c r="W21" s="112"/>
      <c r="X21" s="112"/>
      <c r="Y21" s="112"/>
      <c r="Z21" s="112"/>
      <c r="AA21" s="112"/>
    </row>
    <row r="22" spans="1:27" ht="14.25" customHeight="1">
      <c r="A22" s="85"/>
      <c r="B22" s="99" t="s">
        <v>1230</v>
      </c>
      <c r="C22" s="108" t="s">
        <v>1293</v>
      </c>
      <c r="D22" s="112"/>
      <c r="E22" s="238"/>
      <c r="F22" s="142" t="s">
        <v>1676</v>
      </c>
      <c r="G22" s="142" t="s">
        <v>1677</v>
      </c>
      <c r="H22" s="142" t="s">
        <v>1678</v>
      </c>
      <c r="I22" s="101" t="s">
        <v>177</v>
      </c>
      <c r="J22" s="238"/>
      <c r="K22" s="238"/>
      <c r="L22" s="112"/>
      <c r="M22" s="112"/>
      <c r="N22" s="112"/>
      <c r="O22" s="112"/>
      <c r="P22" s="112"/>
      <c r="Q22" s="112"/>
      <c r="R22" s="112"/>
      <c r="S22" s="112"/>
      <c r="T22" s="112"/>
      <c r="U22" s="112"/>
      <c r="V22" s="112"/>
      <c r="W22" s="112"/>
      <c r="X22" s="112"/>
      <c r="Y22" s="112"/>
      <c r="Z22" s="112"/>
      <c r="AA22" s="112"/>
    </row>
    <row r="23" spans="1:27" ht="14.25" customHeight="1">
      <c r="A23" s="85"/>
      <c r="B23" s="99" t="s">
        <v>1230</v>
      </c>
      <c r="C23" s="108" t="s">
        <v>1297</v>
      </c>
      <c r="D23" s="112"/>
      <c r="E23" s="238"/>
      <c r="F23" s="142" t="s">
        <v>1679</v>
      </c>
      <c r="G23" s="142" t="s">
        <v>1680</v>
      </c>
      <c r="H23" s="142" t="s">
        <v>1678</v>
      </c>
      <c r="I23" s="101" t="s">
        <v>177</v>
      </c>
      <c r="J23" s="238"/>
      <c r="K23" s="238"/>
      <c r="L23" s="112"/>
      <c r="M23" s="112"/>
      <c r="N23" s="112"/>
      <c r="O23" s="112"/>
      <c r="P23" s="112"/>
      <c r="Q23" s="112"/>
      <c r="R23" s="112"/>
      <c r="S23" s="112"/>
      <c r="T23" s="112"/>
      <c r="U23" s="112"/>
      <c r="V23" s="112"/>
      <c r="W23" s="112"/>
      <c r="X23" s="112"/>
      <c r="Y23" s="112"/>
      <c r="Z23" s="112"/>
      <c r="AA23" s="112"/>
    </row>
    <row r="24" spans="1:27" ht="14.25" customHeight="1">
      <c r="A24" s="85"/>
      <c r="B24" s="99" t="s">
        <v>1230</v>
      </c>
      <c r="C24" s="108" t="s">
        <v>1301</v>
      </c>
      <c r="D24" s="112"/>
      <c r="E24" s="238"/>
      <c r="F24" s="142" t="s">
        <v>1681</v>
      </c>
      <c r="G24" s="142" t="s">
        <v>1682</v>
      </c>
      <c r="H24" s="142" t="s">
        <v>1678</v>
      </c>
      <c r="I24" s="101" t="s">
        <v>177</v>
      </c>
      <c r="J24" s="238"/>
      <c r="K24" s="238"/>
      <c r="L24" s="112"/>
      <c r="M24" s="112"/>
      <c r="N24" s="112"/>
      <c r="O24" s="112"/>
      <c r="P24" s="112"/>
      <c r="Q24" s="112"/>
      <c r="R24" s="112"/>
      <c r="S24" s="112"/>
      <c r="T24" s="112"/>
      <c r="U24" s="112"/>
      <c r="V24" s="112"/>
      <c r="W24" s="112"/>
      <c r="X24" s="112"/>
      <c r="Y24" s="112"/>
      <c r="Z24" s="112"/>
      <c r="AA24" s="112"/>
    </row>
    <row r="25" spans="1:27" ht="14.25" customHeight="1">
      <c r="A25" s="85"/>
      <c r="B25" s="99" t="s">
        <v>1230</v>
      </c>
      <c r="C25" s="108" t="s">
        <v>1304</v>
      </c>
      <c r="D25" s="112"/>
      <c r="E25" s="238"/>
      <c r="F25" s="142" t="s">
        <v>1683</v>
      </c>
      <c r="G25" s="142" t="s">
        <v>1682</v>
      </c>
      <c r="H25" s="142" t="s">
        <v>1678</v>
      </c>
      <c r="I25" s="101" t="s">
        <v>177</v>
      </c>
      <c r="J25" s="238"/>
      <c r="K25" s="238"/>
      <c r="L25" s="112"/>
      <c r="M25" s="112"/>
      <c r="N25" s="112"/>
      <c r="O25" s="112"/>
      <c r="P25" s="112"/>
      <c r="Q25" s="112"/>
      <c r="R25" s="112"/>
      <c r="S25" s="112"/>
      <c r="T25" s="112"/>
      <c r="U25" s="112"/>
      <c r="V25" s="112"/>
      <c r="W25" s="112"/>
      <c r="X25" s="112"/>
      <c r="Y25" s="112"/>
      <c r="Z25" s="112"/>
      <c r="AA25" s="112"/>
    </row>
    <row r="26" spans="1:27" ht="14.25" customHeight="1">
      <c r="A26" s="85"/>
      <c r="B26" s="99" t="s">
        <v>1230</v>
      </c>
      <c r="C26" s="108" t="s">
        <v>1308</v>
      </c>
      <c r="D26" s="112"/>
      <c r="E26" s="238"/>
      <c r="F26" s="142" t="s">
        <v>1684</v>
      </c>
      <c r="G26" s="142" t="s">
        <v>1685</v>
      </c>
      <c r="H26" s="142" t="s">
        <v>1686</v>
      </c>
      <c r="I26" s="101" t="s">
        <v>177</v>
      </c>
      <c r="J26" s="238"/>
      <c r="K26" s="238"/>
      <c r="L26" s="112"/>
      <c r="M26" s="112"/>
      <c r="N26" s="112"/>
      <c r="O26" s="112"/>
      <c r="P26" s="112"/>
      <c r="Q26" s="112"/>
      <c r="R26" s="112"/>
      <c r="S26" s="112"/>
      <c r="T26" s="112"/>
      <c r="U26" s="112"/>
      <c r="V26" s="112"/>
      <c r="W26" s="112"/>
      <c r="X26" s="112"/>
      <c r="Y26" s="112"/>
      <c r="Z26" s="112"/>
      <c r="AA26" s="112"/>
    </row>
    <row r="27" spans="1:27" ht="14.25" customHeight="1">
      <c r="A27" s="85"/>
      <c r="B27" s="99" t="s">
        <v>1230</v>
      </c>
      <c r="C27" s="108" t="s">
        <v>1312</v>
      </c>
      <c r="D27" s="112"/>
      <c r="E27" s="238"/>
      <c r="F27" s="142" t="s">
        <v>1687</v>
      </c>
      <c r="G27" s="142" t="s">
        <v>1688</v>
      </c>
      <c r="H27" s="142" t="s">
        <v>1689</v>
      </c>
      <c r="I27" s="101" t="s">
        <v>177</v>
      </c>
      <c r="J27" s="238"/>
      <c r="K27" s="238"/>
      <c r="L27" s="112"/>
      <c r="M27" s="112"/>
      <c r="N27" s="112"/>
      <c r="O27" s="112"/>
      <c r="P27" s="112"/>
      <c r="Q27" s="112"/>
      <c r="R27" s="112"/>
      <c r="S27" s="112"/>
      <c r="T27" s="112"/>
      <c r="U27" s="112"/>
      <c r="V27" s="112"/>
      <c r="W27" s="112"/>
      <c r="X27" s="112"/>
      <c r="Y27" s="112"/>
      <c r="Z27" s="112"/>
      <c r="AA27" s="112"/>
    </row>
    <row r="28" spans="1:27" ht="14.25" customHeight="1">
      <c r="A28" s="85"/>
      <c r="B28" s="99" t="s">
        <v>1230</v>
      </c>
      <c r="C28" s="108" t="s">
        <v>1316</v>
      </c>
      <c r="D28" s="112"/>
      <c r="E28" s="238"/>
      <c r="F28" s="142" t="s">
        <v>1690</v>
      </c>
      <c r="G28" s="142" t="s">
        <v>1691</v>
      </c>
      <c r="H28" s="142" t="s">
        <v>1689</v>
      </c>
      <c r="I28" s="101" t="s">
        <v>177</v>
      </c>
      <c r="J28" s="238"/>
      <c r="K28" s="238"/>
      <c r="L28" s="112"/>
      <c r="M28" s="112"/>
      <c r="N28" s="112"/>
      <c r="O28" s="112"/>
      <c r="P28" s="112"/>
      <c r="Q28" s="112"/>
      <c r="R28" s="112"/>
      <c r="S28" s="112"/>
      <c r="T28" s="112"/>
      <c r="U28" s="112"/>
      <c r="V28" s="112"/>
      <c r="W28" s="112"/>
      <c r="X28" s="112"/>
      <c r="Y28" s="112"/>
      <c r="Z28" s="112"/>
      <c r="AA28" s="112"/>
    </row>
    <row r="29" spans="1:27" ht="14.25" customHeight="1">
      <c r="A29" s="85"/>
      <c r="B29" s="99" t="s">
        <v>1230</v>
      </c>
      <c r="C29" s="108" t="s">
        <v>1320</v>
      </c>
      <c r="D29" s="112"/>
      <c r="E29" s="238"/>
      <c r="F29" s="142" t="s">
        <v>1692</v>
      </c>
      <c r="G29" s="142" t="s">
        <v>1693</v>
      </c>
      <c r="H29" s="142" t="s">
        <v>1694</v>
      </c>
      <c r="I29" s="101" t="s">
        <v>177</v>
      </c>
      <c r="J29" s="238"/>
      <c r="K29" s="238"/>
      <c r="L29" s="112"/>
      <c r="M29" s="112"/>
      <c r="N29" s="112"/>
      <c r="O29" s="112"/>
      <c r="P29" s="112"/>
      <c r="Q29" s="112"/>
      <c r="R29" s="112"/>
      <c r="S29" s="112"/>
      <c r="T29" s="112"/>
      <c r="U29" s="112"/>
      <c r="V29" s="112"/>
      <c r="W29" s="112"/>
      <c r="X29" s="112"/>
      <c r="Y29" s="112"/>
      <c r="Z29" s="112"/>
      <c r="AA29" s="112"/>
    </row>
    <row r="30" spans="1:27" ht="14.25" customHeight="1">
      <c r="A30" s="85"/>
      <c r="B30" s="99" t="s">
        <v>1230</v>
      </c>
      <c r="C30" s="108" t="s">
        <v>1324</v>
      </c>
      <c r="D30" s="112"/>
      <c r="E30" s="238"/>
      <c r="F30" s="140" t="s">
        <v>1695</v>
      </c>
      <c r="G30" s="140" t="s">
        <v>1696</v>
      </c>
      <c r="H30" s="140" t="s">
        <v>1697</v>
      </c>
      <c r="I30" s="101" t="s">
        <v>177</v>
      </c>
      <c r="J30" s="238"/>
      <c r="K30" s="238"/>
      <c r="L30" s="112"/>
      <c r="M30" s="112"/>
      <c r="N30" s="112"/>
      <c r="O30" s="112"/>
      <c r="P30" s="112"/>
      <c r="Q30" s="112"/>
      <c r="R30" s="112"/>
      <c r="S30" s="112"/>
      <c r="T30" s="112"/>
      <c r="U30" s="112"/>
      <c r="V30" s="112"/>
      <c r="W30" s="112"/>
      <c r="X30" s="112"/>
      <c r="Y30" s="112"/>
      <c r="Z30" s="112"/>
      <c r="AA30" s="112"/>
    </row>
    <row r="31" spans="1:27" ht="14.25" customHeight="1">
      <c r="A31" s="85"/>
      <c r="B31" s="99" t="s">
        <v>1230</v>
      </c>
      <c r="C31" s="108" t="s">
        <v>1328</v>
      </c>
      <c r="D31" s="112"/>
      <c r="E31" s="238"/>
      <c r="F31" s="140" t="s">
        <v>1698</v>
      </c>
      <c r="G31" s="140" t="s">
        <v>1699</v>
      </c>
      <c r="H31" s="140" t="s">
        <v>1697</v>
      </c>
      <c r="I31" s="101" t="s">
        <v>177</v>
      </c>
      <c r="J31" s="238"/>
      <c r="K31" s="238"/>
      <c r="L31" s="112"/>
      <c r="M31" s="112"/>
      <c r="N31" s="112"/>
      <c r="O31" s="112"/>
      <c r="P31" s="112"/>
      <c r="Q31" s="112"/>
      <c r="R31" s="112"/>
      <c r="S31" s="112"/>
      <c r="T31" s="112"/>
      <c r="U31" s="112"/>
      <c r="V31" s="112"/>
      <c r="W31" s="112"/>
      <c r="X31" s="112"/>
      <c r="Y31" s="112"/>
      <c r="Z31" s="112"/>
      <c r="AA31" s="112"/>
    </row>
    <row r="32" spans="1:27" ht="14.25" customHeight="1">
      <c r="A32" s="85"/>
      <c r="B32" s="99" t="s">
        <v>1230</v>
      </c>
      <c r="C32" s="108" t="s">
        <v>1332</v>
      </c>
      <c r="D32" s="112"/>
      <c r="E32" s="238"/>
      <c r="F32" s="140" t="s">
        <v>1700</v>
      </c>
      <c r="G32" s="140" t="s">
        <v>1701</v>
      </c>
      <c r="H32" s="140" t="s">
        <v>1697</v>
      </c>
      <c r="I32" s="101" t="s">
        <v>177</v>
      </c>
      <c r="J32" s="238"/>
      <c r="K32" s="238"/>
      <c r="L32" s="112"/>
      <c r="M32" s="112"/>
      <c r="N32" s="112"/>
      <c r="O32" s="112"/>
      <c r="P32" s="112"/>
      <c r="Q32" s="112"/>
      <c r="R32" s="112"/>
      <c r="S32" s="112"/>
      <c r="T32" s="112"/>
      <c r="U32" s="112"/>
      <c r="V32" s="112"/>
      <c r="W32" s="112"/>
      <c r="X32" s="112"/>
      <c r="Y32" s="112"/>
      <c r="Z32" s="112"/>
      <c r="AA32" s="112"/>
    </row>
    <row r="33" spans="1:27" ht="14.25" customHeight="1">
      <c r="A33" s="85"/>
      <c r="B33" s="99" t="s">
        <v>1230</v>
      </c>
      <c r="C33" s="108" t="s">
        <v>1335</v>
      </c>
      <c r="D33" s="112"/>
      <c r="E33" s="238"/>
      <c r="F33" s="142" t="s">
        <v>1702</v>
      </c>
      <c r="G33" s="142" t="s">
        <v>1703</v>
      </c>
      <c r="H33" s="142" t="s">
        <v>1704</v>
      </c>
      <c r="I33" s="101" t="s">
        <v>177</v>
      </c>
      <c r="J33" s="238"/>
      <c r="K33" s="238"/>
      <c r="L33" s="112"/>
      <c r="M33" s="112"/>
      <c r="N33" s="112"/>
      <c r="O33" s="112"/>
      <c r="P33" s="112"/>
      <c r="Q33" s="112"/>
      <c r="R33" s="112"/>
      <c r="S33" s="112"/>
      <c r="T33" s="112"/>
      <c r="U33" s="112"/>
      <c r="V33" s="112"/>
      <c r="W33" s="112"/>
      <c r="X33" s="112"/>
      <c r="Y33" s="112"/>
      <c r="Z33" s="112"/>
      <c r="AA33" s="112"/>
    </row>
    <row r="34" spans="1:27" ht="14.25" customHeight="1">
      <c r="A34" s="85"/>
      <c r="B34" s="99" t="s">
        <v>1230</v>
      </c>
      <c r="C34" s="108" t="s">
        <v>1338</v>
      </c>
      <c r="D34" s="112"/>
      <c r="E34" s="238"/>
      <c r="F34" s="140" t="s">
        <v>1705</v>
      </c>
      <c r="G34" s="140" t="s">
        <v>1706</v>
      </c>
      <c r="H34" s="140" t="s">
        <v>1707</v>
      </c>
      <c r="I34" s="101" t="s">
        <v>177</v>
      </c>
      <c r="J34" s="238"/>
      <c r="K34" s="238"/>
      <c r="L34" s="112"/>
      <c r="M34" s="112"/>
      <c r="N34" s="112"/>
      <c r="O34" s="112"/>
      <c r="P34" s="112"/>
      <c r="Q34" s="112"/>
      <c r="R34" s="112"/>
      <c r="S34" s="112"/>
      <c r="T34" s="112"/>
      <c r="U34" s="112"/>
      <c r="V34" s="112"/>
      <c r="W34" s="112"/>
      <c r="X34" s="112"/>
      <c r="Y34" s="112"/>
      <c r="Z34" s="112"/>
      <c r="AA34" s="112"/>
    </row>
    <row r="35" spans="1:27" ht="14.25" customHeight="1">
      <c r="A35" s="85"/>
      <c r="B35" s="99" t="s">
        <v>1230</v>
      </c>
      <c r="C35" s="108" t="s">
        <v>1342</v>
      </c>
      <c r="D35" s="112"/>
      <c r="E35" s="238"/>
      <c r="F35" s="140" t="s">
        <v>1708</v>
      </c>
      <c r="G35" s="140" t="s">
        <v>1709</v>
      </c>
      <c r="H35" s="140" t="s">
        <v>1710</v>
      </c>
      <c r="I35" s="101" t="s">
        <v>177</v>
      </c>
      <c r="J35" s="238"/>
      <c r="K35" s="238"/>
      <c r="L35" s="112"/>
      <c r="M35" s="112"/>
      <c r="N35" s="112"/>
      <c r="O35" s="112"/>
      <c r="P35" s="112"/>
      <c r="Q35" s="112"/>
      <c r="R35" s="112"/>
      <c r="S35" s="112"/>
      <c r="T35" s="112"/>
      <c r="U35" s="112"/>
      <c r="V35" s="112"/>
      <c r="W35" s="112"/>
      <c r="X35" s="112"/>
      <c r="Y35" s="112"/>
      <c r="Z35" s="112"/>
      <c r="AA35" s="112"/>
    </row>
    <row r="36" spans="1:27" ht="14.25" customHeight="1">
      <c r="A36" s="85"/>
      <c r="B36" s="99" t="s">
        <v>1230</v>
      </c>
      <c r="C36" s="108" t="s">
        <v>1346</v>
      </c>
      <c r="D36" s="112"/>
      <c r="E36" s="238"/>
      <c r="F36" s="140" t="s">
        <v>1711</v>
      </c>
      <c r="G36" s="140" t="s">
        <v>1712</v>
      </c>
      <c r="H36" s="140" t="s">
        <v>1707</v>
      </c>
      <c r="I36" s="101" t="s">
        <v>177</v>
      </c>
      <c r="J36" s="238"/>
      <c r="K36" s="238"/>
      <c r="L36" s="112"/>
      <c r="M36" s="112"/>
      <c r="N36" s="112"/>
      <c r="O36" s="112"/>
      <c r="P36" s="112"/>
      <c r="Q36" s="112"/>
      <c r="R36" s="112"/>
      <c r="S36" s="112"/>
      <c r="T36" s="112"/>
      <c r="U36" s="112"/>
      <c r="V36" s="112"/>
      <c r="W36" s="112"/>
      <c r="X36" s="112"/>
      <c r="Y36" s="112"/>
      <c r="Z36" s="112"/>
      <c r="AA36" s="112"/>
    </row>
    <row r="37" spans="1:27" ht="14.25" customHeight="1">
      <c r="A37" s="85"/>
      <c r="B37" s="99" t="s">
        <v>1230</v>
      </c>
      <c r="C37" s="108" t="s">
        <v>1338</v>
      </c>
      <c r="D37" s="112"/>
      <c r="E37" s="238"/>
      <c r="F37" s="140" t="s">
        <v>1713</v>
      </c>
      <c r="G37" s="140" t="s">
        <v>1714</v>
      </c>
      <c r="H37" s="140" t="s">
        <v>1715</v>
      </c>
      <c r="I37" s="101" t="s">
        <v>177</v>
      </c>
      <c r="J37" s="238"/>
      <c r="K37" s="238"/>
      <c r="L37" s="112"/>
      <c r="M37" s="112"/>
      <c r="N37" s="112"/>
      <c r="O37" s="112"/>
      <c r="P37" s="112"/>
      <c r="Q37" s="112"/>
      <c r="R37" s="112"/>
      <c r="S37" s="112"/>
      <c r="T37" s="112"/>
      <c r="U37" s="112"/>
      <c r="V37" s="112"/>
      <c r="W37" s="112"/>
      <c r="X37" s="112"/>
      <c r="Y37" s="112"/>
      <c r="Z37" s="112"/>
      <c r="AA37" s="112"/>
    </row>
    <row r="38" spans="1:27" ht="14.25" customHeight="1">
      <c r="A38" s="85"/>
      <c r="B38" s="99" t="s">
        <v>1230</v>
      </c>
      <c r="C38" s="108" t="s">
        <v>1342</v>
      </c>
      <c r="D38" s="112"/>
      <c r="E38" s="238"/>
      <c r="F38" s="142" t="s">
        <v>1716</v>
      </c>
      <c r="G38" s="142" t="s">
        <v>1717</v>
      </c>
      <c r="H38" s="142" t="s">
        <v>1718</v>
      </c>
      <c r="I38" s="101" t="s">
        <v>177</v>
      </c>
      <c r="J38" s="238"/>
      <c r="K38" s="238"/>
      <c r="L38" s="112"/>
      <c r="M38" s="112"/>
      <c r="N38" s="112"/>
      <c r="O38" s="112"/>
      <c r="P38" s="112"/>
      <c r="Q38" s="112"/>
      <c r="R38" s="112"/>
      <c r="S38" s="112"/>
      <c r="T38" s="112"/>
      <c r="U38" s="112"/>
      <c r="V38" s="112"/>
      <c r="W38" s="112"/>
      <c r="X38" s="112"/>
      <c r="Y38" s="112"/>
      <c r="Z38" s="112"/>
      <c r="AA38" s="112"/>
    </row>
    <row r="39" spans="1:27" ht="14.25" customHeight="1">
      <c r="A39" s="85"/>
      <c r="B39" s="99" t="s">
        <v>1230</v>
      </c>
      <c r="C39" s="108" t="s">
        <v>1346</v>
      </c>
      <c r="D39" s="112"/>
      <c r="E39" s="238"/>
      <c r="F39" s="142" t="s">
        <v>1719</v>
      </c>
      <c r="G39" s="142" t="s">
        <v>1720</v>
      </c>
      <c r="H39" s="142" t="s">
        <v>1718</v>
      </c>
      <c r="I39" s="101" t="s">
        <v>177</v>
      </c>
      <c r="J39" s="238"/>
      <c r="K39" s="238"/>
      <c r="L39" s="112"/>
      <c r="M39" s="112"/>
      <c r="N39" s="112"/>
      <c r="O39" s="112"/>
      <c r="P39" s="112"/>
      <c r="Q39" s="112"/>
      <c r="R39" s="112"/>
      <c r="S39" s="112"/>
      <c r="T39" s="112"/>
      <c r="U39" s="112"/>
      <c r="V39" s="112"/>
      <c r="W39" s="112"/>
      <c r="X39" s="112"/>
      <c r="Y39" s="112"/>
      <c r="Z39" s="112"/>
      <c r="AA39" s="112"/>
    </row>
    <row r="40" spans="1:27" ht="14.25" customHeight="1">
      <c r="A40" s="85"/>
      <c r="B40" s="99" t="s">
        <v>1230</v>
      </c>
      <c r="C40" s="108" t="s">
        <v>1349</v>
      </c>
      <c r="D40" s="112"/>
      <c r="E40" s="238"/>
      <c r="F40" s="142" t="s">
        <v>1721</v>
      </c>
      <c r="G40" s="142" t="s">
        <v>1722</v>
      </c>
      <c r="H40" s="142" t="s">
        <v>1718</v>
      </c>
      <c r="I40" s="101" t="s">
        <v>177</v>
      </c>
      <c r="J40" s="238"/>
      <c r="K40" s="238"/>
      <c r="L40" s="112"/>
      <c r="M40" s="112"/>
      <c r="N40" s="112"/>
      <c r="O40" s="112"/>
      <c r="P40" s="112"/>
      <c r="Q40" s="112"/>
      <c r="R40" s="112"/>
      <c r="S40" s="112"/>
      <c r="T40" s="112"/>
      <c r="U40" s="112"/>
      <c r="V40" s="112"/>
      <c r="W40" s="112"/>
      <c r="X40" s="112"/>
      <c r="Y40" s="112"/>
      <c r="Z40" s="112"/>
      <c r="AA40" s="112"/>
    </row>
    <row r="41" spans="1:27" ht="14.25" customHeight="1">
      <c r="A41" s="85"/>
      <c r="B41" s="99" t="s">
        <v>1230</v>
      </c>
      <c r="C41" s="108" t="s">
        <v>1353</v>
      </c>
      <c r="D41" s="112"/>
      <c r="E41" s="238"/>
      <c r="F41" s="142" t="s">
        <v>1723</v>
      </c>
      <c r="G41" s="142" t="s">
        <v>1724</v>
      </c>
      <c r="H41" s="142" t="s">
        <v>1718</v>
      </c>
      <c r="I41" s="101" t="s">
        <v>177</v>
      </c>
      <c r="J41" s="238"/>
      <c r="K41" s="238"/>
      <c r="L41" s="112"/>
      <c r="M41" s="112"/>
      <c r="N41" s="112"/>
      <c r="O41" s="112"/>
      <c r="P41" s="112"/>
      <c r="Q41" s="112"/>
      <c r="R41" s="112"/>
      <c r="S41" s="112"/>
      <c r="T41" s="112"/>
      <c r="U41" s="112"/>
      <c r="V41" s="112"/>
      <c r="W41" s="112"/>
      <c r="X41" s="112"/>
      <c r="Y41" s="112"/>
      <c r="Z41" s="112"/>
      <c r="AA41" s="112"/>
    </row>
    <row r="42" spans="1:27" ht="14.25" customHeight="1">
      <c r="A42" s="85"/>
      <c r="B42" s="99" t="s">
        <v>1230</v>
      </c>
      <c r="C42" s="108" t="s">
        <v>1358</v>
      </c>
      <c r="D42" s="112"/>
      <c r="E42" s="238"/>
      <c r="F42" s="140" t="s">
        <v>1725</v>
      </c>
      <c r="G42" s="140" t="s">
        <v>1726</v>
      </c>
      <c r="H42" s="140" t="s">
        <v>1727</v>
      </c>
      <c r="I42" s="101" t="s">
        <v>177</v>
      </c>
      <c r="J42" s="238"/>
      <c r="K42" s="238"/>
      <c r="L42" s="112"/>
      <c r="M42" s="112"/>
      <c r="N42" s="112"/>
      <c r="O42" s="112"/>
      <c r="P42" s="112"/>
      <c r="Q42" s="112"/>
      <c r="R42" s="112"/>
      <c r="S42" s="112"/>
      <c r="T42" s="112"/>
      <c r="U42" s="112"/>
      <c r="V42" s="112"/>
      <c r="W42" s="112"/>
      <c r="X42" s="112"/>
      <c r="Y42" s="112"/>
      <c r="Z42" s="112"/>
      <c r="AA42" s="112"/>
    </row>
    <row r="43" spans="1:27" ht="14.25" customHeight="1">
      <c r="A43" s="85"/>
      <c r="B43" s="99" t="s">
        <v>1230</v>
      </c>
      <c r="C43" s="108" t="s">
        <v>1362</v>
      </c>
      <c r="D43" s="112"/>
      <c r="E43" s="238"/>
      <c r="F43" s="140" t="s">
        <v>1728</v>
      </c>
      <c r="G43" s="140" t="s">
        <v>1729</v>
      </c>
      <c r="H43" s="140" t="s">
        <v>1730</v>
      </c>
      <c r="I43" s="101" t="s">
        <v>177</v>
      </c>
      <c r="J43" s="238"/>
      <c r="K43" s="238"/>
      <c r="L43" s="112"/>
      <c r="M43" s="112"/>
      <c r="N43" s="112"/>
      <c r="O43" s="112"/>
      <c r="P43" s="112"/>
      <c r="Q43" s="112"/>
      <c r="R43" s="112"/>
      <c r="S43" s="112"/>
      <c r="T43" s="112"/>
      <c r="U43" s="112"/>
      <c r="V43" s="112"/>
      <c r="W43" s="112"/>
      <c r="X43" s="112"/>
      <c r="Y43" s="112"/>
      <c r="Z43" s="112"/>
      <c r="AA43" s="112"/>
    </row>
    <row r="44" spans="1:27" ht="14.25" customHeight="1">
      <c r="A44" s="85"/>
      <c r="B44" s="99" t="s">
        <v>1230</v>
      </c>
      <c r="C44" s="108" t="s">
        <v>1366</v>
      </c>
      <c r="D44" s="112"/>
      <c r="E44" s="238"/>
      <c r="F44" s="140" t="s">
        <v>1731</v>
      </c>
      <c r="G44" s="140" t="s">
        <v>1732</v>
      </c>
      <c r="H44" s="140" t="s">
        <v>1730</v>
      </c>
      <c r="I44" s="101" t="s">
        <v>177</v>
      </c>
      <c r="J44" s="238"/>
      <c r="K44" s="238"/>
      <c r="L44" s="112"/>
      <c r="M44" s="112"/>
      <c r="N44" s="112"/>
      <c r="O44" s="112"/>
      <c r="P44" s="112"/>
      <c r="Q44" s="112"/>
      <c r="R44" s="112"/>
      <c r="S44" s="112"/>
      <c r="T44" s="112"/>
      <c r="U44" s="112"/>
      <c r="V44" s="112"/>
      <c r="W44" s="112"/>
      <c r="X44" s="112"/>
      <c r="Y44" s="112"/>
      <c r="Z44" s="112"/>
      <c r="AA44" s="112"/>
    </row>
    <row r="45" spans="1:27" ht="14.25" customHeight="1">
      <c r="A45" s="85"/>
      <c r="B45" s="99" t="s">
        <v>1230</v>
      </c>
      <c r="C45" s="108" t="s">
        <v>1368</v>
      </c>
      <c r="D45" s="112"/>
      <c r="E45" s="238"/>
      <c r="F45" s="140" t="s">
        <v>1733</v>
      </c>
      <c r="G45" s="140" t="s">
        <v>1734</v>
      </c>
      <c r="H45" s="140" t="s">
        <v>1735</v>
      </c>
      <c r="I45" s="101" t="s">
        <v>177</v>
      </c>
      <c r="J45" s="238"/>
      <c r="K45" s="238"/>
      <c r="L45" s="112"/>
      <c r="M45" s="112"/>
      <c r="N45" s="112"/>
      <c r="O45" s="112"/>
      <c r="P45" s="112"/>
      <c r="Q45" s="112"/>
      <c r="R45" s="112"/>
      <c r="S45" s="112"/>
      <c r="T45" s="112"/>
      <c r="U45" s="112"/>
      <c r="V45" s="112"/>
      <c r="W45" s="112"/>
      <c r="X45" s="112"/>
      <c r="Y45" s="112"/>
      <c r="Z45" s="112"/>
      <c r="AA45" s="112"/>
    </row>
    <row r="46" spans="1:27" ht="14.25" customHeight="1">
      <c r="A46" s="85"/>
      <c r="B46" s="99" t="s">
        <v>1230</v>
      </c>
      <c r="C46" s="108" t="s">
        <v>1373</v>
      </c>
      <c r="D46" s="112"/>
      <c r="E46" s="238"/>
      <c r="F46" s="140" t="s">
        <v>1736</v>
      </c>
      <c r="G46" s="140" t="s">
        <v>1737</v>
      </c>
      <c r="H46" s="140" t="s">
        <v>1663</v>
      </c>
      <c r="I46" s="101" t="s">
        <v>177</v>
      </c>
      <c r="J46" s="238"/>
      <c r="K46" s="238"/>
      <c r="L46" s="112"/>
      <c r="M46" s="112"/>
      <c r="N46" s="112"/>
      <c r="O46" s="112"/>
      <c r="P46" s="112"/>
      <c r="Q46" s="112"/>
      <c r="R46" s="112"/>
      <c r="S46" s="112"/>
      <c r="T46" s="112"/>
      <c r="U46" s="112"/>
      <c r="V46" s="112"/>
      <c r="W46" s="112"/>
      <c r="X46" s="112"/>
      <c r="Y46" s="112"/>
      <c r="Z46" s="112"/>
      <c r="AA46" s="112"/>
    </row>
    <row r="47" spans="1:27" ht="14.25" customHeight="1">
      <c r="A47" s="85"/>
      <c r="B47" s="99" t="s">
        <v>1230</v>
      </c>
      <c r="C47" s="108" t="s">
        <v>1375</v>
      </c>
      <c r="D47" s="112"/>
      <c r="E47" s="225"/>
      <c r="F47" s="140" t="s">
        <v>1738</v>
      </c>
      <c r="G47" s="140" t="s">
        <v>1739</v>
      </c>
      <c r="H47" s="140" t="s">
        <v>1740</v>
      </c>
      <c r="I47" s="101" t="s">
        <v>177</v>
      </c>
      <c r="J47" s="225"/>
      <c r="K47" s="225"/>
      <c r="L47" s="112"/>
      <c r="M47" s="112"/>
      <c r="N47" s="112"/>
      <c r="O47" s="112"/>
      <c r="P47" s="112"/>
      <c r="Q47" s="112"/>
      <c r="R47" s="112"/>
      <c r="S47" s="112"/>
      <c r="T47" s="112"/>
      <c r="U47" s="112"/>
      <c r="V47" s="112"/>
      <c r="W47" s="112"/>
      <c r="X47" s="112"/>
      <c r="Y47" s="112"/>
      <c r="Z47" s="112"/>
      <c r="AA47" s="112"/>
    </row>
    <row r="48" spans="1:27" ht="14.25" customHeight="1">
      <c r="A48" s="137" t="s">
        <v>1741</v>
      </c>
      <c r="B48" s="242" t="s">
        <v>1742</v>
      </c>
      <c r="C48" s="111" t="s">
        <v>1223</v>
      </c>
      <c r="D48" s="112"/>
      <c r="E48" s="237" t="s">
        <v>1743</v>
      </c>
      <c r="F48" s="143" t="s">
        <v>1744</v>
      </c>
      <c r="G48" s="85" t="s">
        <v>1745</v>
      </c>
      <c r="H48" s="66" t="s">
        <v>1746</v>
      </c>
      <c r="I48" s="101" t="s">
        <v>177</v>
      </c>
      <c r="J48" s="243" t="s">
        <v>663</v>
      </c>
      <c r="K48" s="240" t="s">
        <v>1115</v>
      </c>
      <c r="L48" s="112"/>
      <c r="M48" s="112"/>
      <c r="N48" s="112"/>
      <c r="O48" s="112"/>
      <c r="P48" s="112"/>
      <c r="Q48" s="112"/>
      <c r="R48" s="112"/>
      <c r="S48" s="112"/>
      <c r="T48" s="112"/>
      <c r="U48" s="112"/>
      <c r="V48" s="112"/>
      <c r="W48" s="112"/>
      <c r="X48" s="112"/>
      <c r="Y48" s="112"/>
      <c r="Z48" s="112"/>
      <c r="AA48" s="112"/>
    </row>
    <row r="49" spans="1:27" ht="14.25" customHeight="1">
      <c r="A49" s="137" t="s">
        <v>1741</v>
      </c>
      <c r="B49" s="238"/>
      <c r="C49" s="111" t="s">
        <v>1227</v>
      </c>
      <c r="D49" s="112"/>
      <c r="E49" s="238"/>
      <c r="F49" s="66" t="s">
        <v>1747</v>
      </c>
      <c r="G49" s="85" t="s">
        <v>1745</v>
      </c>
      <c r="H49" s="66" t="s">
        <v>1748</v>
      </c>
      <c r="I49" s="101" t="s">
        <v>177</v>
      </c>
      <c r="J49" s="238"/>
      <c r="K49" s="238"/>
      <c r="L49" s="112"/>
      <c r="M49" s="112"/>
      <c r="N49" s="112"/>
      <c r="O49" s="112"/>
      <c r="P49" s="112"/>
      <c r="Q49" s="112"/>
      <c r="R49" s="112"/>
      <c r="S49" s="112"/>
      <c r="T49" s="112"/>
      <c r="U49" s="112"/>
      <c r="V49" s="112"/>
      <c r="W49" s="112"/>
      <c r="X49" s="112"/>
      <c r="Y49" s="112"/>
      <c r="Z49" s="112"/>
      <c r="AA49" s="112"/>
    </row>
    <row r="50" spans="1:27" ht="14.25" customHeight="1">
      <c r="A50" s="137" t="s">
        <v>1741</v>
      </c>
      <c r="B50" s="238"/>
      <c r="C50" s="111" t="s">
        <v>1457</v>
      </c>
      <c r="D50" s="112"/>
      <c r="E50" s="238"/>
      <c r="F50" s="66" t="s">
        <v>1749</v>
      </c>
      <c r="G50" s="85" t="s">
        <v>1745</v>
      </c>
      <c r="H50" s="66" t="s">
        <v>1748</v>
      </c>
      <c r="I50" s="101" t="s">
        <v>177</v>
      </c>
      <c r="J50" s="238"/>
      <c r="K50" s="238"/>
      <c r="L50" s="112"/>
      <c r="M50" s="112"/>
      <c r="N50" s="112"/>
      <c r="O50" s="112"/>
      <c r="P50" s="112"/>
      <c r="Q50" s="112"/>
      <c r="R50" s="112"/>
      <c r="S50" s="112"/>
      <c r="T50" s="112"/>
      <c r="U50" s="112"/>
      <c r="V50" s="112"/>
      <c r="W50" s="112"/>
      <c r="X50" s="112"/>
      <c r="Y50" s="112"/>
      <c r="Z50" s="112"/>
      <c r="AA50" s="112"/>
    </row>
    <row r="51" spans="1:27" ht="14.25" customHeight="1">
      <c r="A51" s="137" t="s">
        <v>1741</v>
      </c>
      <c r="B51" s="238"/>
      <c r="C51" s="111" t="s">
        <v>1464</v>
      </c>
      <c r="D51" s="112"/>
      <c r="E51" s="238"/>
      <c r="F51" s="143" t="s">
        <v>1750</v>
      </c>
      <c r="G51" s="85" t="s">
        <v>1751</v>
      </c>
      <c r="H51" s="143" t="s">
        <v>1752</v>
      </c>
      <c r="I51" s="101" t="s">
        <v>177</v>
      </c>
      <c r="J51" s="238"/>
      <c r="K51" s="238"/>
      <c r="L51" s="112"/>
      <c r="M51" s="112"/>
      <c r="N51" s="112"/>
      <c r="O51" s="112"/>
      <c r="P51" s="112"/>
      <c r="Q51" s="112"/>
      <c r="R51" s="112"/>
      <c r="S51" s="112"/>
      <c r="T51" s="112"/>
      <c r="U51" s="112"/>
      <c r="V51" s="112"/>
      <c r="W51" s="112"/>
      <c r="X51" s="112"/>
      <c r="Y51" s="112"/>
      <c r="Z51" s="112"/>
      <c r="AA51" s="112"/>
    </row>
    <row r="52" spans="1:27" ht="14.25" customHeight="1">
      <c r="A52" s="137" t="s">
        <v>1741</v>
      </c>
      <c r="B52" s="238"/>
      <c r="C52" s="111" t="s">
        <v>1470</v>
      </c>
      <c r="D52" s="112"/>
      <c r="E52" s="238"/>
      <c r="F52" s="144" t="s">
        <v>1753</v>
      </c>
      <c r="G52" s="85" t="s">
        <v>1745</v>
      </c>
      <c r="H52" s="144" t="s">
        <v>1754</v>
      </c>
      <c r="I52" s="101" t="s">
        <v>177</v>
      </c>
      <c r="J52" s="225"/>
      <c r="K52" s="225"/>
      <c r="L52" s="112"/>
      <c r="M52" s="112"/>
      <c r="N52" s="112"/>
      <c r="O52" s="112"/>
      <c r="P52" s="112"/>
      <c r="Q52" s="112"/>
      <c r="R52" s="112"/>
      <c r="S52" s="112"/>
      <c r="T52" s="112"/>
      <c r="U52" s="112"/>
      <c r="V52" s="112"/>
      <c r="W52" s="112"/>
      <c r="X52" s="112"/>
      <c r="Y52" s="112"/>
      <c r="Z52" s="112"/>
      <c r="AA52" s="112"/>
    </row>
    <row r="53" spans="1:27" ht="14.25" customHeight="1">
      <c r="A53" s="137" t="s">
        <v>1741</v>
      </c>
      <c r="B53" s="238"/>
      <c r="C53" s="111" t="s">
        <v>1476</v>
      </c>
      <c r="D53" s="112"/>
      <c r="E53" s="238"/>
      <c r="F53" s="85" t="s">
        <v>1755</v>
      </c>
      <c r="G53" s="85" t="s">
        <v>1745</v>
      </c>
      <c r="H53" s="143" t="s">
        <v>1752</v>
      </c>
      <c r="I53" s="101" t="s">
        <v>177</v>
      </c>
      <c r="J53" s="243" t="s">
        <v>663</v>
      </c>
      <c r="K53" s="240" t="s">
        <v>1115</v>
      </c>
      <c r="L53" s="112"/>
      <c r="M53" s="112"/>
      <c r="N53" s="112"/>
      <c r="O53" s="112"/>
      <c r="P53" s="112"/>
      <c r="Q53" s="112"/>
      <c r="R53" s="112"/>
      <c r="S53" s="112"/>
      <c r="T53" s="112"/>
      <c r="U53" s="112"/>
      <c r="V53" s="112"/>
      <c r="W53" s="112"/>
      <c r="X53" s="112"/>
      <c r="Y53" s="112"/>
      <c r="Z53" s="112"/>
      <c r="AA53" s="112"/>
    </row>
    <row r="54" spans="1:27" ht="14.25" customHeight="1">
      <c r="A54" s="137" t="s">
        <v>1741</v>
      </c>
      <c r="B54" s="238"/>
      <c r="C54" s="111" t="s">
        <v>1482</v>
      </c>
      <c r="D54" s="112"/>
      <c r="E54" s="238"/>
      <c r="F54" s="85" t="s">
        <v>1756</v>
      </c>
      <c r="G54" s="85" t="s">
        <v>1745</v>
      </c>
      <c r="H54" s="143" t="s">
        <v>1752</v>
      </c>
      <c r="I54" s="101" t="s">
        <v>177</v>
      </c>
      <c r="J54" s="238"/>
      <c r="K54" s="238"/>
      <c r="L54" s="112"/>
      <c r="M54" s="112"/>
      <c r="N54" s="112"/>
      <c r="O54" s="112"/>
      <c r="P54" s="112"/>
      <c r="Q54" s="112"/>
      <c r="R54" s="112"/>
      <c r="S54" s="112"/>
      <c r="T54" s="112"/>
      <c r="U54" s="112"/>
      <c r="V54" s="112"/>
      <c r="W54" s="112"/>
      <c r="X54" s="112"/>
      <c r="Y54" s="112"/>
      <c r="Z54" s="112"/>
      <c r="AA54" s="112"/>
    </row>
    <row r="55" spans="1:27" ht="14.25" customHeight="1">
      <c r="A55" s="137" t="s">
        <v>1741</v>
      </c>
      <c r="B55" s="225"/>
      <c r="C55" s="111" t="s">
        <v>1488</v>
      </c>
      <c r="D55" s="112"/>
      <c r="E55" s="225"/>
      <c r="F55" s="85" t="s">
        <v>1757</v>
      </c>
      <c r="G55" s="85" t="s">
        <v>1745</v>
      </c>
      <c r="H55" s="143" t="s">
        <v>1752</v>
      </c>
      <c r="I55" s="101" t="s">
        <v>177</v>
      </c>
      <c r="J55" s="238"/>
      <c r="K55" s="238"/>
      <c r="L55" s="112"/>
      <c r="M55" s="112"/>
      <c r="N55" s="112"/>
      <c r="O55" s="112"/>
      <c r="P55" s="112"/>
      <c r="Q55" s="112"/>
      <c r="R55" s="112"/>
      <c r="S55" s="112"/>
      <c r="T55" s="112"/>
      <c r="U55" s="112"/>
      <c r="V55" s="112"/>
      <c r="W55" s="112"/>
      <c r="X55" s="112"/>
      <c r="Y55" s="112"/>
      <c r="Z55" s="112"/>
      <c r="AA55" s="112"/>
    </row>
    <row r="56" spans="1:27" ht="14.25" customHeight="1">
      <c r="A56" s="137" t="s">
        <v>1758</v>
      </c>
      <c r="B56" s="237" t="s">
        <v>1759</v>
      </c>
      <c r="C56" s="111" t="s">
        <v>1494</v>
      </c>
      <c r="D56" s="112"/>
      <c r="E56" s="237" t="s">
        <v>1760</v>
      </c>
      <c r="F56" s="85" t="s">
        <v>1761</v>
      </c>
      <c r="G56" s="85" t="s">
        <v>1762</v>
      </c>
      <c r="H56" s="85" t="s">
        <v>1763</v>
      </c>
      <c r="I56" s="101" t="s">
        <v>177</v>
      </c>
      <c r="J56" s="238"/>
      <c r="K56" s="238"/>
      <c r="L56" s="112"/>
      <c r="M56" s="112"/>
      <c r="N56" s="112"/>
      <c r="O56" s="112"/>
      <c r="P56" s="112"/>
      <c r="Q56" s="112"/>
      <c r="R56" s="112"/>
      <c r="S56" s="112"/>
      <c r="T56" s="112"/>
      <c r="U56" s="112"/>
      <c r="V56" s="112"/>
      <c r="W56" s="112"/>
      <c r="X56" s="112"/>
      <c r="Y56" s="112"/>
      <c r="Z56" s="112"/>
      <c r="AA56" s="112"/>
    </row>
    <row r="57" spans="1:27" ht="14.25" customHeight="1">
      <c r="A57" s="137" t="s">
        <v>1758</v>
      </c>
      <c r="B57" s="238"/>
      <c r="C57" s="111" t="s">
        <v>1500</v>
      </c>
      <c r="D57" s="112"/>
      <c r="E57" s="238"/>
      <c r="F57" s="85" t="s">
        <v>1764</v>
      </c>
      <c r="G57" s="85" t="s">
        <v>1762</v>
      </c>
      <c r="H57" s="85" t="s">
        <v>1763</v>
      </c>
      <c r="I57" s="101" t="s">
        <v>177</v>
      </c>
      <c r="J57" s="238"/>
      <c r="K57" s="238"/>
      <c r="L57" s="112"/>
      <c r="M57" s="112"/>
      <c r="N57" s="112"/>
      <c r="O57" s="112"/>
      <c r="P57" s="112"/>
      <c r="Q57" s="112"/>
      <c r="R57" s="112"/>
      <c r="S57" s="112"/>
      <c r="T57" s="112"/>
      <c r="U57" s="112"/>
      <c r="V57" s="112"/>
      <c r="W57" s="112"/>
      <c r="X57" s="112"/>
      <c r="Y57" s="112"/>
      <c r="Z57" s="112"/>
      <c r="AA57" s="112"/>
    </row>
    <row r="58" spans="1:27" ht="14.25" customHeight="1">
      <c r="A58" s="137" t="s">
        <v>1758</v>
      </c>
      <c r="B58" s="238"/>
      <c r="C58" s="111" t="s">
        <v>1507</v>
      </c>
      <c r="D58" s="112"/>
      <c r="E58" s="238"/>
      <c r="F58" s="85" t="s">
        <v>1765</v>
      </c>
      <c r="G58" s="85" t="s">
        <v>1762</v>
      </c>
      <c r="H58" s="85" t="s">
        <v>1763</v>
      </c>
      <c r="I58" s="101" t="s">
        <v>177</v>
      </c>
      <c r="J58" s="238"/>
      <c r="K58" s="238"/>
      <c r="L58" s="112"/>
      <c r="M58" s="112"/>
      <c r="N58" s="112"/>
      <c r="O58" s="112"/>
      <c r="P58" s="112"/>
      <c r="Q58" s="112"/>
      <c r="R58" s="112"/>
      <c r="S58" s="112"/>
      <c r="T58" s="112"/>
      <c r="U58" s="112"/>
      <c r="V58" s="112"/>
      <c r="W58" s="112"/>
      <c r="X58" s="112"/>
      <c r="Y58" s="112"/>
      <c r="Z58" s="112"/>
      <c r="AA58" s="112"/>
    </row>
    <row r="59" spans="1:27" ht="14.25" customHeight="1">
      <c r="A59" s="137" t="s">
        <v>1758</v>
      </c>
      <c r="B59" s="238"/>
      <c r="C59" s="111" t="s">
        <v>1513</v>
      </c>
      <c r="D59" s="112"/>
      <c r="E59" s="238"/>
      <c r="F59" s="85" t="s">
        <v>1766</v>
      </c>
      <c r="G59" s="85" t="s">
        <v>1762</v>
      </c>
      <c r="H59" s="85" t="s">
        <v>1763</v>
      </c>
      <c r="I59" s="101" t="s">
        <v>177</v>
      </c>
      <c r="J59" s="238"/>
      <c r="K59" s="238"/>
      <c r="L59" s="112"/>
      <c r="M59" s="112"/>
      <c r="N59" s="112"/>
      <c r="O59" s="112"/>
      <c r="P59" s="112"/>
      <c r="Q59" s="112"/>
      <c r="R59" s="112"/>
      <c r="S59" s="112"/>
      <c r="T59" s="112"/>
      <c r="U59" s="112"/>
      <c r="V59" s="112"/>
      <c r="W59" s="112"/>
      <c r="X59" s="112"/>
      <c r="Y59" s="112"/>
      <c r="Z59" s="112"/>
      <c r="AA59" s="112"/>
    </row>
    <row r="60" spans="1:27" ht="14.25" customHeight="1">
      <c r="A60" s="137" t="s">
        <v>1758</v>
      </c>
      <c r="B60" s="238"/>
      <c r="C60" s="111" t="s">
        <v>1519</v>
      </c>
      <c r="D60" s="112"/>
      <c r="E60" s="238"/>
      <c r="F60" s="85" t="s">
        <v>1767</v>
      </c>
      <c r="G60" s="85" t="s">
        <v>1762</v>
      </c>
      <c r="H60" s="66" t="s">
        <v>1748</v>
      </c>
      <c r="I60" s="101" t="s">
        <v>177</v>
      </c>
      <c r="J60" s="238"/>
      <c r="K60" s="238"/>
      <c r="L60" s="112"/>
      <c r="M60" s="112"/>
      <c r="N60" s="112"/>
      <c r="O60" s="112"/>
      <c r="P60" s="112"/>
      <c r="Q60" s="112"/>
      <c r="R60" s="112"/>
      <c r="S60" s="112"/>
      <c r="T60" s="112"/>
      <c r="U60" s="112"/>
      <c r="V60" s="112"/>
      <c r="W60" s="112"/>
      <c r="X60" s="112"/>
      <c r="Y60" s="112"/>
      <c r="Z60" s="112"/>
      <c r="AA60" s="112"/>
    </row>
    <row r="61" spans="1:27" ht="14.25" customHeight="1">
      <c r="A61" s="137" t="s">
        <v>1758</v>
      </c>
      <c r="B61" s="238"/>
      <c r="C61" s="111" t="s">
        <v>1524</v>
      </c>
      <c r="D61" s="112"/>
      <c r="E61" s="238"/>
      <c r="F61" s="85" t="s">
        <v>1768</v>
      </c>
      <c r="G61" s="85" t="s">
        <v>1762</v>
      </c>
      <c r="H61" s="66" t="s">
        <v>1748</v>
      </c>
      <c r="I61" s="101" t="s">
        <v>177</v>
      </c>
      <c r="J61" s="238"/>
      <c r="K61" s="238"/>
      <c r="L61" s="112"/>
      <c r="M61" s="112"/>
      <c r="N61" s="112"/>
      <c r="O61" s="112"/>
      <c r="P61" s="112"/>
      <c r="Q61" s="112"/>
      <c r="R61" s="112"/>
      <c r="S61" s="112"/>
      <c r="T61" s="112"/>
      <c r="U61" s="112"/>
      <c r="V61" s="112"/>
      <c r="W61" s="112"/>
      <c r="X61" s="112"/>
      <c r="Y61" s="112"/>
      <c r="Z61" s="112"/>
      <c r="AA61" s="112"/>
    </row>
    <row r="62" spans="1:27" ht="14.25" customHeight="1">
      <c r="A62" s="137" t="s">
        <v>1758</v>
      </c>
      <c r="B62" s="238"/>
      <c r="C62" s="111" t="s">
        <v>1531</v>
      </c>
      <c r="D62" s="112"/>
      <c r="E62" s="238"/>
      <c r="F62" s="85" t="s">
        <v>1769</v>
      </c>
      <c r="G62" s="85" t="s">
        <v>1762</v>
      </c>
      <c r="H62" s="66" t="s">
        <v>1748</v>
      </c>
      <c r="I62" s="101" t="s">
        <v>177</v>
      </c>
      <c r="J62" s="238"/>
      <c r="K62" s="238"/>
      <c r="L62" s="112"/>
      <c r="M62" s="112"/>
      <c r="N62" s="112"/>
      <c r="O62" s="112"/>
      <c r="P62" s="112"/>
      <c r="Q62" s="112"/>
      <c r="R62" s="112"/>
      <c r="S62" s="112"/>
      <c r="T62" s="112"/>
      <c r="U62" s="112"/>
      <c r="V62" s="112"/>
      <c r="W62" s="112"/>
      <c r="X62" s="112"/>
      <c r="Y62" s="112"/>
      <c r="Z62" s="112"/>
      <c r="AA62" s="112"/>
    </row>
    <row r="63" spans="1:27" ht="14.25" customHeight="1">
      <c r="A63" s="137" t="s">
        <v>1758</v>
      </c>
      <c r="B63" s="225"/>
      <c r="C63" s="111" t="s">
        <v>1536</v>
      </c>
      <c r="D63" s="112"/>
      <c r="E63" s="225"/>
      <c r="F63" s="85" t="s">
        <v>1770</v>
      </c>
      <c r="G63" s="85" t="s">
        <v>1762</v>
      </c>
      <c r="H63" s="66" t="s">
        <v>1748</v>
      </c>
      <c r="I63" s="101" t="s">
        <v>177</v>
      </c>
      <c r="J63" s="225"/>
      <c r="K63" s="225"/>
      <c r="L63" s="112"/>
      <c r="M63" s="112"/>
      <c r="N63" s="112"/>
      <c r="O63" s="112"/>
      <c r="P63" s="112"/>
      <c r="Q63" s="112"/>
      <c r="R63" s="112"/>
      <c r="S63" s="112"/>
      <c r="T63" s="112"/>
      <c r="U63" s="112"/>
      <c r="V63" s="112"/>
      <c r="W63" s="112"/>
      <c r="X63" s="112"/>
      <c r="Y63" s="112"/>
      <c r="Z63" s="112"/>
      <c r="AA63" s="112"/>
    </row>
    <row r="64" spans="1:27" ht="14.25" customHeight="1">
      <c r="A64" s="137" t="s">
        <v>1771</v>
      </c>
      <c r="B64" s="239" t="s">
        <v>1772</v>
      </c>
      <c r="C64" s="111" t="s">
        <v>1542</v>
      </c>
      <c r="D64" s="112"/>
      <c r="E64" s="112"/>
      <c r="F64" s="85" t="s">
        <v>1773</v>
      </c>
      <c r="G64" s="111" t="s">
        <v>1774</v>
      </c>
      <c r="H64" s="85" t="s">
        <v>1775</v>
      </c>
      <c r="I64" s="101" t="s">
        <v>177</v>
      </c>
      <c r="J64" s="243" t="s">
        <v>663</v>
      </c>
      <c r="K64" s="240" t="s">
        <v>1776</v>
      </c>
      <c r="L64" s="112"/>
      <c r="M64" s="112"/>
      <c r="N64" s="112"/>
      <c r="O64" s="112"/>
      <c r="P64" s="112"/>
      <c r="Q64" s="112"/>
      <c r="R64" s="112"/>
      <c r="S64" s="112"/>
      <c r="T64" s="112"/>
      <c r="U64" s="112"/>
      <c r="V64" s="112"/>
      <c r="W64" s="112"/>
      <c r="X64" s="112"/>
      <c r="Y64" s="112"/>
      <c r="Z64" s="112"/>
      <c r="AA64" s="112"/>
    </row>
    <row r="65" spans="1:27" ht="14.25" customHeight="1">
      <c r="A65" s="137" t="s">
        <v>1771</v>
      </c>
      <c r="B65" s="238"/>
      <c r="C65" s="111" t="s">
        <v>1547</v>
      </c>
      <c r="D65" s="112"/>
      <c r="E65" s="112"/>
      <c r="F65" s="85" t="s">
        <v>1777</v>
      </c>
      <c r="G65" s="111" t="s">
        <v>1774</v>
      </c>
      <c r="H65" s="85" t="s">
        <v>1778</v>
      </c>
      <c r="I65" s="101" t="s">
        <v>177</v>
      </c>
      <c r="J65" s="238"/>
      <c r="K65" s="238"/>
      <c r="L65" s="112"/>
      <c r="M65" s="112"/>
      <c r="N65" s="112"/>
      <c r="O65" s="112"/>
      <c r="P65" s="112"/>
      <c r="Q65" s="112"/>
      <c r="R65" s="112"/>
      <c r="S65" s="112"/>
      <c r="T65" s="112"/>
      <c r="U65" s="112"/>
      <c r="V65" s="112"/>
      <c r="W65" s="112"/>
      <c r="X65" s="112"/>
      <c r="Y65" s="112"/>
      <c r="Z65" s="112"/>
      <c r="AA65" s="112"/>
    </row>
    <row r="66" spans="1:27" ht="14.25" customHeight="1">
      <c r="A66" s="137" t="s">
        <v>1771</v>
      </c>
      <c r="B66" s="238"/>
      <c r="C66" s="111" t="s">
        <v>1553</v>
      </c>
      <c r="D66" s="112"/>
      <c r="E66" s="112"/>
      <c r="F66" s="85" t="s">
        <v>1779</v>
      </c>
      <c r="G66" s="111" t="s">
        <v>1774</v>
      </c>
      <c r="H66" s="85" t="s">
        <v>1780</v>
      </c>
      <c r="I66" s="101" t="s">
        <v>177</v>
      </c>
      <c r="J66" s="238"/>
      <c r="K66" s="238"/>
      <c r="L66" s="112"/>
      <c r="M66" s="112"/>
      <c r="N66" s="112"/>
      <c r="O66" s="112"/>
      <c r="P66" s="112"/>
      <c r="Q66" s="112"/>
      <c r="R66" s="112"/>
      <c r="S66" s="112"/>
      <c r="T66" s="112"/>
      <c r="U66" s="112"/>
      <c r="V66" s="112"/>
      <c r="W66" s="112"/>
      <c r="X66" s="112"/>
      <c r="Y66" s="112"/>
      <c r="Z66" s="112"/>
      <c r="AA66" s="112"/>
    </row>
    <row r="67" spans="1:27" ht="14.25" customHeight="1">
      <c r="A67" s="137" t="s">
        <v>1771</v>
      </c>
      <c r="B67" s="225"/>
      <c r="C67" s="111" t="s">
        <v>1559</v>
      </c>
      <c r="D67" s="112"/>
      <c r="E67" s="112"/>
      <c r="F67" s="85" t="s">
        <v>1781</v>
      </c>
      <c r="G67" s="111" t="s">
        <v>1774</v>
      </c>
      <c r="H67" s="85" t="s">
        <v>1782</v>
      </c>
      <c r="I67" s="101" t="s">
        <v>177</v>
      </c>
      <c r="J67" s="225"/>
      <c r="K67" s="225"/>
      <c r="L67" s="112"/>
      <c r="M67" s="112"/>
      <c r="N67" s="112"/>
      <c r="O67" s="112"/>
      <c r="P67" s="112"/>
      <c r="Q67" s="112"/>
      <c r="R67" s="112"/>
      <c r="S67" s="112"/>
      <c r="T67" s="112"/>
      <c r="U67" s="112"/>
      <c r="V67" s="112"/>
      <c r="W67" s="112"/>
      <c r="X67" s="112"/>
      <c r="Y67" s="112"/>
      <c r="Z67" s="112"/>
      <c r="AA67" s="112"/>
    </row>
    <row r="68" spans="1:27" ht="14.25" customHeight="1">
      <c r="A68" s="85" t="s">
        <v>1783</v>
      </c>
      <c r="B68" s="237" t="s">
        <v>1784</v>
      </c>
      <c r="C68" s="111" t="s">
        <v>1563</v>
      </c>
      <c r="D68" s="112"/>
      <c r="E68" s="112"/>
      <c r="F68" s="140" t="s">
        <v>1785</v>
      </c>
      <c r="G68" s="140" t="s">
        <v>1786</v>
      </c>
      <c r="H68" s="140" t="s">
        <v>1787</v>
      </c>
      <c r="I68" s="101" t="s">
        <v>177</v>
      </c>
      <c r="J68" s="243" t="s">
        <v>663</v>
      </c>
      <c r="K68" s="240" t="s">
        <v>1776</v>
      </c>
      <c r="L68" s="112"/>
      <c r="M68" s="112"/>
      <c r="N68" s="112"/>
      <c r="O68" s="112"/>
      <c r="P68" s="112"/>
      <c r="Q68" s="112"/>
      <c r="R68" s="112"/>
      <c r="S68" s="112"/>
      <c r="T68" s="112"/>
      <c r="U68" s="112"/>
      <c r="V68" s="112"/>
      <c r="W68" s="112"/>
      <c r="X68" s="112"/>
      <c r="Y68" s="112"/>
      <c r="Z68" s="112"/>
      <c r="AA68" s="112"/>
    </row>
    <row r="69" spans="1:27" ht="14.25" customHeight="1">
      <c r="A69" s="85" t="s">
        <v>1783</v>
      </c>
      <c r="B69" s="238"/>
      <c r="C69" s="111" t="s">
        <v>1566</v>
      </c>
      <c r="D69" s="112"/>
      <c r="E69" s="112"/>
      <c r="F69" s="140" t="s">
        <v>1788</v>
      </c>
      <c r="G69" s="140" t="s">
        <v>1789</v>
      </c>
      <c r="H69" s="140" t="s">
        <v>1787</v>
      </c>
      <c r="I69" s="101" t="s">
        <v>177</v>
      </c>
      <c r="J69" s="238"/>
      <c r="K69" s="238"/>
      <c r="L69" s="112"/>
      <c r="M69" s="112"/>
      <c r="N69" s="112"/>
      <c r="O69" s="112"/>
      <c r="P69" s="112"/>
      <c r="Q69" s="112"/>
      <c r="R69" s="112"/>
      <c r="S69" s="112"/>
      <c r="T69" s="112"/>
      <c r="U69" s="112"/>
      <c r="V69" s="112"/>
      <c r="W69" s="112"/>
      <c r="X69" s="112"/>
      <c r="Y69" s="112"/>
      <c r="Z69" s="112"/>
      <c r="AA69" s="112"/>
    </row>
    <row r="70" spans="1:27" ht="14.25" customHeight="1">
      <c r="A70" s="85" t="s">
        <v>1783</v>
      </c>
      <c r="B70" s="238"/>
      <c r="C70" s="111" t="s">
        <v>1569</v>
      </c>
      <c r="D70" s="112"/>
      <c r="E70" s="112"/>
      <c r="F70" s="140" t="s">
        <v>1790</v>
      </c>
      <c r="G70" s="140" t="s">
        <v>1789</v>
      </c>
      <c r="H70" s="140" t="s">
        <v>1787</v>
      </c>
      <c r="I70" s="101" t="s">
        <v>177</v>
      </c>
      <c r="J70" s="238"/>
      <c r="K70" s="238"/>
      <c r="L70" s="112"/>
      <c r="M70" s="112"/>
      <c r="N70" s="112"/>
      <c r="O70" s="112"/>
      <c r="P70" s="112"/>
      <c r="Q70" s="112"/>
      <c r="R70" s="112"/>
      <c r="S70" s="112"/>
      <c r="T70" s="112"/>
      <c r="U70" s="112"/>
      <c r="V70" s="112"/>
      <c r="W70" s="112"/>
      <c r="X70" s="112"/>
      <c r="Y70" s="112"/>
      <c r="Z70" s="112"/>
      <c r="AA70" s="112"/>
    </row>
    <row r="71" spans="1:27" ht="14.25" customHeight="1">
      <c r="A71" s="85" t="s">
        <v>1783</v>
      </c>
      <c r="B71" s="238"/>
      <c r="C71" s="111" t="s">
        <v>1574</v>
      </c>
      <c r="D71" s="112"/>
      <c r="E71" s="112"/>
      <c r="F71" s="140" t="s">
        <v>1791</v>
      </c>
      <c r="G71" s="140" t="s">
        <v>1789</v>
      </c>
      <c r="H71" s="140" t="s">
        <v>1787</v>
      </c>
      <c r="I71" s="101" t="s">
        <v>177</v>
      </c>
      <c r="J71" s="238"/>
      <c r="K71" s="238"/>
      <c r="L71" s="112"/>
      <c r="M71" s="112"/>
      <c r="N71" s="112"/>
      <c r="O71" s="112"/>
      <c r="P71" s="112"/>
      <c r="Q71" s="112"/>
      <c r="R71" s="112"/>
      <c r="S71" s="112"/>
      <c r="T71" s="112"/>
      <c r="U71" s="112"/>
      <c r="V71" s="112"/>
      <c r="W71" s="112"/>
      <c r="X71" s="112"/>
      <c r="Y71" s="112"/>
      <c r="Z71" s="112"/>
      <c r="AA71" s="112"/>
    </row>
    <row r="72" spans="1:27" ht="14.25" customHeight="1">
      <c r="A72" s="85" t="s">
        <v>1783</v>
      </c>
      <c r="B72" s="238"/>
      <c r="C72" s="111" t="s">
        <v>1580</v>
      </c>
      <c r="D72" s="112"/>
      <c r="E72" s="112"/>
      <c r="F72" s="140" t="s">
        <v>1792</v>
      </c>
      <c r="G72" s="140" t="s">
        <v>1786</v>
      </c>
      <c r="H72" s="140" t="s">
        <v>1787</v>
      </c>
      <c r="I72" s="101" t="s">
        <v>177</v>
      </c>
      <c r="J72" s="238"/>
      <c r="K72" s="238"/>
      <c r="L72" s="112"/>
      <c r="M72" s="112"/>
      <c r="N72" s="112"/>
      <c r="O72" s="112"/>
      <c r="P72" s="112"/>
      <c r="Q72" s="112"/>
      <c r="R72" s="112"/>
      <c r="S72" s="112"/>
      <c r="T72" s="112"/>
      <c r="U72" s="112"/>
      <c r="V72" s="112"/>
      <c r="W72" s="112"/>
      <c r="X72" s="112"/>
      <c r="Y72" s="112"/>
      <c r="Z72" s="112"/>
      <c r="AA72" s="112"/>
    </row>
    <row r="73" spans="1:27" ht="14.25" customHeight="1">
      <c r="A73" s="85" t="s">
        <v>1783</v>
      </c>
      <c r="B73" s="238"/>
      <c r="C73" s="111" t="s">
        <v>1583</v>
      </c>
      <c r="D73" s="112"/>
      <c r="E73" s="112"/>
      <c r="F73" s="140" t="s">
        <v>1793</v>
      </c>
      <c r="G73" s="140" t="s">
        <v>1789</v>
      </c>
      <c r="H73" s="140" t="s">
        <v>1787</v>
      </c>
      <c r="I73" s="101" t="s">
        <v>177</v>
      </c>
      <c r="J73" s="238"/>
      <c r="K73" s="238"/>
      <c r="L73" s="112"/>
      <c r="M73" s="112"/>
      <c r="N73" s="112"/>
      <c r="O73" s="112"/>
      <c r="P73" s="112"/>
      <c r="Q73" s="112"/>
      <c r="R73" s="112"/>
      <c r="S73" s="112"/>
      <c r="T73" s="112"/>
      <c r="U73" s="112"/>
      <c r="V73" s="112"/>
      <c r="W73" s="112"/>
      <c r="X73" s="112"/>
      <c r="Y73" s="112"/>
      <c r="Z73" s="112"/>
      <c r="AA73" s="112"/>
    </row>
    <row r="74" spans="1:27" ht="14.25" customHeight="1">
      <c r="A74" s="85" t="s">
        <v>1783</v>
      </c>
      <c r="B74" s="238"/>
      <c r="C74" s="111" t="s">
        <v>1590</v>
      </c>
      <c r="D74" s="112"/>
      <c r="E74" s="112"/>
      <c r="F74" s="140" t="s">
        <v>1794</v>
      </c>
      <c r="G74" s="140" t="s">
        <v>1789</v>
      </c>
      <c r="H74" s="140" t="s">
        <v>1787</v>
      </c>
      <c r="I74" s="101" t="s">
        <v>177</v>
      </c>
      <c r="J74" s="238"/>
      <c r="K74" s="238"/>
      <c r="L74" s="112"/>
      <c r="M74" s="112"/>
      <c r="N74" s="112"/>
      <c r="O74" s="112"/>
      <c r="P74" s="112"/>
      <c r="Q74" s="112"/>
      <c r="R74" s="112"/>
      <c r="S74" s="112"/>
      <c r="T74" s="112"/>
      <c r="U74" s="112"/>
      <c r="V74" s="112"/>
      <c r="W74" s="112"/>
      <c r="X74" s="112"/>
      <c r="Y74" s="112"/>
      <c r="Z74" s="112"/>
      <c r="AA74" s="112"/>
    </row>
    <row r="75" spans="1:27" ht="14.25" customHeight="1">
      <c r="A75" s="85" t="s">
        <v>1783</v>
      </c>
      <c r="B75" s="238"/>
      <c r="C75" s="111" t="s">
        <v>1593</v>
      </c>
      <c r="D75" s="112"/>
      <c r="E75" s="112"/>
      <c r="F75" s="140" t="s">
        <v>1795</v>
      </c>
      <c r="G75" s="140" t="s">
        <v>1789</v>
      </c>
      <c r="H75" s="140" t="s">
        <v>1787</v>
      </c>
      <c r="I75" s="101" t="s">
        <v>177</v>
      </c>
      <c r="J75" s="238"/>
      <c r="K75" s="238"/>
      <c r="L75" s="112"/>
      <c r="M75" s="112"/>
      <c r="N75" s="112"/>
      <c r="O75" s="112"/>
      <c r="P75" s="112"/>
      <c r="Q75" s="112"/>
      <c r="R75" s="112"/>
      <c r="S75" s="112"/>
      <c r="T75" s="112"/>
      <c r="U75" s="112"/>
      <c r="V75" s="112"/>
      <c r="W75" s="112"/>
      <c r="X75" s="112"/>
      <c r="Y75" s="112"/>
      <c r="Z75" s="112"/>
      <c r="AA75" s="112"/>
    </row>
    <row r="76" spans="1:27" ht="14.25" customHeight="1">
      <c r="A76" s="85" t="s">
        <v>1783</v>
      </c>
      <c r="B76" s="238"/>
      <c r="C76" s="111" t="s">
        <v>1597</v>
      </c>
      <c r="D76" s="112"/>
      <c r="E76" s="112"/>
      <c r="F76" s="140" t="s">
        <v>1796</v>
      </c>
      <c r="G76" s="140" t="s">
        <v>1797</v>
      </c>
      <c r="H76" s="140" t="s">
        <v>1787</v>
      </c>
      <c r="I76" s="101" t="s">
        <v>177</v>
      </c>
      <c r="J76" s="238"/>
      <c r="K76" s="238"/>
      <c r="L76" s="112"/>
      <c r="M76" s="112"/>
      <c r="N76" s="112"/>
      <c r="O76" s="112"/>
      <c r="P76" s="112"/>
      <c r="Q76" s="112"/>
      <c r="R76" s="112"/>
      <c r="S76" s="112"/>
      <c r="T76" s="112"/>
      <c r="U76" s="112"/>
      <c r="V76" s="112"/>
      <c r="W76" s="112"/>
      <c r="X76" s="112"/>
      <c r="Y76" s="112"/>
      <c r="Z76" s="112"/>
      <c r="AA76" s="112"/>
    </row>
    <row r="77" spans="1:27" ht="14.25" customHeight="1">
      <c r="A77" s="85" t="s">
        <v>1783</v>
      </c>
      <c r="B77" s="238"/>
      <c r="C77" s="111" t="s">
        <v>1601</v>
      </c>
      <c r="D77" s="112"/>
      <c r="E77" s="112"/>
      <c r="F77" s="140" t="s">
        <v>1798</v>
      </c>
      <c r="G77" s="140" t="s">
        <v>1799</v>
      </c>
      <c r="H77" s="140" t="s">
        <v>1800</v>
      </c>
      <c r="I77" s="101" t="s">
        <v>177</v>
      </c>
      <c r="J77" s="238"/>
      <c r="K77" s="238"/>
      <c r="L77" s="112"/>
      <c r="M77" s="112"/>
      <c r="N77" s="112"/>
      <c r="O77" s="112"/>
      <c r="P77" s="112"/>
      <c r="Q77" s="112"/>
      <c r="R77" s="112"/>
      <c r="S77" s="112"/>
      <c r="T77" s="112"/>
      <c r="U77" s="112"/>
      <c r="V77" s="112"/>
      <c r="W77" s="112"/>
      <c r="X77" s="112"/>
      <c r="Y77" s="112"/>
      <c r="Z77" s="112"/>
      <c r="AA77" s="112"/>
    </row>
    <row r="78" spans="1:27" ht="14.25" customHeight="1">
      <c r="A78" s="85" t="s">
        <v>1783</v>
      </c>
      <c r="B78" s="238"/>
      <c r="C78" s="111" t="s">
        <v>1605</v>
      </c>
      <c r="D78" s="112"/>
      <c r="E78" s="112"/>
      <c r="F78" s="140" t="s">
        <v>1801</v>
      </c>
      <c r="G78" s="140" t="s">
        <v>1799</v>
      </c>
      <c r="H78" s="140" t="s">
        <v>1802</v>
      </c>
      <c r="I78" s="101" t="s">
        <v>177</v>
      </c>
      <c r="J78" s="238"/>
      <c r="K78" s="238"/>
      <c r="L78" s="112"/>
      <c r="M78" s="112"/>
      <c r="N78" s="112"/>
      <c r="O78" s="112"/>
      <c r="P78" s="112"/>
      <c r="Q78" s="112"/>
      <c r="R78" s="112"/>
      <c r="S78" s="112"/>
      <c r="T78" s="112"/>
      <c r="U78" s="112"/>
      <c r="V78" s="112"/>
      <c r="W78" s="112"/>
      <c r="X78" s="112"/>
      <c r="Y78" s="112"/>
      <c r="Z78" s="112"/>
      <c r="AA78" s="112"/>
    </row>
    <row r="79" spans="1:27" ht="14.25" customHeight="1">
      <c r="A79" s="85" t="s">
        <v>1783</v>
      </c>
      <c r="B79" s="238"/>
      <c r="C79" s="111" t="s">
        <v>1611</v>
      </c>
      <c r="D79" s="112"/>
      <c r="E79" s="112"/>
      <c r="F79" s="140" t="s">
        <v>1803</v>
      </c>
      <c r="G79" s="140" t="s">
        <v>1804</v>
      </c>
      <c r="H79" s="140" t="s">
        <v>1805</v>
      </c>
      <c r="I79" s="101" t="s">
        <v>177</v>
      </c>
      <c r="J79" s="238"/>
      <c r="K79" s="238"/>
      <c r="L79" s="112"/>
      <c r="M79" s="112"/>
      <c r="N79" s="112"/>
      <c r="O79" s="112"/>
      <c r="P79" s="112"/>
      <c r="Q79" s="112"/>
      <c r="R79" s="112"/>
      <c r="S79" s="112"/>
      <c r="T79" s="112"/>
      <c r="U79" s="112"/>
      <c r="V79" s="112"/>
      <c r="W79" s="112"/>
      <c r="X79" s="112"/>
      <c r="Y79" s="112"/>
      <c r="Z79" s="112"/>
      <c r="AA79" s="112"/>
    </row>
    <row r="80" spans="1:27" ht="14.25" customHeight="1">
      <c r="A80" s="85" t="s">
        <v>1783</v>
      </c>
      <c r="B80" s="238"/>
      <c r="C80" s="111" t="s">
        <v>1806</v>
      </c>
      <c r="D80" s="112"/>
      <c r="E80" s="112"/>
      <c r="F80" s="140" t="s">
        <v>1807</v>
      </c>
      <c r="G80" s="140" t="s">
        <v>1804</v>
      </c>
      <c r="H80" s="140" t="s">
        <v>1808</v>
      </c>
      <c r="I80" s="101" t="s">
        <v>177</v>
      </c>
      <c r="J80" s="238"/>
      <c r="K80" s="238"/>
      <c r="L80" s="112"/>
      <c r="M80" s="112"/>
      <c r="N80" s="112"/>
      <c r="O80" s="112"/>
      <c r="P80" s="112"/>
      <c r="Q80" s="112"/>
      <c r="R80" s="112"/>
      <c r="S80" s="112"/>
      <c r="T80" s="112"/>
      <c r="U80" s="112"/>
      <c r="V80" s="112"/>
      <c r="W80" s="112"/>
      <c r="X80" s="112"/>
      <c r="Y80" s="112"/>
      <c r="Z80" s="112"/>
      <c r="AA80" s="112"/>
    </row>
    <row r="81" spans="1:27" ht="14.25" customHeight="1">
      <c r="A81" s="85" t="s">
        <v>1783</v>
      </c>
      <c r="B81" s="238"/>
      <c r="C81" s="111" t="s">
        <v>1809</v>
      </c>
      <c r="D81" s="112"/>
      <c r="E81" s="112"/>
      <c r="F81" s="140" t="s">
        <v>1810</v>
      </c>
      <c r="G81" s="140" t="s">
        <v>1811</v>
      </c>
      <c r="H81" s="140" t="s">
        <v>1812</v>
      </c>
      <c r="I81" s="101" t="s">
        <v>177</v>
      </c>
      <c r="J81" s="238"/>
      <c r="K81" s="238"/>
      <c r="L81" s="112"/>
      <c r="M81" s="112"/>
      <c r="N81" s="112"/>
      <c r="O81" s="112"/>
      <c r="P81" s="112"/>
      <c r="Q81" s="112"/>
      <c r="R81" s="112"/>
      <c r="S81" s="112"/>
      <c r="T81" s="112"/>
      <c r="U81" s="112"/>
      <c r="V81" s="112"/>
      <c r="W81" s="112"/>
      <c r="X81" s="112"/>
      <c r="Y81" s="112"/>
      <c r="Z81" s="112"/>
      <c r="AA81" s="112"/>
    </row>
    <row r="82" spans="1:27" ht="14.25" customHeight="1">
      <c r="A82" s="85" t="s">
        <v>1783</v>
      </c>
      <c r="B82" s="238"/>
      <c r="C82" s="111" t="s">
        <v>1813</v>
      </c>
      <c r="D82" s="112"/>
      <c r="E82" s="112"/>
      <c r="F82" s="140" t="s">
        <v>1814</v>
      </c>
      <c r="G82" s="140" t="s">
        <v>1811</v>
      </c>
      <c r="H82" s="140" t="s">
        <v>1815</v>
      </c>
      <c r="I82" s="101" t="s">
        <v>177</v>
      </c>
      <c r="J82" s="238"/>
      <c r="K82" s="238"/>
      <c r="L82" s="112"/>
      <c r="M82" s="112"/>
      <c r="N82" s="112"/>
      <c r="O82" s="112"/>
      <c r="P82" s="112"/>
      <c r="Q82" s="112"/>
      <c r="R82" s="112"/>
      <c r="S82" s="112"/>
      <c r="T82" s="112"/>
      <c r="U82" s="112"/>
      <c r="V82" s="112"/>
      <c r="W82" s="112"/>
      <c r="X82" s="112"/>
      <c r="Y82" s="112"/>
      <c r="Z82" s="112"/>
      <c r="AA82" s="112"/>
    </row>
    <row r="83" spans="1:27" ht="14.25" customHeight="1">
      <c r="A83" s="85" t="s">
        <v>1783</v>
      </c>
      <c r="B83" s="238"/>
      <c r="C83" s="111" t="s">
        <v>1816</v>
      </c>
      <c r="D83" s="112"/>
      <c r="E83" s="112"/>
      <c r="F83" s="140" t="s">
        <v>1817</v>
      </c>
      <c r="G83" s="140" t="s">
        <v>1818</v>
      </c>
      <c r="H83" s="140" t="s">
        <v>1819</v>
      </c>
      <c r="I83" s="101" t="s">
        <v>177</v>
      </c>
      <c r="J83" s="238"/>
      <c r="K83" s="238"/>
      <c r="L83" s="112"/>
      <c r="M83" s="112"/>
      <c r="N83" s="112"/>
      <c r="O83" s="112"/>
      <c r="P83" s="112"/>
      <c r="Q83" s="112"/>
      <c r="R83" s="112"/>
      <c r="S83" s="112"/>
      <c r="T83" s="112"/>
      <c r="U83" s="112"/>
      <c r="V83" s="112"/>
      <c r="W83" s="112"/>
      <c r="X83" s="112"/>
      <c r="Y83" s="112"/>
      <c r="Z83" s="112"/>
      <c r="AA83" s="112"/>
    </row>
    <row r="84" spans="1:27" ht="14.25" customHeight="1">
      <c r="A84" s="85" t="s">
        <v>1783</v>
      </c>
      <c r="B84" s="238"/>
      <c r="C84" s="111" t="s">
        <v>1820</v>
      </c>
      <c r="D84" s="112"/>
      <c r="E84" s="112"/>
      <c r="F84" s="140" t="s">
        <v>1821</v>
      </c>
      <c r="G84" s="140" t="s">
        <v>1818</v>
      </c>
      <c r="H84" s="140" t="s">
        <v>1822</v>
      </c>
      <c r="I84" s="101" t="s">
        <v>177</v>
      </c>
      <c r="J84" s="238"/>
      <c r="K84" s="238"/>
      <c r="L84" s="112"/>
      <c r="M84" s="112"/>
      <c r="N84" s="112"/>
      <c r="O84" s="112"/>
      <c r="P84" s="112"/>
      <c r="Q84" s="112"/>
      <c r="R84" s="112"/>
      <c r="S84" s="112"/>
      <c r="T84" s="112"/>
      <c r="U84" s="112"/>
      <c r="V84" s="112"/>
      <c r="W84" s="112"/>
      <c r="X84" s="112"/>
      <c r="Y84" s="112"/>
      <c r="Z84" s="112"/>
      <c r="AA84" s="112"/>
    </row>
    <row r="85" spans="1:27" ht="14.25" customHeight="1">
      <c r="A85" s="85" t="s">
        <v>1783</v>
      </c>
      <c r="B85" s="238"/>
      <c r="C85" s="111" t="s">
        <v>1823</v>
      </c>
      <c r="D85" s="112"/>
      <c r="E85" s="112"/>
      <c r="F85" s="140" t="s">
        <v>1824</v>
      </c>
      <c r="G85" s="140" t="s">
        <v>1799</v>
      </c>
      <c r="H85" s="140" t="s">
        <v>1825</v>
      </c>
      <c r="I85" s="101" t="s">
        <v>177</v>
      </c>
      <c r="J85" s="238"/>
      <c r="K85" s="238"/>
      <c r="L85" s="112"/>
      <c r="M85" s="112"/>
      <c r="N85" s="112"/>
      <c r="O85" s="112"/>
      <c r="P85" s="112"/>
      <c r="Q85" s="112"/>
      <c r="R85" s="112"/>
      <c r="S85" s="112"/>
      <c r="T85" s="112"/>
      <c r="U85" s="112"/>
      <c r="V85" s="112"/>
      <c r="W85" s="112"/>
      <c r="X85" s="112"/>
      <c r="Y85" s="112"/>
      <c r="Z85" s="112"/>
      <c r="AA85" s="112"/>
    </row>
    <row r="86" spans="1:27" ht="14.25" customHeight="1">
      <c r="A86" s="85" t="s">
        <v>1783</v>
      </c>
      <c r="B86" s="238"/>
      <c r="C86" s="111" t="s">
        <v>1826</v>
      </c>
      <c r="D86" s="112"/>
      <c r="E86" s="112"/>
      <c r="F86" s="140" t="s">
        <v>1827</v>
      </c>
      <c r="G86" s="140" t="s">
        <v>1804</v>
      </c>
      <c r="H86" s="140" t="s">
        <v>1828</v>
      </c>
      <c r="I86" s="101" t="s">
        <v>177</v>
      </c>
      <c r="J86" s="238"/>
      <c r="K86" s="238"/>
      <c r="L86" s="112"/>
      <c r="M86" s="112"/>
      <c r="N86" s="112"/>
      <c r="O86" s="112"/>
      <c r="P86" s="112"/>
      <c r="Q86" s="112"/>
      <c r="R86" s="112"/>
      <c r="S86" s="112"/>
      <c r="T86" s="112"/>
      <c r="U86" s="112"/>
      <c r="V86" s="112"/>
      <c r="W86" s="112"/>
      <c r="X86" s="112"/>
      <c r="Y86" s="112"/>
      <c r="Z86" s="112"/>
      <c r="AA86" s="112"/>
    </row>
    <row r="87" spans="1:27" ht="14.25" customHeight="1">
      <c r="A87" s="85" t="s">
        <v>1783</v>
      </c>
      <c r="B87" s="238"/>
      <c r="C87" s="111" t="s">
        <v>1829</v>
      </c>
      <c r="D87" s="112"/>
      <c r="E87" s="112"/>
      <c r="F87" s="140" t="s">
        <v>1830</v>
      </c>
      <c r="G87" s="140" t="s">
        <v>1831</v>
      </c>
      <c r="H87" s="140" t="s">
        <v>1825</v>
      </c>
      <c r="I87" s="101" t="s">
        <v>177</v>
      </c>
      <c r="J87" s="238"/>
      <c r="K87" s="238"/>
      <c r="L87" s="112"/>
      <c r="M87" s="112"/>
      <c r="N87" s="112"/>
      <c r="O87" s="112"/>
      <c r="P87" s="112"/>
      <c r="Q87" s="112"/>
      <c r="R87" s="112"/>
      <c r="S87" s="112"/>
      <c r="T87" s="112"/>
      <c r="U87" s="112"/>
      <c r="V87" s="112"/>
      <c r="W87" s="112"/>
      <c r="X87" s="112"/>
      <c r="Y87" s="112"/>
      <c r="Z87" s="112"/>
      <c r="AA87" s="112"/>
    </row>
    <row r="88" spans="1:27" ht="14.25" customHeight="1">
      <c r="A88" s="85" t="s">
        <v>1783</v>
      </c>
      <c r="B88" s="238"/>
      <c r="C88" s="111" t="s">
        <v>1832</v>
      </c>
      <c r="D88" s="112"/>
      <c r="E88" s="112"/>
      <c r="F88" s="140" t="s">
        <v>1833</v>
      </c>
      <c r="G88" s="140" t="s">
        <v>1818</v>
      </c>
      <c r="H88" s="140" t="s">
        <v>1825</v>
      </c>
      <c r="I88" s="101" t="s">
        <v>177</v>
      </c>
      <c r="J88" s="238"/>
      <c r="K88" s="238"/>
      <c r="L88" s="112"/>
      <c r="M88" s="112"/>
      <c r="N88" s="112"/>
      <c r="O88" s="112"/>
      <c r="P88" s="112"/>
      <c r="Q88" s="112"/>
      <c r="R88" s="112"/>
      <c r="S88" s="112"/>
      <c r="T88" s="112"/>
      <c r="U88" s="112"/>
      <c r="V88" s="112"/>
      <c r="W88" s="112"/>
      <c r="X88" s="112"/>
      <c r="Y88" s="112"/>
      <c r="Z88" s="112"/>
      <c r="AA88" s="112"/>
    </row>
    <row r="89" spans="1:27" ht="14.25" customHeight="1">
      <c r="A89" s="85" t="s">
        <v>1783</v>
      </c>
      <c r="B89" s="238"/>
      <c r="C89" s="111" t="s">
        <v>1834</v>
      </c>
      <c r="D89" s="112"/>
      <c r="E89" s="112"/>
      <c r="F89" s="140" t="s">
        <v>1835</v>
      </c>
      <c r="G89" s="140" t="s">
        <v>1836</v>
      </c>
      <c r="H89" s="140" t="s">
        <v>1837</v>
      </c>
      <c r="I89" s="101" t="s">
        <v>177</v>
      </c>
      <c r="J89" s="238"/>
      <c r="K89" s="238"/>
      <c r="L89" s="112"/>
      <c r="M89" s="112"/>
      <c r="N89" s="112"/>
      <c r="O89" s="112"/>
      <c r="P89" s="112"/>
      <c r="Q89" s="112"/>
      <c r="R89" s="112"/>
      <c r="S89" s="112"/>
      <c r="T89" s="112"/>
      <c r="U89" s="112"/>
      <c r="V89" s="112"/>
      <c r="W89" s="112"/>
      <c r="X89" s="112"/>
      <c r="Y89" s="112"/>
      <c r="Z89" s="112"/>
      <c r="AA89" s="112"/>
    </row>
    <row r="90" spans="1:27" ht="14.25" customHeight="1">
      <c r="A90" s="85" t="s">
        <v>1783</v>
      </c>
      <c r="B90" s="225"/>
      <c r="C90" s="111" t="s">
        <v>1838</v>
      </c>
      <c r="D90" s="112"/>
      <c r="E90" s="112"/>
      <c r="F90" s="85" t="s">
        <v>1839</v>
      </c>
      <c r="G90" s="137" t="s">
        <v>1840</v>
      </c>
      <c r="H90" s="85" t="s">
        <v>1841</v>
      </c>
      <c r="I90" s="88" t="s">
        <v>184</v>
      </c>
      <c r="J90" s="225"/>
      <c r="K90" s="225"/>
      <c r="L90" s="112"/>
      <c r="M90" s="112"/>
      <c r="N90" s="112"/>
      <c r="O90" s="112"/>
      <c r="P90" s="112"/>
      <c r="Q90" s="112"/>
      <c r="R90" s="112"/>
      <c r="S90" s="112"/>
      <c r="T90" s="112"/>
      <c r="U90" s="112"/>
      <c r="V90" s="112"/>
      <c r="W90" s="112"/>
      <c r="X90" s="112"/>
      <c r="Y90" s="112"/>
      <c r="Z90" s="112"/>
      <c r="AA90" s="112"/>
    </row>
    <row r="91" spans="1:27" ht="14.25" customHeight="1">
      <c r="A91" s="85" t="s">
        <v>1842</v>
      </c>
      <c r="B91" s="240" t="s">
        <v>1843</v>
      </c>
      <c r="C91" s="111" t="s">
        <v>1844</v>
      </c>
      <c r="D91" s="112"/>
      <c r="E91" s="112"/>
      <c r="F91" s="141" t="s">
        <v>1845</v>
      </c>
      <c r="G91" s="140" t="s">
        <v>1846</v>
      </c>
      <c r="H91" s="137" t="s">
        <v>1847</v>
      </c>
      <c r="I91" s="101" t="s">
        <v>177</v>
      </c>
      <c r="J91" s="243" t="s">
        <v>663</v>
      </c>
      <c r="K91" s="240" t="s">
        <v>1776</v>
      </c>
      <c r="L91" s="112"/>
      <c r="M91" s="112"/>
      <c r="N91" s="112"/>
      <c r="O91" s="112"/>
      <c r="P91" s="112"/>
      <c r="Q91" s="112"/>
      <c r="R91" s="112"/>
      <c r="S91" s="112"/>
      <c r="T91" s="112"/>
      <c r="U91" s="112"/>
      <c r="V91" s="112"/>
      <c r="W91" s="112"/>
      <c r="X91" s="112"/>
      <c r="Y91" s="112"/>
      <c r="Z91" s="112"/>
      <c r="AA91" s="112"/>
    </row>
    <row r="92" spans="1:27" ht="14.25" customHeight="1">
      <c r="A92" s="85" t="s">
        <v>1842</v>
      </c>
      <c r="B92" s="238"/>
      <c r="C92" s="111" t="s">
        <v>1848</v>
      </c>
      <c r="D92" s="112"/>
      <c r="E92" s="112"/>
      <c r="F92" s="141" t="s">
        <v>1849</v>
      </c>
      <c r="G92" s="140" t="s">
        <v>1846</v>
      </c>
      <c r="H92" s="137" t="s">
        <v>1850</v>
      </c>
      <c r="I92" s="101" t="s">
        <v>177</v>
      </c>
      <c r="J92" s="238"/>
      <c r="K92" s="238"/>
      <c r="L92" s="112"/>
      <c r="M92" s="112"/>
      <c r="N92" s="112"/>
      <c r="O92" s="112"/>
      <c r="P92" s="112"/>
      <c r="Q92" s="112"/>
      <c r="R92" s="112"/>
      <c r="S92" s="112"/>
      <c r="T92" s="112"/>
      <c r="U92" s="112"/>
      <c r="V92" s="112"/>
      <c r="W92" s="112"/>
      <c r="X92" s="112"/>
      <c r="Y92" s="112"/>
      <c r="Z92" s="112"/>
      <c r="AA92" s="112"/>
    </row>
    <row r="93" spans="1:27" ht="14.25" customHeight="1">
      <c r="A93" s="85" t="s">
        <v>1842</v>
      </c>
      <c r="B93" s="238"/>
      <c r="C93" s="111" t="s">
        <v>1851</v>
      </c>
      <c r="D93" s="112"/>
      <c r="E93" s="112"/>
      <c r="F93" s="141" t="s">
        <v>1852</v>
      </c>
      <c r="G93" s="140" t="s">
        <v>1846</v>
      </c>
      <c r="H93" s="137" t="s">
        <v>1853</v>
      </c>
      <c r="I93" s="101" t="s">
        <v>177</v>
      </c>
      <c r="J93" s="238"/>
      <c r="K93" s="238"/>
      <c r="L93" s="112"/>
      <c r="M93" s="112"/>
      <c r="N93" s="112"/>
      <c r="O93" s="112"/>
      <c r="P93" s="112"/>
      <c r="Q93" s="112"/>
      <c r="R93" s="112"/>
      <c r="S93" s="112"/>
      <c r="T93" s="112"/>
      <c r="U93" s="112"/>
      <c r="V93" s="112"/>
      <c r="W93" s="112"/>
      <c r="X93" s="112"/>
      <c r="Y93" s="112"/>
      <c r="Z93" s="112"/>
      <c r="AA93" s="112"/>
    </row>
    <row r="94" spans="1:27" ht="14.25" customHeight="1">
      <c r="A94" s="85" t="s">
        <v>1842</v>
      </c>
      <c r="B94" s="225"/>
      <c r="C94" s="111" t="s">
        <v>1854</v>
      </c>
      <c r="D94" s="112"/>
      <c r="E94" s="112"/>
      <c r="F94" s="141" t="s">
        <v>1855</v>
      </c>
      <c r="G94" s="140" t="s">
        <v>1846</v>
      </c>
      <c r="H94" s="137" t="s">
        <v>1856</v>
      </c>
      <c r="I94" s="101" t="s">
        <v>177</v>
      </c>
      <c r="J94" s="225"/>
      <c r="K94" s="225"/>
      <c r="L94" s="112"/>
      <c r="M94" s="112"/>
      <c r="N94" s="112"/>
      <c r="O94" s="112"/>
      <c r="P94" s="112"/>
      <c r="Q94" s="112"/>
      <c r="R94" s="112"/>
      <c r="S94" s="112"/>
      <c r="T94" s="112"/>
      <c r="U94" s="112"/>
      <c r="V94" s="112"/>
      <c r="W94" s="112"/>
      <c r="X94" s="112"/>
      <c r="Y94" s="112"/>
      <c r="Z94" s="112"/>
      <c r="AA94" s="112"/>
    </row>
    <row r="95" spans="1:27" ht="14.25" customHeight="1">
      <c r="A95" s="85" t="s">
        <v>1857</v>
      </c>
      <c r="B95" s="237" t="s">
        <v>1858</v>
      </c>
      <c r="C95" s="111" t="s">
        <v>1859</v>
      </c>
      <c r="D95" s="112"/>
      <c r="E95" s="112"/>
      <c r="F95" s="141" t="s">
        <v>1860</v>
      </c>
      <c r="G95" s="137" t="s">
        <v>1861</v>
      </c>
      <c r="H95" s="137" t="s">
        <v>1862</v>
      </c>
      <c r="I95" s="101" t="s">
        <v>177</v>
      </c>
      <c r="J95" s="145" t="s">
        <v>663</v>
      </c>
      <c r="K95" s="111" t="s">
        <v>1863</v>
      </c>
      <c r="L95" s="112"/>
      <c r="M95" s="112"/>
      <c r="N95" s="112"/>
      <c r="O95" s="112"/>
      <c r="P95" s="112"/>
      <c r="Q95" s="112"/>
      <c r="R95" s="112"/>
      <c r="S95" s="112"/>
      <c r="T95" s="112"/>
      <c r="U95" s="112"/>
      <c r="V95" s="112"/>
      <c r="W95" s="112"/>
      <c r="X95" s="112"/>
      <c r="Y95" s="112"/>
      <c r="Z95" s="112"/>
      <c r="AA95" s="112"/>
    </row>
    <row r="96" spans="1:27" ht="14.25" customHeight="1">
      <c r="A96" s="85" t="s">
        <v>1857</v>
      </c>
      <c r="B96" s="238"/>
      <c r="C96" s="111" t="s">
        <v>1864</v>
      </c>
      <c r="D96" s="112"/>
      <c r="E96" s="112"/>
      <c r="F96" s="141" t="s">
        <v>1865</v>
      </c>
      <c r="G96" s="85" t="s">
        <v>1861</v>
      </c>
      <c r="H96" s="137" t="s">
        <v>1862</v>
      </c>
      <c r="I96" s="101" t="s">
        <v>177</v>
      </c>
      <c r="J96" s="145" t="s">
        <v>663</v>
      </c>
      <c r="K96" s="111" t="s">
        <v>1863</v>
      </c>
      <c r="L96" s="112"/>
      <c r="M96" s="112"/>
      <c r="N96" s="112"/>
      <c r="O96" s="112"/>
      <c r="P96" s="112"/>
      <c r="Q96" s="112"/>
      <c r="R96" s="112"/>
      <c r="S96" s="112"/>
      <c r="T96" s="112"/>
      <c r="U96" s="112"/>
      <c r="V96" s="112"/>
      <c r="W96" s="112"/>
      <c r="X96" s="112"/>
      <c r="Y96" s="112"/>
      <c r="Z96" s="112"/>
      <c r="AA96" s="112"/>
    </row>
    <row r="97" spans="1:27" ht="14.25" customHeight="1">
      <c r="A97" s="85" t="s">
        <v>1857</v>
      </c>
      <c r="B97" s="238"/>
      <c r="C97" s="111" t="s">
        <v>1866</v>
      </c>
      <c r="D97" s="112"/>
      <c r="E97" s="112"/>
      <c r="F97" s="141" t="s">
        <v>1867</v>
      </c>
      <c r="G97" s="85" t="s">
        <v>1861</v>
      </c>
      <c r="H97" s="137" t="s">
        <v>1862</v>
      </c>
      <c r="I97" s="101" t="s">
        <v>177</v>
      </c>
      <c r="J97" s="145" t="s">
        <v>663</v>
      </c>
      <c r="K97" s="111" t="s">
        <v>1863</v>
      </c>
      <c r="L97" s="112"/>
      <c r="M97" s="112"/>
      <c r="N97" s="112"/>
      <c r="O97" s="112"/>
      <c r="P97" s="112"/>
      <c r="Q97" s="112"/>
      <c r="R97" s="112"/>
      <c r="S97" s="112"/>
      <c r="T97" s="112"/>
      <c r="U97" s="112"/>
      <c r="V97" s="112"/>
      <c r="W97" s="112"/>
      <c r="X97" s="112"/>
      <c r="Y97" s="112"/>
      <c r="Z97" s="112"/>
      <c r="AA97" s="112"/>
    </row>
    <row r="98" spans="1:27" ht="14.25" customHeight="1">
      <c r="A98" s="85" t="s">
        <v>1857</v>
      </c>
      <c r="B98" s="238"/>
      <c r="C98" s="111" t="s">
        <v>1868</v>
      </c>
      <c r="D98" s="112"/>
      <c r="E98" s="112"/>
      <c r="F98" s="141" t="s">
        <v>1869</v>
      </c>
      <c r="G98" s="85" t="s">
        <v>1861</v>
      </c>
      <c r="H98" s="137" t="s">
        <v>1862</v>
      </c>
      <c r="I98" s="101" t="s">
        <v>177</v>
      </c>
      <c r="J98" s="145" t="s">
        <v>663</v>
      </c>
      <c r="K98" s="111" t="s">
        <v>1863</v>
      </c>
      <c r="L98" s="112"/>
      <c r="M98" s="112"/>
      <c r="N98" s="112"/>
      <c r="O98" s="112"/>
      <c r="P98" s="112"/>
      <c r="Q98" s="112"/>
      <c r="R98" s="112"/>
      <c r="S98" s="112"/>
      <c r="T98" s="112"/>
      <c r="U98" s="112"/>
      <c r="V98" s="112"/>
      <c r="W98" s="112"/>
      <c r="X98" s="112"/>
      <c r="Y98" s="112"/>
      <c r="Z98" s="112"/>
      <c r="AA98" s="112"/>
    </row>
    <row r="99" spans="1:27" ht="14.25" customHeight="1">
      <c r="A99" s="85" t="s">
        <v>1857</v>
      </c>
      <c r="B99" s="238"/>
      <c r="C99" s="111" t="s">
        <v>1870</v>
      </c>
      <c r="D99" s="112"/>
      <c r="E99" s="112"/>
      <c r="F99" s="141" t="s">
        <v>1871</v>
      </c>
      <c r="G99" s="85" t="s">
        <v>1861</v>
      </c>
      <c r="H99" s="137" t="s">
        <v>1862</v>
      </c>
      <c r="I99" s="101" t="s">
        <v>177</v>
      </c>
      <c r="J99" s="145" t="s">
        <v>663</v>
      </c>
      <c r="K99" s="111" t="s">
        <v>1863</v>
      </c>
      <c r="L99" s="112"/>
      <c r="M99" s="112"/>
      <c r="N99" s="112"/>
      <c r="O99" s="112"/>
      <c r="P99" s="112"/>
      <c r="Q99" s="112"/>
      <c r="R99" s="112"/>
      <c r="S99" s="112"/>
      <c r="T99" s="112"/>
      <c r="U99" s="112"/>
      <c r="V99" s="112"/>
      <c r="W99" s="112"/>
      <c r="X99" s="112"/>
      <c r="Y99" s="112"/>
      <c r="Z99" s="112"/>
      <c r="AA99" s="112"/>
    </row>
    <row r="100" spans="1:27" ht="14.25" customHeight="1">
      <c r="A100" s="85" t="s">
        <v>1857</v>
      </c>
      <c r="B100" s="225"/>
      <c r="C100" s="111" t="s">
        <v>1872</v>
      </c>
      <c r="D100" s="112"/>
      <c r="E100" s="112"/>
      <c r="F100" s="141" t="s">
        <v>1873</v>
      </c>
      <c r="G100" s="85" t="s">
        <v>1861</v>
      </c>
      <c r="H100" s="137" t="s">
        <v>1862</v>
      </c>
      <c r="I100" s="101" t="s">
        <v>177</v>
      </c>
      <c r="J100" s="145" t="s">
        <v>663</v>
      </c>
      <c r="K100" s="111" t="s">
        <v>1863</v>
      </c>
      <c r="L100" s="112"/>
      <c r="M100" s="112"/>
      <c r="N100" s="112"/>
      <c r="O100" s="112"/>
      <c r="P100" s="112"/>
      <c r="Q100" s="112"/>
      <c r="R100" s="112"/>
      <c r="S100" s="112"/>
      <c r="T100" s="112"/>
      <c r="U100" s="112"/>
      <c r="V100" s="112"/>
      <c r="W100" s="112"/>
      <c r="X100" s="112"/>
      <c r="Y100" s="112"/>
      <c r="Z100" s="112"/>
      <c r="AA100" s="112"/>
    </row>
    <row r="101" spans="1:27" ht="14.25" customHeight="1">
      <c r="A101" s="85" t="s">
        <v>1874</v>
      </c>
      <c r="B101" s="85" t="s">
        <v>1875</v>
      </c>
      <c r="C101" s="111" t="s">
        <v>1876</v>
      </c>
      <c r="D101" s="112"/>
      <c r="E101" s="112"/>
      <c r="F101" s="85" t="s">
        <v>1877</v>
      </c>
      <c r="G101" s="85" t="s">
        <v>1861</v>
      </c>
      <c r="H101" s="111" t="s">
        <v>1718</v>
      </c>
      <c r="I101" s="101" t="s">
        <v>177</v>
      </c>
      <c r="J101" s="145" t="s">
        <v>663</v>
      </c>
      <c r="K101" s="111" t="s">
        <v>1863</v>
      </c>
      <c r="L101" s="112"/>
      <c r="M101" s="112"/>
      <c r="N101" s="112"/>
      <c r="O101" s="112"/>
      <c r="P101" s="112"/>
      <c r="Q101" s="112"/>
      <c r="R101" s="112"/>
      <c r="S101" s="112"/>
      <c r="T101" s="112"/>
      <c r="U101" s="112"/>
      <c r="V101" s="112"/>
      <c r="W101" s="112"/>
      <c r="X101" s="112"/>
      <c r="Y101" s="112"/>
      <c r="Z101" s="112"/>
      <c r="AA101" s="112"/>
    </row>
    <row r="102" spans="1:27" ht="14.25" customHeight="1">
      <c r="A102" s="85" t="s">
        <v>1878</v>
      </c>
      <c r="B102" s="85" t="s">
        <v>1879</v>
      </c>
      <c r="C102" s="111" t="s">
        <v>1880</v>
      </c>
      <c r="D102" s="112"/>
      <c r="E102" s="112"/>
      <c r="F102" s="85" t="s">
        <v>1881</v>
      </c>
      <c r="G102" s="85" t="s">
        <v>1861</v>
      </c>
      <c r="H102" s="111" t="s">
        <v>1718</v>
      </c>
      <c r="I102" s="101" t="s">
        <v>177</v>
      </c>
      <c r="J102" s="145" t="s">
        <v>663</v>
      </c>
      <c r="K102" s="111" t="s">
        <v>1863</v>
      </c>
      <c r="L102" s="112"/>
      <c r="M102" s="112"/>
      <c r="N102" s="112"/>
      <c r="O102" s="112"/>
      <c r="P102" s="112"/>
      <c r="Q102" s="112"/>
      <c r="R102" s="112"/>
      <c r="S102" s="112"/>
      <c r="T102" s="112"/>
      <c r="U102" s="112"/>
      <c r="V102" s="112"/>
      <c r="W102" s="112"/>
      <c r="X102" s="112"/>
      <c r="Y102" s="112"/>
      <c r="Z102" s="112"/>
      <c r="AA102" s="112"/>
    </row>
    <row r="103" spans="1:27" ht="14.25" customHeight="1">
      <c r="A103" s="85" t="s">
        <v>1783</v>
      </c>
      <c r="B103" s="237" t="s">
        <v>1882</v>
      </c>
      <c r="C103" s="111" t="s">
        <v>1883</v>
      </c>
      <c r="D103" s="112"/>
      <c r="E103" s="112"/>
      <c r="F103" s="85" t="s">
        <v>1884</v>
      </c>
      <c r="G103" s="111" t="s">
        <v>1885</v>
      </c>
      <c r="H103" s="85" t="s">
        <v>1886</v>
      </c>
      <c r="I103" s="101" t="s">
        <v>177</v>
      </c>
      <c r="J103" s="145" t="s">
        <v>663</v>
      </c>
      <c r="K103" s="111" t="s">
        <v>1863</v>
      </c>
      <c r="L103" s="112"/>
      <c r="M103" s="112"/>
      <c r="N103" s="112"/>
      <c r="O103" s="112"/>
      <c r="P103" s="112"/>
      <c r="Q103" s="112"/>
      <c r="R103" s="112"/>
      <c r="S103" s="112"/>
      <c r="T103" s="112"/>
      <c r="U103" s="112"/>
      <c r="V103" s="112"/>
      <c r="W103" s="112"/>
      <c r="X103" s="112"/>
      <c r="Y103" s="112"/>
      <c r="Z103" s="112"/>
      <c r="AA103" s="112"/>
    </row>
    <row r="104" spans="1:27" ht="14.25" customHeight="1">
      <c r="A104" s="85" t="s">
        <v>1783</v>
      </c>
      <c r="B104" s="238"/>
      <c r="C104" s="111" t="s">
        <v>1887</v>
      </c>
      <c r="D104" s="112"/>
      <c r="E104" s="112"/>
      <c r="F104" s="85" t="s">
        <v>1888</v>
      </c>
      <c r="G104" s="111" t="s">
        <v>1885</v>
      </c>
      <c r="H104" s="85" t="s">
        <v>1886</v>
      </c>
      <c r="I104" s="101" t="s">
        <v>177</v>
      </c>
      <c r="J104" s="145" t="s">
        <v>663</v>
      </c>
      <c r="K104" s="111" t="s">
        <v>1863</v>
      </c>
      <c r="L104" s="112"/>
      <c r="M104" s="112"/>
      <c r="N104" s="112"/>
      <c r="O104" s="112"/>
      <c r="P104" s="112"/>
      <c r="Q104" s="112"/>
      <c r="R104" s="112"/>
      <c r="S104" s="112"/>
      <c r="T104" s="112"/>
      <c r="U104" s="112"/>
      <c r="V104" s="112"/>
      <c r="W104" s="112"/>
      <c r="X104" s="112"/>
      <c r="Y104" s="112"/>
      <c r="Z104" s="112"/>
      <c r="AA104" s="112"/>
    </row>
    <row r="105" spans="1:27" ht="14.25" customHeight="1">
      <c r="A105" s="85" t="s">
        <v>1783</v>
      </c>
      <c r="B105" s="225"/>
      <c r="C105" s="111" t="s">
        <v>1889</v>
      </c>
      <c r="D105" s="112"/>
      <c r="E105" s="112"/>
      <c r="F105" s="85" t="s">
        <v>1890</v>
      </c>
      <c r="G105" s="111" t="s">
        <v>1885</v>
      </c>
      <c r="H105" s="85" t="s">
        <v>1886</v>
      </c>
      <c r="I105" s="101" t="s">
        <v>177</v>
      </c>
      <c r="J105" s="145" t="s">
        <v>663</v>
      </c>
      <c r="K105" s="111" t="s">
        <v>1863</v>
      </c>
      <c r="L105" s="112"/>
      <c r="M105" s="112"/>
      <c r="N105" s="112"/>
      <c r="O105" s="112"/>
      <c r="P105" s="112"/>
      <c r="Q105" s="112"/>
      <c r="R105" s="112"/>
      <c r="S105" s="112"/>
      <c r="T105" s="112"/>
      <c r="U105" s="112"/>
      <c r="V105" s="112"/>
      <c r="W105" s="112"/>
      <c r="X105" s="112"/>
      <c r="Y105" s="112"/>
      <c r="Z105" s="112"/>
      <c r="AA105" s="112"/>
    </row>
    <row r="106" spans="1:27" ht="14.25" customHeight="1">
      <c r="A106" s="85" t="s">
        <v>1891</v>
      </c>
      <c r="B106" s="237" t="s">
        <v>1892</v>
      </c>
      <c r="C106" s="111" t="s">
        <v>1893</v>
      </c>
      <c r="D106" s="112"/>
      <c r="E106" s="112"/>
      <c r="F106" s="85" t="s">
        <v>1894</v>
      </c>
      <c r="G106" s="85" t="s">
        <v>1895</v>
      </c>
      <c r="H106" s="85" t="s">
        <v>1896</v>
      </c>
      <c r="I106" s="101" t="s">
        <v>177</v>
      </c>
      <c r="J106" s="145" t="s">
        <v>663</v>
      </c>
      <c r="K106" s="111" t="s">
        <v>1897</v>
      </c>
      <c r="L106" s="112"/>
      <c r="M106" s="112"/>
      <c r="N106" s="112"/>
      <c r="O106" s="112"/>
      <c r="P106" s="112"/>
      <c r="Q106" s="112"/>
      <c r="R106" s="112"/>
      <c r="S106" s="112"/>
      <c r="T106" s="112"/>
      <c r="U106" s="112"/>
      <c r="V106" s="112"/>
      <c r="W106" s="112"/>
      <c r="X106" s="112"/>
      <c r="Y106" s="112"/>
      <c r="Z106" s="112"/>
      <c r="AA106" s="112"/>
    </row>
    <row r="107" spans="1:27" ht="14.25" customHeight="1">
      <c r="A107" s="85" t="s">
        <v>1891</v>
      </c>
      <c r="B107" s="238"/>
      <c r="C107" s="111" t="s">
        <v>1898</v>
      </c>
      <c r="D107" s="112"/>
      <c r="E107" s="112"/>
      <c r="F107" s="85" t="s">
        <v>1899</v>
      </c>
      <c r="G107" s="85" t="s">
        <v>1900</v>
      </c>
      <c r="H107" s="85" t="s">
        <v>1901</v>
      </c>
      <c r="I107" s="101" t="s">
        <v>177</v>
      </c>
      <c r="J107" s="145" t="s">
        <v>663</v>
      </c>
      <c r="K107" s="111" t="s">
        <v>1897</v>
      </c>
      <c r="L107" s="112"/>
      <c r="M107" s="112"/>
      <c r="N107" s="112"/>
      <c r="O107" s="112"/>
      <c r="P107" s="112"/>
      <c r="Q107" s="112"/>
      <c r="R107" s="112"/>
      <c r="S107" s="112"/>
      <c r="T107" s="112"/>
      <c r="U107" s="112"/>
      <c r="V107" s="112"/>
      <c r="W107" s="112"/>
      <c r="X107" s="112"/>
      <c r="Y107" s="112"/>
      <c r="Z107" s="112"/>
      <c r="AA107" s="112"/>
    </row>
    <row r="108" spans="1:27" ht="14.25" customHeight="1">
      <c r="A108" s="85" t="s">
        <v>1891</v>
      </c>
      <c r="B108" s="225"/>
      <c r="C108" s="111" t="s">
        <v>1902</v>
      </c>
      <c r="D108" s="112"/>
      <c r="E108" s="112"/>
      <c r="F108" s="85" t="s">
        <v>1903</v>
      </c>
      <c r="G108" s="85" t="s">
        <v>1904</v>
      </c>
      <c r="H108" s="85" t="s">
        <v>1905</v>
      </c>
      <c r="I108" s="101" t="s">
        <v>177</v>
      </c>
      <c r="J108" s="145" t="s">
        <v>663</v>
      </c>
      <c r="K108" s="111" t="s">
        <v>1897</v>
      </c>
      <c r="L108" s="112"/>
      <c r="M108" s="112"/>
      <c r="N108" s="112"/>
      <c r="O108" s="112"/>
      <c r="P108" s="112"/>
      <c r="Q108" s="112"/>
      <c r="R108" s="112"/>
      <c r="S108" s="112"/>
      <c r="T108" s="112"/>
      <c r="U108" s="112"/>
      <c r="V108" s="112"/>
      <c r="W108" s="112"/>
      <c r="X108" s="112"/>
      <c r="Y108" s="112"/>
      <c r="Z108" s="112"/>
      <c r="AA108" s="112"/>
    </row>
    <row r="109" spans="1:27" ht="14.25" customHeight="1">
      <c r="A109" s="85" t="s">
        <v>1906</v>
      </c>
      <c r="B109" s="237" t="s">
        <v>1907</v>
      </c>
      <c r="C109" s="111" t="s">
        <v>1908</v>
      </c>
      <c r="D109" s="112"/>
      <c r="E109" s="112"/>
      <c r="F109" s="85" t="s">
        <v>1909</v>
      </c>
      <c r="G109" s="85" t="s">
        <v>1904</v>
      </c>
      <c r="H109" s="111" t="s">
        <v>1718</v>
      </c>
      <c r="I109" s="101" t="s">
        <v>177</v>
      </c>
      <c r="J109" s="145" t="s">
        <v>663</v>
      </c>
      <c r="K109" s="111" t="s">
        <v>1897</v>
      </c>
      <c r="L109" s="112"/>
      <c r="M109" s="112"/>
      <c r="N109" s="112"/>
      <c r="O109" s="112"/>
      <c r="P109" s="112"/>
      <c r="Q109" s="112"/>
      <c r="R109" s="112"/>
      <c r="S109" s="112"/>
      <c r="T109" s="112"/>
      <c r="U109" s="112"/>
      <c r="V109" s="112"/>
      <c r="W109" s="112"/>
      <c r="X109" s="112"/>
      <c r="Y109" s="112"/>
      <c r="Z109" s="112"/>
      <c r="AA109" s="112"/>
    </row>
    <row r="110" spans="1:27" ht="14.25" customHeight="1">
      <c r="A110" s="85" t="s">
        <v>1906</v>
      </c>
      <c r="B110" s="238"/>
      <c r="C110" s="111" t="s">
        <v>1910</v>
      </c>
      <c r="D110" s="112"/>
      <c r="E110" s="112"/>
      <c r="F110" s="85" t="s">
        <v>1911</v>
      </c>
      <c r="G110" s="85" t="s">
        <v>1904</v>
      </c>
      <c r="H110" s="111" t="s">
        <v>1718</v>
      </c>
      <c r="I110" s="101" t="s">
        <v>177</v>
      </c>
      <c r="J110" s="145" t="s">
        <v>663</v>
      </c>
      <c r="K110" s="111" t="s">
        <v>1897</v>
      </c>
      <c r="L110" s="112"/>
      <c r="M110" s="112"/>
      <c r="N110" s="112"/>
      <c r="O110" s="112"/>
      <c r="P110" s="112"/>
      <c r="Q110" s="112"/>
      <c r="R110" s="112"/>
      <c r="S110" s="112"/>
      <c r="T110" s="112"/>
      <c r="U110" s="112"/>
      <c r="V110" s="112"/>
      <c r="W110" s="112"/>
      <c r="X110" s="112"/>
      <c r="Y110" s="112"/>
      <c r="Z110" s="112"/>
      <c r="AA110" s="112"/>
    </row>
    <row r="111" spans="1:27" ht="14.25" customHeight="1">
      <c r="A111" s="85" t="s">
        <v>1906</v>
      </c>
      <c r="B111" s="225"/>
      <c r="C111" s="111" t="s">
        <v>1912</v>
      </c>
      <c r="D111" s="112"/>
      <c r="E111" s="112"/>
      <c r="F111" s="85" t="s">
        <v>1913</v>
      </c>
      <c r="G111" s="85" t="s">
        <v>1904</v>
      </c>
      <c r="H111" s="111" t="s">
        <v>1718</v>
      </c>
      <c r="I111" s="101" t="s">
        <v>177</v>
      </c>
      <c r="J111" s="145" t="s">
        <v>663</v>
      </c>
      <c r="K111" s="111" t="s">
        <v>1897</v>
      </c>
      <c r="L111" s="112"/>
      <c r="M111" s="112"/>
      <c r="N111" s="112"/>
      <c r="O111" s="112"/>
      <c r="P111" s="112"/>
      <c r="Q111" s="112"/>
      <c r="R111" s="112"/>
      <c r="S111" s="112"/>
      <c r="T111" s="112"/>
      <c r="U111" s="112"/>
      <c r="V111" s="112"/>
      <c r="W111" s="112"/>
      <c r="X111" s="112"/>
      <c r="Y111" s="112"/>
      <c r="Z111" s="112"/>
      <c r="AA111" s="112"/>
    </row>
    <row r="112" spans="1:27" ht="14.25" customHeight="1">
      <c r="A112" s="85" t="s">
        <v>1914</v>
      </c>
      <c r="B112" s="240" t="s">
        <v>1915</v>
      </c>
      <c r="C112" s="111" t="s">
        <v>1916</v>
      </c>
      <c r="D112" s="112"/>
      <c r="E112" s="112"/>
      <c r="F112" s="111" t="s">
        <v>1917</v>
      </c>
      <c r="G112" s="85" t="s">
        <v>1918</v>
      </c>
      <c r="H112" s="85" t="s">
        <v>1919</v>
      </c>
      <c r="I112" s="101" t="s">
        <v>177</v>
      </c>
      <c r="J112" s="145" t="s">
        <v>663</v>
      </c>
      <c r="K112" s="111" t="s">
        <v>1897</v>
      </c>
      <c r="L112" s="112"/>
      <c r="M112" s="112"/>
      <c r="N112" s="112"/>
      <c r="O112" s="112"/>
      <c r="P112" s="112"/>
      <c r="Q112" s="112"/>
      <c r="R112" s="112"/>
      <c r="S112" s="112"/>
      <c r="T112" s="112"/>
      <c r="U112" s="112"/>
      <c r="V112" s="112"/>
      <c r="W112" s="112"/>
      <c r="X112" s="112"/>
      <c r="Y112" s="112"/>
      <c r="Z112" s="112"/>
      <c r="AA112" s="112"/>
    </row>
    <row r="113" spans="1:27" ht="14.25" customHeight="1">
      <c r="A113" s="85" t="s">
        <v>1914</v>
      </c>
      <c r="B113" s="238"/>
      <c r="C113" s="111" t="s">
        <v>1920</v>
      </c>
      <c r="D113" s="112"/>
      <c r="E113" s="112"/>
      <c r="F113" s="111" t="s">
        <v>1921</v>
      </c>
      <c r="G113" s="85" t="s">
        <v>1918</v>
      </c>
      <c r="H113" s="85" t="s">
        <v>1919</v>
      </c>
      <c r="I113" s="101" t="s">
        <v>177</v>
      </c>
      <c r="J113" s="145" t="s">
        <v>663</v>
      </c>
      <c r="K113" s="111" t="s">
        <v>1897</v>
      </c>
      <c r="L113" s="112"/>
      <c r="M113" s="112"/>
      <c r="N113" s="112"/>
      <c r="O113" s="112"/>
      <c r="P113" s="112"/>
      <c r="Q113" s="112"/>
      <c r="R113" s="112"/>
      <c r="S113" s="112"/>
      <c r="T113" s="112"/>
      <c r="U113" s="112"/>
      <c r="V113" s="112"/>
      <c r="W113" s="112"/>
      <c r="X113" s="112"/>
      <c r="Y113" s="112"/>
      <c r="Z113" s="112"/>
      <c r="AA113" s="112"/>
    </row>
    <row r="114" spans="1:27" ht="14.25" customHeight="1">
      <c r="A114" s="85" t="s">
        <v>1914</v>
      </c>
      <c r="B114" s="238"/>
      <c r="C114" s="111" t="s">
        <v>1922</v>
      </c>
      <c r="D114" s="112"/>
      <c r="E114" s="112"/>
      <c r="F114" s="111" t="s">
        <v>1923</v>
      </c>
      <c r="G114" s="85" t="s">
        <v>1918</v>
      </c>
      <c r="H114" s="85" t="s">
        <v>1919</v>
      </c>
      <c r="I114" s="101" t="s">
        <v>177</v>
      </c>
      <c r="J114" s="145" t="s">
        <v>663</v>
      </c>
      <c r="K114" s="111" t="s">
        <v>1897</v>
      </c>
      <c r="L114" s="112"/>
      <c r="M114" s="112"/>
      <c r="N114" s="112"/>
      <c r="O114" s="112"/>
      <c r="P114" s="112"/>
      <c r="Q114" s="112"/>
      <c r="R114" s="112"/>
      <c r="S114" s="112"/>
      <c r="T114" s="112"/>
      <c r="U114" s="112"/>
      <c r="V114" s="112"/>
      <c r="W114" s="112"/>
      <c r="X114" s="112"/>
      <c r="Y114" s="112"/>
      <c r="Z114" s="112"/>
      <c r="AA114" s="112"/>
    </row>
    <row r="115" spans="1:27" ht="14.25" customHeight="1">
      <c r="A115" s="85" t="s">
        <v>1914</v>
      </c>
      <c r="B115" s="225"/>
      <c r="C115" s="111" t="s">
        <v>1924</v>
      </c>
      <c r="D115" s="112"/>
      <c r="E115" s="112"/>
      <c r="F115" s="111" t="s">
        <v>1925</v>
      </c>
      <c r="G115" s="85" t="s">
        <v>1918</v>
      </c>
      <c r="H115" s="85" t="s">
        <v>1919</v>
      </c>
      <c r="I115" s="101" t="s">
        <v>177</v>
      </c>
      <c r="J115" s="145" t="s">
        <v>663</v>
      </c>
      <c r="K115" s="111" t="s">
        <v>1897</v>
      </c>
      <c r="L115" s="112"/>
      <c r="M115" s="112"/>
      <c r="N115" s="112"/>
      <c r="O115" s="112"/>
      <c r="P115" s="112"/>
      <c r="Q115" s="112"/>
      <c r="R115" s="112"/>
      <c r="S115" s="112"/>
      <c r="T115" s="112"/>
      <c r="U115" s="112"/>
      <c r="V115" s="112"/>
      <c r="W115" s="112"/>
      <c r="X115" s="112"/>
      <c r="Y115" s="112"/>
      <c r="Z115" s="112"/>
      <c r="AA115" s="112"/>
    </row>
    <row r="116" spans="1:27" ht="14.25" customHeight="1">
      <c r="A116" s="85" t="s">
        <v>1926</v>
      </c>
      <c r="B116" s="85" t="s">
        <v>1927</v>
      </c>
      <c r="C116" s="111" t="s">
        <v>1928</v>
      </c>
      <c r="D116" s="112"/>
      <c r="E116" s="112"/>
      <c r="F116" s="137" t="s">
        <v>1929</v>
      </c>
      <c r="G116" s="85" t="s">
        <v>1930</v>
      </c>
      <c r="H116" s="137" t="s">
        <v>1931</v>
      </c>
      <c r="I116" s="101" t="s">
        <v>177</v>
      </c>
      <c r="J116" s="145" t="s">
        <v>663</v>
      </c>
      <c r="K116" s="111" t="s">
        <v>1897</v>
      </c>
      <c r="L116" s="112"/>
      <c r="M116" s="112"/>
      <c r="N116" s="112"/>
      <c r="O116" s="112"/>
      <c r="P116" s="112"/>
      <c r="Q116" s="112"/>
      <c r="R116" s="112"/>
      <c r="S116" s="112"/>
      <c r="T116" s="112"/>
      <c r="U116" s="112"/>
      <c r="V116" s="112"/>
      <c r="W116" s="112"/>
      <c r="X116" s="112"/>
      <c r="Y116" s="112"/>
      <c r="Z116" s="112"/>
      <c r="AA116" s="112"/>
    </row>
    <row r="117" spans="1:27" ht="144.75" customHeight="1">
      <c r="A117" s="85" t="s">
        <v>1932</v>
      </c>
      <c r="B117" s="85" t="s">
        <v>1933</v>
      </c>
      <c r="C117" s="111" t="s">
        <v>1934</v>
      </c>
      <c r="D117" s="112"/>
      <c r="E117" s="112"/>
      <c r="F117" s="85" t="s">
        <v>1935</v>
      </c>
      <c r="G117" s="85" t="s">
        <v>1936</v>
      </c>
      <c r="H117" s="85" t="s">
        <v>1937</v>
      </c>
      <c r="I117" s="88" t="s">
        <v>184</v>
      </c>
      <c r="J117" s="146" t="s">
        <v>668</v>
      </c>
      <c r="K117" s="112"/>
      <c r="L117" s="112"/>
      <c r="M117" s="112"/>
      <c r="N117" s="112"/>
      <c r="O117" s="112"/>
      <c r="P117" s="112"/>
      <c r="Q117" s="112"/>
      <c r="R117" s="112"/>
      <c r="S117" s="112"/>
      <c r="T117" s="112"/>
      <c r="U117" s="112"/>
      <c r="V117" s="112"/>
      <c r="W117" s="112"/>
      <c r="X117" s="112"/>
      <c r="Y117" s="112"/>
      <c r="Z117" s="112"/>
      <c r="AA117" s="112"/>
    </row>
    <row r="118" spans="1:27" ht="14.25" customHeight="1">
      <c r="A118" s="85" t="s">
        <v>1938</v>
      </c>
      <c r="B118" s="85" t="s">
        <v>1939</v>
      </c>
      <c r="C118" s="111" t="s">
        <v>1940</v>
      </c>
      <c r="D118" s="112"/>
      <c r="E118" s="112"/>
      <c r="F118" s="85" t="s">
        <v>1941</v>
      </c>
      <c r="G118" s="85" t="s">
        <v>1631</v>
      </c>
      <c r="H118" s="85" t="s">
        <v>1942</v>
      </c>
      <c r="I118" s="101" t="s">
        <v>177</v>
      </c>
      <c r="J118" s="146" t="s">
        <v>668</v>
      </c>
      <c r="K118" s="112"/>
      <c r="L118" s="112"/>
      <c r="M118" s="112"/>
      <c r="N118" s="112"/>
      <c r="O118" s="112"/>
      <c r="P118" s="112"/>
      <c r="Q118" s="112"/>
      <c r="R118" s="112"/>
      <c r="S118" s="112"/>
      <c r="T118" s="112"/>
      <c r="U118" s="112"/>
      <c r="V118" s="112"/>
      <c r="W118" s="112"/>
      <c r="X118" s="112"/>
      <c r="Y118" s="112"/>
      <c r="Z118" s="112"/>
      <c r="AA118" s="112"/>
    </row>
    <row r="119" spans="1:27" ht="14.25" customHeight="1">
      <c r="A119" s="85" t="s">
        <v>1943</v>
      </c>
      <c r="B119" s="85" t="s">
        <v>1944</v>
      </c>
      <c r="C119" s="111" t="s">
        <v>1945</v>
      </c>
      <c r="D119" s="112"/>
      <c r="E119" s="112"/>
      <c r="F119" s="85" t="s">
        <v>1946</v>
      </c>
      <c r="G119" s="85" t="s">
        <v>1947</v>
      </c>
      <c r="H119" s="85" t="s">
        <v>1948</v>
      </c>
      <c r="I119" s="88" t="s">
        <v>184</v>
      </c>
      <c r="J119" s="146" t="s">
        <v>668</v>
      </c>
      <c r="K119" s="112"/>
      <c r="L119" s="112"/>
      <c r="M119" s="112"/>
      <c r="N119" s="112"/>
      <c r="O119" s="112"/>
      <c r="P119" s="112"/>
      <c r="Q119" s="112"/>
      <c r="R119" s="112"/>
      <c r="S119" s="112"/>
      <c r="T119" s="112"/>
      <c r="U119" s="112"/>
      <c r="V119" s="112"/>
      <c r="W119" s="112"/>
      <c r="X119" s="112"/>
      <c r="Y119" s="112"/>
      <c r="Z119" s="112"/>
      <c r="AA119" s="112"/>
    </row>
    <row r="120" spans="1:27" ht="14.25" customHeight="1">
      <c r="A120" s="85" t="s">
        <v>1949</v>
      </c>
      <c r="B120" s="85" t="s">
        <v>1950</v>
      </c>
      <c r="C120" s="111" t="s">
        <v>1951</v>
      </c>
      <c r="D120" s="112"/>
      <c r="E120" s="112"/>
      <c r="F120" s="85" t="s">
        <v>1952</v>
      </c>
      <c r="G120" s="85" t="s">
        <v>1953</v>
      </c>
      <c r="H120" s="85" t="s">
        <v>1954</v>
      </c>
      <c r="I120" s="101" t="s">
        <v>177</v>
      </c>
      <c r="J120" s="146" t="s">
        <v>668</v>
      </c>
      <c r="K120" s="112"/>
      <c r="L120" s="112"/>
      <c r="M120" s="112"/>
      <c r="N120" s="112"/>
      <c r="O120" s="112"/>
      <c r="P120" s="112"/>
      <c r="Q120" s="112"/>
      <c r="R120" s="112"/>
      <c r="S120" s="112"/>
      <c r="T120" s="112"/>
      <c r="U120" s="112"/>
      <c r="V120" s="112"/>
      <c r="W120" s="112"/>
      <c r="X120" s="112"/>
      <c r="Y120" s="112"/>
      <c r="Z120" s="112"/>
      <c r="AA120" s="112"/>
    </row>
    <row r="121" spans="1:27" ht="14.25" customHeight="1">
      <c r="A121" s="85" t="s">
        <v>1955</v>
      </c>
      <c r="B121" s="85" t="s">
        <v>1956</v>
      </c>
      <c r="C121" s="111" t="s">
        <v>1957</v>
      </c>
      <c r="D121" s="112"/>
      <c r="E121" s="112"/>
      <c r="F121" s="85" t="s">
        <v>1958</v>
      </c>
      <c r="G121" s="85" t="s">
        <v>1953</v>
      </c>
      <c r="H121" s="85" t="s">
        <v>1959</v>
      </c>
      <c r="I121" s="88" t="s">
        <v>184</v>
      </c>
      <c r="J121" s="146" t="s">
        <v>668</v>
      </c>
      <c r="K121" s="112"/>
      <c r="L121" s="112"/>
      <c r="M121" s="112"/>
      <c r="N121" s="112"/>
      <c r="O121" s="112"/>
      <c r="P121" s="112"/>
      <c r="Q121" s="112"/>
      <c r="R121" s="112"/>
      <c r="S121" s="112"/>
      <c r="T121" s="112"/>
      <c r="U121" s="112"/>
      <c r="V121" s="112"/>
      <c r="W121" s="112"/>
      <c r="X121" s="112"/>
      <c r="Y121" s="112"/>
      <c r="Z121" s="112"/>
      <c r="AA121" s="112"/>
    </row>
    <row r="122" spans="1:27" ht="14.25" customHeight="1">
      <c r="A122" s="85" t="s">
        <v>1960</v>
      </c>
      <c r="B122" s="85" t="s">
        <v>1961</v>
      </c>
      <c r="C122" s="111" t="s">
        <v>1962</v>
      </c>
      <c r="D122" s="112"/>
      <c r="E122" s="112"/>
      <c r="F122" s="85" t="s">
        <v>1963</v>
      </c>
      <c r="G122" s="85" t="s">
        <v>1953</v>
      </c>
      <c r="H122" s="85" t="s">
        <v>1961</v>
      </c>
      <c r="I122" s="101" t="s">
        <v>177</v>
      </c>
      <c r="J122" s="146" t="s">
        <v>668</v>
      </c>
      <c r="K122" s="112"/>
      <c r="L122" s="112"/>
      <c r="M122" s="112"/>
      <c r="N122" s="112"/>
      <c r="O122" s="112"/>
      <c r="P122" s="112"/>
      <c r="Q122" s="112"/>
      <c r="R122" s="112"/>
      <c r="S122" s="112"/>
      <c r="T122" s="112"/>
      <c r="U122" s="112"/>
      <c r="V122" s="112"/>
      <c r="W122" s="112"/>
      <c r="X122" s="112"/>
      <c r="Y122" s="112"/>
      <c r="Z122" s="112"/>
      <c r="AA122" s="112"/>
    </row>
    <row r="123" spans="1:27" ht="14.25" customHeight="1">
      <c r="A123" s="85" t="s">
        <v>1964</v>
      </c>
      <c r="B123" s="111" t="s">
        <v>1965</v>
      </c>
      <c r="C123" s="111" t="s">
        <v>1966</v>
      </c>
      <c r="D123" s="112"/>
      <c r="E123" s="112"/>
      <c r="F123" s="85" t="s">
        <v>1967</v>
      </c>
      <c r="G123" s="85" t="s">
        <v>1968</v>
      </c>
      <c r="H123" s="85" t="s">
        <v>1969</v>
      </c>
      <c r="I123" s="88" t="s">
        <v>184</v>
      </c>
      <c r="J123" s="146" t="s">
        <v>668</v>
      </c>
      <c r="K123" s="112"/>
      <c r="L123" s="112"/>
      <c r="M123" s="112"/>
      <c r="N123" s="112"/>
      <c r="O123" s="112"/>
      <c r="P123" s="112"/>
      <c r="Q123" s="112"/>
      <c r="R123" s="112"/>
      <c r="S123" s="112"/>
      <c r="T123" s="112"/>
      <c r="U123" s="112"/>
      <c r="V123" s="112"/>
      <c r="W123" s="112"/>
      <c r="X123" s="112"/>
      <c r="Y123" s="112"/>
      <c r="Z123" s="112"/>
      <c r="AA123" s="112"/>
    </row>
    <row r="124" spans="1:27" ht="14.25" customHeight="1">
      <c r="A124" s="114"/>
      <c r="B124" s="112"/>
      <c r="C124" s="112"/>
      <c r="D124" s="112"/>
      <c r="E124" s="112"/>
      <c r="F124" s="112"/>
      <c r="G124" s="112"/>
      <c r="H124" s="112"/>
      <c r="I124" s="147"/>
      <c r="J124" s="112"/>
      <c r="K124" s="112"/>
      <c r="L124" s="112"/>
      <c r="M124" s="112"/>
      <c r="N124" s="112"/>
      <c r="O124" s="112"/>
      <c r="P124" s="112"/>
      <c r="Q124" s="112"/>
      <c r="R124" s="112"/>
      <c r="S124" s="112"/>
      <c r="T124" s="112"/>
      <c r="U124" s="112"/>
      <c r="V124" s="112"/>
      <c r="W124" s="112"/>
      <c r="X124" s="112"/>
      <c r="Y124" s="112"/>
      <c r="Z124" s="112"/>
      <c r="AA124" s="112"/>
    </row>
    <row r="125" spans="1:27" ht="14.25" customHeight="1">
      <c r="A125" s="114"/>
      <c r="B125" s="112"/>
      <c r="C125" s="112"/>
      <c r="D125" s="112"/>
      <c r="E125" s="112"/>
      <c r="F125" s="112"/>
      <c r="G125" s="112"/>
      <c r="H125" s="112"/>
      <c r="I125" s="147"/>
      <c r="J125" s="112"/>
      <c r="K125" s="112"/>
      <c r="L125" s="112"/>
      <c r="M125" s="112"/>
      <c r="N125" s="112"/>
      <c r="O125" s="112"/>
      <c r="P125" s="112"/>
      <c r="Q125" s="112"/>
      <c r="R125" s="112"/>
      <c r="S125" s="112"/>
      <c r="T125" s="112"/>
      <c r="U125" s="112"/>
      <c r="V125" s="112"/>
      <c r="W125" s="112"/>
      <c r="X125" s="112"/>
      <c r="Y125" s="112"/>
      <c r="Z125" s="112"/>
      <c r="AA125" s="112"/>
    </row>
    <row r="126" spans="1:27" ht="14.25" customHeight="1">
      <c r="A126" s="114"/>
      <c r="B126" s="112"/>
      <c r="C126" s="112"/>
      <c r="D126" s="112"/>
      <c r="E126" s="112"/>
      <c r="F126" s="112"/>
      <c r="G126" s="112"/>
      <c r="H126" s="112"/>
      <c r="I126" s="147"/>
      <c r="J126" s="112"/>
      <c r="K126" s="112"/>
      <c r="L126" s="112"/>
      <c r="M126" s="112"/>
      <c r="N126" s="112"/>
      <c r="O126" s="112"/>
      <c r="P126" s="112"/>
      <c r="Q126" s="112"/>
      <c r="R126" s="112"/>
      <c r="S126" s="112"/>
      <c r="T126" s="112"/>
      <c r="U126" s="112"/>
      <c r="V126" s="112"/>
      <c r="W126" s="112"/>
      <c r="X126" s="112"/>
      <c r="Y126" s="112"/>
      <c r="Z126" s="112"/>
      <c r="AA126" s="112"/>
    </row>
    <row r="127" spans="1:27" ht="14.25" customHeight="1">
      <c r="A127" s="114"/>
      <c r="B127" s="112"/>
      <c r="C127" s="112"/>
      <c r="D127" s="112"/>
      <c r="E127" s="112"/>
      <c r="F127" s="112"/>
      <c r="G127" s="112"/>
      <c r="H127" s="112"/>
      <c r="I127" s="147"/>
      <c r="J127" s="112"/>
      <c r="K127" s="112"/>
      <c r="L127" s="112"/>
      <c r="M127" s="112"/>
      <c r="N127" s="112"/>
      <c r="O127" s="112"/>
      <c r="P127" s="112"/>
      <c r="Q127" s="112"/>
      <c r="R127" s="112"/>
      <c r="S127" s="112"/>
      <c r="T127" s="112"/>
      <c r="U127" s="112"/>
      <c r="V127" s="112"/>
      <c r="W127" s="112"/>
      <c r="X127" s="112"/>
      <c r="Y127" s="112"/>
      <c r="Z127" s="112"/>
      <c r="AA127" s="112"/>
    </row>
    <row r="128" spans="1:27" ht="14.25" customHeight="1">
      <c r="A128" s="114"/>
      <c r="B128" s="112"/>
      <c r="C128" s="112"/>
      <c r="D128" s="112"/>
      <c r="E128" s="112"/>
      <c r="F128" s="112"/>
      <c r="G128" s="112"/>
      <c r="H128" s="112"/>
      <c r="I128" s="147"/>
      <c r="J128" s="112"/>
      <c r="K128" s="112"/>
      <c r="L128" s="112"/>
      <c r="M128" s="112"/>
      <c r="N128" s="112"/>
      <c r="O128" s="112"/>
      <c r="P128" s="112"/>
      <c r="Q128" s="112"/>
      <c r="R128" s="112"/>
      <c r="S128" s="112"/>
      <c r="T128" s="112"/>
      <c r="U128" s="112"/>
      <c r="V128" s="112"/>
      <c r="W128" s="112"/>
      <c r="X128" s="112"/>
      <c r="Y128" s="112"/>
      <c r="Z128" s="112"/>
      <c r="AA128" s="112"/>
    </row>
    <row r="129" spans="1:27" ht="14.25" customHeight="1">
      <c r="A129" s="114"/>
      <c r="B129" s="112"/>
      <c r="C129" s="112"/>
      <c r="D129" s="112"/>
      <c r="E129" s="112"/>
      <c r="F129" s="112"/>
      <c r="G129" s="112"/>
      <c r="H129" s="112"/>
      <c r="I129" s="147"/>
      <c r="J129" s="112"/>
      <c r="K129" s="112"/>
      <c r="L129" s="112"/>
      <c r="M129" s="112"/>
      <c r="N129" s="112"/>
      <c r="O129" s="112"/>
      <c r="P129" s="112"/>
      <c r="Q129" s="112"/>
      <c r="R129" s="112"/>
      <c r="S129" s="112"/>
      <c r="T129" s="112"/>
      <c r="U129" s="112"/>
      <c r="V129" s="112"/>
      <c r="W129" s="112"/>
      <c r="X129" s="112"/>
      <c r="Y129" s="112"/>
      <c r="Z129" s="112"/>
      <c r="AA129" s="112"/>
    </row>
    <row r="130" spans="1:27" ht="14.25" customHeight="1">
      <c r="A130" s="114"/>
      <c r="B130" s="112"/>
      <c r="C130" s="112"/>
      <c r="D130" s="112"/>
      <c r="E130" s="112"/>
      <c r="F130" s="112"/>
      <c r="G130" s="112"/>
      <c r="H130" s="112"/>
      <c r="I130" s="147"/>
      <c r="J130" s="112"/>
      <c r="K130" s="112"/>
      <c r="L130" s="112"/>
      <c r="M130" s="112"/>
      <c r="N130" s="112"/>
      <c r="O130" s="112"/>
      <c r="P130" s="112"/>
      <c r="Q130" s="112"/>
      <c r="R130" s="112"/>
      <c r="S130" s="112"/>
      <c r="T130" s="112"/>
      <c r="U130" s="112"/>
      <c r="V130" s="112"/>
      <c r="W130" s="112"/>
      <c r="X130" s="112"/>
      <c r="Y130" s="112"/>
      <c r="Z130" s="112"/>
      <c r="AA130" s="112"/>
    </row>
    <row r="131" spans="1:27" ht="14.25" customHeight="1">
      <c r="A131" s="114"/>
      <c r="B131" s="112"/>
      <c r="C131" s="112"/>
      <c r="D131" s="112"/>
      <c r="E131" s="112"/>
      <c r="F131" s="112"/>
      <c r="G131" s="112"/>
      <c r="H131" s="112"/>
      <c r="I131" s="147"/>
      <c r="J131" s="112"/>
      <c r="K131" s="112"/>
      <c r="L131" s="112"/>
      <c r="M131" s="112"/>
      <c r="N131" s="112"/>
      <c r="O131" s="112"/>
      <c r="P131" s="112"/>
      <c r="Q131" s="112"/>
      <c r="R131" s="112"/>
      <c r="S131" s="112"/>
      <c r="T131" s="112"/>
      <c r="U131" s="112"/>
      <c r="V131" s="112"/>
      <c r="W131" s="112"/>
      <c r="X131" s="112"/>
      <c r="Y131" s="112"/>
      <c r="Z131" s="112"/>
      <c r="AA131" s="112"/>
    </row>
    <row r="132" spans="1:27" ht="14.25" customHeight="1">
      <c r="A132" s="114"/>
      <c r="B132" s="112"/>
      <c r="C132" s="112"/>
      <c r="D132" s="112"/>
      <c r="E132" s="112"/>
      <c r="F132" s="112"/>
      <c r="G132" s="112"/>
      <c r="H132" s="112"/>
      <c r="I132" s="147"/>
      <c r="J132" s="112"/>
      <c r="K132" s="112"/>
      <c r="L132" s="112"/>
      <c r="M132" s="112"/>
      <c r="N132" s="112"/>
      <c r="O132" s="112"/>
      <c r="P132" s="112"/>
      <c r="Q132" s="112"/>
      <c r="R132" s="112"/>
      <c r="S132" s="112"/>
      <c r="T132" s="112"/>
      <c r="U132" s="112"/>
      <c r="V132" s="112"/>
      <c r="W132" s="112"/>
      <c r="X132" s="112"/>
      <c r="Y132" s="112"/>
      <c r="Z132" s="112"/>
      <c r="AA132" s="112"/>
    </row>
    <row r="133" spans="1:27" ht="14.25" customHeight="1">
      <c r="A133" s="114"/>
      <c r="B133" s="112"/>
      <c r="C133" s="112"/>
      <c r="D133" s="112"/>
      <c r="E133" s="112"/>
      <c r="F133" s="112"/>
      <c r="G133" s="112"/>
      <c r="H133" s="112"/>
      <c r="I133" s="147"/>
      <c r="J133" s="112"/>
      <c r="K133" s="112"/>
      <c r="L133" s="112"/>
      <c r="M133" s="112"/>
      <c r="N133" s="112"/>
      <c r="O133" s="112"/>
      <c r="P133" s="112"/>
      <c r="Q133" s="112"/>
      <c r="R133" s="112"/>
      <c r="S133" s="112"/>
      <c r="T133" s="112"/>
      <c r="U133" s="112"/>
      <c r="V133" s="112"/>
      <c r="W133" s="112"/>
      <c r="X133" s="112"/>
      <c r="Y133" s="112"/>
      <c r="Z133" s="112"/>
      <c r="AA133" s="112"/>
    </row>
    <row r="134" spans="1:27" ht="14.25" customHeight="1">
      <c r="A134" s="114"/>
      <c r="B134" s="112"/>
      <c r="C134" s="112"/>
      <c r="D134" s="112"/>
      <c r="E134" s="112"/>
      <c r="F134" s="112"/>
      <c r="G134" s="112"/>
      <c r="H134" s="112"/>
      <c r="I134" s="147"/>
      <c r="J134" s="112"/>
      <c r="K134" s="112"/>
      <c r="L134" s="112"/>
      <c r="M134" s="112"/>
      <c r="N134" s="112"/>
      <c r="O134" s="112"/>
      <c r="P134" s="112"/>
      <c r="Q134" s="112"/>
      <c r="R134" s="112"/>
      <c r="S134" s="112"/>
      <c r="T134" s="112"/>
      <c r="U134" s="112"/>
      <c r="V134" s="112"/>
      <c r="W134" s="112"/>
      <c r="X134" s="112"/>
      <c r="Y134" s="112"/>
      <c r="Z134" s="112"/>
      <c r="AA134" s="112"/>
    </row>
    <row r="135" spans="1:27" ht="14.25" customHeight="1">
      <c r="A135" s="114"/>
      <c r="B135" s="112"/>
      <c r="C135" s="112"/>
      <c r="D135" s="112"/>
      <c r="E135" s="112"/>
      <c r="F135" s="112"/>
      <c r="G135" s="112"/>
      <c r="H135" s="112"/>
      <c r="I135" s="147"/>
      <c r="J135" s="112"/>
      <c r="K135" s="112"/>
      <c r="L135" s="112"/>
      <c r="M135" s="112"/>
      <c r="N135" s="112"/>
      <c r="O135" s="112"/>
      <c r="P135" s="112"/>
      <c r="Q135" s="112"/>
      <c r="R135" s="112"/>
      <c r="S135" s="112"/>
      <c r="T135" s="112"/>
      <c r="U135" s="112"/>
      <c r="V135" s="112"/>
      <c r="W135" s="112"/>
      <c r="X135" s="112"/>
      <c r="Y135" s="112"/>
      <c r="Z135" s="112"/>
      <c r="AA135" s="112"/>
    </row>
    <row r="136" spans="1:27" ht="14.25" customHeight="1">
      <c r="A136" s="114"/>
      <c r="B136" s="112"/>
      <c r="C136" s="112"/>
      <c r="D136" s="112"/>
      <c r="E136" s="112"/>
      <c r="F136" s="112"/>
      <c r="G136" s="112"/>
      <c r="H136" s="112"/>
      <c r="I136" s="147"/>
      <c r="J136" s="112"/>
      <c r="K136" s="112"/>
      <c r="L136" s="112"/>
      <c r="M136" s="112"/>
      <c r="N136" s="112"/>
      <c r="O136" s="112"/>
      <c r="P136" s="112"/>
      <c r="Q136" s="112"/>
      <c r="R136" s="112"/>
      <c r="S136" s="112"/>
      <c r="T136" s="112"/>
      <c r="U136" s="112"/>
      <c r="V136" s="112"/>
      <c r="W136" s="112"/>
      <c r="X136" s="112"/>
      <c r="Y136" s="112"/>
      <c r="Z136" s="112"/>
      <c r="AA136" s="112"/>
    </row>
    <row r="137" spans="1:27" ht="14.25" customHeight="1">
      <c r="A137" s="114"/>
      <c r="B137" s="112"/>
      <c r="C137" s="112"/>
      <c r="D137" s="112"/>
      <c r="E137" s="112"/>
      <c r="F137" s="112"/>
      <c r="G137" s="112"/>
      <c r="H137" s="112"/>
      <c r="I137" s="147"/>
      <c r="J137" s="112"/>
      <c r="K137" s="112"/>
      <c r="L137" s="112"/>
      <c r="M137" s="112"/>
      <c r="N137" s="112"/>
      <c r="O137" s="112"/>
      <c r="P137" s="112"/>
      <c r="Q137" s="112"/>
      <c r="R137" s="112"/>
      <c r="S137" s="112"/>
      <c r="T137" s="112"/>
      <c r="U137" s="112"/>
      <c r="V137" s="112"/>
      <c r="W137" s="112"/>
      <c r="X137" s="112"/>
      <c r="Y137" s="112"/>
      <c r="Z137" s="112"/>
      <c r="AA137" s="112"/>
    </row>
    <row r="138" spans="1:27" ht="14.25" customHeight="1">
      <c r="A138" s="114"/>
      <c r="B138" s="112"/>
      <c r="C138" s="112"/>
      <c r="D138" s="112"/>
      <c r="E138" s="112"/>
      <c r="F138" s="112"/>
      <c r="G138" s="112"/>
      <c r="H138" s="112"/>
      <c r="I138" s="147"/>
      <c r="J138" s="112"/>
      <c r="K138" s="112"/>
      <c r="L138" s="112"/>
      <c r="M138" s="112"/>
      <c r="N138" s="112"/>
      <c r="O138" s="112"/>
      <c r="P138" s="112"/>
      <c r="Q138" s="112"/>
      <c r="R138" s="112"/>
      <c r="S138" s="112"/>
      <c r="T138" s="112"/>
      <c r="U138" s="112"/>
      <c r="V138" s="112"/>
      <c r="W138" s="112"/>
      <c r="X138" s="112"/>
      <c r="Y138" s="112"/>
      <c r="Z138" s="112"/>
      <c r="AA138" s="112"/>
    </row>
    <row r="139" spans="1:27" ht="14.25" customHeight="1">
      <c r="A139" s="114"/>
      <c r="B139" s="112"/>
      <c r="C139" s="112"/>
      <c r="D139" s="112"/>
      <c r="E139" s="112"/>
      <c r="F139" s="112"/>
      <c r="G139" s="112"/>
      <c r="H139" s="112"/>
      <c r="I139" s="147"/>
      <c r="J139" s="112"/>
      <c r="K139" s="112"/>
      <c r="L139" s="112"/>
      <c r="M139" s="112"/>
      <c r="N139" s="112"/>
      <c r="O139" s="112"/>
      <c r="P139" s="112"/>
      <c r="Q139" s="112"/>
      <c r="R139" s="112"/>
      <c r="S139" s="112"/>
      <c r="T139" s="112"/>
      <c r="U139" s="112"/>
      <c r="V139" s="112"/>
      <c r="W139" s="112"/>
      <c r="X139" s="112"/>
      <c r="Y139" s="112"/>
      <c r="Z139" s="112"/>
      <c r="AA139" s="112"/>
    </row>
    <row r="140" spans="1:27" ht="14.25" customHeight="1">
      <c r="A140" s="114"/>
      <c r="B140" s="112"/>
      <c r="C140" s="112"/>
      <c r="D140" s="112"/>
      <c r="E140" s="112"/>
      <c r="F140" s="112"/>
      <c r="G140" s="112"/>
      <c r="H140" s="112"/>
      <c r="I140" s="147"/>
      <c r="J140" s="112"/>
      <c r="K140" s="112"/>
      <c r="L140" s="112"/>
      <c r="M140" s="112"/>
      <c r="N140" s="112"/>
      <c r="O140" s="112"/>
      <c r="P140" s="112"/>
      <c r="Q140" s="112"/>
      <c r="R140" s="112"/>
      <c r="S140" s="112"/>
      <c r="T140" s="112"/>
      <c r="U140" s="112"/>
      <c r="V140" s="112"/>
      <c r="W140" s="112"/>
      <c r="X140" s="112"/>
      <c r="Y140" s="112"/>
      <c r="Z140" s="112"/>
      <c r="AA140" s="112"/>
    </row>
    <row r="141" spans="1:27" ht="14.25" customHeight="1">
      <c r="A141" s="114"/>
      <c r="B141" s="112"/>
      <c r="C141" s="112"/>
      <c r="D141" s="112"/>
      <c r="E141" s="112"/>
      <c r="F141" s="112"/>
      <c r="G141" s="112"/>
      <c r="H141" s="112"/>
      <c r="I141" s="147"/>
      <c r="J141" s="112"/>
      <c r="K141" s="112"/>
      <c r="L141" s="112"/>
      <c r="M141" s="112"/>
      <c r="N141" s="112"/>
      <c r="O141" s="112"/>
      <c r="P141" s="112"/>
      <c r="Q141" s="112"/>
      <c r="R141" s="112"/>
      <c r="S141" s="112"/>
      <c r="T141" s="112"/>
      <c r="U141" s="112"/>
      <c r="V141" s="112"/>
      <c r="W141" s="112"/>
      <c r="X141" s="112"/>
      <c r="Y141" s="112"/>
      <c r="Z141" s="112"/>
      <c r="AA141" s="112"/>
    </row>
    <row r="142" spans="1:27" ht="14.25" customHeight="1">
      <c r="A142" s="114"/>
      <c r="B142" s="112"/>
      <c r="C142" s="112"/>
      <c r="D142" s="112"/>
      <c r="E142" s="112"/>
      <c r="F142" s="112"/>
      <c r="G142" s="112"/>
      <c r="H142" s="112"/>
      <c r="I142" s="147"/>
      <c r="J142" s="112"/>
      <c r="K142" s="112"/>
      <c r="L142" s="112"/>
      <c r="M142" s="112"/>
      <c r="N142" s="112"/>
      <c r="O142" s="112"/>
      <c r="P142" s="112"/>
      <c r="Q142" s="112"/>
      <c r="R142" s="112"/>
      <c r="S142" s="112"/>
      <c r="T142" s="112"/>
      <c r="U142" s="112"/>
      <c r="V142" s="112"/>
      <c r="W142" s="112"/>
      <c r="X142" s="112"/>
      <c r="Y142" s="112"/>
      <c r="Z142" s="112"/>
      <c r="AA142" s="112"/>
    </row>
    <row r="143" spans="1:27" ht="14.25" customHeight="1">
      <c r="A143" s="114"/>
      <c r="B143" s="112"/>
      <c r="C143" s="112"/>
      <c r="D143" s="112"/>
      <c r="E143" s="112"/>
      <c r="F143" s="112"/>
      <c r="G143" s="112"/>
      <c r="H143" s="112"/>
      <c r="I143" s="147"/>
      <c r="J143" s="112"/>
      <c r="K143" s="112"/>
      <c r="L143" s="112"/>
      <c r="M143" s="112"/>
      <c r="N143" s="112"/>
      <c r="O143" s="112"/>
      <c r="P143" s="112"/>
      <c r="Q143" s="112"/>
      <c r="R143" s="112"/>
      <c r="S143" s="112"/>
      <c r="T143" s="112"/>
      <c r="U143" s="112"/>
      <c r="V143" s="112"/>
      <c r="W143" s="112"/>
      <c r="X143" s="112"/>
      <c r="Y143" s="112"/>
      <c r="Z143" s="112"/>
      <c r="AA143" s="112"/>
    </row>
    <row r="144" spans="1:27" ht="14.25" customHeight="1">
      <c r="A144" s="114"/>
      <c r="B144" s="112"/>
      <c r="C144" s="112"/>
      <c r="D144" s="112"/>
      <c r="E144" s="112"/>
      <c r="F144" s="112"/>
      <c r="G144" s="112"/>
      <c r="H144" s="112"/>
      <c r="I144" s="147"/>
      <c r="J144" s="112"/>
      <c r="K144" s="112"/>
      <c r="L144" s="112"/>
      <c r="M144" s="112"/>
      <c r="N144" s="112"/>
      <c r="O144" s="112"/>
      <c r="P144" s="112"/>
      <c r="Q144" s="112"/>
      <c r="R144" s="112"/>
      <c r="S144" s="112"/>
      <c r="T144" s="112"/>
      <c r="U144" s="112"/>
      <c r="V144" s="112"/>
      <c r="W144" s="112"/>
      <c r="X144" s="112"/>
      <c r="Y144" s="112"/>
      <c r="Z144" s="112"/>
      <c r="AA144" s="112"/>
    </row>
    <row r="145" spans="1:27" ht="14.25" customHeight="1">
      <c r="A145" s="114"/>
      <c r="B145" s="112"/>
      <c r="C145" s="112"/>
      <c r="D145" s="112"/>
      <c r="E145" s="112"/>
      <c r="F145" s="112"/>
      <c r="G145" s="112"/>
      <c r="H145" s="112"/>
      <c r="I145" s="147"/>
      <c r="J145" s="112"/>
      <c r="K145" s="112"/>
      <c r="L145" s="112"/>
      <c r="M145" s="112"/>
      <c r="N145" s="112"/>
      <c r="O145" s="112"/>
      <c r="P145" s="112"/>
      <c r="Q145" s="112"/>
      <c r="R145" s="112"/>
      <c r="S145" s="112"/>
      <c r="T145" s="112"/>
      <c r="U145" s="112"/>
      <c r="V145" s="112"/>
      <c r="W145" s="112"/>
      <c r="X145" s="112"/>
      <c r="Y145" s="112"/>
      <c r="Z145" s="112"/>
      <c r="AA145" s="112"/>
    </row>
    <row r="146" spans="1:27" ht="14.25" customHeight="1">
      <c r="A146" s="114"/>
      <c r="B146" s="112"/>
      <c r="C146" s="112"/>
      <c r="D146" s="112"/>
      <c r="E146" s="112"/>
      <c r="F146" s="112"/>
      <c r="G146" s="112"/>
      <c r="H146" s="112"/>
      <c r="I146" s="147"/>
      <c r="J146" s="112"/>
      <c r="K146" s="112"/>
      <c r="L146" s="112"/>
      <c r="M146" s="112"/>
      <c r="N146" s="112"/>
      <c r="O146" s="112"/>
      <c r="P146" s="112"/>
      <c r="Q146" s="112"/>
      <c r="R146" s="112"/>
      <c r="S146" s="112"/>
      <c r="T146" s="112"/>
      <c r="U146" s="112"/>
      <c r="V146" s="112"/>
      <c r="W146" s="112"/>
      <c r="X146" s="112"/>
      <c r="Y146" s="112"/>
      <c r="Z146" s="112"/>
      <c r="AA146" s="112"/>
    </row>
    <row r="147" spans="1:27" ht="14.25" customHeight="1">
      <c r="A147" s="114"/>
      <c r="B147" s="112"/>
      <c r="C147" s="112"/>
      <c r="D147" s="112"/>
      <c r="E147" s="112"/>
      <c r="F147" s="112"/>
      <c r="G147" s="112"/>
      <c r="H147" s="112"/>
      <c r="I147" s="147"/>
      <c r="J147" s="112"/>
      <c r="K147" s="112"/>
      <c r="L147" s="112"/>
      <c r="M147" s="112"/>
      <c r="N147" s="112"/>
      <c r="O147" s="112"/>
      <c r="P147" s="112"/>
      <c r="Q147" s="112"/>
      <c r="R147" s="112"/>
      <c r="S147" s="112"/>
      <c r="T147" s="112"/>
      <c r="U147" s="112"/>
      <c r="V147" s="112"/>
      <c r="W147" s="112"/>
      <c r="X147" s="112"/>
      <c r="Y147" s="112"/>
      <c r="Z147" s="112"/>
      <c r="AA147" s="112"/>
    </row>
    <row r="148" spans="1:27" ht="14.25" customHeight="1">
      <c r="A148" s="114"/>
      <c r="B148" s="112"/>
      <c r="C148" s="112"/>
      <c r="D148" s="112"/>
      <c r="E148" s="112"/>
      <c r="F148" s="112"/>
      <c r="G148" s="112"/>
      <c r="H148" s="112"/>
      <c r="I148" s="147"/>
      <c r="J148" s="112"/>
      <c r="K148" s="112"/>
      <c r="L148" s="112"/>
      <c r="M148" s="112"/>
      <c r="N148" s="112"/>
      <c r="O148" s="112"/>
      <c r="P148" s="112"/>
      <c r="Q148" s="112"/>
      <c r="R148" s="112"/>
      <c r="S148" s="112"/>
      <c r="T148" s="112"/>
      <c r="U148" s="112"/>
      <c r="V148" s="112"/>
      <c r="W148" s="112"/>
      <c r="X148" s="112"/>
      <c r="Y148" s="112"/>
      <c r="Z148" s="112"/>
      <c r="AA148" s="112"/>
    </row>
    <row r="149" spans="1:27" ht="14.25" customHeight="1">
      <c r="A149" s="114"/>
      <c r="B149" s="112"/>
      <c r="C149" s="112"/>
      <c r="D149" s="112"/>
      <c r="E149" s="112"/>
      <c r="F149" s="112"/>
      <c r="G149" s="112"/>
      <c r="H149" s="112"/>
      <c r="I149" s="147"/>
      <c r="J149" s="112"/>
      <c r="K149" s="112"/>
      <c r="L149" s="112"/>
      <c r="M149" s="112"/>
      <c r="N149" s="112"/>
      <c r="O149" s="112"/>
      <c r="P149" s="112"/>
      <c r="Q149" s="112"/>
      <c r="R149" s="112"/>
      <c r="S149" s="112"/>
      <c r="T149" s="112"/>
      <c r="U149" s="112"/>
      <c r="V149" s="112"/>
      <c r="W149" s="112"/>
      <c r="X149" s="112"/>
      <c r="Y149" s="112"/>
      <c r="Z149" s="112"/>
      <c r="AA149" s="112"/>
    </row>
    <row r="150" spans="1:27" ht="14.25" customHeight="1">
      <c r="A150" s="114"/>
      <c r="B150" s="112"/>
      <c r="C150" s="112"/>
      <c r="D150" s="112"/>
      <c r="E150" s="112"/>
      <c r="F150" s="112"/>
      <c r="G150" s="112"/>
      <c r="H150" s="112"/>
      <c r="I150" s="147"/>
      <c r="J150" s="112"/>
      <c r="K150" s="112"/>
      <c r="L150" s="112"/>
      <c r="M150" s="112"/>
      <c r="N150" s="112"/>
      <c r="O150" s="112"/>
      <c r="P150" s="112"/>
      <c r="Q150" s="112"/>
      <c r="R150" s="112"/>
      <c r="S150" s="112"/>
      <c r="T150" s="112"/>
      <c r="U150" s="112"/>
      <c r="V150" s="112"/>
      <c r="W150" s="112"/>
      <c r="X150" s="112"/>
      <c r="Y150" s="112"/>
      <c r="Z150" s="112"/>
      <c r="AA150" s="112"/>
    </row>
    <row r="151" spans="1:27" ht="14.25" customHeight="1">
      <c r="A151" s="114"/>
      <c r="B151" s="112"/>
      <c r="C151" s="112"/>
      <c r="D151" s="112"/>
      <c r="E151" s="112"/>
      <c r="F151" s="112"/>
      <c r="G151" s="112"/>
      <c r="H151" s="112"/>
      <c r="I151" s="147"/>
      <c r="J151" s="112"/>
      <c r="K151" s="112"/>
      <c r="L151" s="112"/>
      <c r="M151" s="112"/>
      <c r="N151" s="112"/>
      <c r="O151" s="112"/>
      <c r="P151" s="112"/>
      <c r="Q151" s="112"/>
      <c r="R151" s="112"/>
      <c r="S151" s="112"/>
      <c r="T151" s="112"/>
      <c r="U151" s="112"/>
      <c r="V151" s="112"/>
      <c r="W151" s="112"/>
      <c r="X151" s="112"/>
      <c r="Y151" s="112"/>
      <c r="Z151" s="112"/>
      <c r="AA151" s="112"/>
    </row>
    <row r="152" spans="1:27" ht="14.25" customHeight="1">
      <c r="A152" s="114"/>
      <c r="B152" s="112"/>
      <c r="C152" s="112"/>
      <c r="D152" s="112"/>
      <c r="E152" s="112"/>
      <c r="F152" s="112"/>
      <c r="G152" s="112"/>
      <c r="H152" s="112"/>
      <c r="I152" s="147"/>
      <c r="J152" s="112"/>
      <c r="K152" s="112"/>
      <c r="L152" s="112"/>
      <c r="M152" s="112"/>
      <c r="N152" s="112"/>
      <c r="O152" s="112"/>
      <c r="P152" s="112"/>
      <c r="Q152" s="112"/>
      <c r="R152" s="112"/>
      <c r="S152" s="112"/>
      <c r="T152" s="112"/>
      <c r="U152" s="112"/>
      <c r="V152" s="112"/>
      <c r="W152" s="112"/>
      <c r="X152" s="112"/>
      <c r="Y152" s="112"/>
      <c r="Z152" s="112"/>
      <c r="AA152" s="112"/>
    </row>
    <row r="153" spans="1:27" ht="14.25" customHeight="1">
      <c r="A153" s="114"/>
      <c r="B153" s="112"/>
      <c r="C153" s="112"/>
      <c r="D153" s="112"/>
      <c r="E153" s="112"/>
      <c r="F153" s="112"/>
      <c r="G153" s="112"/>
      <c r="H153" s="112"/>
      <c r="I153" s="147"/>
      <c r="J153" s="112"/>
      <c r="K153" s="112"/>
      <c r="L153" s="112"/>
      <c r="M153" s="112"/>
      <c r="N153" s="112"/>
      <c r="O153" s="112"/>
      <c r="P153" s="112"/>
      <c r="Q153" s="112"/>
      <c r="R153" s="112"/>
      <c r="S153" s="112"/>
      <c r="T153" s="112"/>
      <c r="U153" s="112"/>
      <c r="V153" s="112"/>
      <c r="W153" s="112"/>
      <c r="X153" s="112"/>
      <c r="Y153" s="112"/>
      <c r="Z153" s="112"/>
      <c r="AA153" s="112"/>
    </row>
    <row r="154" spans="1:27" ht="14.25" customHeight="1">
      <c r="A154" s="114"/>
      <c r="B154" s="112"/>
      <c r="C154" s="112"/>
      <c r="D154" s="112"/>
      <c r="E154" s="112"/>
      <c r="F154" s="112"/>
      <c r="G154" s="112"/>
      <c r="H154" s="112"/>
      <c r="I154" s="147"/>
      <c r="J154" s="112"/>
      <c r="K154" s="112"/>
      <c r="L154" s="112"/>
      <c r="M154" s="112"/>
      <c r="N154" s="112"/>
      <c r="O154" s="112"/>
      <c r="P154" s="112"/>
      <c r="Q154" s="112"/>
      <c r="R154" s="112"/>
      <c r="S154" s="112"/>
      <c r="T154" s="112"/>
      <c r="U154" s="112"/>
      <c r="V154" s="112"/>
      <c r="W154" s="112"/>
      <c r="X154" s="112"/>
      <c r="Y154" s="112"/>
      <c r="Z154" s="112"/>
      <c r="AA154" s="112"/>
    </row>
    <row r="155" spans="1:27" ht="14.25" customHeight="1">
      <c r="A155" s="114"/>
      <c r="B155" s="112"/>
      <c r="C155" s="112"/>
      <c r="D155" s="112"/>
      <c r="E155" s="112"/>
      <c r="F155" s="112"/>
      <c r="G155" s="112"/>
      <c r="H155" s="112"/>
      <c r="I155" s="147"/>
      <c r="J155" s="112"/>
      <c r="K155" s="112"/>
      <c r="L155" s="112"/>
      <c r="M155" s="112"/>
      <c r="N155" s="112"/>
      <c r="O155" s="112"/>
      <c r="P155" s="112"/>
      <c r="Q155" s="112"/>
      <c r="R155" s="112"/>
      <c r="S155" s="112"/>
      <c r="T155" s="112"/>
      <c r="U155" s="112"/>
      <c r="V155" s="112"/>
      <c r="W155" s="112"/>
      <c r="X155" s="112"/>
      <c r="Y155" s="112"/>
      <c r="Z155" s="112"/>
      <c r="AA155" s="112"/>
    </row>
    <row r="156" spans="1:27" ht="14.25" customHeight="1">
      <c r="A156" s="114"/>
      <c r="B156" s="112"/>
      <c r="C156" s="112"/>
      <c r="D156" s="112"/>
      <c r="E156" s="112"/>
      <c r="F156" s="112"/>
      <c r="G156" s="112"/>
      <c r="H156" s="112"/>
      <c r="I156" s="147"/>
      <c r="J156" s="112"/>
      <c r="K156" s="112"/>
      <c r="L156" s="112"/>
      <c r="M156" s="112"/>
      <c r="N156" s="112"/>
      <c r="O156" s="112"/>
      <c r="P156" s="112"/>
      <c r="Q156" s="112"/>
      <c r="R156" s="112"/>
      <c r="S156" s="112"/>
      <c r="T156" s="112"/>
      <c r="U156" s="112"/>
      <c r="V156" s="112"/>
      <c r="W156" s="112"/>
      <c r="X156" s="112"/>
      <c r="Y156" s="112"/>
      <c r="Z156" s="112"/>
      <c r="AA156" s="112"/>
    </row>
    <row r="157" spans="1:27" ht="14.25" customHeight="1">
      <c r="A157" s="114"/>
      <c r="B157" s="112"/>
      <c r="C157" s="112"/>
      <c r="D157" s="112"/>
      <c r="E157" s="112"/>
      <c r="F157" s="112"/>
      <c r="G157" s="112"/>
      <c r="H157" s="112"/>
      <c r="I157" s="147"/>
      <c r="J157" s="112"/>
      <c r="K157" s="112"/>
      <c r="L157" s="112"/>
      <c r="M157" s="112"/>
      <c r="N157" s="112"/>
      <c r="O157" s="112"/>
      <c r="P157" s="112"/>
      <c r="Q157" s="112"/>
      <c r="R157" s="112"/>
      <c r="S157" s="112"/>
      <c r="T157" s="112"/>
      <c r="U157" s="112"/>
      <c r="V157" s="112"/>
      <c r="W157" s="112"/>
      <c r="X157" s="112"/>
      <c r="Y157" s="112"/>
      <c r="Z157" s="112"/>
      <c r="AA157" s="112"/>
    </row>
    <row r="158" spans="1:27" ht="14.25" customHeight="1">
      <c r="A158" s="114"/>
      <c r="B158" s="112"/>
      <c r="C158" s="112"/>
      <c r="D158" s="112"/>
      <c r="E158" s="112"/>
      <c r="F158" s="112"/>
      <c r="G158" s="112"/>
      <c r="H158" s="112"/>
      <c r="I158" s="147"/>
      <c r="J158" s="112"/>
      <c r="K158" s="112"/>
      <c r="L158" s="112"/>
      <c r="M158" s="112"/>
      <c r="N158" s="112"/>
      <c r="O158" s="112"/>
      <c r="P158" s="112"/>
      <c r="Q158" s="112"/>
      <c r="R158" s="112"/>
      <c r="S158" s="112"/>
      <c r="T158" s="112"/>
      <c r="U158" s="112"/>
      <c r="V158" s="112"/>
      <c r="W158" s="112"/>
      <c r="X158" s="112"/>
      <c r="Y158" s="112"/>
      <c r="Z158" s="112"/>
      <c r="AA158" s="112"/>
    </row>
    <row r="159" spans="1:27" ht="14.25" customHeight="1">
      <c r="A159" s="114"/>
      <c r="B159" s="112"/>
      <c r="C159" s="112"/>
      <c r="D159" s="112"/>
      <c r="E159" s="112"/>
      <c r="F159" s="112"/>
      <c r="G159" s="112"/>
      <c r="H159" s="112"/>
      <c r="I159" s="147"/>
      <c r="J159" s="112"/>
      <c r="K159" s="112"/>
      <c r="L159" s="112"/>
      <c r="M159" s="112"/>
      <c r="N159" s="112"/>
      <c r="O159" s="112"/>
      <c r="P159" s="112"/>
      <c r="Q159" s="112"/>
      <c r="R159" s="112"/>
      <c r="S159" s="112"/>
      <c r="T159" s="112"/>
      <c r="U159" s="112"/>
      <c r="V159" s="112"/>
      <c r="W159" s="112"/>
      <c r="X159" s="112"/>
      <c r="Y159" s="112"/>
      <c r="Z159" s="112"/>
      <c r="AA159" s="112"/>
    </row>
    <row r="160" spans="1:27" ht="14.25" customHeight="1">
      <c r="A160" s="114"/>
      <c r="B160" s="112"/>
      <c r="C160" s="112"/>
      <c r="D160" s="112"/>
      <c r="E160" s="112"/>
      <c r="F160" s="112"/>
      <c r="G160" s="112"/>
      <c r="H160" s="112"/>
      <c r="I160" s="147"/>
      <c r="J160" s="112"/>
      <c r="K160" s="112"/>
      <c r="L160" s="112"/>
      <c r="M160" s="112"/>
      <c r="N160" s="112"/>
      <c r="O160" s="112"/>
      <c r="P160" s="112"/>
      <c r="Q160" s="112"/>
      <c r="R160" s="112"/>
      <c r="S160" s="112"/>
      <c r="T160" s="112"/>
      <c r="U160" s="112"/>
      <c r="V160" s="112"/>
      <c r="W160" s="112"/>
      <c r="X160" s="112"/>
      <c r="Y160" s="112"/>
      <c r="Z160" s="112"/>
      <c r="AA160" s="112"/>
    </row>
    <row r="161" spans="1:27" ht="14.25" customHeight="1">
      <c r="A161" s="114"/>
      <c r="B161" s="112"/>
      <c r="C161" s="112"/>
      <c r="D161" s="112"/>
      <c r="E161" s="112"/>
      <c r="F161" s="112"/>
      <c r="G161" s="112"/>
      <c r="H161" s="112"/>
      <c r="I161" s="147"/>
      <c r="J161" s="112"/>
      <c r="K161" s="112"/>
      <c r="L161" s="112"/>
      <c r="M161" s="112"/>
      <c r="N161" s="112"/>
      <c r="O161" s="112"/>
      <c r="P161" s="112"/>
      <c r="Q161" s="112"/>
      <c r="R161" s="112"/>
      <c r="S161" s="112"/>
      <c r="T161" s="112"/>
      <c r="U161" s="112"/>
      <c r="V161" s="112"/>
      <c r="W161" s="112"/>
      <c r="X161" s="112"/>
      <c r="Y161" s="112"/>
      <c r="Z161" s="112"/>
      <c r="AA161" s="112"/>
    </row>
    <row r="162" spans="1:27" ht="14.25" customHeight="1">
      <c r="A162" s="114"/>
      <c r="B162" s="112"/>
      <c r="C162" s="112"/>
      <c r="D162" s="112"/>
      <c r="E162" s="112"/>
      <c r="F162" s="112"/>
      <c r="G162" s="112"/>
      <c r="H162" s="112"/>
      <c r="I162" s="147"/>
      <c r="J162" s="112"/>
      <c r="K162" s="112"/>
      <c r="L162" s="112"/>
      <c r="M162" s="112"/>
      <c r="N162" s="112"/>
      <c r="O162" s="112"/>
      <c r="P162" s="112"/>
      <c r="Q162" s="112"/>
      <c r="R162" s="112"/>
      <c r="S162" s="112"/>
      <c r="T162" s="112"/>
      <c r="U162" s="112"/>
      <c r="V162" s="112"/>
      <c r="W162" s="112"/>
      <c r="X162" s="112"/>
      <c r="Y162" s="112"/>
      <c r="Z162" s="112"/>
      <c r="AA162" s="112"/>
    </row>
    <row r="163" spans="1:27" ht="14.25" customHeight="1">
      <c r="A163" s="114"/>
      <c r="B163" s="112"/>
      <c r="C163" s="112"/>
      <c r="D163" s="112"/>
      <c r="E163" s="112"/>
      <c r="F163" s="112"/>
      <c r="G163" s="112"/>
      <c r="H163" s="112"/>
      <c r="I163" s="147"/>
      <c r="J163" s="112"/>
      <c r="K163" s="112"/>
      <c r="L163" s="112"/>
      <c r="M163" s="112"/>
      <c r="N163" s="112"/>
      <c r="O163" s="112"/>
      <c r="P163" s="112"/>
      <c r="Q163" s="112"/>
      <c r="R163" s="112"/>
      <c r="S163" s="112"/>
      <c r="T163" s="112"/>
      <c r="U163" s="112"/>
      <c r="V163" s="112"/>
      <c r="W163" s="112"/>
      <c r="X163" s="112"/>
      <c r="Y163" s="112"/>
      <c r="Z163" s="112"/>
      <c r="AA163" s="112"/>
    </row>
    <row r="164" spans="1:27" ht="14.25" customHeight="1">
      <c r="A164" s="114"/>
      <c r="B164" s="112"/>
      <c r="C164" s="112"/>
      <c r="D164" s="112"/>
      <c r="E164" s="112"/>
      <c r="F164" s="112"/>
      <c r="G164" s="112"/>
      <c r="H164" s="112"/>
      <c r="I164" s="147"/>
      <c r="J164" s="112"/>
      <c r="K164" s="112"/>
      <c r="L164" s="112"/>
      <c r="M164" s="112"/>
      <c r="N164" s="112"/>
      <c r="O164" s="112"/>
      <c r="P164" s="112"/>
      <c r="Q164" s="112"/>
      <c r="R164" s="112"/>
      <c r="S164" s="112"/>
      <c r="T164" s="112"/>
      <c r="U164" s="112"/>
      <c r="V164" s="112"/>
      <c r="W164" s="112"/>
      <c r="X164" s="112"/>
      <c r="Y164" s="112"/>
      <c r="Z164" s="112"/>
      <c r="AA164" s="112"/>
    </row>
    <row r="165" spans="1:27" ht="14.25" customHeight="1">
      <c r="A165" s="114"/>
      <c r="B165" s="112"/>
      <c r="C165" s="112"/>
      <c r="D165" s="112"/>
      <c r="E165" s="112"/>
      <c r="F165" s="112"/>
      <c r="G165" s="112"/>
      <c r="H165" s="112"/>
      <c r="I165" s="147"/>
      <c r="J165" s="112"/>
      <c r="K165" s="112"/>
      <c r="L165" s="112"/>
      <c r="M165" s="112"/>
      <c r="N165" s="112"/>
      <c r="O165" s="112"/>
      <c r="P165" s="112"/>
      <c r="Q165" s="112"/>
      <c r="R165" s="112"/>
      <c r="S165" s="112"/>
      <c r="T165" s="112"/>
      <c r="U165" s="112"/>
      <c r="V165" s="112"/>
      <c r="W165" s="112"/>
      <c r="X165" s="112"/>
      <c r="Y165" s="112"/>
      <c r="Z165" s="112"/>
      <c r="AA165" s="112"/>
    </row>
    <row r="166" spans="1:27" ht="14.25" customHeight="1">
      <c r="A166" s="114"/>
      <c r="B166" s="112"/>
      <c r="C166" s="112"/>
      <c r="D166" s="112"/>
      <c r="E166" s="112"/>
      <c r="F166" s="112"/>
      <c r="G166" s="112"/>
      <c r="H166" s="112"/>
      <c r="I166" s="147"/>
      <c r="J166" s="112"/>
      <c r="K166" s="112"/>
      <c r="L166" s="112"/>
      <c r="M166" s="112"/>
      <c r="N166" s="112"/>
      <c r="O166" s="112"/>
      <c r="P166" s="112"/>
      <c r="Q166" s="112"/>
      <c r="R166" s="112"/>
      <c r="S166" s="112"/>
      <c r="T166" s="112"/>
      <c r="U166" s="112"/>
      <c r="V166" s="112"/>
      <c r="W166" s="112"/>
      <c r="X166" s="112"/>
      <c r="Y166" s="112"/>
      <c r="Z166" s="112"/>
      <c r="AA166" s="112"/>
    </row>
    <row r="167" spans="1:27" ht="14.25" customHeight="1">
      <c r="A167" s="114"/>
      <c r="B167" s="112"/>
      <c r="C167" s="112"/>
      <c r="D167" s="112"/>
      <c r="E167" s="112"/>
      <c r="F167" s="112"/>
      <c r="G167" s="112"/>
      <c r="H167" s="112"/>
      <c r="I167" s="147"/>
      <c r="J167" s="112"/>
      <c r="K167" s="112"/>
      <c r="L167" s="112"/>
      <c r="M167" s="112"/>
      <c r="N167" s="112"/>
      <c r="O167" s="112"/>
      <c r="P167" s="112"/>
      <c r="Q167" s="112"/>
      <c r="R167" s="112"/>
      <c r="S167" s="112"/>
      <c r="T167" s="112"/>
      <c r="U167" s="112"/>
      <c r="V167" s="112"/>
      <c r="W167" s="112"/>
      <c r="X167" s="112"/>
      <c r="Y167" s="112"/>
      <c r="Z167" s="112"/>
      <c r="AA167" s="112"/>
    </row>
    <row r="168" spans="1:27" ht="14.25" customHeight="1">
      <c r="A168" s="114"/>
      <c r="B168" s="112"/>
      <c r="C168" s="112"/>
      <c r="D168" s="112"/>
      <c r="E168" s="112"/>
      <c r="F168" s="112"/>
      <c r="G168" s="112"/>
      <c r="H168" s="112"/>
      <c r="I168" s="147"/>
      <c r="J168" s="112"/>
      <c r="K168" s="112"/>
      <c r="L168" s="112"/>
      <c r="M168" s="112"/>
      <c r="N168" s="112"/>
      <c r="O168" s="112"/>
      <c r="P168" s="112"/>
      <c r="Q168" s="112"/>
      <c r="R168" s="112"/>
      <c r="S168" s="112"/>
      <c r="T168" s="112"/>
      <c r="U168" s="112"/>
      <c r="V168" s="112"/>
      <c r="W168" s="112"/>
      <c r="X168" s="112"/>
      <c r="Y168" s="112"/>
      <c r="Z168" s="112"/>
      <c r="AA168" s="112"/>
    </row>
    <row r="169" spans="1:27" ht="14.25" customHeight="1">
      <c r="A169" s="114"/>
      <c r="B169" s="112"/>
      <c r="C169" s="112"/>
      <c r="D169" s="112"/>
      <c r="E169" s="112"/>
      <c r="F169" s="112"/>
      <c r="G169" s="112"/>
      <c r="H169" s="112"/>
      <c r="I169" s="147"/>
      <c r="J169" s="112"/>
      <c r="K169" s="112"/>
      <c r="L169" s="112"/>
      <c r="M169" s="112"/>
      <c r="N169" s="112"/>
      <c r="O169" s="112"/>
      <c r="P169" s="112"/>
      <c r="Q169" s="112"/>
      <c r="R169" s="112"/>
      <c r="S169" s="112"/>
      <c r="T169" s="112"/>
      <c r="U169" s="112"/>
      <c r="V169" s="112"/>
      <c r="W169" s="112"/>
      <c r="X169" s="112"/>
      <c r="Y169" s="112"/>
      <c r="Z169" s="112"/>
      <c r="AA169" s="112"/>
    </row>
    <row r="170" spans="1:27" ht="14.25" customHeight="1">
      <c r="A170" s="114"/>
      <c r="B170" s="112"/>
      <c r="C170" s="112"/>
      <c r="D170" s="112"/>
      <c r="E170" s="112"/>
      <c r="F170" s="112"/>
      <c r="G170" s="112"/>
      <c r="H170" s="112"/>
      <c r="I170" s="147"/>
      <c r="J170" s="112"/>
      <c r="K170" s="112"/>
      <c r="L170" s="112"/>
      <c r="M170" s="112"/>
      <c r="N170" s="112"/>
      <c r="O170" s="112"/>
      <c r="P170" s="112"/>
      <c r="Q170" s="112"/>
      <c r="R170" s="112"/>
      <c r="S170" s="112"/>
      <c r="T170" s="112"/>
      <c r="U170" s="112"/>
      <c r="V170" s="112"/>
      <c r="W170" s="112"/>
      <c r="X170" s="112"/>
      <c r="Y170" s="112"/>
      <c r="Z170" s="112"/>
      <c r="AA170" s="112"/>
    </row>
    <row r="171" spans="1:27" ht="14.25" customHeight="1">
      <c r="A171" s="114"/>
      <c r="B171" s="112"/>
      <c r="C171" s="112"/>
      <c r="D171" s="112"/>
      <c r="E171" s="112"/>
      <c r="F171" s="112"/>
      <c r="G171" s="112"/>
      <c r="H171" s="112"/>
      <c r="I171" s="147"/>
      <c r="J171" s="112"/>
      <c r="K171" s="112"/>
      <c r="L171" s="112"/>
      <c r="M171" s="112"/>
      <c r="N171" s="112"/>
      <c r="O171" s="112"/>
      <c r="P171" s="112"/>
      <c r="Q171" s="112"/>
      <c r="R171" s="112"/>
      <c r="S171" s="112"/>
      <c r="T171" s="112"/>
      <c r="U171" s="112"/>
      <c r="V171" s="112"/>
      <c r="W171" s="112"/>
      <c r="X171" s="112"/>
      <c r="Y171" s="112"/>
      <c r="Z171" s="112"/>
      <c r="AA171" s="112"/>
    </row>
    <row r="172" spans="1:27" ht="14.25" customHeight="1">
      <c r="A172" s="114"/>
      <c r="B172" s="112"/>
      <c r="C172" s="112"/>
      <c r="D172" s="112"/>
      <c r="E172" s="112"/>
      <c r="F172" s="112"/>
      <c r="G172" s="112"/>
      <c r="H172" s="112"/>
      <c r="I172" s="147"/>
      <c r="J172" s="112"/>
      <c r="K172" s="112"/>
      <c r="L172" s="112"/>
      <c r="M172" s="112"/>
      <c r="N172" s="112"/>
      <c r="O172" s="112"/>
      <c r="P172" s="112"/>
      <c r="Q172" s="112"/>
      <c r="R172" s="112"/>
      <c r="S172" s="112"/>
      <c r="T172" s="112"/>
      <c r="U172" s="112"/>
      <c r="V172" s="112"/>
      <c r="W172" s="112"/>
      <c r="X172" s="112"/>
      <c r="Y172" s="112"/>
      <c r="Z172" s="112"/>
      <c r="AA172" s="112"/>
    </row>
    <row r="173" spans="1:27" ht="14.25" customHeight="1">
      <c r="A173" s="114"/>
      <c r="B173" s="112"/>
      <c r="C173" s="112"/>
      <c r="D173" s="112"/>
      <c r="E173" s="112"/>
      <c r="F173" s="112"/>
      <c r="G173" s="112"/>
      <c r="H173" s="112"/>
      <c r="I173" s="147"/>
      <c r="J173" s="112"/>
      <c r="K173" s="112"/>
      <c r="L173" s="112"/>
      <c r="M173" s="112"/>
      <c r="N173" s="112"/>
      <c r="O173" s="112"/>
      <c r="P173" s="112"/>
      <c r="Q173" s="112"/>
      <c r="R173" s="112"/>
      <c r="S173" s="112"/>
      <c r="T173" s="112"/>
      <c r="U173" s="112"/>
      <c r="V173" s="112"/>
      <c r="W173" s="112"/>
      <c r="X173" s="112"/>
      <c r="Y173" s="112"/>
      <c r="Z173" s="112"/>
      <c r="AA173" s="112"/>
    </row>
    <row r="174" spans="1:27" ht="14.25" customHeight="1">
      <c r="A174" s="114"/>
      <c r="B174" s="112"/>
      <c r="C174" s="112"/>
      <c r="D174" s="112"/>
      <c r="E174" s="112"/>
      <c r="F174" s="112"/>
      <c r="G174" s="112"/>
      <c r="H174" s="112"/>
      <c r="I174" s="147"/>
      <c r="J174" s="112"/>
      <c r="K174" s="112"/>
      <c r="L174" s="112"/>
      <c r="M174" s="112"/>
      <c r="N174" s="112"/>
      <c r="O174" s="112"/>
      <c r="P174" s="112"/>
      <c r="Q174" s="112"/>
      <c r="R174" s="112"/>
      <c r="S174" s="112"/>
      <c r="T174" s="112"/>
      <c r="U174" s="112"/>
      <c r="V174" s="112"/>
      <c r="W174" s="112"/>
      <c r="X174" s="112"/>
      <c r="Y174" s="112"/>
      <c r="Z174" s="112"/>
      <c r="AA174" s="112"/>
    </row>
    <row r="175" spans="1:27" ht="14.25" customHeight="1">
      <c r="A175" s="114"/>
      <c r="B175" s="112"/>
      <c r="C175" s="112"/>
      <c r="D175" s="112"/>
      <c r="E175" s="112"/>
      <c r="F175" s="112"/>
      <c r="G175" s="112"/>
      <c r="H175" s="112"/>
      <c r="I175" s="147"/>
      <c r="J175" s="112"/>
      <c r="K175" s="112"/>
      <c r="L175" s="112"/>
      <c r="M175" s="112"/>
      <c r="N175" s="112"/>
      <c r="O175" s="112"/>
      <c r="P175" s="112"/>
      <c r="Q175" s="112"/>
      <c r="R175" s="112"/>
      <c r="S175" s="112"/>
      <c r="T175" s="112"/>
      <c r="U175" s="112"/>
      <c r="V175" s="112"/>
      <c r="W175" s="112"/>
      <c r="X175" s="112"/>
      <c r="Y175" s="112"/>
      <c r="Z175" s="112"/>
      <c r="AA175" s="112"/>
    </row>
    <row r="176" spans="1:27" ht="14.25" customHeight="1">
      <c r="A176" s="114"/>
      <c r="B176" s="112"/>
      <c r="C176" s="112"/>
      <c r="D176" s="112"/>
      <c r="E176" s="112"/>
      <c r="F176" s="112"/>
      <c r="G176" s="112"/>
      <c r="H176" s="112"/>
      <c r="I176" s="147"/>
      <c r="J176" s="112"/>
      <c r="K176" s="112"/>
      <c r="L176" s="112"/>
      <c r="M176" s="112"/>
      <c r="N176" s="112"/>
      <c r="O176" s="112"/>
      <c r="P176" s="112"/>
      <c r="Q176" s="112"/>
      <c r="R176" s="112"/>
      <c r="S176" s="112"/>
      <c r="T176" s="112"/>
      <c r="U176" s="112"/>
      <c r="V176" s="112"/>
      <c r="W176" s="112"/>
      <c r="X176" s="112"/>
      <c r="Y176" s="112"/>
      <c r="Z176" s="112"/>
      <c r="AA176" s="112"/>
    </row>
    <row r="177" spans="1:27" ht="14.25" customHeight="1">
      <c r="A177" s="114"/>
      <c r="B177" s="112"/>
      <c r="C177" s="112"/>
      <c r="D177" s="112"/>
      <c r="E177" s="112"/>
      <c r="F177" s="112"/>
      <c r="G177" s="112"/>
      <c r="H177" s="112"/>
      <c r="I177" s="147"/>
      <c r="J177" s="112"/>
      <c r="K177" s="112"/>
      <c r="L177" s="112"/>
      <c r="M177" s="112"/>
      <c r="N177" s="112"/>
      <c r="O177" s="112"/>
      <c r="P177" s="112"/>
      <c r="Q177" s="112"/>
      <c r="R177" s="112"/>
      <c r="S177" s="112"/>
      <c r="T177" s="112"/>
      <c r="U177" s="112"/>
      <c r="V177" s="112"/>
      <c r="W177" s="112"/>
      <c r="X177" s="112"/>
      <c r="Y177" s="112"/>
      <c r="Z177" s="112"/>
      <c r="AA177" s="112"/>
    </row>
    <row r="178" spans="1:27" ht="14.25" customHeight="1">
      <c r="A178" s="114"/>
      <c r="B178" s="112"/>
      <c r="C178" s="112"/>
      <c r="D178" s="112"/>
      <c r="E178" s="112"/>
      <c r="F178" s="112"/>
      <c r="G178" s="112"/>
      <c r="H178" s="112"/>
      <c r="I178" s="147"/>
      <c r="J178" s="112"/>
      <c r="K178" s="112"/>
      <c r="L178" s="112"/>
      <c r="M178" s="112"/>
      <c r="N178" s="112"/>
      <c r="O178" s="112"/>
      <c r="P178" s="112"/>
      <c r="Q178" s="112"/>
      <c r="R178" s="112"/>
      <c r="S178" s="112"/>
      <c r="T178" s="112"/>
      <c r="U178" s="112"/>
      <c r="V178" s="112"/>
      <c r="W178" s="112"/>
      <c r="X178" s="112"/>
      <c r="Y178" s="112"/>
      <c r="Z178" s="112"/>
      <c r="AA178" s="112"/>
    </row>
    <row r="179" spans="1:27" ht="14.25" customHeight="1">
      <c r="A179" s="114"/>
      <c r="B179" s="112"/>
      <c r="C179" s="112"/>
      <c r="D179" s="112"/>
      <c r="E179" s="112"/>
      <c r="F179" s="112"/>
      <c r="G179" s="112"/>
      <c r="H179" s="112"/>
      <c r="I179" s="147"/>
      <c r="J179" s="112"/>
      <c r="K179" s="112"/>
      <c r="L179" s="112"/>
      <c r="M179" s="112"/>
      <c r="N179" s="112"/>
      <c r="O179" s="112"/>
      <c r="P179" s="112"/>
      <c r="Q179" s="112"/>
      <c r="R179" s="112"/>
      <c r="S179" s="112"/>
      <c r="T179" s="112"/>
      <c r="U179" s="112"/>
      <c r="V179" s="112"/>
      <c r="W179" s="112"/>
      <c r="X179" s="112"/>
      <c r="Y179" s="112"/>
      <c r="Z179" s="112"/>
      <c r="AA179" s="112"/>
    </row>
    <row r="180" spans="1:27" ht="14.25" customHeight="1">
      <c r="A180" s="114"/>
      <c r="B180" s="112"/>
      <c r="C180" s="112"/>
      <c r="D180" s="112"/>
      <c r="E180" s="112"/>
      <c r="F180" s="112"/>
      <c r="G180" s="112"/>
      <c r="H180" s="112"/>
      <c r="I180" s="147"/>
      <c r="J180" s="112"/>
      <c r="K180" s="112"/>
      <c r="L180" s="112"/>
      <c r="M180" s="112"/>
      <c r="N180" s="112"/>
      <c r="O180" s="112"/>
      <c r="P180" s="112"/>
      <c r="Q180" s="112"/>
      <c r="R180" s="112"/>
      <c r="S180" s="112"/>
      <c r="T180" s="112"/>
      <c r="U180" s="112"/>
      <c r="V180" s="112"/>
      <c r="W180" s="112"/>
      <c r="X180" s="112"/>
      <c r="Y180" s="112"/>
      <c r="Z180" s="112"/>
      <c r="AA180" s="112"/>
    </row>
    <row r="181" spans="1:27" ht="14.25" customHeight="1">
      <c r="A181" s="114"/>
      <c r="B181" s="112"/>
      <c r="C181" s="112"/>
      <c r="D181" s="112"/>
      <c r="E181" s="112"/>
      <c r="F181" s="112"/>
      <c r="G181" s="112"/>
      <c r="H181" s="112"/>
      <c r="I181" s="147"/>
      <c r="J181" s="112"/>
      <c r="K181" s="112"/>
      <c r="L181" s="112"/>
      <c r="M181" s="112"/>
      <c r="N181" s="112"/>
      <c r="O181" s="112"/>
      <c r="P181" s="112"/>
      <c r="Q181" s="112"/>
      <c r="R181" s="112"/>
      <c r="S181" s="112"/>
      <c r="T181" s="112"/>
      <c r="U181" s="112"/>
      <c r="V181" s="112"/>
      <c r="W181" s="112"/>
      <c r="X181" s="112"/>
      <c r="Y181" s="112"/>
      <c r="Z181" s="112"/>
      <c r="AA181" s="112"/>
    </row>
    <row r="182" spans="1:27" ht="14.25" customHeight="1">
      <c r="A182" s="114"/>
      <c r="B182" s="112"/>
      <c r="C182" s="112"/>
      <c r="D182" s="112"/>
      <c r="E182" s="112"/>
      <c r="F182" s="112"/>
      <c r="G182" s="112"/>
      <c r="H182" s="112"/>
      <c r="I182" s="147"/>
      <c r="J182" s="112"/>
      <c r="K182" s="112"/>
      <c r="L182" s="112"/>
      <c r="M182" s="112"/>
      <c r="N182" s="112"/>
      <c r="O182" s="112"/>
      <c r="P182" s="112"/>
      <c r="Q182" s="112"/>
      <c r="R182" s="112"/>
      <c r="S182" s="112"/>
      <c r="T182" s="112"/>
      <c r="U182" s="112"/>
      <c r="V182" s="112"/>
      <c r="W182" s="112"/>
      <c r="X182" s="112"/>
      <c r="Y182" s="112"/>
      <c r="Z182" s="112"/>
      <c r="AA182" s="112"/>
    </row>
    <row r="183" spans="1:27" ht="14.25" customHeight="1">
      <c r="A183" s="114"/>
      <c r="B183" s="112"/>
      <c r="C183" s="112"/>
      <c r="D183" s="112"/>
      <c r="E183" s="112"/>
      <c r="F183" s="112"/>
      <c r="G183" s="112"/>
      <c r="H183" s="112"/>
      <c r="I183" s="147"/>
      <c r="J183" s="112"/>
      <c r="K183" s="112"/>
      <c r="L183" s="112"/>
      <c r="M183" s="112"/>
      <c r="N183" s="112"/>
      <c r="O183" s="112"/>
      <c r="P183" s="112"/>
      <c r="Q183" s="112"/>
      <c r="R183" s="112"/>
      <c r="S183" s="112"/>
      <c r="T183" s="112"/>
      <c r="U183" s="112"/>
      <c r="V183" s="112"/>
      <c r="W183" s="112"/>
      <c r="X183" s="112"/>
      <c r="Y183" s="112"/>
      <c r="Z183" s="112"/>
      <c r="AA183" s="112"/>
    </row>
    <row r="184" spans="1:27" ht="14.25" customHeight="1">
      <c r="A184" s="114"/>
      <c r="B184" s="112"/>
      <c r="C184" s="112"/>
      <c r="D184" s="112"/>
      <c r="E184" s="112"/>
      <c r="F184" s="112"/>
      <c r="G184" s="112"/>
      <c r="H184" s="112"/>
      <c r="I184" s="147"/>
      <c r="J184" s="112"/>
      <c r="K184" s="112"/>
      <c r="L184" s="112"/>
      <c r="M184" s="112"/>
      <c r="N184" s="112"/>
      <c r="O184" s="112"/>
      <c r="P184" s="112"/>
      <c r="Q184" s="112"/>
      <c r="R184" s="112"/>
      <c r="S184" s="112"/>
      <c r="T184" s="112"/>
      <c r="U184" s="112"/>
      <c r="V184" s="112"/>
      <c r="W184" s="112"/>
      <c r="X184" s="112"/>
      <c r="Y184" s="112"/>
      <c r="Z184" s="112"/>
      <c r="AA184" s="112"/>
    </row>
    <row r="185" spans="1:27" ht="14.25" customHeight="1">
      <c r="A185" s="114"/>
      <c r="B185" s="112"/>
      <c r="C185" s="112"/>
      <c r="D185" s="112"/>
      <c r="E185" s="112"/>
      <c r="F185" s="112"/>
      <c r="G185" s="112"/>
      <c r="H185" s="112"/>
      <c r="I185" s="147"/>
      <c r="J185" s="112"/>
      <c r="K185" s="112"/>
      <c r="L185" s="112"/>
      <c r="M185" s="112"/>
      <c r="N185" s="112"/>
      <c r="O185" s="112"/>
      <c r="P185" s="112"/>
      <c r="Q185" s="112"/>
      <c r="R185" s="112"/>
      <c r="S185" s="112"/>
      <c r="T185" s="112"/>
      <c r="U185" s="112"/>
      <c r="V185" s="112"/>
      <c r="W185" s="112"/>
      <c r="X185" s="112"/>
      <c r="Y185" s="112"/>
      <c r="Z185" s="112"/>
      <c r="AA185" s="112"/>
    </row>
    <row r="186" spans="1:27" ht="14.25" customHeight="1">
      <c r="A186" s="114"/>
      <c r="B186" s="112"/>
      <c r="C186" s="112"/>
      <c r="D186" s="112"/>
      <c r="E186" s="112"/>
      <c r="F186" s="112"/>
      <c r="G186" s="112"/>
      <c r="H186" s="112"/>
      <c r="I186" s="147"/>
      <c r="J186" s="112"/>
      <c r="K186" s="112"/>
      <c r="L186" s="112"/>
      <c r="M186" s="112"/>
      <c r="N186" s="112"/>
      <c r="O186" s="112"/>
      <c r="P186" s="112"/>
      <c r="Q186" s="112"/>
      <c r="R186" s="112"/>
      <c r="S186" s="112"/>
      <c r="T186" s="112"/>
      <c r="U186" s="112"/>
      <c r="V186" s="112"/>
      <c r="W186" s="112"/>
      <c r="X186" s="112"/>
      <c r="Y186" s="112"/>
      <c r="Z186" s="112"/>
      <c r="AA186" s="112"/>
    </row>
    <row r="187" spans="1:27" ht="14.25" customHeight="1">
      <c r="A187" s="114"/>
      <c r="B187" s="112"/>
      <c r="C187" s="112"/>
      <c r="D187" s="112"/>
      <c r="E187" s="112"/>
      <c r="F187" s="112"/>
      <c r="G187" s="112"/>
      <c r="H187" s="112"/>
      <c r="I187" s="147"/>
      <c r="J187" s="112"/>
      <c r="K187" s="112"/>
      <c r="L187" s="112"/>
      <c r="M187" s="112"/>
      <c r="N187" s="112"/>
      <c r="O187" s="112"/>
      <c r="P187" s="112"/>
      <c r="Q187" s="112"/>
      <c r="R187" s="112"/>
      <c r="S187" s="112"/>
      <c r="T187" s="112"/>
      <c r="U187" s="112"/>
      <c r="V187" s="112"/>
      <c r="W187" s="112"/>
      <c r="X187" s="112"/>
      <c r="Y187" s="112"/>
      <c r="Z187" s="112"/>
      <c r="AA187" s="112"/>
    </row>
    <row r="188" spans="1:27" ht="14.25" customHeight="1">
      <c r="A188" s="114"/>
      <c r="B188" s="112"/>
      <c r="C188" s="112"/>
      <c r="D188" s="112"/>
      <c r="E188" s="112"/>
      <c r="F188" s="112"/>
      <c r="G188" s="112"/>
      <c r="H188" s="112"/>
      <c r="I188" s="147"/>
      <c r="J188" s="112"/>
      <c r="K188" s="112"/>
      <c r="L188" s="112"/>
      <c r="M188" s="112"/>
      <c r="N188" s="112"/>
      <c r="O188" s="112"/>
      <c r="P188" s="112"/>
      <c r="Q188" s="112"/>
      <c r="R188" s="112"/>
      <c r="S188" s="112"/>
      <c r="T188" s="112"/>
      <c r="U188" s="112"/>
      <c r="V188" s="112"/>
      <c r="W188" s="112"/>
      <c r="X188" s="112"/>
      <c r="Y188" s="112"/>
      <c r="Z188" s="112"/>
      <c r="AA188" s="112"/>
    </row>
    <row r="189" spans="1:27" ht="14.25" customHeight="1">
      <c r="A189" s="114"/>
      <c r="B189" s="112"/>
      <c r="C189" s="112"/>
      <c r="D189" s="112"/>
      <c r="E189" s="112"/>
      <c r="F189" s="112"/>
      <c r="G189" s="112"/>
      <c r="H189" s="112"/>
      <c r="I189" s="147"/>
      <c r="J189" s="112"/>
      <c r="K189" s="112"/>
      <c r="L189" s="112"/>
      <c r="M189" s="112"/>
      <c r="N189" s="112"/>
      <c r="O189" s="112"/>
      <c r="P189" s="112"/>
      <c r="Q189" s="112"/>
      <c r="R189" s="112"/>
      <c r="S189" s="112"/>
      <c r="T189" s="112"/>
      <c r="U189" s="112"/>
      <c r="V189" s="112"/>
      <c r="W189" s="112"/>
      <c r="X189" s="112"/>
      <c r="Y189" s="112"/>
      <c r="Z189" s="112"/>
      <c r="AA189" s="112"/>
    </row>
    <row r="190" spans="1:27" ht="14.25" customHeight="1">
      <c r="A190" s="114"/>
      <c r="B190" s="112"/>
      <c r="C190" s="112"/>
      <c r="D190" s="112"/>
      <c r="E190" s="112"/>
      <c r="F190" s="112"/>
      <c r="G190" s="112"/>
      <c r="H190" s="112"/>
      <c r="I190" s="147"/>
      <c r="J190" s="112"/>
      <c r="K190" s="112"/>
      <c r="L190" s="112"/>
      <c r="M190" s="112"/>
      <c r="N190" s="112"/>
      <c r="O190" s="112"/>
      <c r="P190" s="112"/>
      <c r="Q190" s="112"/>
      <c r="R190" s="112"/>
      <c r="S190" s="112"/>
      <c r="T190" s="112"/>
      <c r="U190" s="112"/>
      <c r="V190" s="112"/>
      <c r="W190" s="112"/>
      <c r="X190" s="112"/>
      <c r="Y190" s="112"/>
      <c r="Z190" s="112"/>
      <c r="AA190" s="112"/>
    </row>
    <row r="191" spans="1:27" ht="14.25" customHeight="1">
      <c r="A191" s="114"/>
      <c r="B191" s="112"/>
      <c r="C191" s="112"/>
      <c r="D191" s="112"/>
      <c r="E191" s="112"/>
      <c r="F191" s="112"/>
      <c r="G191" s="112"/>
      <c r="H191" s="112"/>
      <c r="I191" s="147"/>
      <c r="J191" s="112"/>
      <c r="K191" s="112"/>
      <c r="L191" s="112"/>
      <c r="M191" s="112"/>
      <c r="N191" s="112"/>
      <c r="O191" s="112"/>
      <c r="P191" s="112"/>
      <c r="Q191" s="112"/>
      <c r="R191" s="112"/>
      <c r="S191" s="112"/>
      <c r="T191" s="112"/>
      <c r="U191" s="112"/>
      <c r="V191" s="112"/>
      <c r="W191" s="112"/>
      <c r="X191" s="112"/>
      <c r="Y191" s="112"/>
      <c r="Z191" s="112"/>
      <c r="AA191" s="112"/>
    </row>
    <row r="192" spans="1:27" ht="14.25" customHeight="1">
      <c r="A192" s="114"/>
      <c r="B192" s="112"/>
      <c r="C192" s="112"/>
      <c r="D192" s="112"/>
      <c r="E192" s="112"/>
      <c r="F192" s="112"/>
      <c r="G192" s="112"/>
      <c r="H192" s="112"/>
      <c r="I192" s="147"/>
      <c r="J192" s="112"/>
      <c r="K192" s="112"/>
      <c r="L192" s="112"/>
      <c r="M192" s="112"/>
      <c r="N192" s="112"/>
      <c r="O192" s="112"/>
      <c r="P192" s="112"/>
      <c r="Q192" s="112"/>
      <c r="R192" s="112"/>
      <c r="S192" s="112"/>
      <c r="T192" s="112"/>
      <c r="U192" s="112"/>
      <c r="V192" s="112"/>
      <c r="W192" s="112"/>
      <c r="X192" s="112"/>
      <c r="Y192" s="112"/>
      <c r="Z192" s="112"/>
      <c r="AA192" s="112"/>
    </row>
    <row r="193" spans="1:27" ht="14.25" customHeight="1">
      <c r="A193" s="114"/>
      <c r="B193" s="112"/>
      <c r="C193" s="112"/>
      <c r="D193" s="112"/>
      <c r="E193" s="112"/>
      <c r="F193" s="112"/>
      <c r="G193" s="112"/>
      <c r="H193" s="112"/>
      <c r="I193" s="147"/>
      <c r="J193" s="112"/>
      <c r="K193" s="112"/>
      <c r="L193" s="112"/>
      <c r="M193" s="112"/>
      <c r="N193" s="112"/>
      <c r="O193" s="112"/>
      <c r="P193" s="112"/>
      <c r="Q193" s="112"/>
      <c r="R193" s="112"/>
      <c r="S193" s="112"/>
      <c r="T193" s="112"/>
      <c r="U193" s="112"/>
      <c r="V193" s="112"/>
      <c r="W193" s="112"/>
      <c r="X193" s="112"/>
      <c r="Y193" s="112"/>
      <c r="Z193" s="112"/>
      <c r="AA193" s="112"/>
    </row>
    <row r="194" spans="1:27" ht="14.25" customHeight="1">
      <c r="A194" s="114"/>
      <c r="B194" s="112"/>
      <c r="C194" s="112"/>
      <c r="D194" s="112"/>
      <c r="E194" s="112"/>
      <c r="F194" s="112"/>
      <c r="G194" s="112"/>
      <c r="H194" s="112"/>
      <c r="I194" s="147"/>
      <c r="J194" s="112"/>
      <c r="K194" s="112"/>
      <c r="L194" s="112"/>
      <c r="M194" s="112"/>
      <c r="N194" s="112"/>
      <c r="O194" s="112"/>
      <c r="P194" s="112"/>
      <c r="Q194" s="112"/>
      <c r="R194" s="112"/>
      <c r="S194" s="112"/>
      <c r="T194" s="112"/>
      <c r="U194" s="112"/>
      <c r="V194" s="112"/>
      <c r="W194" s="112"/>
      <c r="X194" s="112"/>
      <c r="Y194" s="112"/>
      <c r="Z194" s="112"/>
      <c r="AA194" s="112"/>
    </row>
    <row r="195" spans="1:27" ht="14.25" customHeight="1">
      <c r="A195" s="114"/>
      <c r="B195" s="112"/>
      <c r="C195" s="112"/>
      <c r="D195" s="112"/>
      <c r="E195" s="112"/>
      <c r="F195" s="112"/>
      <c r="G195" s="112"/>
      <c r="H195" s="112"/>
      <c r="I195" s="147"/>
      <c r="J195" s="112"/>
      <c r="K195" s="112"/>
      <c r="L195" s="112"/>
      <c r="M195" s="112"/>
      <c r="N195" s="112"/>
      <c r="O195" s="112"/>
      <c r="P195" s="112"/>
      <c r="Q195" s="112"/>
      <c r="R195" s="112"/>
      <c r="S195" s="112"/>
      <c r="T195" s="112"/>
      <c r="U195" s="112"/>
      <c r="V195" s="112"/>
      <c r="W195" s="112"/>
      <c r="X195" s="112"/>
      <c r="Y195" s="112"/>
      <c r="Z195" s="112"/>
      <c r="AA195" s="112"/>
    </row>
    <row r="196" spans="1:27" ht="14.25" customHeight="1">
      <c r="A196" s="114"/>
      <c r="B196" s="112"/>
      <c r="C196" s="112"/>
      <c r="D196" s="112"/>
      <c r="E196" s="112"/>
      <c r="F196" s="112"/>
      <c r="G196" s="112"/>
      <c r="H196" s="112"/>
      <c r="I196" s="147"/>
      <c r="J196" s="112"/>
      <c r="K196" s="112"/>
      <c r="L196" s="112"/>
      <c r="M196" s="112"/>
      <c r="N196" s="112"/>
      <c r="O196" s="112"/>
      <c r="P196" s="112"/>
      <c r="Q196" s="112"/>
      <c r="R196" s="112"/>
      <c r="S196" s="112"/>
      <c r="T196" s="112"/>
      <c r="U196" s="112"/>
      <c r="V196" s="112"/>
      <c r="W196" s="112"/>
      <c r="X196" s="112"/>
      <c r="Y196" s="112"/>
      <c r="Z196" s="112"/>
      <c r="AA196" s="112"/>
    </row>
    <row r="197" spans="1:27" ht="14.25" customHeight="1">
      <c r="A197" s="114"/>
      <c r="B197" s="112"/>
      <c r="C197" s="112"/>
      <c r="D197" s="112"/>
      <c r="E197" s="112"/>
      <c r="F197" s="112"/>
      <c r="G197" s="112"/>
      <c r="H197" s="112"/>
      <c r="I197" s="147"/>
      <c r="J197" s="112"/>
      <c r="K197" s="112"/>
      <c r="L197" s="112"/>
      <c r="M197" s="112"/>
      <c r="N197" s="112"/>
      <c r="O197" s="112"/>
      <c r="P197" s="112"/>
      <c r="Q197" s="112"/>
      <c r="R197" s="112"/>
      <c r="S197" s="112"/>
      <c r="T197" s="112"/>
      <c r="U197" s="112"/>
      <c r="V197" s="112"/>
      <c r="W197" s="112"/>
      <c r="X197" s="112"/>
      <c r="Y197" s="112"/>
      <c r="Z197" s="112"/>
      <c r="AA197" s="112"/>
    </row>
    <row r="198" spans="1:27" ht="14.25" customHeight="1">
      <c r="A198" s="114"/>
      <c r="B198" s="112"/>
      <c r="C198" s="112"/>
      <c r="D198" s="112"/>
      <c r="E198" s="112"/>
      <c r="F198" s="112"/>
      <c r="G198" s="112"/>
      <c r="H198" s="112"/>
      <c r="I198" s="147"/>
      <c r="J198" s="112"/>
      <c r="K198" s="112"/>
      <c r="L198" s="112"/>
      <c r="M198" s="112"/>
      <c r="N198" s="112"/>
      <c r="O198" s="112"/>
      <c r="P198" s="112"/>
      <c r="Q198" s="112"/>
      <c r="R198" s="112"/>
      <c r="S198" s="112"/>
      <c r="T198" s="112"/>
      <c r="U198" s="112"/>
      <c r="V198" s="112"/>
      <c r="W198" s="112"/>
      <c r="X198" s="112"/>
      <c r="Y198" s="112"/>
      <c r="Z198" s="112"/>
      <c r="AA198" s="112"/>
    </row>
    <row r="199" spans="1:27" ht="14.25" customHeight="1">
      <c r="A199" s="114"/>
      <c r="B199" s="112"/>
      <c r="C199" s="112"/>
      <c r="D199" s="112"/>
      <c r="E199" s="112"/>
      <c r="F199" s="112"/>
      <c r="G199" s="112"/>
      <c r="H199" s="112"/>
      <c r="I199" s="147"/>
      <c r="J199" s="112"/>
      <c r="K199" s="112"/>
      <c r="L199" s="112"/>
      <c r="M199" s="112"/>
      <c r="N199" s="112"/>
      <c r="O199" s="112"/>
      <c r="P199" s="112"/>
      <c r="Q199" s="112"/>
      <c r="R199" s="112"/>
      <c r="S199" s="112"/>
      <c r="T199" s="112"/>
      <c r="U199" s="112"/>
      <c r="V199" s="112"/>
      <c r="W199" s="112"/>
      <c r="X199" s="112"/>
      <c r="Y199" s="112"/>
      <c r="Z199" s="112"/>
      <c r="AA199" s="112"/>
    </row>
    <row r="200" spans="1:27" ht="14.25" customHeight="1">
      <c r="A200" s="114"/>
      <c r="B200" s="112"/>
      <c r="C200" s="112"/>
      <c r="D200" s="112"/>
      <c r="E200" s="112"/>
      <c r="F200" s="112"/>
      <c r="G200" s="112"/>
      <c r="H200" s="112"/>
      <c r="I200" s="147"/>
      <c r="J200" s="112"/>
      <c r="K200" s="112"/>
      <c r="L200" s="112"/>
      <c r="M200" s="112"/>
      <c r="N200" s="112"/>
      <c r="O200" s="112"/>
      <c r="P200" s="112"/>
      <c r="Q200" s="112"/>
      <c r="R200" s="112"/>
      <c r="S200" s="112"/>
      <c r="T200" s="112"/>
      <c r="U200" s="112"/>
      <c r="V200" s="112"/>
      <c r="W200" s="112"/>
      <c r="X200" s="112"/>
      <c r="Y200" s="112"/>
      <c r="Z200" s="112"/>
      <c r="AA200" s="112"/>
    </row>
    <row r="201" spans="1:27" ht="14.25" customHeight="1">
      <c r="A201" s="114"/>
      <c r="B201" s="112"/>
      <c r="C201" s="112"/>
      <c r="D201" s="112"/>
      <c r="E201" s="112"/>
      <c r="F201" s="112"/>
      <c r="G201" s="112"/>
      <c r="H201" s="112"/>
      <c r="I201" s="147"/>
      <c r="J201" s="112"/>
      <c r="K201" s="112"/>
      <c r="L201" s="112"/>
      <c r="M201" s="112"/>
      <c r="N201" s="112"/>
      <c r="O201" s="112"/>
      <c r="P201" s="112"/>
      <c r="Q201" s="112"/>
      <c r="R201" s="112"/>
      <c r="S201" s="112"/>
      <c r="T201" s="112"/>
      <c r="U201" s="112"/>
      <c r="V201" s="112"/>
      <c r="W201" s="112"/>
      <c r="X201" s="112"/>
      <c r="Y201" s="112"/>
      <c r="Z201" s="112"/>
      <c r="AA201" s="112"/>
    </row>
    <row r="202" spans="1:27" ht="14.25" customHeight="1">
      <c r="A202" s="114"/>
      <c r="B202" s="112"/>
      <c r="C202" s="112"/>
      <c r="D202" s="112"/>
      <c r="E202" s="112"/>
      <c r="F202" s="112"/>
      <c r="G202" s="112"/>
      <c r="H202" s="112"/>
      <c r="I202" s="147"/>
      <c r="J202" s="112"/>
      <c r="K202" s="112"/>
      <c r="L202" s="112"/>
      <c r="M202" s="112"/>
      <c r="N202" s="112"/>
      <c r="O202" s="112"/>
      <c r="P202" s="112"/>
      <c r="Q202" s="112"/>
      <c r="R202" s="112"/>
      <c r="S202" s="112"/>
      <c r="T202" s="112"/>
      <c r="U202" s="112"/>
      <c r="V202" s="112"/>
      <c r="W202" s="112"/>
      <c r="X202" s="112"/>
      <c r="Y202" s="112"/>
      <c r="Z202" s="112"/>
      <c r="AA202" s="112"/>
    </row>
    <row r="203" spans="1:27" ht="14.25" customHeight="1">
      <c r="A203" s="114"/>
      <c r="B203" s="112"/>
      <c r="C203" s="112"/>
      <c r="D203" s="112"/>
      <c r="E203" s="112"/>
      <c r="F203" s="112"/>
      <c r="G203" s="112"/>
      <c r="H203" s="112"/>
      <c r="I203" s="147"/>
      <c r="J203" s="112"/>
      <c r="K203" s="112"/>
      <c r="L203" s="112"/>
      <c r="M203" s="112"/>
      <c r="N203" s="112"/>
      <c r="O203" s="112"/>
      <c r="P203" s="112"/>
      <c r="Q203" s="112"/>
      <c r="R203" s="112"/>
      <c r="S203" s="112"/>
      <c r="T203" s="112"/>
      <c r="U203" s="112"/>
      <c r="V203" s="112"/>
      <c r="W203" s="112"/>
      <c r="X203" s="112"/>
      <c r="Y203" s="112"/>
      <c r="Z203" s="112"/>
      <c r="AA203" s="112"/>
    </row>
    <row r="204" spans="1:27" ht="14.25" customHeight="1">
      <c r="A204" s="114"/>
      <c r="B204" s="112"/>
      <c r="C204" s="112"/>
      <c r="D204" s="112"/>
      <c r="E204" s="112"/>
      <c r="F204" s="112"/>
      <c r="G204" s="112"/>
      <c r="H204" s="112"/>
      <c r="I204" s="147"/>
      <c r="J204" s="112"/>
      <c r="K204" s="112"/>
      <c r="L204" s="112"/>
      <c r="M204" s="112"/>
      <c r="N204" s="112"/>
      <c r="O204" s="112"/>
      <c r="P204" s="112"/>
      <c r="Q204" s="112"/>
      <c r="R204" s="112"/>
      <c r="S204" s="112"/>
      <c r="T204" s="112"/>
      <c r="U204" s="112"/>
      <c r="V204" s="112"/>
      <c r="W204" s="112"/>
      <c r="X204" s="112"/>
      <c r="Y204" s="112"/>
      <c r="Z204" s="112"/>
      <c r="AA204" s="112"/>
    </row>
    <row r="205" spans="1:27" ht="14.25" customHeight="1">
      <c r="A205" s="114"/>
      <c r="B205" s="112"/>
      <c r="C205" s="112"/>
      <c r="D205" s="112"/>
      <c r="E205" s="112"/>
      <c r="F205" s="112"/>
      <c r="G205" s="112"/>
      <c r="H205" s="112"/>
      <c r="I205" s="147"/>
      <c r="J205" s="112"/>
      <c r="K205" s="112"/>
      <c r="L205" s="112"/>
      <c r="M205" s="112"/>
      <c r="N205" s="112"/>
      <c r="O205" s="112"/>
      <c r="P205" s="112"/>
      <c r="Q205" s="112"/>
      <c r="R205" s="112"/>
      <c r="S205" s="112"/>
      <c r="T205" s="112"/>
      <c r="U205" s="112"/>
      <c r="V205" s="112"/>
      <c r="W205" s="112"/>
      <c r="X205" s="112"/>
      <c r="Y205" s="112"/>
      <c r="Z205" s="112"/>
      <c r="AA205" s="112"/>
    </row>
    <row r="206" spans="1:27" ht="14.25" customHeight="1">
      <c r="A206" s="114"/>
      <c r="B206" s="112"/>
      <c r="C206" s="112"/>
      <c r="D206" s="112"/>
      <c r="E206" s="112"/>
      <c r="F206" s="112"/>
      <c r="G206" s="112"/>
      <c r="H206" s="112"/>
      <c r="I206" s="147"/>
      <c r="J206" s="112"/>
      <c r="K206" s="112"/>
      <c r="L206" s="112"/>
      <c r="M206" s="112"/>
      <c r="N206" s="112"/>
      <c r="O206" s="112"/>
      <c r="P206" s="112"/>
      <c r="Q206" s="112"/>
      <c r="R206" s="112"/>
      <c r="S206" s="112"/>
      <c r="T206" s="112"/>
      <c r="U206" s="112"/>
      <c r="V206" s="112"/>
      <c r="W206" s="112"/>
      <c r="X206" s="112"/>
      <c r="Y206" s="112"/>
      <c r="Z206" s="112"/>
      <c r="AA206" s="112"/>
    </row>
    <row r="207" spans="1:27" ht="14.25" customHeight="1">
      <c r="A207" s="114"/>
      <c r="B207" s="112"/>
      <c r="C207" s="112"/>
      <c r="D207" s="112"/>
      <c r="E207" s="112"/>
      <c r="F207" s="112"/>
      <c r="G207" s="112"/>
      <c r="H207" s="112"/>
      <c r="I207" s="147"/>
      <c r="J207" s="112"/>
      <c r="K207" s="112"/>
      <c r="L207" s="112"/>
      <c r="M207" s="112"/>
      <c r="N207" s="112"/>
      <c r="O207" s="112"/>
      <c r="P207" s="112"/>
      <c r="Q207" s="112"/>
      <c r="R207" s="112"/>
      <c r="S207" s="112"/>
      <c r="T207" s="112"/>
      <c r="U207" s="112"/>
      <c r="V207" s="112"/>
      <c r="W207" s="112"/>
      <c r="X207" s="112"/>
      <c r="Y207" s="112"/>
      <c r="Z207" s="112"/>
      <c r="AA207" s="112"/>
    </row>
    <row r="208" spans="1:27" ht="14.25" customHeight="1">
      <c r="A208" s="114"/>
      <c r="B208" s="112"/>
      <c r="C208" s="112"/>
      <c r="D208" s="112"/>
      <c r="E208" s="112"/>
      <c r="F208" s="112"/>
      <c r="G208" s="112"/>
      <c r="H208" s="112"/>
      <c r="I208" s="147"/>
      <c r="J208" s="112"/>
      <c r="K208" s="112"/>
      <c r="L208" s="112"/>
      <c r="M208" s="112"/>
      <c r="N208" s="112"/>
      <c r="O208" s="112"/>
      <c r="P208" s="112"/>
      <c r="Q208" s="112"/>
      <c r="R208" s="112"/>
      <c r="S208" s="112"/>
      <c r="T208" s="112"/>
      <c r="U208" s="112"/>
      <c r="V208" s="112"/>
      <c r="W208" s="112"/>
      <c r="X208" s="112"/>
      <c r="Y208" s="112"/>
      <c r="Z208" s="112"/>
      <c r="AA208" s="112"/>
    </row>
    <row r="209" spans="1:27" ht="14.25" customHeight="1">
      <c r="A209" s="114"/>
      <c r="B209" s="112"/>
      <c r="C209" s="112"/>
      <c r="D209" s="112"/>
      <c r="E209" s="112"/>
      <c r="F209" s="112"/>
      <c r="G209" s="112"/>
      <c r="H209" s="112"/>
      <c r="I209" s="147"/>
      <c r="J209" s="112"/>
      <c r="K209" s="112"/>
      <c r="L209" s="112"/>
      <c r="M209" s="112"/>
      <c r="N209" s="112"/>
      <c r="O209" s="112"/>
      <c r="P209" s="112"/>
      <c r="Q209" s="112"/>
      <c r="R209" s="112"/>
      <c r="S209" s="112"/>
      <c r="T209" s="112"/>
      <c r="U209" s="112"/>
      <c r="V209" s="112"/>
      <c r="W209" s="112"/>
      <c r="X209" s="112"/>
      <c r="Y209" s="112"/>
      <c r="Z209" s="112"/>
      <c r="AA209" s="112"/>
    </row>
    <row r="210" spans="1:27" ht="14.25" customHeight="1">
      <c r="A210" s="114"/>
      <c r="B210" s="112"/>
      <c r="C210" s="112"/>
      <c r="D210" s="112"/>
      <c r="E210" s="112"/>
      <c r="F210" s="112"/>
      <c r="G210" s="112"/>
      <c r="H210" s="112"/>
      <c r="I210" s="147"/>
      <c r="J210" s="112"/>
      <c r="K210" s="112"/>
      <c r="L210" s="112"/>
      <c r="M210" s="112"/>
      <c r="N210" s="112"/>
      <c r="O210" s="112"/>
      <c r="P210" s="112"/>
      <c r="Q210" s="112"/>
      <c r="R210" s="112"/>
      <c r="S210" s="112"/>
      <c r="T210" s="112"/>
      <c r="U210" s="112"/>
      <c r="V210" s="112"/>
      <c r="W210" s="112"/>
      <c r="X210" s="112"/>
      <c r="Y210" s="112"/>
      <c r="Z210" s="112"/>
      <c r="AA210" s="112"/>
    </row>
    <row r="211" spans="1:27" ht="14.25" customHeight="1">
      <c r="A211" s="114"/>
      <c r="B211" s="112"/>
      <c r="C211" s="112"/>
      <c r="D211" s="112"/>
      <c r="E211" s="112"/>
      <c r="F211" s="112"/>
      <c r="G211" s="112"/>
      <c r="H211" s="112"/>
      <c r="I211" s="147"/>
      <c r="J211" s="112"/>
      <c r="K211" s="112"/>
      <c r="L211" s="112"/>
      <c r="M211" s="112"/>
      <c r="N211" s="112"/>
      <c r="O211" s="112"/>
      <c r="P211" s="112"/>
      <c r="Q211" s="112"/>
      <c r="R211" s="112"/>
      <c r="S211" s="112"/>
      <c r="T211" s="112"/>
      <c r="U211" s="112"/>
      <c r="V211" s="112"/>
      <c r="W211" s="112"/>
      <c r="X211" s="112"/>
      <c r="Y211" s="112"/>
      <c r="Z211" s="112"/>
      <c r="AA211" s="112"/>
    </row>
    <row r="212" spans="1:27" ht="14.25" customHeight="1">
      <c r="A212" s="114"/>
      <c r="B212" s="112"/>
      <c r="C212" s="112"/>
      <c r="D212" s="112"/>
      <c r="E212" s="112"/>
      <c r="F212" s="112"/>
      <c r="G212" s="112"/>
      <c r="H212" s="112"/>
      <c r="I212" s="147"/>
      <c r="J212" s="112"/>
      <c r="K212" s="112"/>
      <c r="L212" s="112"/>
      <c r="M212" s="112"/>
      <c r="N212" s="112"/>
      <c r="O212" s="112"/>
      <c r="P212" s="112"/>
      <c r="Q212" s="112"/>
      <c r="R212" s="112"/>
      <c r="S212" s="112"/>
      <c r="T212" s="112"/>
      <c r="U212" s="112"/>
      <c r="V212" s="112"/>
      <c r="W212" s="112"/>
      <c r="X212" s="112"/>
      <c r="Y212" s="112"/>
      <c r="Z212" s="112"/>
      <c r="AA212" s="112"/>
    </row>
    <row r="213" spans="1:27" ht="14.25" customHeight="1">
      <c r="A213" s="114"/>
      <c r="B213" s="112"/>
      <c r="C213" s="112"/>
      <c r="D213" s="112"/>
      <c r="E213" s="112"/>
      <c r="F213" s="112"/>
      <c r="G213" s="112"/>
      <c r="H213" s="112"/>
      <c r="I213" s="147"/>
      <c r="J213" s="112"/>
      <c r="K213" s="112"/>
      <c r="L213" s="112"/>
      <c r="M213" s="112"/>
      <c r="N213" s="112"/>
      <c r="O213" s="112"/>
      <c r="P213" s="112"/>
      <c r="Q213" s="112"/>
      <c r="R213" s="112"/>
      <c r="S213" s="112"/>
      <c r="T213" s="112"/>
      <c r="U213" s="112"/>
      <c r="V213" s="112"/>
      <c r="W213" s="112"/>
      <c r="X213" s="112"/>
      <c r="Y213" s="112"/>
      <c r="Z213" s="112"/>
      <c r="AA213" s="112"/>
    </row>
    <row r="214" spans="1:27" ht="14.25" customHeight="1">
      <c r="A214" s="114"/>
      <c r="B214" s="112"/>
      <c r="C214" s="112"/>
      <c r="D214" s="112"/>
      <c r="E214" s="112"/>
      <c r="F214" s="112"/>
      <c r="G214" s="112"/>
      <c r="H214" s="112"/>
      <c r="I214" s="147"/>
      <c r="J214" s="112"/>
      <c r="K214" s="112"/>
      <c r="L214" s="112"/>
      <c r="M214" s="112"/>
      <c r="N214" s="112"/>
      <c r="O214" s="112"/>
      <c r="P214" s="112"/>
      <c r="Q214" s="112"/>
      <c r="R214" s="112"/>
      <c r="S214" s="112"/>
      <c r="T214" s="112"/>
      <c r="U214" s="112"/>
      <c r="V214" s="112"/>
      <c r="W214" s="112"/>
      <c r="X214" s="112"/>
      <c r="Y214" s="112"/>
      <c r="Z214" s="112"/>
      <c r="AA214" s="112"/>
    </row>
    <row r="215" spans="1:27" ht="14.25" customHeight="1">
      <c r="A215" s="114"/>
      <c r="B215" s="112"/>
      <c r="C215" s="112"/>
      <c r="D215" s="112"/>
      <c r="E215" s="112"/>
      <c r="F215" s="112"/>
      <c r="G215" s="112"/>
      <c r="H215" s="112"/>
      <c r="I215" s="147"/>
      <c r="J215" s="112"/>
      <c r="K215" s="112"/>
      <c r="L215" s="112"/>
      <c r="M215" s="112"/>
      <c r="N215" s="112"/>
      <c r="O215" s="112"/>
      <c r="P215" s="112"/>
      <c r="Q215" s="112"/>
      <c r="R215" s="112"/>
      <c r="S215" s="112"/>
      <c r="T215" s="112"/>
      <c r="U215" s="112"/>
      <c r="V215" s="112"/>
      <c r="W215" s="112"/>
      <c r="X215" s="112"/>
      <c r="Y215" s="112"/>
      <c r="Z215" s="112"/>
      <c r="AA215" s="112"/>
    </row>
    <row r="216" spans="1:27" ht="14.25" customHeight="1">
      <c r="A216" s="114"/>
      <c r="B216" s="112"/>
      <c r="C216" s="112"/>
      <c r="D216" s="112"/>
      <c r="E216" s="112"/>
      <c r="F216" s="112"/>
      <c r="G216" s="112"/>
      <c r="H216" s="112"/>
      <c r="I216" s="147"/>
      <c r="J216" s="112"/>
      <c r="K216" s="112"/>
      <c r="L216" s="112"/>
      <c r="M216" s="112"/>
      <c r="N216" s="112"/>
      <c r="O216" s="112"/>
      <c r="P216" s="112"/>
      <c r="Q216" s="112"/>
      <c r="R216" s="112"/>
      <c r="S216" s="112"/>
      <c r="T216" s="112"/>
      <c r="U216" s="112"/>
      <c r="V216" s="112"/>
      <c r="W216" s="112"/>
      <c r="X216" s="112"/>
      <c r="Y216" s="112"/>
      <c r="Z216" s="112"/>
      <c r="AA216" s="112"/>
    </row>
    <row r="217" spans="1:27" ht="14.25" customHeight="1">
      <c r="A217" s="114"/>
      <c r="B217" s="112"/>
      <c r="C217" s="112"/>
      <c r="D217" s="112"/>
      <c r="E217" s="112"/>
      <c r="F217" s="112"/>
      <c r="G217" s="112"/>
      <c r="H217" s="112"/>
      <c r="I217" s="147"/>
      <c r="J217" s="112"/>
      <c r="K217" s="112"/>
      <c r="L217" s="112"/>
      <c r="M217" s="112"/>
      <c r="N217" s="112"/>
      <c r="O217" s="112"/>
      <c r="P217" s="112"/>
      <c r="Q217" s="112"/>
      <c r="R217" s="112"/>
      <c r="S217" s="112"/>
      <c r="T217" s="112"/>
      <c r="U217" s="112"/>
      <c r="V217" s="112"/>
      <c r="W217" s="112"/>
      <c r="X217" s="112"/>
      <c r="Y217" s="112"/>
      <c r="Z217" s="112"/>
      <c r="AA217" s="112"/>
    </row>
    <row r="218" spans="1:27" ht="14.25" customHeight="1">
      <c r="A218" s="114"/>
      <c r="B218" s="112"/>
      <c r="C218" s="112"/>
      <c r="D218" s="112"/>
      <c r="E218" s="112"/>
      <c r="F218" s="112"/>
      <c r="G218" s="112"/>
      <c r="H218" s="112"/>
      <c r="I218" s="147"/>
      <c r="J218" s="112"/>
      <c r="K218" s="112"/>
      <c r="L218" s="112"/>
      <c r="M218" s="112"/>
      <c r="N218" s="112"/>
      <c r="O218" s="112"/>
      <c r="P218" s="112"/>
      <c r="Q218" s="112"/>
      <c r="R218" s="112"/>
      <c r="S218" s="112"/>
      <c r="T218" s="112"/>
      <c r="U218" s="112"/>
      <c r="V218" s="112"/>
      <c r="W218" s="112"/>
      <c r="X218" s="112"/>
      <c r="Y218" s="112"/>
      <c r="Z218" s="112"/>
      <c r="AA218" s="112"/>
    </row>
    <row r="219" spans="1:27" ht="14.25" customHeight="1">
      <c r="A219" s="114"/>
      <c r="B219" s="112"/>
      <c r="C219" s="112"/>
      <c r="D219" s="112"/>
      <c r="E219" s="112"/>
      <c r="F219" s="112"/>
      <c r="G219" s="112"/>
      <c r="H219" s="112"/>
      <c r="I219" s="147"/>
      <c r="J219" s="112"/>
      <c r="K219" s="112"/>
      <c r="L219" s="112"/>
      <c r="M219" s="112"/>
      <c r="N219" s="112"/>
      <c r="O219" s="112"/>
      <c r="P219" s="112"/>
      <c r="Q219" s="112"/>
      <c r="R219" s="112"/>
      <c r="S219" s="112"/>
      <c r="T219" s="112"/>
      <c r="U219" s="112"/>
      <c r="V219" s="112"/>
      <c r="W219" s="112"/>
      <c r="X219" s="112"/>
      <c r="Y219" s="112"/>
      <c r="Z219" s="112"/>
      <c r="AA219" s="112"/>
    </row>
    <row r="220" spans="1:27" ht="14.25" customHeight="1">
      <c r="A220" s="114"/>
      <c r="B220" s="112"/>
      <c r="C220" s="112"/>
      <c r="D220" s="112"/>
      <c r="E220" s="112"/>
      <c r="F220" s="112"/>
      <c r="G220" s="112"/>
      <c r="H220" s="112"/>
      <c r="I220" s="147"/>
      <c r="J220" s="112"/>
      <c r="K220" s="112"/>
      <c r="L220" s="112"/>
      <c r="M220" s="112"/>
      <c r="N220" s="112"/>
      <c r="O220" s="112"/>
      <c r="P220" s="112"/>
      <c r="Q220" s="112"/>
      <c r="R220" s="112"/>
      <c r="S220" s="112"/>
      <c r="T220" s="112"/>
      <c r="U220" s="112"/>
      <c r="V220" s="112"/>
      <c r="W220" s="112"/>
      <c r="X220" s="112"/>
      <c r="Y220" s="112"/>
      <c r="Z220" s="112"/>
      <c r="AA220" s="112"/>
    </row>
    <row r="221" spans="1:27" ht="14.25" customHeight="1">
      <c r="A221" s="114"/>
      <c r="B221" s="112"/>
      <c r="C221" s="112"/>
      <c r="D221" s="112"/>
      <c r="E221" s="112"/>
      <c r="F221" s="112"/>
      <c r="G221" s="112"/>
      <c r="H221" s="112"/>
      <c r="I221" s="147"/>
      <c r="J221" s="112"/>
      <c r="K221" s="112"/>
      <c r="L221" s="112"/>
      <c r="M221" s="112"/>
      <c r="N221" s="112"/>
      <c r="O221" s="112"/>
      <c r="P221" s="112"/>
      <c r="Q221" s="112"/>
      <c r="R221" s="112"/>
      <c r="S221" s="112"/>
      <c r="T221" s="112"/>
      <c r="U221" s="112"/>
      <c r="V221" s="112"/>
      <c r="W221" s="112"/>
      <c r="X221" s="112"/>
      <c r="Y221" s="112"/>
      <c r="Z221" s="112"/>
      <c r="AA221" s="112"/>
    </row>
    <row r="222" spans="1:27" ht="14.25" customHeight="1">
      <c r="A222" s="114"/>
      <c r="B222" s="112"/>
      <c r="C222" s="112"/>
      <c r="D222" s="112"/>
      <c r="E222" s="112"/>
      <c r="F222" s="112"/>
      <c r="G222" s="112"/>
      <c r="H222" s="112"/>
      <c r="I222" s="147"/>
      <c r="J222" s="112"/>
      <c r="K222" s="112"/>
      <c r="L222" s="112"/>
      <c r="M222" s="112"/>
      <c r="N222" s="112"/>
      <c r="O222" s="112"/>
      <c r="P222" s="112"/>
      <c r="Q222" s="112"/>
      <c r="R222" s="112"/>
      <c r="S222" s="112"/>
      <c r="T222" s="112"/>
      <c r="U222" s="112"/>
      <c r="V222" s="112"/>
      <c r="W222" s="112"/>
      <c r="X222" s="112"/>
      <c r="Y222" s="112"/>
      <c r="Z222" s="112"/>
      <c r="AA222" s="112"/>
    </row>
    <row r="223" spans="1:27" ht="14.25" customHeight="1">
      <c r="A223" s="114"/>
      <c r="B223" s="112"/>
      <c r="C223" s="112"/>
      <c r="D223" s="112"/>
      <c r="E223" s="112"/>
      <c r="F223" s="112"/>
      <c r="G223" s="112"/>
      <c r="H223" s="112"/>
      <c r="I223" s="147"/>
      <c r="J223" s="112"/>
      <c r="K223" s="112"/>
      <c r="L223" s="112"/>
      <c r="M223" s="112"/>
      <c r="N223" s="112"/>
      <c r="O223" s="112"/>
      <c r="P223" s="112"/>
      <c r="Q223" s="112"/>
      <c r="R223" s="112"/>
      <c r="S223" s="112"/>
      <c r="T223" s="112"/>
      <c r="U223" s="112"/>
      <c r="V223" s="112"/>
      <c r="W223" s="112"/>
      <c r="X223" s="112"/>
      <c r="Y223" s="112"/>
      <c r="Z223" s="112"/>
      <c r="AA223" s="112"/>
    </row>
    <row r="224" spans="1:27" ht="14.25" customHeight="1">
      <c r="A224" s="114"/>
      <c r="B224" s="112"/>
      <c r="C224" s="112"/>
      <c r="D224" s="112"/>
      <c r="E224" s="112"/>
      <c r="F224" s="112"/>
      <c r="G224" s="112"/>
      <c r="H224" s="112"/>
      <c r="I224" s="147"/>
      <c r="J224" s="112"/>
      <c r="K224" s="112"/>
      <c r="L224" s="112"/>
      <c r="M224" s="112"/>
      <c r="N224" s="112"/>
      <c r="O224" s="112"/>
      <c r="P224" s="112"/>
      <c r="Q224" s="112"/>
      <c r="R224" s="112"/>
      <c r="S224" s="112"/>
      <c r="T224" s="112"/>
      <c r="U224" s="112"/>
      <c r="V224" s="112"/>
      <c r="W224" s="112"/>
      <c r="X224" s="112"/>
      <c r="Y224" s="112"/>
      <c r="Z224" s="112"/>
      <c r="AA224" s="112"/>
    </row>
    <row r="225" spans="1:27" ht="14.25" customHeight="1">
      <c r="A225" s="114"/>
      <c r="B225" s="112"/>
      <c r="C225" s="112"/>
      <c r="D225" s="112"/>
      <c r="E225" s="112"/>
      <c r="F225" s="112"/>
      <c r="G225" s="112"/>
      <c r="H225" s="112"/>
      <c r="I225" s="147"/>
      <c r="J225" s="112"/>
      <c r="K225" s="112"/>
      <c r="L225" s="112"/>
      <c r="M225" s="112"/>
      <c r="N225" s="112"/>
      <c r="O225" s="112"/>
      <c r="P225" s="112"/>
      <c r="Q225" s="112"/>
      <c r="R225" s="112"/>
      <c r="S225" s="112"/>
      <c r="T225" s="112"/>
      <c r="U225" s="112"/>
      <c r="V225" s="112"/>
      <c r="W225" s="112"/>
      <c r="X225" s="112"/>
      <c r="Y225" s="112"/>
      <c r="Z225" s="112"/>
      <c r="AA225" s="112"/>
    </row>
    <row r="226" spans="1:27" ht="14.25" customHeight="1">
      <c r="A226" s="114"/>
      <c r="B226" s="112"/>
      <c r="C226" s="112"/>
      <c r="D226" s="112"/>
      <c r="E226" s="112"/>
      <c r="F226" s="112"/>
      <c r="G226" s="112"/>
      <c r="H226" s="112"/>
      <c r="I226" s="147"/>
      <c r="J226" s="112"/>
      <c r="K226" s="112"/>
      <c r="L226" s="112"/>
      <c r="M226" s="112"/>
      <c r="N226" s="112"/>
      <c r="O226" s="112"/>
      <c r="P226" s="112"/>
      <c r="Q226" s="112"/>
      <c r="R226" s="112"/>
      <c r="S226" s="112"/>
      <c r="T226" s="112"/>
      <c r="U226" s="112"/>
      <c r="V226" s="112"/>
      <c r="W226" s="112"/>
      <c r="X226" s="112"/>
      <c r="Y226" s="112"/>
      <c r="Z226" s="112"/>
      <c r="AA226" s="112"/>
    </row>
    <row r="227" spans="1:27" ht="14.25" customHeight="1">
      <c r="A227" s="114"/>
      <c r="B227" s="112"/>
      <c r="C227" s="112"/>
      <c r="D227" s="112"/>
      <c r="E227" s="112"/>
      <c r="F227" s="112"/>
      <c r="G227" s="112"/>
      <c r="H227" s="112"/>
      <c r="I227" s="147"/>
      <c r="J227" s="112"/>
      <c r="K227" s="112"/>
      <c r="L227" s="112"/>
      <c r="M227" s="112"/>
      <c r="N227" s="112"/>
      <c r="O227" s="112"/>
      <c r="P227" s="112"/>
      <c r="Q227" s="112"/>
      <c r="R227" s="112"/>
      <c r="S227" s="112"/>
      <c r="T227" s="112"/>
      <c r="U227" s="112"/>
      <c r="V227" s="112"/>
      <c r="W227" s="112"/>
      <c r="X227" s="112"/>
      <c r="Y227" s="112"/>
      <c r="Z227" s="112"/>
      <c r="AA227" s="112"/>
    </row>
    <row r="228" spans="1:27" ht="14.25" customHeight="1">
      <c r="A228" s="114"/>
      <c r="B228" s="112"/>
      <c r="C228" s="112"/>
      <c r="D228" s="112"/>
      <c r="E228" s="112"/>
      <c r="F228" s="112"/>
      <c r="G228" s="112"/>
      <c r="H228" s="112"/>
      <c r="I228" s="147"/>
      <c r="J228" s="112"/>
      <c r="K228" s="112"/>
      <c r="L228" s="112"/>
      <c r="M228" s="112"/>
      <c r="N228" s="112"/>
      <c r="O228" s="112"/>
      <c r="P228" s="112"/>
      <c r="Q228" s="112"/>
      <c r="R228" s="112"/>
      <c r="S228" s="112"/>
      <c r="T228" s="112"/>
      <c r="U228" s="112"/>
      <c r="V228" s="112"/>
      <c r="W228" s="112"/>
      <c r="X228" s="112"/>
      <c r="Y228" s="112"/>
      <c r="Z228" s="112"/>
      <c r="AA228" s="112"/>
    </row>
    <row r="229" spans="1:27" ht="14.25" customHeight="1">
      <c r="A229" s="114"/>
      <c r="B229" s="112"/>
      <c r="C229" s="112"/>
      <c r="D229" s="112"/>
      <c r="E229" s="112"/>
      <c r="F229" s="112"/>
      <c r="G229" s="112"/>
      <c r="H229" s="112"/>
      <c r="I229" s="147"/>
      <c r="J229" s="112"/>
      <c r="K229" s="112"/>
      <c r="L229" s="112"/>
      <c r="M229" s="112"/>
      <c r="N229" s="112"/>
      <c r="O229" s="112"/>
      <c r="P229" s="112"/>
      <c r="Q229" s="112"/>
      <c r="R229" s="112"/>
      <c r="S229" s="112"/>
      <c r="T229" s="112"/>
      <c r="U229" s="112"/>
      <c r="V229" s="112"/>
      <c r="W229" s="112"/>
      <c r="X229" s="112"/>
      <c r="Y229" s="112"/>
      <c r="Z229" s="112"/>
      <c r="AA229" s="112"/>
    </row>
    <row r="230" spans="1:27" ht="14.25" customHeight="1">
      <c r="A230" s="114"/>
      <c r="B230" s="112"/>
      <c r="C230" s="112"/>
      <c r="D230" s="112"/>
      <c r="E230" s="112"/>
      <c r="F230" s="112"/>
      <c r="G230" s="112"/>
      <c r="H230" s="112"/>
      <c r="I230" s="147"/>
      <c r="J230" s="112"/>
      <c r="K230" s="112"/>
      <c r="L230" s="112"/>
      <c r="M230" s="112"/>
      <c r="N230" s="112"/>
      <c r="O230" s="112"/>
      <c r="P230" s="112"/>
      <c r="Q230" s="112"/>
      <c r="R230" s="112"/>
      <c r="S230" s="112"/>
      <c r="T230" s="112"/>
      <c r="U230" s="112"/>
      <c r="V230" s="112"/>
      <c r="W230" s="112"/>
      <c r="X230" s="112"/>
      <c r="Y230" s="112"/>
      <c r="Z230" s="112"/>
      <c r="AA230" s="112"/>
    </row>
    <row r="231" spans="1:27" ht="14.25" customHeight="1">
      <c r="A231" s="114"/>
      <c r="B231" s="112"/>
      <c r="C231" s="112"/>
      <c r="D231" s="112"/>
      <c r="E231" s="112"/>
      <c r="F231" s="112"/>
      <c r="G231" s="112"/>
      <c r="H231" s="112"/>
      <c r="I231" s="147"/>
      <c r="J231" s="112"/>
      <c r="K231" s="112"/>
      <c r="L231" s="112"/>
      <c r="M231" s="112"/>
      <c r="N231" s="112"/>
      <c r="O231" s="112"/>
      <c r="P231" s="112"/>
      <c r="Q231" s="112"/>
      <c r="R231" s="112"/>
      <c r="S231" s="112"/>
      <c r="T231" s="112"/>
      <c r="U231" s="112"/>
      <c r="V231" s="112"/>
      <c r="W231" s="112"/>
      <c r="X231" s="112"/>
      <c r="Y231" s="112"/>
      <c r="Z231" s="112"/>
      <c r="AA231" s="112"/>
    </row>
    <row r="232" spans="1:27" ht="14.25" customHeight="1">
      <c r="A232" s="114"/>
      <c r="B232" s="112"/>
      <c r="C232" s="112"/>
      <c r="D232" s="112"/>
      <c r="E232" s="112"/>
      <c r="F232" s="112"/>
      <c r="G232" s="112"/>
      <c r="H232" s="112"/>
      <c r="I232" s="147"/>
      <c r="J232" s="112"/>
      <c r="K232" s="112"/>
      <c r="L232" s="112"/>
      <c r="M232" s="112"/>
      <c r="N232" s="112"/>
      <c r="O232" s="112"/>
      <c r="P232" s="112"/>
      <c r="Q232" s="112"/>
      <c r="R232" s="112"/>
      <c r="S232" s="112"/>
      <c r="T232" s="112"/>
      <c r="U232" s="112"/>
      <c r="V232" s="112"/>
      <c r="W232" s="112"/>
      <c r="X232" s="112"/>
      <c r="Y232" s="112"/>
      <c r="Z232" s="112"/>
      <c r="AA232" s="112"/>
    </row>
    <row r="233" spans="1:27" ht="14.25" customHeight="1">
      <c r="A233" s="114"/>
      <c r="B233" s="112"/>
      <c r="C233" s="112"/>
      <c r="D233" s="112"/>
      <c r="E233" s="112"/>
      <c r="F233" s="112"/>
      <c r="G233" s="112"/>
      <c r="H233" s="112"/>
      <c r="I233" s="147"/>
      <c r="J233" s="112"/>
      <c r="K233" s="112"/>
      <c r="L233" s="112"/>
      <c r="M233" s="112"/>
      <c r="N233" s="112"/>
      <c r="O233" s="112"/>
      <c r="P233" s="112"/>
      <c r="Q233" s="112"/>
      <c r="R233" s="112"/>
      <c r="S233" s="112"/>
      <c r="T233" s="112"/>
      <c r="U233" s="112"/>
      <c r="V233" s="112"/>
      <c r="W233" s="112"/>
      <c r="X233" s="112"/>
      <c r="Y233" s="112"/>
      <c r="Z233" s="112"/>
      <c r="AA233" s="112"/>
    </row>
    <row r="234" spans="1:27" ht="14.25" customHeight="1">
      <c r="A234" s="114"/>
      <c r="B234" s="112"/>
      <c r="C234" s="112"/>
      <c r="D234" s="112"/>
      <c r="E234" s="112"/>
      <c r="F234" s="112"/>
      <c r="G234" s="112"/>
      <c r="H234" s="112"/>
      <c r="I234" s="147"/>
      <c r="J234" s="112"/>
      <c r="K234" s="112"/>
      <c r="L234" s="112"/>
      <c r="M234" s="112"/>
      <c r="N234" s="112"/>
      <c r="O234" s="112"/>
      <c r="P234" s="112"/>
      <c r="Q234" s="112"/>
      <c r="R234" s="112"/>
      <c r="S234" s="112"/>
      <c r="T234" s="112"/>
      <c r="U234" s="112"/>
      <c r="V234" s="112"/>
      <c r="W234" s="112"/>
      <c r="X234" s="112"/>
      <c r="Y234" s="112"/>
      <c r="Z234" s="112"/>
      <c r="AA234" s="112"/>
    </row>
    <row r="235" spans="1:27" ht="14.25" customHeight="1">
      <c r="A235" s="114"/>
      <c r="B235" s="112"/>
      <c r="C235" s="112"/>
      <c r="D235" s="112"/>
      <c r="E235" s="112"/>
      <c r="F235" s="112"/>
      <c r="G235" s="112"/>
      <c r="H235" s="112"/>
      <c r="I235" s="147"/>
      <c r="J235" s="112"/>
      <c r="K235" s="112"/>
      <c r="L235" s="112"/>
      <c r="M235" s="112"/>
      <c r="N235" s="112"/>
      <c r="O235" s="112"/>
      <c r="P235" s="112"/>
      <c r="Q235" s="112"/>
      <c r="R235" s="112"/>
      <c r="S235" s="112"/>
      <c r="T235" s="112"/>
      <c r="U235" s="112"/>
      <c r="V235" s="112"/>
      <c r="W235" s="112"/>
      <c r="X235" s="112"/>
      <c r="Y235" s="112"/>
      <c r="Z235" s="112"/>
      <c r="AA235" s="112"/>
    </row>
    <row r="236" spans="1:27" ht="14.25" customHeight="1">
      <c r="A236" s="114"/>
      <c r="B236" s="112"/>
      <c r="C236" s="112"/>
      <c r="D236" s="112"/>
      <c r="E236" s="112"/>
      <c r="F236" s="112"/>
      <c r="G236" s="112"/>
      <c r="H236" s="112"/>
      <c r="I236" s="147"/>
      <c r="J236" s="112"/>
      <c r="K236" s="112"/>
      <c r="L236" s="112"/>
      <c r="M236" s="112"/>
      <c r="N236" s="112"/>
      <c r="O236" s="112"/>
      <c r="P236" s="112"/>
      <c r="Q236" s="112"/>
      <c r="R236" s="112"/>
      <c r="S236" s="112"/>
      <c r="T236" s="112"/>
      <c r="U236" s="112"/>
      <c r="V236" s="112"/>
      <c r="W236" s="112"/>
      <c r="X236" s="112"/>
      <c r="Y236" s="112"/>
      <c r="Z236" s="112"/>
      <c r="AA236" s="112"/>
    </row>
    <row r="237" spans="1:27" ht="14.25" customHeight="1">
      <c r="A237" s="114"/>
      <c r="B237" s="112"/>
      <c r="C237" s="112"/>
      <c r="D237" s="112"/>
      <c r="E237" s="112"/>
      <c r="F237" s="112"/>
      <c r="G237" s="112"/>
      <c r="H237" s="112"/>
      <c r="I237" s="147"/>
      <c r="J237" s="112"/>
      <c r="K237" s="112"/>
      <c r="L237" s="112"/>
      <c r="M237" s="112"/>
      <c r="N237" s="112"/>
      <c r="O237" s="112"/>
      <c r="P237" s="112"/>
      <c r="Q237" s="112"/>
      <c r="R237" s="112"/>
      <c r="S237" s="112"/>
      <c r="T237" s="112"/>
      <c r="U237" s="112"/>
      <c r="V237" s="112"/>
      <c r="W237" s="112"/>
      <c r="X237" s="112"/>
      <c r="Y237" s="112"/>
      <c r="Z237" s="112"/>
      <c r="AA237" s="112"/>
    </row>
    <row r="238" spans="1:27" ht="14.25" customHeight="1">
      <c r="A238" s="114"/>
      <c r="B238" s="112"/>
      <c r="C238" s="112"/>
      <c r="D238" s="112"/>
      <c r="E238" s="112"/>
      <c r="F238" s="112"/>
      <c r="G238" s="112"/>
      <c r="H238" s="112"/>
      <c r="I238" s="147"/>
      <c r="J238" s="112"/>
      <c r="K238" s="112"/>
      <c r="L238" s="112"/>
      <c r="M238" s="112"/>
      <c r="N238" s="112"/>
      <c r="O238" s="112"/>
      <c r="P238" s="112"/>
      <c r="Q238" s="112"/>
      <c r="R238" s="112"/>
      <c r="S238" s="112"/>
      <c r="T238" s="112"/>
      <c r="U238" s="112"/>
      <c r="V238" s="112"/>
      <c r="W238" s="112"/>
      <c r="X238" s="112"/>
      <c r="Y238" s="112"/>
      <c r="Z238" s="112"/>
      <c r="AA238" s="112"/>
    </row>
    <row r="239" spans="1:27" ht="14.25" customHeight="1">
      <c r="A239" s="114"/>
      <c r="B239" s="112"/>
      <c r="C239" s="112"/>
      <c r="D239" s="112"/>
      <c r="E239" s="112"/>
      <c r="F239" s="112"/>
      <c r="G239" s="112"/>
      <c r="H239" s="112"/>
      <c r="I239" s="147"/>
      <c r="J239" s="112"/>
      <c r="K239" s="112"/>
      <c r="L239" s="112"/>
      <c r="M239" s="112"/>
      <c r="N239" s="112"/>
      <c r="O239" s="112"/>
      <c r="P239" s="112"/>
      <c r="Q239" s="112"/>
      <c r="R239" s="112"/>
      <c r="S239" s="112"/>
      <c r="T239" s="112"/>
      <c r="U239" s="112"/>
      <c r="V239" s="112"/>
      <c r="W239" s="112"/>
      <c r="X239" s="112"/>
      <c r="Y239" s="112"/>
      <c r="Z239" s="112"/>
      <c r="AA239" s="112"/>
    </row>
    <row r="240" spans="1:27" ht="14.25" customHeight="1">
      <c r="A240" s="114"/>
      <c r="B240" s="112"/>
      <c r="C240" s="112"/>
      <c r="D240" s="112"/>
      <c r="E240" s="112"/>
      <c r="F240" s="112"/>
      <c r="G240" s="112"/>
      <c r="H240" s="112"/>
      <c r="I240" s="147"/>
      <c r="J240" s="112"/>
      <c r="K240" s="112"/>
      <c r="L240" s="112"/>
      <c r="M240" s="112"/>
      <c r="N240" s="112"/>
      <c r="O240" s="112"/>
      <c r="P240" s="112"/>
      <c r="Q240" s="112"/>
      <c r="R240" s="112"/>
      <c r="S240" s="112"/>
      <c r="T240" s="112"/>
      <c r="U240" s="112"/>
      <c r="V240" s="112"/>
      <c r="W240" s="112"/>
      <c r="X240" s="112"/>
      <c r="Y240" s="112"/>
      <c r="Z240" s="112"/>
      <c r="AA240" s="112"/>
    </row>
    <row r="241" spans="1:27" ht="14.25" customHeight="1">
      <c r="A241" s="114"/>
      <c r="B241" s="112"/>
      <c r="C241" s="112"/>
      <c r="D241" s="112"/>
      <c r="E241" s="112"/>
      <c r="F241" s="112"/>
      <c r="G241" s="112"/>
      <c r="H241" s="112"/>
      <c r="I241" s="147"/>
      <c r="J241" s="112"/>
      <c r="K241" s="112"/>
      <c r="L241" s="112"/>
      <c r="M241" s="112"/>
      <c r="N241" s="112"/>
      <c r="O241" s="112"/>
      <c r="P241" s="112"/>
      <c r="Q241" s="112"/>
      <c r="R241" s="112"/>
      <c r="S241" s="112"/>
      <c r="T241" s="112"/>
      <c r="U241" s="112"/>
      <c r="V241" s="112"/>
      <c r="W241" s="112"/>
      <c r="X241" s="112"/>
      <c r="Y241" s="112"/>
      <c r="Z241" s="112"/>
      <c r="AA241" s="112"/>
    </row>
    <row r="242" spans="1:27" ht="14.25" customHeight="1">
      <c r="A242" s="114"/>
      <c r="B242" s="112"/>
      <c r="C242" s="112"/>
      <c r="D242" s="112"/>
      <c r="E242" s="112"/>
      <c r="F242" s="112"/>
      <c r="G242" s="112"/>
      <c r="H242" s="112"/>
      <c r="I242" s="147"/>
      <c r="J242" s="112"/>
      <c r="K242" s="112"/>
      <c r="L242" s="112"/>
      <c r="M242" s="112"/>
      <c r="N242" s="112"/>
      <c r="O242" s="112"/>
      <c r="P242" s="112"/>
      <c r="Q242" s="112"/>
      <c r="R242" s="112"/>
      <c r="S242" s="112"/>
      <c r="T242" s="112"/>
      <c r="U242" s="112"/>
      <c r="V242" s="112"/>
      <c r="W242" s="112"/>
      <c r="X242" s="112"/>
      <c r="Y242" s="112"/>
      <c r="Z242" s="112"/>
      <c r="AA242" s="112"/>
    </row>
    <row r="243" spans="1:27" ht="14.25" customHeight="1">
      <c r="A243" s="114"/>
      <c r="B243" s="112"/>
      <c r="C243" s="112"/>
      <c r="D243" s="112"/>
      <c r="E243" s="112"/>
      <c r="F243" s="112"/>
      <c r="G243" s="112"/>
      <c r="H243" s="112"/>
      <c r="I243" s="147"/>
      <c r="J243" s="112"/>
      <c r="K243" s="112"/>
      <c r="L243" s="112"/>
      <c r="M243" s="112"/>
      <c r="N243" s="112"/>
      <c r="O243" s="112"/>
      <c r="P243" s="112"/>
      <c r="Q243" s="112"/>
      <c r="R243" s="112"/>
      <c r="S243" s="112"/>
      <c r="T243" s="112"/>
      <c r="U243" s="112"/>
      <c r="V243" s="112"/>
      <c r="W243" s="112"/>
      <c r="X243" s="112"/>
      <c r="Y243" s="112"/>
      <c r="Z243" s="112"/>
      <c r="AA243" s="112"/>
    </row>
    <row r="244" spans="1:27" ht="14.25" customHeight="1">
      <c r="A244" s="114"/>
      <c r="B244" s="112"/>
      <c r="C244" s="112"/>
      <c r="D244" s="112"/>
      <c r="E244" s="112"/>
      <c r="F244" s="112"/>
      <c r="G244" s="112"/>
      <c r="H244" s="112"/>
      <c r="I244" s="147"/>
      <c r="J244" s="112"/>
      <c r="K244" s="112"/>
      <c r="L244" s="112"/>
      <c r="M244" s="112"/>
      <c r="N244" s="112"/>
      <c r="O244" s="112"/>
      <c r="P244" s="112"/>
      <c r="Q244" s="112"/>
      <c r="R244" s="112"/>
      <c r="S244" s="112"/>
      <c r="T244" s="112"/>
      <c r="U244" s="112"/>
      <c r="V244" s="112"/>
      <c r="W244" s="112"/>
      <c r="X244" s="112"/>
      <c r="Y244" s="112"/>
      <c r="Z244" s="112"/>
      <c r="AA244" s="112"/>
    </row>
    <row r="245" spans="1:27" ht="14.25" customHeight="1">
      <c r="A245" s="114"/>
      <c r="B245" s="112"/>
      <c r="C245" s="112"/>
      <c r="D245" s="112"/>
      <c r="E245" s="112"/>
      <c r="F245" s="112"/>
      <c r="G245" s="112"/>
      <c r="H245" s="112"/>
      <c r="I245" s="147"/>
      <c r="J245" s="112"/>
      <c r="K245" s="112"/>
      <c r="L245" s="112"/>
      <c r="M245" s="112"/>
      <c r="N245" s="112"/>
      <c r="O245" s="112"/>
      <c r="P245" s="112"/>
      <c r="Q245" s="112"/>
      <c r="R245" s="112"/>
      <c r="S245" s="112"/>
      <c r="T245" s="112"/>
      <c r="U245" s="112"/>
      <c r="V245" s="112"/>
      <c r="W245" s="112"/>
      <c r="X245" s="112"/>
      <c r="Y245" s="112"/>
      <c r="Z245" s="112"/>
      <c r="AA245" s="112"/>
    </row>
    <row r="246" spans="1:27" ht="14.25" customHeight="1">
      <c r="A246" s="114"/>
      <c r="B246" s="112"/>
      <c r="C246" s="112"/>
      <c r="D246" s="112"/>
      <c r="E246" s="112"/>
      <c r="F246" s="112"/>
      <c r="G246" s="112"/>
      <c r="H246" s="112"/>
      <c r="I246" s="147"/>
      <c r="J246" s="112"/>
      <c r="K246" s="112"/>
      <c r="L246" s="112"/>
      <c r="M246" s="112"/>
      <c r="N246" s="112"/>
      <c r="O246" s="112"/>
      <c r="P246" s="112"/>
      <c r="Q246" s="112"/>
      <c r="R246" s="112"/>
      <c r="S246" s="112"/>
      <c r="T246" s="112"/>
      <c r="U246" s="112"/>
      <c r="V246" s="112"/>
      <c r="W246" s="112"/>
      <c r="X246" s="112"/>
      <c r="Y246" s="112"/>
      <c r="Z246" s="112"/>
      <c r="AA246" s="112"/>
    </row>
    <row r="247" spans="1:27" ht="14.25" customHeight="1">
      <c r="A247" s="114"/>
      <c r="B247" s="112"/>
      <c r="C247" s="112"/>
      <c r="D247" s="112"/>
      <c r="E247" s="112"/>
      <c r="F247" s="112"/>
      <c r="G247" s="112"/>
      <c r="H247" s="112"/>
      <c r="I247" s="147"/>
      <c r="J247" s="112"/>
      <c r="K247" s="112"/>
      <c r="L247" s="112"/>
      <c r="M247" s="112"/>
      <c r="N247" s="112"/>
      <c r="O247" s="112"/>
      <c r="P247" s="112"/>
      <c r="Q247" s="112"/>
      <c r="R247" s="112"/>
      <c r="S247" s="112"/>
      <c r="T247" s="112"/>
      <c r="U247" s="112"/>
      <c r="V247" s="112"/>
      <c r="W247" s="112"/>
      <c r="X247" s="112"/>
      <c r="Y247" s="112"/>
      <c r="Z247" s="112"/>
      <c r="AA247" s="112"/>
    </row>
    <row r="248" spans="1:27" ht="14.25" customHeight="1">
      <c r="A248" s="114"/>
      <c r="B248" s="112"/>
      <c r="C248" s="112"/>
      <c r="D248" s="112"/>
      <c r="E248" s="112"/>
      <c r="F248" s="112"/>
      <c r="G248" s="112"/>
      <c r="H248" s="112"/>
      <c r="I248" s="147"/>
      <c r="J248" s="112"/>
      <c r="K248" s="112"/>
      <c r="L248" s="112"/>
      <c r="M248" s="112"/>
      <c r="N248" s="112"/>
      <c r="O248" s="112"/>
      <c r="P248" s="112"/>
      <c r="Q248" s="112"/>
      <c r="R248" s="112"/>
      <c r="S248" s="112"/>
      <c r="T248" s="112"/>
      <c r="U248" s="112"/>
      <c r="V248" s="112"/>
      <c r="W248" s="112"/>
      <c r="X248" s="112"/>
      <c r="Y248" s="112"/>
      <c r="Z248" s="112"/>
      <c r="AA248" s="112"/>
    </row>
    <row r="249" spans="1:27" ht="14.25" customHeight="1">
      <c r="A249" s="114"/>
      <c r="B249" s="112"/>
      <c r="C249" s="112"/>
      <c r="D249" s="112"/>
      <c r="E249" s="112"/>
      <c r="F249" s="112"/>
      <c r="G249" s="112"/>
      <c r="H249" s="112"/>
      <c r="I249" s="147"/>
      <c r="J249" s="112"/>
      <c r="K249" s="112"/>
      <c r="L249" s="112"/>
      <c r="M249" s="112"/>
      <c r="N249" s="112"/>
      <c r="O249" s="112"/>
      <c r="P249" s="112"/>
      <c r="Q249" s="112"/>
      <c r="R249" s="112"/>
      <c r="S249" s="112"/>
      <c r="T249" s="112"/>
      <c r="U249" s="112"/>
      <c r="V249" s="112"/>
      <c r="W249" s="112"/>
      <c r="X249" s="112"/>
      <c r="Y249" s="112"/>
      <c r="Z249" s="112"/>
      <c r="AA249" s="112"/>
    </row>
    <row r="250" spans="1:27" ht="14.25" customHeight="1">
      <c r="A250" s="114"/>
      <c r="B250" s="112"/>
      <c r="C250" s="112"/>
      <c r="D250" s="112"/>
      <c r="E250" s="112"/>
      <c r="F250" s="112"/>
      <c r="G250" s="112"/>
      <c r="H250" s="112"/>
      <c r="I250" s="147"/>
      <c r="J250" s="112"/>
      <c r="K250" s="112"/>
      <c r="L250" s="112"/>
      <c r="M250" s="112"/>
      <c r="N250" s="112"/>
      <c r="O250" s="112"/>
      <c r="P250" s="112"/>
      <c r="Q250" s="112"/>
      <c r="R250" s="112"/>
      <c r="S250" s="112"/>
      <c r="T250" s="112"/>
      <c r="U250" s="112"/>
      <c r="V250" s="112"/>
      <c r="W250" s="112"/>
      <c r="X250" s="112"/>
      <c r="Y250" s="112"/>
      <c r="Z250" s="112"/>
      <c r="AA250" s="112"/>
    </row>
    <row r="251" spans="1:27" ht="14.25" customHeight="1">
      <c r="A251" s="114"/>
      <c r="B251" s="112"/>
      <c r="C251" s="112"/>
      <c r="D251" s="112"/>
      <c r="E251" s="112"/>
      <c r="F251" s="112"/>
      <c r="G251" s="112"/>
      <c r="H251" s="112"/>
      <c r="I251" s="147"/>
      <c r="J251" s="112"/>
      <c r="K251" s="112"/>
      <c r="L251" s="112"/>
      <c r="M251" s="112"/>
      <c r="N251" s="112"/>
      <c r="O251" s="112"/>
      <c r="P251" s="112"/>
      <c r="Q251" s="112"/>
      <c r="R251" s="112"/>
      <c r="S251" s="112"/>
      <c r="T251" s="112"/>
      <c r="U251" s="112"/>
      <c r="V251" s="112"/>
      <c r="W251" s="112"/>
      <c r="X251" s="112"/>
      <c r="Y251" s="112"/>
      <c r="Z251" s="112"/>
      <c r="AA251" s="112"/>
    </row>
    <row r="252" spans="1:27" ht="14.25" customHeight="1">
      <c r="A252" s="114"/>
      <c r="B252" s="112"/>
      <c r="C252" s="112"/>
      <c r="D252" s="112"/>
      <c r="E252" s="112"/>
      <c r="F252" s="112"/>
      <c r="G252" s="112"/>
      <c r="H252" s="112"/>
      <c r="I252" s="147"/>
      <c r="J252" s="112"/>
      <c r="K252" s="112"/>
      <c r="L252" s="112"/>
      <c r="M252" s="112"/>
      <c r="N252" s="112"/>
      <c r="O252" s="112"/>
      <c r="P252" s="112"/>
      <c r="Q252" s="112"/>
      <c r="R252" s="112"/>
      <c r="S252" s="112"/>
      <c r="T252" s="112"/>
      <c r="U252" s="112"/>
      <c r="V252" s="112"/>
      <c r="W252" s="112"/>
      <c r="X252" s="112"/>
      <c r="Y252" s="112"/>
      <c r="Z252" s="112"/>
      <c r="AA252" s="112"/>
    </row>
    <row r="253" spans="1:27" ht="14.25" customHeight="1">
      <c r="A253" s="114"/>
      <c r="B253" s="112"/>
      <c r="C253" s="112"/>
      <c r="D253" s="112"/>
      <c r="E253" s="112"/>
      <c r="F253" s="112"/>
      <c r="G253" s="112"/>
      <c r="H253" s="112"/>
      <c r="I253" s="147"/>
      <c r="J253" s="112"/>
      <c r="K253" s="112"/>
      <c r="L253" s="112"/>
      <c r="M253" s="112"/>
      <c r="N253" s="112"/>
      <c r="O253" s="112"/>
      <c r="P253" s="112"/>
      <c r="Q253" s="112"/>
      <c r="R253" s="112"/>
      <c r="S253" s="112"/>
      <c r="T253" s="112"/>
      <c r="U253" s="112"/>
      <c r="V253" s="112"/>
      <c r="W253" s="112"/>
      <c r="X253" s="112"/>
      <c r="Y253" s="112"/>
      <c r="Z253" s="112"/>
      <c r="AA253" s="112"/>
    </row>
    <row r="254" spans="1:27" ht="14.25" customHeight="1">
      <c r="A254" s="114"/>
      <c r="B254" s="112"/>
      <c r="C254" s="112"/>
      <c r="D254" s="112"/>
      <c r="E254" s="112"/>
      <c r="F254" s="112"/>
      <c r="G254" s="112"/>
      <c r="H254" s="112"/>
      <c r="I254" s="147"/>
      <c r="J254" s="112"/>
      <c r="K254" s="112"/>
      <c r="L254" s="112"/>
      <c r="M254" s="112"/>
      <c r="N254" s="112"/>
      <c r="O254" s="112"/>
      <c r="P254" s="112"/>
      <c r="Q254" s="112"/>
      <c r="R254" s="112"/>
      <c r="S254" s="112"/>
      <c r="T254" s="112"/>
      <c r="U254" s="112"/>
      <c r="V254" s="112"/>
      <c r="W254" s="112"/>
      <c r="X254" s="112"/>
      <c r="Y254" s="112"/>
      <c r="Z254" s="112"/>
      <c r="AA254" s="112"/>
    </row>
    <row r="255" spans="1:27" ht="14.25" customHeight="1">
      <c r="A255" s="114"/>
      <c r="B255" s="112"/>
      <c r="C255" s="112"/>
      <c r="D255" s="112"/>
      <c r="E255" s="112"/>
      <c r="F255" s="112"/>
      <c r="G255" s="112"/>
      <c r="H255" s="112"/>
      <c r="I255" s="147"/>
      <c r="J255" s="112"/>
      <c r="K255" s="112"/>
      <c r="L255" s="112"/>
      <c r="M255" s="112"/>
      <c r="N255" s="112"/>
      <c r="O255" s="112"/>
      <c r="P255" s="112"/>
      <c r="Q255" s="112"/>
      <c r="R255" s="112"/>
      <c r="S255" s="112"/>
      <c r="T255" s="112"/>
      <c r="U255" s="112"/>
      <c r="V255" s="112"/>
      <c r="W255" s="112"/>
      <c r="X255" s="112"/>
      <c r="Y255" s="112"/>
      <c r="Z255" s="112"/>
      <c r="AA255" s="112"/>
    </row>
    <row r="256" spans="1:27" ht="14.25" customHeight="1">
      <c r="A256" s="114"/>
      <c r="B256" s="112"/>
      <c r="C256" s="112"/>
      <c r="D256" s="112"/>
      <c r="E256" s="112"/>
      <c r="F256" s="112"/>
      <c r="G256" s="112"/>
      <c r="H256" s="112"/>
      <c r="I256" s="147"/>
      <c r="J256" s="112"/>
      <c r="K256" s="112"/>
      <c r="L256" s="112"/>
      <c r="M256" s="112"/>
      <c r="N256" s="112"/>
      <c r="O256" s="112"/>
      <c r="P256" s="112"/>
      <c r="Q256" s="112"/>
      <c r="R256" s="112"/>
      <c r="S256" s="112"/>
      <c r="T256" s="112"/>
      <c r="U256" s="112"/>
      <c r="V256" s="112"/>
      <c r="W256" s="112"/>
      <c r="X256" s="112"/>
      <c r="Y256" s="112"/>
      <c r="Z256" s="112"/>
      <c r="AA256" s="112"/>
    </row>
    <row r="257" spans="1:27" ht="14.25" customHeight="1">
      <c r="A257" s="114"/>
      <c r="B257" s="112"/>
      <c r="C257" s="112"/>
      <c r="D257" s="112"/>
      <c r="E257" s="112"/>
      <c r="F257" s="112"/>
      <c r="G257" s="112"/>
      <c r="H257" s="112"/>
      <c r="I257" s="147"/>
      <c r="J257" s="112"/>
      <c r="K257" s="112"/>
      <c r="L257" s="112"/>
      <c r="M257" s="112"/>
      <c r="N257" s="112"/>
      <c r="O257" s="112"/>
      <c r="P257" s="112"/>
      <c r="Q257" s="112"/>
      <c r="R257" s="112"/>
      <c r="S257" s="112"/>
      <c r="T257" s="112"/>
      <c r="U257" s="112"/>
      <c r="V257" s="112"/>
      <c r="W257" s="112"/>
      <c r="X257" s="112"/>
      <c r="Y257" s="112"/>
      <c r="Z257" s="112"/>
      <c r="AA257" s="112"/>
    </row>
    <row r="258" spans="1:27" ht="14.25" customHeight="1">
      <c r="A258" s="114"/>
      <c r="B258" s="112"/>
      <c r="C258" s="112"/>
      <c r="D258" s="112"/>
      <c r="E258" s="112"/>
      <c r="F258" s="112"/>
      <c r="G258" s="112"/>
      <c r="H258" s="112"/>
      <c r="I258" s="147"/>
      <c r="J258" s="112"/>
      <c r="K258" s="112"/>
      <c r="L258" s="112"/>
      <c r="M258" s="112"/>
      <c r="N258" s="112"/>
      <c r="O258" s="112"/>
      <c r="P258" s="112"/>
      <c r="Q258" s="112"/>
      <c r="R258" s="112"/>
      <c r="S258" s="112"/>
      <c r="T258" s="112"/>
      <c r="U258" s="112"/>
      <c r="V258" s="112"/>
      <c r="W258" s="112"/>
      <c r="X258" s="112"/>
      <c r="Y258" s="112"/>
      <c r="Z258" s="112"/>
      <c r="AA258" s="112"/>
    </row>
    <row r="259" spans="1:27" ht="14.25" customHeight="1">
      <c r="A259" s="114"/>
      <c r="B259" s="112"/>
      <c r="C259" s="112"/>
      <c r="D259" s="112"/>
      <c r="E259" s="112"/>
      <c r="F259" s="112"/>
      <c r="G259" s="112"/>
      <c r="H259" s="112"/>
      <c r="I259" s="147"/>
      <c r="J259" s="112"/>
      <c r="K259" s="112"/>
      <c r="L259" s="112"/>
      <c r="M259" s="112"/>
      <c r="N259" s="112"/>
      <c r="O259" s="112"/>
      <c r="P259" s="112"/>
      <c r="Q259" s="112"/>
      <c r="R259" s="112"/>
      <c r="S259" s="112"/>
      <c r="T259" s="112"/>
      <c r="U259" s="112"/>
      <c r="V259" s="112"/>
      <c r="W259" s="112"/>
      <c r="X259" s="112"/>
      <c r="Y259" s="112"/>
      <c r="Z259" s="112"/>
      <c r="AA259" s="112"/>
    </row>
    <row r="260" spans="1:27" ht="14.25" customHeight="1">
      <c r="A260" s="114"/>
      <c r="B260" s="112"/>
      <c r="C260" s="112"/>
      <c r="D260" s="112"/>
      <c r="E260" s="112"/>
      <c r="F260" s="112"/>
      <c r="G260" s="112"/>
      <c r="H260" s="112"/>
      <c r="I260" s="147"/>
      <c r="J260" s="112"/>
      <c r="K260" s="112"/>
      <c r="L260" s="112"/>
      <c r="M260" s="112"/>
      <c r="N260" s="112"/>
      <c r="O260" s="112"/>
      <c r="P260" s="112"/>
      <c r="Q260" s="112"/>
      <c r="R260" s="112"/>
      <c r="S260" s="112"/>
      <c r="T260" s="112"/>
      <c r="U260" s="112"/>
      <c r="V260" s="112"/>
      <c r="W260" s="112"/>
      <c r="X260" s="112"/>
      <c r="Y260" s="112"/>
      <c r="Z260" s="112"/>
      <c r="AA260" s="112"/>
    </row>
    <row r="261" spans="1:27" ht="14.25" customHeight="1">
      <c r="A261" s="114"/>
      <c r="B261" s="112"/>
      <c r="C261" s="112"/>
      <c r="D261" s="112"/>
      <c r="E261" s="112"/>
      <c r="F261" s="112"/>
      <c r="G261" s="112"/>
      <c r="H261" s="112"/>
      <c r="I261" s="147"/>
      <c r="J261" s="112"/>
      <c r="K261" s="112"/>
      <c r="L261" s="112"/>
      <c r="M261" s="112"/>
      <c r="N261" s="112"/>
      <c r="O261" s="112"/>
      <c r="P261" s="112"/>
      <c r="Q261" s="112"/>
      <c r="R261" s="112"/>
      <c r="S261" s="112"/>
      <c r="T261" s="112"/>
      <c r="U261" s="112"/>
      <c r="V261" s="112"/>
      <c r="W261" s="112"/>
      <c r="X261" s="112"/>
      <c r="Y261" s="112"/>
      <c r="Z261" s="112"/>
      <c r="AA261" s="112"/>
    </row>
    <row r="262" spans="1:27" ht="14.25" customHeight="1">
      <c r="A262" s="114"/>
      <c r="B262" s="112"/>
      <c r="C262" s="112"/>
      <c r="D262" s="112"/>
      <c r="E262" s="112"/>
      <c r="F262" s="112"/>
      <c r="G262" s="112"/>
      <c r="H262" s="112"/>
      <c r="I262" s="147"/>
      <c r="J262" s="112"/>
      <c r="K262" s="112"/>
      <c r="L262" s="112"/>
      <c r="M262" s="112"/>
      <c r="N262" s="112"/>
      <c r="O262" s="112"/>
      <c r="P262" s="112"/>
      <c r="Q262" s="112"/>
      <c r="R262" s="112"/>
      <c r="S262" s="112"/>
      <c r="T262" s="112"/>
      <c r="U262" s="112"/>
      <c r="V262" s="112"/>
      <c r="W262" s="112"/>
      <c r="X262" s="112"/>
      <c r="Y262" s="112"/>
      <c r="Z262" s="112"/>
      <c r="AA262" s="112"/>
    </row>
    <row r="263" spans="1:27" ht="14.25" customHeight="1">
      <c r="A263" s="114"/>
      <c r="B263" s="112"/>
      <c r="C263" s="112"/>
      <c r="D263" s="112"/>
      <c r="E263" s="112"/>
      <c r="F263" s="112"/>
      <c r="G263" s="112"/>
      <c r="H263" s="112"/>
      <c r="I263" s="147"/>
      <c r="J263" s="112"/>
      <c r="K263" s="112"/>
      <c r="L263" s="112"/>
      <c r="M263" s="112"/>
      <c r="N263" s="112"/>
      <c r="O263" s="112"/>
      <c r="P263" s="112"/>
      <c r="Q263" s="112"/>
      <c r="R263" s="112"/>
      <c r="S263" s="112"/>
      <c r="T263" s="112"/>
      <c r="U263" s="112"/>
      <c r="V263" s="112"/>
      <c r="W263" s="112"/>
      <c r="X263" s="112"/>
      <c r="Y263" s="112"/>
      <c r="Z263" s="112"/>
      <c r="AA263" s="112"/>
    </row>
    <row r="264" spans="1:27" ht="14.25" customHeight="1">
      <c r="A264" s="114"/>
      <c r="B264" s="112"/>
      <c r="C264" s="112"/>
      <c r="D264" s="112"/>
      <c r="E264" s="112"/>
      <c r="F264" s="112"/>
      <c r="G264" s="112"/>
      <c r="H264" s="112"/>
      <c r="I264" s="147"/>
      <c r="J264" s="112"/>
      <c r="K264" s="112"/>
      <c r="L264" s="112"/>
      <c r="M264" s="112"/>
      <c r="N264" s="112"/>
      <c r="O264" s="112"/>
      <c r="P264" s="112"/>
      <c r="Q264" s="112"/>
      <c r="R264" s="112"/>
      <c r="S264" s="112"/>
      <c r="T264" s="112"/>
      <c r="U264" s="112"/>
      <c r="V264" s="112"/>
      <c r="W264" s="112"/>
      <c r="X264" s="112"/>
      <c r="Y264" s="112"/>
      <c r="Z264" s="112"/>
      <c r="AA264" s="112"/>
    </row>
    <row r="265" spans="1:27" ht="14.25" customHeight="1">
      <c r="A265" s="114"/>
      <c r="B265" s="112"/>
      <c r="C265" s="112"/>
      <c r="D265" s="112"/>
      <c r="E265" s="112"/>
      <c r="F265" s="112"/>
      <c r="G265" s="112"/>
      <c r="H265" s="112"/>
      <c r="I265" s="147"/>
      <c r="J265" s="112"/>
      <c r="K265" s="112"/>
      <c r="L265" s="112"/>
      <c r="M265" s="112"/>
      <c r="N265" s="112"/>
      <c r="O265" s="112"/>
      <c r="P265" s="112"/>
      <c r="Q265" s="112"/>
      <c r="R265" s="112"/>
      <c r="S265" s="112"/>
      <c r="T265" s="112"/>
      <c r="U265" s="112"/>
      <c r="V265" s="112"/>
      <c r="W265" s="112"/>
      <c r="X265" s="112"/>
      <c r="Y265" s="112"/>
      <c r="Z265" s="112"/>
      <c r="AA265" s="112"/>
    </row>
    <row r="266" spans="1:27" ht="14.25" customHeight="1">
      <c r="A266" s="114"/>
      <c r="B266" s="112"/>
      <c r="C266" s="112"/>
      <c r="D266" s="112"/>
      <c r="E266" s="112"/>
      <c r="F266" s="112"/>
      <c r="G266" s="112"/>
      <c r="H266" s="112"/>
      <c r="I266" s="147"/>
      <c r="J266" s="112"/>
      <c r="K266" s="112"/>
      <c r="L266" s="112"/>
      <c r="M266" s="112"/>
      <c r="N266" s="112"/>
      <c r="O266" s="112"/>
      <c r="P266" s="112"/>
      <c r="Q266" s="112"/>
      <c r="R266" s="112"/>
      <c r="S266" s="112"/>
      <c r="T266" s="112"/>
      <c r="U266" s="112"/>
      <c r="V266" s="112"/>
      <c r="W266" s="112"/>
      <c r="X266" s="112"/>
      <c r="Y266" s="112"/>
      <c r="Z266" s="112"/>
      <c r="AA266" s="112"/>
    </row>
    <row r="267" spans="1:27" ht="14.25" customHeight="1">
      <c r="A267" s="114"/>
      <c r="B267" s="112"/>
      <c r="C267" s="112"/>
      <c r="D267" s="112"/>
      <c r="E267" s="112"/>
      <c r="F267" s="112"/>
      <c r="G267" s="112"/>
      <c r="H267" s="112"/>
      <c r="I267" s="147"/>
      <c r="J267" s="112"/>
      <c r="K267" s="112"/>
      <c r="L267" s="112"/>
      <c r="M267" s="112"/>
      <c r="N267" s="112"/>
      <c r="O267" s="112"/>
      <c r="P267" s="112"/>
      <c r="Q267" s="112"/>
      <c r="R267" s="112"/>
      <c r="S267" s="112"/>
      <c r="T267" s="112"/>
      <c r="U267" s="112"/>
      <c r="V267" s="112"/>
      <c r="W267" s="112"/>
      <c r="X267" s="112"/>
      <c r="Y267" s="112"/>
      <c r="Z267" s="112"/>
      <c r="AA267" s="112"/>
    </row>
    <row r="268" spans="1:27" ht="14.25" customHeight="1">
      <c r="A268" s="114"/>
      <c r="B268" s="112"/>
      <c r="C268" s="112"/>
      <c r="D268" s="112"/>
      <c r="E268" s="112"/>
      <c r="F268" s="112"/>
      <c r="G268" s="112"/>
      <c r="H268" s="112"/>
      <c r="I268" s="147"/>
      <c r="J268" s="112"/>
      <c r="K268" s="112"/>
      <c r="L268" s="112"/>
      <c r="M268" s="112"/>
      <c r="N268" s="112"/>
      <c r="O268" s="112"/>
      <c r="P268" s="112"/>
      <c r="Q268" s="112"/>
      <c r="R268" s="112"/>
      <c r="S268" s="112"/>
      <c r="T268" s="112"/>
      <c r="U268" s="112"/>
      <c r="V268" s="112"/>
      <c r="W268" s="112"/>
      <c r="X268" s="112"/>
      <c r="Y268" s="112"/>
      <c r="Z268" s="112"/>
      <c r="AA268" s="112"/>
    </row>
    <row r="269" spans="1:27" ht="14.25" customHeight="1">
      <c r="A269" s="114"/>
      <c r="B269" s="112"/>
      <c r="C269" s="112"/>
      <c r="D269" s="112"/>
      <c r="E269" s="112"/>
      <c r="F269" s="112"/>
      <c r="G269" s="112"/>
      <c r="H269" s="112"/>
      <c r="I269" s="147"/>
      <c r="J269" s="112"/>
      <c r="K269" s="112"/>
      <c r="L269" s="112"/>
      <c r="M269" s="112"/>
      <c r="N269" s="112"/>
      <c r="O269" s="112"/>
      <c r="P269" s="112"/>
      <c r="Q269" s="112"/>
      <c r="R269" s="112"/>
      <c r="S269" s="112"/>
      <c r="T269" s="112"/>
      <c r="U269" s="112"/>
      <c r="V269" s="112"/>
      <c r="W269" s="112"/>
      <c r="X269" s="112"/>
      <c r="Y269" s="112"/>
      <c r="Z269" s="112"/>
      <c r="AA269" s="112"/>
    </row>
    <row r="270" spans="1:27" ht="14.25" customHeight="1">
      <c r="A270" s="114"/>
      <c r="B270" s="112"/>
      <c r="C270" s="112"/>
      <c r="D270" s="112"/>
      <c r="E270" s="112"/>
      <c r="F270" s="112"/>
      <c r="G270" s="112"/>
      <c r="H270" s="112"/>
      <c r="I270" s="147"/>
      <c r="J270" s="112"/>
      <c r="K270" s="112"/>
      <c r="L270" s="112"/>
      <c r="M270" s="112"/>
      <c r="N270" s="112"/>
      <c r="O270" s="112"/>
      <c r="P270" s="112"/>
      <c r="Q270" s="112"/>
      <c r="R270" s="112"/>
      <c r="S270" s="112"/>
      <c r="T270" s="112"/>
      <c r="U270" s="112"/>
      <c r="V270" s="112"/>
      <c r="W270" s="112"/>
      <c r="X270" s="112"/>
      <c r="Y270" s="112"/>
      <c r="Z270" s="112"/>
      <c r="AA270" s="112"/>
    </row>
    <row r="271" spans="1:27" ht="14.25" customHeight="1">
      <c r="A271" s="114"/>
      <c r="B271" s="112"/>
      <c r="C271" s="112"/>
      <c r="D271" s="112"/>
      <c r="E271" s="112"/>
      <c r="F271" s="112"/>
      <c r="G271" s="112"/>
      <c r="H271" s="112"/>
      <c r="I271" s="147"/>
      <c r="J271" s="112"/>
      <c r="K271" s="112"/>
      <c r="L271" s="112"/>
      <c r="M271" s="112"/>
      <c r="N271" s="112"/>
      <c r="O271" s="112"/>
      <c r="P271" s="112"/>
      <c r="Q271" s="112"/>
      <c r="R271" s="112"/>
      <c r="S271" s="112"/>
      <c r="T271" s="112"/>
      <c r="U271" s="112"/>
      <c r="V271" s="112"/>
      <c r="W271" s="112"/>
      <c r="X271" s="112"/>
      <c r="Y271" s="112"/>
      <c r="Z271" s="112"/>
      <c r="AA271" s="112"/>
    </row>
    <row r="272" spans="1:27" ht="14.25" customHeight="1">
      <c r="A272" s="114"/>
      <c r="B272" s="112"/>
      <c r="C272" s="112"/>
      <c r="D272" s="112"/>
      <c r="E272" s="112"/>
      <c r="F272" s="112"/>
      <c r="G272" s="112"/>
      <c r="H272" s="112"/>
      <c r="I272" s="147"/>
      <c r="J272" s="112"/>
      <c r="K272" s="112"/>
      <c r="L272" s="112"/>
      <c r="M272" s="112"/>
      <c r="N272" s="112"/>
      <c r="O272" s="112"/>
      <c r="P272" s="112"/>
      <c r="Q272" s="112"/>
      <c r="R272" s="112"/>
      <c r="S272" s="112"/>
      <c r="T272" s="112"/>
      <c r="U272" s="112"/>
      <c r="V272" s="112"/>
      <c r="W272" s="112"/>
      <c r="X272" s="112"/>
      <c r="Y272" s="112"/>
      <c r="Z272" s="112"/>
      <c r="AA272" s="112"/>
    </row>
    <row r="273" spans="1:27" ht="14.25" customHeight="1">
      <c r="A273" s="114"/>
      <c r="B273" s="112"/>
      <c r="C273" s="112"/>
      <c r="D273" s="112"/>
      <c r="E273" s="112"/>
      <c r="F273" s="112"/>
      <c r="G273" s="112"/>
      <c r="H273" s="112"/>
      <c r="I273" s="147"/>
      <c r="J273" s="112"/>
      <c r="K273" s="112"/>
      <c r="L273" s="112"/>
      <c r="M273" s="112"/>
      <c r="N273" s="112"/>
      <c r="O273" s="112"/>
      <c r="P273" s="112"/>
      <c r="Q273" s="112"/>
      <c r="R273" s="112"/>
      <c r="S273" s="112"/>
      <c r="T273" s="112"/>
      <c r="U273" s="112"/>
      <c r="V273" s="112"/>
      <c r="W273" s="112"/>
      <c r="X273" s="112"/>
      <c r="Y273" s="112"/>
      <c r="Z273" s="112"/>
      <c r="AA273" s="112"/>
    </row>
    <row r="274" spans="1:27" ht="14.25" customHeight="1">
      <c r="A274" s="114"/>
      <c r="B274" s="112"/>
      <c r="C274" s="112"/>
      <c r="D274" s="112"/>
      <c r="E274" s="112"/>
      <c r="F274" s="112"/>
      <c r="G274" s="112"/>
      <c r="H274" s="112"/>
      <c r="I274" s="147"/>
      <c r="J274" s="112"/>
      <c r="K274" s="112"/>
      <c r="L274" s="112"/>
      <c r="M274" s="112"/>
      <c r="N274" s="112"/>
      <c r="O274" s="112"/>
      <c r="P274" s="112"/>
      <c r="Q274" s="112"/>
      <c r="R274" s="112"/>
      <c r="S274" s="112"/>
      <c r="T274" s="112"/>
      <c r="U274" s="112"/>
      <c r="V274" s="112"/>
      <c r="W274" s="112"/>
      <c r="X274" s="112"/>
      <c r="Y274" s="112"/>
      <c r="Z274" s="112"/>
      <c r="AA274" s="112"/>
    </row>
    <row r="275" spans="1:27" ht="14.25" customHeight="1">
      <c r="A275" s="114"/>
      <c r="B275" s="112"/>
      <c r="C275" s="112"/>
      <c r="D275" s="112"/>
      <c r="E275" s="112"/>
      <c r="F275" s="112"/>
      <c r="G275" s="112"/>
      <c r="H275" s="112"/>
      <c r="I275" s="147"/>
      <c r="J275" s="112"/>
      <c r="K275" s="112"/>
      <c r="L275" s="112"/>
      <c r="M275" s="112"/>
      <c r="N275" s="112"/>
      <c r="O275" s="112"/>
      <c r="P275" s="112"/>
      <c r="Q275" s="112"/>
      <c r="R275" s="112"/>
      <c r="S275" s="112"/>
      <c r="T275" s="112"/>
      <c r="U275" s="112"/>
      <c r="V275" s="112"/>
      <c r="W275" s="112"/>
      <c r="X275" s="112"/>
      <c r="Y275" s="112"/>
      <c r="Z275" s="112"/>
      <c r="AA275" s="112"/>
    </row>
    <row r="276" spans="1:27" ht="14.25" customHeight="1">
      <c r="A276" s="114"/>
      <c r="B276" s="112"/>
      <c r="C276" s="112"/>
      <c r="D276" s="112"/>
      <c r="E276" s="112"/>
      <c r="F276" s="112"/>
      <c r="G276" s="112"/>
      <c r="H276" s="112"/>
      <c r="I276" s="147"/>
      <c r="J276" s="112"/>
      <c r="K276" s="112"/>
      <c r="L276" s="112"/>
      <c r="M276" s="112"/>
      <c r="N276" s="112"/>
      <c r="O276" s="112"/>
      <c r="P276" s="112"/>
      <c r="Q276" s="112"/>
      <c r="R276" s="112"/>
      <c r="S276" s="112"/>
      <c r="T276" s="112"/>
      <c r="U276" s="112"/>
      <c r="V276" s="112"/>
      <c r="W276" s="112"/>
      <c r="X276" s="112"/>
      <c r="Y276" s="112"/>
      <c r="Z276" s="112"/>
      <c r="AA276" s="112"/>
    </row>
    <row r="277" spans="1:27" ht="14.25" customHeight="1">
      <c r="A277" s="114"/>
      <c r="B277" s="112"/>
      <c r="C277" s="112"/>
      <c r="D277" s="112"/>
      <c r="E277" s="112"/>
      <c r="F277" s="112"/>
      <c r="G277" s="112"/>
      <c r="H277" s="112"/>
      <c r="I277" s="147"/>
      <c r="J277" s="112"/>
      <c r="K277" s="112"/>
      <c r="L277" s="112"/>
      <c r="M277" s="112"/>
      <c r="N277" s="112"/>
      <c r="O277" s="112"/>
      <c r="P277" s="112"/>
      <c r="Q277" s="112"/>
      <c r="R277" s="112"/>
      <c r="S277" s="112"/>
      <c r="T277" s="112"/>
      <c r="U277" s="112"/>
      <c r="V277" s="112"/>
      <c r="W277" s="112"/>
      <c r="X277" s="112"/>
      <c r="Y277" s="112"/>
      <c r="Z277" s="112"/>
      <c r="AA277" s="112"/>
    </row>
    <row r="278" spans="1:27" ht="14.25" customHeight="1">
      <c r="A278" s="114"/>
      <c r="B278" s="112"/>
      <c r="C278" s="112"/>
      <c r="D278" s="112"/>
      <c r="E278" s="112"/>
      <c r="F278" s="112"/>
      <c r="G278" s="112"/>
      <c r="H278" s="112"/>
      <c r="I278" s="147"/>
      <c r="J278" s="112"/>
      <c r="K278" s="112"/>
      <c r="L278" s="112"/>
      <c r="M278" s="112"/>
      <c r="N278" s="112"/>
      <c r="O278" s="112"/>
      <c r="P278" s="112"/>
      <c r="Q278" s="112"/>
      <c r="R278" s="112"/>
      <c r="S278" s="112"/>
      <c r="T278" s="112"/>
      <c r="U278" s="112"/>
      <c r="V278" s="112"/>
      <c r="W278" s="112"/>
      <c r="X278" s="112"/>
      <c r="Y278" s="112"/>
      <c r="Z278" s="112"/>
      <c r="AA278" s="112"/>
    </row>
    <row r="279" spans="1:27" ht="14.25" customHeight="1">
      <c r="A279" s="114"/>
      <c r="B279" s="112"/>
      <c r="C279" s="112"/>
      <c r="D279" s="112"/>
      <c r="E279" s="112"/>
      <c r="F279" s="112"/>
      <c r="G279" s="112"/>
      <c r="H279" s="112"/>
      <c r="I279" s="147"/>
      <c r="J279" s="112"/>
      <c r="K279" s="112"/>
      <c r="L279" s="112"/>
      <c r="M279" s="112"/>
      <c r="N279" s="112"/>
      <c r="O279" s="112"/>
      <c r="P279" s="112"/>
      <c r="Q279" s="112"/>
      <c r="R279" s="112"/>
      <c r="S279" s="112"/>
      <c r="T279" s="112"/>
      <c r="U279" s="112"/>
      <c r="V279" s="112"/>
      <c r="W279" s="112"/>
      <c r="X279" s="112"/>
      <c r="Y279" s="112"/>
      <c r="Z279" s="112"/>
      <c r="AA279" s="112"/>
    </row>
    <row r="280" spans="1:27" ht="14.25" customHeight="1">
      <c r="A280" s="114"/>
      <c r="B280" s="112"/>
      <c r="C280" s="112"/>
      <c r="D280" s="112"/>
      <c r="E280" s="112"/>
      <c r="F280" s="112"/>
      <c r="G280" s="112"/>
      <c r="H280" s="112"/>
      <c r="I280" s="147"/>
      <c r="J280" s="112"/>
      <c r="K280" s="112"/>
      <c r="L280" s="112"/>
      <c r="M280" s="112"/>
      <c r="N280" s="112"/>
      <c r="O280" s="112"/>
      <c r="P280" s="112"/>
      <c r="Q280" s="112"/>
      <c r="R280" s="112"/>
      <c r="S280" s="112"/>
      <c r="T280" s="112"/>
      <c r="U280" s="112"/>
      <c r="V280" s="112"/>
      <c r="W280" s="112"/>
      <c r="X280" s="112"/>
      <c r="Y280" s="112"/>
      <c r="Z280" s="112"/>
      <c r="AA280" s="112"/>
    </row>
    <row r="281" spans="1:27" ht="14.25" customHeight="1">
      <c r="A281" s="114"/>
      <c r="B281" s="112"/>
      <c r="C281" s="112"/>
      <c r="D281" s="112"/>
      <c r="E281" s="112"/>
      <c r="F281" s="112"/>
      <c r="G281" s="112"/>
      <c r="H281" s="112"/>
      <c r="I281" s="147"/>
      <c r="J281" s="112"/>
      <c r="K281" s="112"/>
      <c r="L281" s="112"/>
      <c r="M281" s="112"/>
      <c r="N281" s="112"/>
      <c r="O281" s="112"/>
      <c r="P281" s="112"/>
      <c r="Q281" s="112"/>
      <c r="R281" s="112"/>
      <c r="S281" s="112"/>
      <c r="T281" s="112"/>
      <c r="U281" s="112"/>
      <c r="V281" s="112"/>
      <c r="W281" s="112"/>
      <c r="X281" s="112"/>
      <c r="Y281" s="112"/>
      <c r="Z281" s="112"/>
      <c r="AA281" s="112"/>
    </row>
    <row r="282" spans="1:27" ht="14.25" customHeight="1">
      <c r="A282" s="114"/>
      <c r="B282" s="112"/>
      <c r="C282" s="112"/>
      <c r="D282" s="112"/>
      <c r="E282" s="112"/>
      <c r="F282" s="112"/>
      <c r="G282" s="112"/>
      <c r="H282" s="112"/>
      <c r="I282" s="147"/>
      <c r="J282" s="112"/>
      <c r="K282" s="112"/>
      <c r="L282" s="112"/>
      <c r="M282" s="112"/>
      <c r="N282" s="112"/>
      <c r="O282" s="112"/>
      <c r="P282" s="112"/>
      <c r="Q282" s="112"/>
      <c r="R282" s="112"/>
      <c r="S282" s="112"/>
      <c r="T282" s="112"/>
      <c r="U282" s="112"/>
      <c r="V282" s="112"/>
      <c r="W282" s="112"/>
      <c r="X282" s="112"/>
      <c r="Y282" s="112"/>
      <c r="Z282" s="112"/>
      <c r="AA282" s="112"/>
    </row>
    <row r="283" spans="1:27" ht="14.25" customHeight="1">
      <c r="A283" s="114"/>
      <c r="B283" s="112"/>
      <c r="C283" s="112"/>
      <c r="D283" s="112"/>
      <c r="E283" s="112"/>
      <c r="F283" s="112"/>
      <c r="G283" s="112"/>
      <c r="H283" s="112"/>
      <c r="I283" s="147"/>
      <c r="J283" s="112"/>
      <c r="K283" s="112"/>
      <c r="L283" s="112"/>
      <c r="M283" s="112"/>
      <c r="N283" s="112"/>
      <c r="O283" s="112"/>
      <c r="P283" s="112"/>
      <c r="Q283" s="112"/>
      <c r="R283" s="112"/>
      <c r="S283" s="112"/>
      <c r="T283" s="112"/>
      <c r="U283" s="112"/>
      <c r="V283" s="112"/>
      <c r="W283" s="112"/>
      <c r="X283" s="112"/>
      <c r="Y283" s="112"/>
      <c r="Z283" s="112"/>
      <c r="AA283" s="112"/>
    </row>
    <row r="284" spans="1:27" ht="14.25" customHeight="1">
      <c r="A284" s="114"/>
      <c r="B284" s="112"/>
      <c r="C284" s="112"/>
      <c r="D284" s="112"/>
      <c r="E284" s="112"/>
      <c r="F284" s="112"/>
      <c r="G284" s="112"/>
      <c r="H284" s="112"/>
      <c r="I284" s="147"/>
      <c r="J284" s="112"/>
      <c r="K284" s="112"/>
      <c r="L284" s="112"/>
      <c r="M284" s="112"/>
      <c r="N284" s="112"/>
      <c r="O284" s="112"/>
      <c r="P284" s="112"/>
      <c r="Q284" s="112"/>
      <c r="R284" s="112"/>
      <c r="S284" s="112"/>
      <c r="T284" s="112"/>
      <c r="U284" s="112"/>
      <c r="V284" s="112"/>
      <c r="W284" s="112"/>
      <c r="X284" s="112"/>
      <c r="Y284" s="112"/>
      <c r="Z284" s="112"/>
      <c r="AA284" s="112"/>
    </row>
    <row r="285" spans="1:27" ht="14.25" customHeight="1">
      <c r="A285" s="114"/>
      <c r="B285" s="112"/>
      <c r="C285" s="112"/>
      <c r="D285" s="112"/>
      <c r="E285" s="112"/>
      <c r="F285" s="112"/>
      <c r="G285" s="112"/>
      <c r="H285" s="112"/>
      <c r="I285" s="147"/>
      <c r="J285" s="112"/>
      <c r="K285" s="112"/>
      <c r="L285" s="112"/>
      <c r="M285" s="112"/>
      <c r="N285" s="112"/>
      <c r="O285" s="112"/>
      <c r="P285" s="112"/>
      <c r="Q285" s="112"/>
      <c r="R285" s="112"/>
      <c r="S285" s="112"/>
      <c r="T285" s="112"/>
      <c r="U285" s="112"/>
      <c r="V285" s="112"/>
      <c r="W285" s="112"/>
      <c r="X285" s="112"/>
      <c r="Y285" s="112"/>
      <c r="Z285" s="112"/>
      <c r="AA285" s="112"/>
    </row>
    <row r="286" spans="1:27" ht="14.25" customHeight="1">
      <c r="A286" s="114"/>
      <c r="B286" s="112"/>
      <c r="C286" s="112"/>
      <c r="D286" s="112"/>
      <c r="E286" s="112"/>
      <c r="F286" s="112"/>
      <c r="G286" s="112"/>
      <c r="H286" s="112"/>
      <c r="I286" s="147"/>
      <c r="J286" s="112"/>
      <c r="K286" s="112"/>
      <c r="L286" s="112"/>
      <c r="M286" s="112"/>
      <c r="N286" s="112"/>
      <c r="O286" s="112"/>
      <c r="P286" s="112"/>
      <c r="Q286" s="112"/>
      <c r="R286" s="112"/>
      <c r="S286" s="112"/>
      <c r="T286" s="112"/>
      <c r="U286" s="112"/>
      <c r="V286" s="112"/>
      <c r="W286" s="112"/>
      <c r="X286" s="112"/>
      <c r="Y286" s="112"/>
      <c r="Z286" s="112"/>
      <c r="AA286" s="112"/>
    </row>
    <row r="287" spans="1:27" ht="14.25" customHeight="1">
      <c r="A287" s="114"/>
      <c r="B287" s="112"/>
      <c r="C287" s="112"/>
      <c r="D287" s="112"/>
      <c r="E287" s="112"/>
      <c r="F287" s="112"/>
      <c r="G287" s="112"/>
      <c r="H287" s="112"/>
      <c r="I287" s="147"/>
      <c r="J287" s="112"/>
      <c r="K287" s="112"/>
      <c r="L287" s="112"/>
      <c r="M287" s="112"/>
      <c r="N287" s="112"/>
      <c r="O287" s="112"/>
      <c r="P287" s="112"/>
      <c r="Q287" s="112"/>
      <c r="R287" s="112"/>
      <c r="S287" s="112"/>
      <c r="T287" s="112"/>
      <c r="U287" s="112"/>
      <c r="V287" s="112"/>
      <c r="W287" s="112"/>
      <c r="X287" s="112"/>
      <c r="Y287" s="112"/>
      <c r="Z287" s="112"/>
      <c r="AA287" s="112"/>
    </row>
    <row r="288" spans="1:27" ht="14.25" customHeight="1">
      <c r="A288" s="114"/>
      <c r="B288" s="112"/>
      <c r="C288" s="112"/>
      <c r="D288" s="112"/>
      <c r="E288" s="112"/>
      <c r="F288" s="112"/>
      <c r="G288" s="112"/>
      <c r="H288" s="112"/>
      <c r="I288" s="147"/>
      <c r="J288" s="112"/>
      <c r="K288" s="112"/>
      <c r="L288" s="112"/>
      <c r="M288" s="112"/>
      <c r="N288" s="112"/>
      <c r="O288" s="112"/>
      <c r="P288" s="112"/>
      <c r="Q288" s="112"/>
      <c r="R288" s="112"/>
      <c r="S288" s="112"/>
      <c r="T288" s="112"/>
      <c r="U288" s="112"/>
      <c r="V288" s="112"/>
      <c r="W288" s="112"/>
      <c r="X288" s="112"/>
      <c r="Y288" s="112"/>
      <c r="Z288" s="112"/>
      <c r="AA288" s="112"/>
    </row>
    <row r="289" spans="1:27" ht="14.25" customHeight="1">
      <c r="A289" s="114"/>
      <c r="B289" s="112"/>
      <c r="C289" s="112"/>
      <c r="D289" s="112"/>
      <c r="E289" s="112"/>
      <c r="F289" s="112"/>
      <c r="G289" s="112"/>
      <c r="H289" s="112"/>
      <c r="I289" s="147"/>
      <c r="J289" s="112"/>
      <c r="K289" s="112"/>
      <c r="L289" s="112"/>
      <c r="M289" s="112"/>
      <c r="N289" s="112"/>
      <c r="O289" s="112"/>
      <c r="P289" s="112"/>
      <c r="Q289" s="112"/>
      <c r="R289" s="112"/>
      <c r="S289" s="112"/>
      <c r="T289" s="112"/>
      <c r="U289" s="112"/>
      <c r="V289" s="112"/>
      <c r="W289" s="112"/>
      <c r="X289" s="112"/>
      <c r="Y289" s="112"/>
      <c r="Z289" s="112"/>
      <c r="AA289" s="112"/>
    </row>
    <row r="290" spans="1:27" ht="14.25" customHeight="1">
      <c r="A290" s="114"/>
      <c r="B290" s="112"/>
      <c r="C290" s="112"/>
      <c r="D290" s="112"/>
      <c r="E290" s="112"/>
      <c r="F290" s="112"/>
      <c r="G290" s="112"/>
      <c r="H290" s="112"/>
      <c r="I290" s="147"/>
      <c r="J290" s="112"/>
      <c r="K290" s="112"/>
      <c r="L290" s="112"/>
      <c r="M290" s="112"/>
      <c r="N290" s="112"/>
      <c r="O290" s="112"/>
      <c r="P290" s="112"/>
      <c r="Q290" s="112"/>
      <c r="R290" s="112"/>
      <c r="S290" s="112"/>
      <c r="T290" s="112"/>
      <c r="U290" s="112"/>
      <c r="V290" s="112"/>
      <c r="W290" s="112"/>
      <c r="X290" s="112"/>
      <c r="Y290" s="112"/>
      <c r="Z290" s="112"/>
      <c r="AA290" s="112"/>
    </row>
    <row r="291" spans="1:27" ht="14.25" customHeight="1">
      <c r="A291" s="114"/>
      <c r="B291" s="112"/>
      <c r="C291" s="112"/>
      <c r="D291" s="112"/>
      <c r="E291" s="112"/>
      <c r="F291" s="112"/>
      <c r="G291" s="112"/>
      <c r="H291" s="112"/>
      <c r="I291" s="147"/>
      <c r="J291" s="112"/>
      <c r="K291" s="112"/>
      <c r="L291" s="112"/>
      <c r="M291" s="112"/>
      <c r="N291" s="112"/>
      <c r="O291" s="112"/>
      <c r="P291" s="112"/>
      <c r="Q291" s="112"/>
      <c r="R291" s="112"/>
      <c r="S291" s="112"/>
      <c r="T291" s="112"/>
      <c r="U291" s="112"/>
      <c r="V291" s="112"/>
      <c r="W291" s="112"/>
      <c r="X291" s="112"/>
      <c r="Y291" s="112"/>
      <c r="Z291" s="112"/>
      <c r="AA291" s="112"/>
    </row>
    <row r="292" spans="1:27" ht="14.25" customHeight="1">
      <c r="A292" s="114"/>
      <c r="B292" s="112"/>
      <c r="C292" s="112"/>
      <c r="D292" s="112"/>
      <c r="E292" s="112"/>
      <c r="F292" s="112"/>
      <c r="G292" s="112"/>
      <c r="H292" s="112"/>
      <c r="I292" s="147"/>
      <c r="J292" s="112"/>
      <c r="K292" s="112"/>
      <c r="L292" s="112"/>
      <c r="M292" s="112"/>
      <c r="N292" s="112"/>
      <c r="O292" s="112"/>
      <c r="P292" s="112"/>
      <c r="Q292" s="112"/>
      <c r="R292" s="112"/>
      <c r="S292" s="112"/>
      <c r="T292" s="112"/>
      <c r="U292" s="112"/>
      <c r="V292" s="112"/>
      <c r="W292" s="112"/>
      <c r="X292" s="112"/>
      <c r="Y292" s="112"/>
      <c r="Z292" s="112"/>
      <c r="AA292" s="112"/>
    </row>
    <row r="293" spans="1:27" ht="14.25" customHeight="1">
      <c r="A293" s="114"/>
      <c r="B293" s="112"/>
      <c r="C293" s="112"/>
      <c r="D293" s="112"/>
      <c r="E293" s="112"/>
      <c r="F293" s="112"/>
      <c r="G293" s="112"/>
      <c r="H293" s="112"/>
      <c r="I293" s="147"/>
      <c r="J293" s="112"/>
      <c r="K293" s="112"/>
      <c r="L293" s="112"/>
      <c r="M293" s="112"/>
      <c r="N293" s="112"/>
      <c r="O293" s="112"/>
      <c r="P293" s="112"/>
      <c r="Q293" s="112"/>
      <c r="R293" s="112"/>
      <c r="S293" s="112"/>
      <c r="T293" s="112"/>
      <c r="U293" s="112"/>
      <c r="V293" s="112"/>
      <c r="W293" s="112"/>
      <c r="X293" s="112"/>
      <c r="Y293" s="112"/>
      <c r="Z293" s="112"/>
      <c r="AA293" s="112"/>
    </row>
    <row r="294" spans="1:27" ht="14.25" customHeight="1">
      <c r="A294" s="114"/>
      <c r="B294" s="112"/>
      <c r="C294" s="112"/>
      <c r="D294" s="112"/>
      <c r="E294" s="112"/>
      <c r="F294" s="112"/>
      <c r="G294" s="112"/>
      <c r="H294" s="112"/>
      <c r="I294" s="147"/>
      <c r="J294" s="112"/>
      <c r="K294" s="112"/>
      <c r="L294" s="112"/>
      <c r="M294" s="112"/>
      <c r="N294" s="112"/>
      <c r="O294" s="112"/>
      <c r="P294" s="112"/>
      <c r="Q294" s="112"/>
      <c r="R294" s="112"/>
      <c r="S294" s="112"/>
      <c r="T294" s="112"/>
      <c r="U294" s="112"/>
      <c r="V294" s="112"/>
      <c r="W294" s="112"/>
      <c r="X294" s="112"/>
      <c r="Y294" s="112"/>
      <c r="Z294" s="112"/>
      <c r="AA294" s="112"/>
    </row>
    <row r="295" spans="1:27" ht="14.25" customHeight="1">
      <c r="A295" s="114"/>
      <c r="B295" s="112"/>
      <c r="C295" s="112"/>
      <c r="D295" s="112"/>
      <c r="E295" s="112"/>
      <c r="F295" s="112"/>
      <c r="G295" s="112"/>
      <c r="H295" s="112"/>
      <c r="I295" s="147"/>
      <c r="J295" s="112"/>
      <c r="K295" s="112"/>
      <c r="L295" s="112"/>
      <c r="M295" s="112"/>
      <c r="N295" s="112"/>
      <c r="O295" s="112"/>
      <c r="P295" s="112"/>
      <c r="Q295" s="112"/>
      <c r="R295" s="112"/>
      <c r="S295" s="112"/>
      <c r="T295" s="112"/>
      <c r="U295" s="112"/>
      <c r="V295" s="112"/>
      <c r="W295" s="112"/>
      <c r="X295" s="112"/>
      <c r="Y295" s="112"/>
      <c r="Z295" s="112"/>
      <c r="AA295" s="112"/>
    </row>
    <row r="296" spans="1:27" ht="14.25" customHeight="1">
      <c r="A296" s="114"/>
      <c r="B296" s="112"/>
      <c r="C296" s="112"/>
      <c r="D296" s="112"/>
      <c r="E296" s="112"/>
      <c r="F296" s="112"/>
      <c r="G296" s="112"/>
      <c r="H296" s="112"/>
      <c r="I296" s="147"/>
      <c r="J296" s="112"/>
      <c r="K296" s="112"/>
      <c r="L296" s="112"/>
      <c r="M296" s="112"/>
      <c r="N296" s="112"/>
      <c r="O296" s="112"/>
      <c r="P296" s="112"/>
      <c r="Q296" s="112"/>
      <c r="R296" s="112"/>
      <c r="S296" s="112"/>
      <c r="T296" s="112"/>
      <c r="U296" s="112"/>
      <c r="V296" s="112"/>
      <c r="W296" s="112"/>
      <c r="X296" s="112"/>
      <c r="Y296" s="112"/>
      <c r="Z296" s="112"/>
      <c r="AA296" s="112"/>
    </row>
    <row r="297" spans="1:27" ht="14.25" customHeight="1">
      <c r="A297" s="114"/>
      <c r="B297" s="112"/>
      <c r="C297" s="112"/>
      <c r="D297" s="112"/>
      <c r="E297" s="112"/>
      <c r="F297" s="112"/>
      <c r="G297" s="112"/>
      <c r="H297" s="112"/>
      <c r="I297" s="147"/>
      <c r="J297" s="112"/>
      <c r="K297" s="112"/>
      <c r="L297" s="112"/>
      <c r="M297" s="112"/>
      <c r="N297" s="112"/>
      <c r="O297" s="112"/>
      <c r="P297" s="112"/>
      <c r="Q297" s="112"/>
      <c r="R297" s="112"/>
      <c r="S297" s="112"/>
      <c r="T297" s="112"/>
      <c r="U297" s="112"/>
      <c r="V297" s="112"/>
      <c r="W297" s="112"/>
      <c r="X297" s="112"/>
      <c r="Y297" s="112"/>
      <c r="Z297" s="112"/>
      <c r="AA297" s="112"/>
    </row>
    <row r="298" spans="1:27" ht="14.25" customHeight="1">
      <c r="A298" s="114"/>
      <c r="B298" s="112"/>
      <c r="C298" s="112"/>
      <c r="D298" s="112"/>
      <c r="E298" s="112"/>
      <c r="F298" s="112"/>
      <c r="G298" s="112"/>
      <c r="H298" s="112"/>
      <c r="I298" s="147"/>
      <c r="J298" s="112"/>
      <c r="K298" s="112"/>
      <c r="L298" s="112"/>
      <c r="M298" s="112"/>
      <c r="N298" s="112"/>
      <c r="O298" s="112"/>
      <c r="P298" s="112"/>
      <c r="Q298" s="112"/>
      <c r="R298" s="112"/>
      <c r="S298" s="112"/>
      <c r="T298" s="112"/>
      <c r="U298" s="112"/>
      <c r="V298" s="112"/>
      <c r="W298" s="112"/>
      <c r="X298" s="112"/>
      <c r="Y298" s="112"/>
      <c r="Z298" s="112"/>
      <c r="AA298" s="112"/>
    </row>
    <row r="299" spans="1:27" ht="14.25" customHeight="1">
      <c r="A299" s="114"/>
      <c r="B299" s="112"/>
      <c r="C299" s="112"/>
      <c r="D299" s="112"/>
      <c r="E299" s="112"/>
      <c r="F299" s="112"/>
      <c r="G299" s="112"/>
      <c r="H299" s="112"/>
      <c r="I299" s="147"/>
      <c r="J299" s="112"/>
      <c r="K299" s="112"/>
      <c r="L299" s="112"/>
      <c r="M299" s="112"/>
      <c r="N299" s="112"/>
      <c r="O299" s="112"/>
      <c r="P299" s="112"/>
      <c r="Q299" s="112"/>
      <c r="R299" s="112"/>
      <c r="S299" s="112"/>
      <c r="T299" s="112"/>
      <c r="U299" s="112"/>
      <c r="V299" s="112"/>
      <c r="W299" s="112"/>
      <c r="X299" s="112"/>
      <c r="Y299" s="112"/>
      <c r="Z299" s="112"/>
      <c r="AA299" s="112"/>
    </row>
    <row r="300" spans="1:27" ht="14.25" customHeight="1">
      <c r="A300" s="114"/>
      <c r="B300" s="112"/>
      <c r="C300" s="112"/>
      <c r="D300" s="112"/>
      <c r="E300" s="112"/>
      <c r="F300" s="112"/>
      <c r="G300" s="112"/>
      <c r="H300" s="112"/>
      <c r="I300" s="147"/>
      <c r="J300" s="112"/>
      <c r="K300" s="112"/>
      <c r="L300" s="112"/>
      <c r="M300" s="112"/>
      <c r="N300" s="112"/>
      <c r="O300" s="112"/>
      <c r="P300" s="112"/>
      <c r="Q300" s="112"/>
      <c r="R300" s="112"/>
      <c r="S300" s="112"/>
      <c r="T300" s="112"/>
      <c r="U300" s="112"/>
      <c r="V300" s="112"/>
      <c r="W300" s="112"/>
      <c r="X300" s="112"/>
      <c r="Y300" s="112"/>
      <c r="Z300" s="112"/>
      <c r="AA300" s="112"/>
    </row>
    <row r="301" spans="1:27" ht="14.25" customHeight="1">
      <c r="A301" s="114"/>
      <c r="B301" s="112"/>
      <c r="C301" s="112"/>
      <c r="D301" s="112"/>
      <c r="E301" s="112"/>
      <c r="F301" s="112"/>
      <c r="G301" s="112"/>
      <c r="H301" s="112"/>
      <c r="I301" s="147"/>
      <c r="J301" s="112"/>
      <c r="K301" s="112"/>
      <c r="L301" s="112"/>
      <c r="M301" s="112"/>
      <c r="N301" s="112"/>
      <c r="O301" s="112"/>
      <c r="P301" s="112"/>
      <c r="Q301" s="112"/>
      <c r="R301" s="112"/>
      <c r="S301" s="112"/>
      <c r="T301" s="112"/>
      <c r="U301" s="112"/>
      <c r="V301" s="112"/>
      <c r="W301" s="112"/>
      <c r="X301" s="112"/>
      <c r="Y301" s="112"/>
      <c r="Z301" s="112"/>
      <c r="AA301" s="112"/>
    </row>
    <row r="302" spans="1:27" ht="14.25" customHeight="1">
      <c r="A302" s="114"/>
      <c r="B302" s="112"/>
      <c r="C302" s="112"/>
      <c r="D302" s="112"/>
      <c r="E302" s="112"/>
      <c r="F302" s="112"/>
      <c r="G302" s="112"/>
      <c r="H302" s="112"/>
      <c r="I302" s="147"/>
      <c r="J302" s="112"/>
      <c r="K302" s="112"/>
      <c r="L302" s="112"/>
      <c r="M302" s="112"/>
      <c r="N302" s="112"/>
      <c r="O302" s="112"/>
      <c r="P302" s="112"/>
      <c r="Q302" s="112"/>
      <c r="R302" s="112"/>
      <c r="S302" s="112"/>
      <c r="T302" s="112"/>
      <c r="U302" s="112"/>
      <c r="V302" s="112"/>
      <c r="W302" s="112"/>
      <c r="X302" s="112"/>
      <c r="Y302" s="112"/>
      <c r="Z302" s="112"/>
      <c r="AA302" s="112"/>
    </row>
    <row r="303" spans="1:27" ht="14.25" customHeight="1">
      <c r="A303" s="114"/>
      <c r="B303" s="112"/>
      <c r="C303" s="112"/>
      <c r="D303" s="112"/>
      <c r="E303" s="112"/>
      <c r="F303" s="112"/>
      <c r="G303" s="112"/>
      <c r="H303" s="112"/>
      <c r="I303" s="147"/>
      <c r="J303" s="112"/>
      <c r="K303" s="112"/>
      <c r="L303" s="112"/>
      <c r="M303" s="112"/>
      <c r="N303" s="112"/>
      <c r="O303" s="112"/>
      <c r="P303" s="112"/>
      <c r="Q303" s="112"/>
      <c r="R303" s="112"/>
      <c r="S303" s="112"/>
      <c r="T303" s="112"/>
      <c r="U303" s="112"/>
      <c r="V303" s="112"/>
      <c r="W303" s="112"/>
      <c r="X303" s="112"/>
      <c r="Y303" s="112"/>
      <c r="Z303" s="112"/>
      <c r="AA303" s="112"/>
    </row>
    <row r="304" spans="1:27" ht="14.25" customHeight="1">
      <c r="A304" s="114"/>
      <c r="B304" s="112"/>
      <c r="C304" s="112"/>
      <c r="D304" s="112"/>
      <c r="E304" s="112"/>
      <c r="F304" s="112"/>
      <c r="G304" s="112"/>
      <c r="H304" s="112"/>
      <c r="I304" s="147"/>
      <c r="J304" s="112"/>
      <c r="K304" s="112"/>
      <c r="L304" s="112"/>
      <c r="M304" s="112"/>
      <c r="N304" s="112"/>
      <c r="O304" s="112"/>
      <c r="P304" s="112"/>
      <c r="Q304" s="112"/>
      <c r="R304" s="112"/>
      <c r="S304" s="112"/>
      <c r="T304" s="112"/>
      <c r="U304" s="112"/>
      <c r="V304" s="112"/>
      <c r="W304" s="112"/>
      <c r="X304" s="112"/>
      <c r="Y304" s="112"/>
      <c r="Z304" s="112"/>
      <c r="AA304" s="112"/>
    </row>
    <row r="305" spans="1:27" ht="14.25" customHeight="1">
      <c r="A305" s="114"/>
      <c r="B305" s="112"/>
      <c r="C305" s="112"/>
      <c r="D305" s="112"/>
      <c r="E305" s="112"/>
      <c r="F305" s="112"/>
      <c r="G305" s="112"/>
      <c r="H305" s="112"/>
      <c r="I305" s="147"/>
      <c r="J305" s="112"/>
      <c r="K305" s="112"/>
      <c r="L305" s="112"/>
      <c r="M305" s="112"/>
      <c r="N305" s="112"/>
      <c r="O305" s="112"/>
      <c r="P305" s="112"/>
      <c r="Q305" s="112"/>
      <c r="R305" s="112"/>
      <c r="S305" s="112"/>
      <c r="T305" s="112"/>
      <c r="U305" s="112"/>
      <c r="V305" s="112"/>
      <c r="W305" s="112"/>
      <c r="X305" s="112"/>
      <c r="Y305" s="112"/>
      <c r="Z305" s="112"/>
      <c r="AA305" s="112"/>
    </row>
    <row r="306" spans="1:27" ht="14.25" customHeight="1">
      <c r="A306" s="114"/>
      <c r="B306" s="112"/>
      <c r="C306" s="112"/>
      <c r="D306" s="112"/>
      <c r="E306" s="112"/>
      <c r="F306" s="112"/>
      <c r="G306" s="112"/>
      <c r="H306" s="112"/>
      <c r="I306" s="147"/>
      <c r="J306" s="112"/>
      <c r="K306" s="112"/>
      <c r="L306" s="112"/>
      <c r="M306" s="112"/>
      <c r="N306" s="112"/>
      <c r="O306" s="112"/>
      <c r="P306" s="112"/>
      <c r="Q306" s="112"/>
      <c r="R306" s="112"/>
      <c r="S306" s="112"/>
      <c r="T306" s="112"/>
      <c r="U306" s="112"/>
      <c r="V306" s="112"/>
      <c r="W306" s="112"/>
      <c r="X306" s="112"/>
      <c r="Y306" s="112"/>
      <c r="Z306" s="112"/>
      <c r="AA306" s="112"/>
    </row>
    <row r="307" spans="1:27" ht="14.25" customHeight="1">
      <c r="A307" s="114"/>
      <c r="B307" s="112"/>
      <c r="C307" s="112"/>
      <c r="D307" s="112"/>
      <c r="E307" s="112"/>
      <c r="F307" s="112"/>
      <c r="G307" s="112"/>
      <c r="H307" s="112"/>
      <c r="I307" s="147"/>
      <c r="J307" s="112"/>
      <c r="K307" s="112"/>
      <c r="L307" s="112"/>
      <c r="M307" s="112"/>
      <c r="N307" s="112"/>
      <c r="O307" s="112"/>
      <c r="P307" s="112"/>
      <c r="Q307" s="112"/>
      <c r="R307" s="112"/>
      <c r="S307" s="112"/>
      <c r="T307" s="112"/>
      <c r="U307" s="112"/>
      <c r="V307" s="112"/>
      <c r="W307" s="112"/>
      <c r="X307" s="112"/>
      <c r="Y307" s="112"/>
      <c r="Z307" s="112"/>
      <c r="AA307" s="112"/>
    </row>
    <row r="308" spans="1:27" ht="14.25" customHeight="1">
      <c r="A308" s="114"/>
      <c r="B308" s="112"/>
      <c r="C308" s="112"/>
      <c r="D308" s="112"/>
      <c r="E308" s="112"/>
      <c r="F308" s="112"/>
      <c r="G308" s="112"/>
      <c r="H308" s="112"/>
      <c r="I308" s="147"/>
      <c r="J308" s="112"/>
      <c r="K308" s="112"/>
      <c r="L308" s="112"/>
      <c r="M308" s="112"/>
      <c r="N308" s="112"/>
      <c r="O308" s="112"/>
      <c r="P308" s="112"/>
      <c r="Q308" s="112"/>
      <c r="R308" s="112"/>
      <c r="S308" s="112"/>
      <c r="T308" s="112"/>
      <c r="U308" s="112"/>
      <c r="V308" s="112"/>
      <c r="W308" s="112"/>
      <c r="X308" s="112"/>
      <c r="Y308" s="112"/>
      <c r="Z308" s="112"/>
      <c r="AA308" s="112"/>
    </row>
    <row r="309" spans="1:27" ht="14.25" customHeight="1">
      <c r="A309" s="114"/>
      <c r="B309" s="112"/>
      <c r="C309" s="112"/>
      <c r="D309" s="112"/>
      <c r="E309" s="112"/>
      <c r="F309" s="112"/>
      <c r="G309" s="112"/>
      <c r="H309" s="112"/>
      <c r="I309" s="147"/>
      <c r="J309" s="112"/>
      <c r="K309" s="112"/>
      <c r="L309" s="112"/>
      <c r="M309" s="112"/>
      <c r="N309" s="112"/>
      <c r="O309" s="112"/>
      <c r="P309" s="112"/>
      <c r="Q309" s="112"/>
      <c r="R309" s="112"/>
      <c r="S309" s="112"/>
      <c r="T309" s="112"/>
      <c r="U309" s="112"/>
      <c r="V309" s="112"/>
      <c r="W309" s="112"/>
      <c r="X309" s="112"/>
      <c r="Y309" s="112"/>
      <c r="Z309" s="112"/>
      <c r="AA309" s="112"/>
    </row>
    <row r="310" spans="1:27" ht="14.25" customHeight="1">
      <c r="A310" s="114"/>
      <c r="B310" s="112"/>
      <c r="C310" s="112"/>
      <c r="D310" s="112"/>
      <c r="E310" s="112"/>
      <c r="F310" s="112"/>
      <c r="G310" s="112"/>
      <c r="H310" s="112"/>
      <c r="I310" s="147"/>
      <c r="J310" s="112"/>
      <c r="K310" s="112"/>
      <c r="L310" s="112"/>
      <c r="M310" s="112"/>
      <c r="N310" s="112"/>
      <c r="O310" s="112"/>
      <c r="P310" s="112"/>
      <c r="Q310" s="112"/>
      <c r="R310" s="112"/>
      <c r="S310" s="112"/>
      <c r="T310" s="112"/>
      <c r="U310" s="112"/>
      <c r="V310" s="112"/>
      <c r="W310" s="112"/>
      <c r="X310" s="112"/>
      <c r="Y310" s="112"/>
      <c r="Z310" s="112"/>
      <c r="AA310" s="112"/>
    </row>
    <row r="311" spans="1:27" ht="14.25" customHeight="1">
      <c r="A311" s="114"/>
      <c r="B311" s="112"/>
      <c r="C311" s="112"/>
      <c r="D311" s="112"/>
      <c r="E311" s="112"/>
      <c r="F311" s="112"/>
      <c r="G311" s="112"/>
      <c r="H311" s="112"/>
      <c r="I311" s="147"/>
      <c r="J311" s="112"/>
      <c r="K311" s="112"/>
      <c r="L311" s="112"/>
      <c r="M311" s="112"/>
      <c r="N311" s="112"/>
      <c r="O311" s="112"/>
      <c r="P311" s="112"/>
      <c r="Q311" s="112"/>
      <c r="R311" s="112"/>
      <c r="S311" s="112"/>
      <c r="T311" s="112"/>
      <c r="U311" s="112"/>
      <c r="V311" s="112"/>
      <c r="W311" s="112"/>
      <c r="X311" s="112"/>
      <c r="Y311" s="112"/>
      <c r="Z311" s="112"/>
      <c r="AA311" s="112"/>
    </row>
    <row r="312" spans="1:27" ht="14.25" customHeight="1">
      <c r="A312" s="114"/>
      <c r="B312" s="112"/>
      <c r="C312" s="112"/>
      <c r="D312" s="112"/>
      <c r="E312" s="112"/>
      <c r="F312" s="112"/>
      <c r="G312" s="112"/>
      <c r="H312" s="112"/>
      <c r="I312" s="147"/>
      <c r="J312" s="112"/>
      <c r="K312" s="112"/>
      <c r="L312" s="112"/>
      <c r="M312" s="112"/>
      <c r="N312" s="112"/>
      <c r="O312" s="112"/>
      <c r="P312" s="112"/>
      <c r="Q312" s="112"/>
      <c r="R312" s="112"/>
      <c r="S312" s="112"/>
      <c r="T312" s="112"/>
      <c r="U312" s="112"/>
      <c r="V312" s="112"/>
      <c r="W312" s="112"/>
      <c r="X312" s="112"/>
      <c r="Y312" s="112"/>
      <c r="Z312" s="112"/>
      <c r="AA312" s="112"/>
    </row>
    <row r="313" spans="1:27" ht="14.25" customHeight="1">
      <c r="A313" s="114"/>
      <c r="B313" s="112"/>
      <c r="C313" s="112"/>
      <c r="D313" s="112"/>
      <c r="E313" s="112"/>
      <c r="F313" s="112"/>
      <c r="G313" s="112"/>
      <c r="H313" s="112"/>
      <c r="I313" s="147"/>
      <c r="J313" s="112"/>
      <c r="K313" s="112"/>
      <c r="L313" s="112"/>
      <c r="M313" s="112"/>
      <c r="N313" s="112"/>
      <c r="O313" s="112"/>
      <c r="P313" s="112"/>
      <c r="Q313" s="112"/>
      <c r="R313" s="112"/>
      <c r="S313" s="112"/>
      <c r="T313" s="112"/>
      <c r="U313" s="112"/>
      <c r="V313" s="112"/>
      <c r="W313" s="112"/>
      <c r="X313" s="112"/>
      <c r="Y313" s="112"/>
      <c r="Z313" s="112"/>
      <c r="AA313" s="112"/>
    </row>
    <row r="314" spans="1:27" ht="14.25" customHeight="1">
      <c r="A314" s="114"/>
      <c r="B314" s="112"/>
      <c r="C314" s="112"/>
      <c r="D314" s="112"/>
      <c r="E314" s="112"/>
      <c r="F314" s="112"/>
      <c r="G314" s="112"/>
      <c r="H314" s="112"/>
      <c r="I314" s="147"/>
      <c r="J314" s="112"/>
      <c r="K314" s="112"/>
      <c r="L314" s="112"/>
      <c r="M314" s="112"/>
      <c r="N314" s="112"/>
      <c r="O314" s="112"/>
      <c r="P314" s="112"/>
      <c r="Q314" s="112"/>
      <c r="R314" s="112"/>
      <c r="S314" s="112"/>
      <c r="T314" s="112"/>
      <c r="U314" s="112"/>
      <c r="V314" s="112"/>
      <c r="W314" s="112"/>
      <c r="X314" s="112"/>
      <c r="Y314" s="112"/>
      <c r="Z314" s="112"/>
      <c r="AA314" s="112"/>
    </row>
    <row r="315" spans="1:27" ht="14.25" customHeight="1">
      <c r="A315" s="114"/>
      <c r="B315" s="112"/>
      <c r="C315" s="112"/>
      <c r="D315" s="112"/>
      <c r="E315" s="112"/>
      <c r="F315" s="112"/>
      <c r="G315" s="112"/>
      <c r="H315" s="112"/>
      <c r="I315" s="147"/>
      <c r="J315" s="112"/>
      <c r="K315" s="112"/>
      <c r="L315" s="112"/>
      <c r="M315" s="112"/>
      <c r="N315" s="112"/>
      <c r="O315" s="112"/>
      <c r="P315" s="112"/>
      <c r="Q315" s="112"/>
      <c r="R315" s="112"/>
      <c r="S315" s="112"/>
      <c r="T315" s="112"/>
      <c r="U315" s="112"/>
      <c r="V315" s="112"/>
      <c r="W315" s="112"/>
      <c r="X315" s="112"/>
      <c r="Y315" s="112"/>
      <c r="Z315" s="112"/>
      <c r="AA315" s="112"/>
    </row>
    <row r="316" spans="1:27" ht="14.25" customHeight="1">
      <c r="A316" s="114"/>
      <c r="B316" s="112"/>
      <c r="C316" s="112"/>
      <c r="D316" s="112"/>
      <c r="E316" s="112"/>
      <c r="F316" s="112"/>
      <c r="G316" s="112"/>
      <c r="H316" s="112"/>
      <c r="I316" s="147"/>
      <c r="J316" s="112"/>
      <c r="K316" s="112"/>
      <c r="L316" s="112"/>
      <c r="M316" s="112"/>
      <c r="N316" s="112"/>
      <c r="O316" s="112"/>
      <c r="P316" s="112"/>
      <c r="Q316" s="112"/>
      <c r="R316" s="112"/>
      <c r="S316" s="112"/>
      <c r="T316" s="112"/>
      <c r="U316" s="112"/>
      <c r="V316" s="112"/>
      <c r="W316" s="112"/>
      <c r="X316" s="112"/>
      <c r="Y316" s="112"/>
      <c r="Z316" s="112"/>
      <c r="AA316" s="112"/>
    </row>
    <row r="317" spans="1:27" ht="14.25" customHeight="1">
      <c r="A317" s="114"/>
      <c r="B317" s="112"/>
      <c r="C317" s="112"/>
      <c r="D317" s="112"/>
      <c r="E317" s="112"/>
      <c r="F317" s="112"/>
      <c r="G317" s="112"/>
      <c r="H317" s="112"/>
      <c r="I317" s="147"/>
      <c r="J317" s="112"/>
      <c r="K317" s="112"/>
      <c r="L317" s="112"/>
      <c r="M317" s="112"/>
      <c r="N317" s="112"/>
      <c r="O317" s="112"/>
      <c r="P317" s="112"/>
      <c r="Q317" s="112"/>
      <c r="R317" s="112"/>
      <c r="S317" s="112"/>
      <c r="T317" s="112"/>
      <c r="U317" s="112"/>
      <c r="V317" s="112"/>
      <c r="W317" s="112"/>
      <c r="X317" s="112"/>
      <c r="Y317" s="112"/>
      <c r="Z317" s="112"/>
      <c r="AA317" s="112"/>
    </row>
    <row r="318" spans="1:27" ht="14.25" customHeight="1">
      <c r="A318" s="114"/>
      <c r="B318" s="112"/>
      <c r="C318" s="112"/>
      <c r="D318" s="112"/>
      <c r="E318" s="112"/>
      <c r="F318" s="112"/>
      <c r="G318" s="112"/>
      <c r="H318" s="112"/>
      <c r="I318" s="147"/>
      <c r="J318" s="112"/>
      <c r="K318" s="112"/>
      <c r="L318" s="112"/>
      <c r="M318" s="112"/>
      <c r="N318" s="112"/>
      <c r="O318" s="112"/>
      <c r="P318" s="112"/>
      <c r="Q318" s="112"/>
      <c r="R318" s="112"/>
      <c r="S318" s="112"/>
      <c r="T318" s="112"/>
      <c r="U318" s="112"/>
      <c r="V318" s="112"/>
      <c r="W318" s="112"/>
      <c r="X318" s="112"/>
      <c r="Y318" s="112"/>
      <c r="Z318" s="112"/>
      <c r="AA318" s="112"/>
    </row>
    <row r="319" spans="1:27" ht="14.25" customHeight="1">
      <c r="A319" s="114"/>
      <c r="B319" s="112"/>
      <c r="C319" s="112"/>
      <c r="D319" s="112"/>
      <c r="E319" s="112"/>
      <c r="F319" s="112"/>
      <c r="G319" s="112"/>
      <c r="H319" s="112"/>
      <c r="I319" s="147"/>
      <c r="J319" s="112"/>
      <c r="K319" s="112"/>
      <c r="L319" s="112"/>
      <c r="M319" s="112"/>
      <c r="N319" s="112"/>
      <c r="O319" s="112"/>
      <c r="P319" s="112"/>
      <c r="Q319" s="112"/>
      <c r="R319" s="112"/>
      <c r="S319" s="112"/>
      <c r="T319" s="112"/>
      <c r="U319" s="112"/>
      <c r="V319" s="112"/>
      <c r="W319" s="112"/>
      <c r="X319" s="112"/>
      <c r="Y319" s="112"/>
      <c r="Z319" s="112"/>
      <c r="AA319" s="112"/>
    </row>
    <row r="320" spans="1:27" ht="14.25" customHeight="1">
      <c r="A320" s="114"/>
      <c r="B320" s="112"/>
      <c r="C320" s="112"/>
      <c r="D320" s="112"/>
      <c r="E320" s="112"/>
      <c r="F320" s="112"/>
      <c r="G320" s="112"/>
      <c r="H320" s="112"/>
      <c r="I320" s="147"/>
      <c r="J320" s="112"/>
      <c r="K320" s="112"/>
      <c r="L320" s="112"/>
      <c r="M320" s="112"/>
      <c r="N320" s="112"/>
      <c r="O320" s="112"/>
      <c r="P320" s="112"/>
      <c r="Q320" s="112"/>
      <c r="R320" s="112"/>
      <c r="S320" s="112"/>
      <c r="T320" s="112"/>
      <c r="U320" s="112"/>
      <c r="V320" s="112"/>
      <c r="W320" s="112"/>
      <c r="X320" s="112"/>
      <c r="Y320" s="112"/>
      <c r="Z320" s="112"/>
      <c r="AA320" s="112"/>
    </row>
    <row r="321" spans="1:27" ht="14.25" customHeight="1">
      <c r="A321" s="114"/>
      <c r="B321" s="112"/>
      <c r="C321" s="112"/>
      <c r="D321" s="112"/>
      <c r="E321" s="112"/>
      <c r="F321" s="112"/>
      <c r="G321" s="112"/>
      <c r="H321" s="112"/>
      <c r="I321" s="147"/>
      <c r="J321" s="112"/>
      <c r="K321" s="112"/>
      <c r="L321" s="112"/>
      <c r="M321" s="112"/>
      <c r="N321" s="112"/>
      <c r="O321" s="112"/>
      <c r="P321" s="112"/>
      <c r="Q321" s="112"/>
      <c r="R321" s="112"/>
      <c r="S321" s="112"/>
      <c r="T321" s="112"/>
      <c r="U321" s="112"/>
      <c r="V321" s="112"/>
      <c r="W321" s="112"/>
      <c r="X321" s="112"/>
      <c r="Y321" s="112"/>
      <c r="Z321" s="112"/>
      <c r="AA321" s="112"/>
    </row>
    <row r="322" spans="1:27" ht="14.25" customHeight="1">
      <c r="A322" s="114"/>
      <c r="B322" s="112"/>
      <c r="C322" s="112"/>
      <c r="D322" s="112"/>
      <c r="E322" s="112"/>
      <c r="F322" s="112"/>
      <c r="G322" s="112"/>
      <c r="H322" s="112"/>
      <c r="I322" s="147"/>
      <c r="J322" s="112"/>
      <c r="K322" s="112"/>
      <c r="L322" s="112"/>
      <c r="M322" s="112"/>
      <c r="N322" s="112"/>
      <c r="O322" s="112"/>
      <c r="P322" s="112"/>
      <c r="Q322" s="112"/>
      <c r="R322" s="112"/>
      <c r="S322" s="112"/>
      <c r="T322" s="112"/>
      <c r="U322" s="112"/>
      <c r="V322" s="112"/>
      <c r="W322" s="112"/>
      <c r="X322" s="112"/>
      <c r="Y322" s="112"/>
      <c r="Z322" s="112"/>
      <c r="AA322" s="112"/>
    </row>
    <row r="323" spans="1:27" ht="14.25" customHeight="1">
      <c r="A323" s="114"/>
      <c r="B323" s="112"/>
      <c r="C323" s="112"/>
      <c r="D323" s="112"/>
      <c r="E323" s="112"/>
      <c r="F323" s="112"/>
      <c r="G323" s="112"/>
      <c r="H323" s="112"/>
      <c r="I323" s="147"/>
      <c r="J323" s="112"/>
      <c r="K323" s="112"/>
      <c r="L323" s="112"/>
      <c r="M323" s="112"/>
      <c r="N323" s="112"/>
      <c r="O323" s="112"/>
      <c r="P323" s="112"/>
      <c r="Q323" s="112"/>
      <c r="R323" s="112"/>
      <c r="S323" s="112"/>
      <c r="T323" s="112"/>
      <c r="U323" s="112"/>
      <c r="V323" s="112"/>
      <c r="W323" s="112"/>
      <c r="X323" s="112"/>
      <c r="Y323" s="112"/>
      <c r="Z323" s="112"/>
      <c r="AA323" s="112"/>
    </row>
    <row r="324" spans="1:27" ht="14.25" customHeight="1">
      <c r="A324" s="114"/>
      <c r="B324" s="112"/>
      <c r="C324" s="112"/>
      <c r="D324" s="112"/>
      <c r="E324" s="112"/>
      <c r="F324" s="112"/>
      <c r="G324" s="112"/>
      <c r="H324" s="112"/>
      <c r="I324" s="147"/>
      <c r="J324" s="112"/>
      <c r="K324" s="112"/>
      <c r="L324" s="112"/>
      <c r="M324" s="112"/>
      <c r="N324" s="112"/>
      <c r="O324" s="112"/>
      <c r="P324" s="112"/>
      <c r="Q324" s="112"/>
      <c r="R324" s="112"/>
      <c r="S324" s="112"/>
      <c r="T324" s="112"/>
      <c r="U324" s="112"/>
      <c r="V324" s="112"/>
      <c r="W324" s="112"/>
      <c r="X324" s="112"/>
      <c r="Y324" s="112"/>
      <c r="Z324" s="112"/>
      <c r="AA324" s="112"/>
    </row>
    <row r="325" spans="1:27" ht="14.25" customHeight="1">
      <c r="A325" s="114"/>
      <c r="B325" s="112"/>
      <c r="C325" s="112"/>
      <c r="D325" s="112"/>
      <c r="E325" s="112"/>
      <c r="F325" s="112"/>
      <c r="G325" s="112"/>
      <c r="H325" s="112"/>
      <c r="I325" s="147"/>
      <c r="J325" s="112"/>
      <c r="K325" s="112"/>
      <c r="L325" s="112"/>
      <c r="M325" s="112"/>
      <c r="N325" s="112"/>
      <c r="O325" s="112"/>
      <c r="P325" s="112"/>
      <c r="Q325" s="112"/>
      <c r="R325" s="112"/>
      <c r="S325" s="112"/>
      <c r="T325" s="112"/>
      <c r="U325" s="112"/>
      <c r="V325" s="112"/>
      <c r="W325" s="112"/>
      <c r="X325" s="112"/>
      <c r="Y325" s="112"/>
      <c r="Z325" s="112"/>
      <c r="AA325" s="112"/>
    </row>
    <row r="326" spans="1:27" ht="14.25" customHeight="1">
      <c r="A326" s="114"/>
      <c r="B326" s="112"/>
      <c r="C326" s="112"/>
      <c r="D326" s="112"/>
      <c r="E326" s="112"/>
      <c r="F326" s="112"/>
      <c r="G326" s="112"/>
      <c r="H326" s="112"/>
      <c r="I326" s="147"/>
      <c r="J326" s="112"/>
      <c r="K326" s="112"/>
      <c r="L326" s="112"/>
      <c r="M326" s="112"/>
      <c r="N326" s="112"/>
      <c r="O326" s="112"/>
      <c r="P326" s="112"/>
      <c r="Q326" s="112"/>
      <c r="R326" s="112"/>
      <c r="S326" s="112"/>
      <c r="T326" s="112"/>
      <c r="U326" s="112"/>
      <c r="V326" s="112"/>
      <c r="W326" s="112"/>
      <c r="X326" s="112"/>
      <c r="Y326" s="112"/>
      <c r="Z326" s="112"/>
      <c r="AA326" s="112"/>
    </row>
    <row r="327" spans="1:27" ht="14.25" customHeight="1">
      <c r="A327" s="114"/>
      <c r="B327" s="112"/>
      <c r="C327" s="112"/>
      <c r="D327" s="112"/>
      <c r="E327" s="112"/>
      <c r="F327" s="112"/>
      <c r="G327" s="112"/>
      <c r="H327" s="112"/>
      <c r="I327" s="147"/>
      <c r="J327" s="112"/>
      <c r="K327" s="112"/>
      <c r="L327" s="112"/>
      <c r="M327" s="112"/>
      <c r="N327" s="112"/>
      <c r="O327" s="112"/>
      <c r="P327" s="112"/>
      <c r="Q327" s="112"/>
      <c r="R327" s="112"/>
      <c r="S327" s="112"/>
      <c r="T327" s="112"/>
      <c r="U327" s="112"/>
      <c r="V327" s="112"/>
      <c r="W327" s="112"/>
      <c r="X327" s="112"/>
      <c r="Y327" s="112"/>
      <c r="Z327" s="112"/>
      <c r="AA327" s="112"/>
    </row>
    <row r="328" spans="1:27" ht="14.25" customHeight="1">
      <c r="A328" s="114"/>
      <c r="B328" s="112"/>
      <c r="C328" s="112"/>
      <c r="D328" s="112"/>
      <c r="E328" s="112"/>
      <c r="F328" s="112"/>
      <c r="G328" s="112"/>
      <c r="H328" s="112"/>
      <c r="I328" s="147"/>
      <c r="J328" s="112"/>
      <c r="K328" s="112"/>
      <c r="L328" s="112"/>
      <c r="M328" s="112"/>
      <c r="N328" s="112"/>
      <c r="O328" s="112"/>
      <c r="P328" s="112"/>
      <c r="Q328" s="112"/>
      <c r="R328" s="112"/>
      <c r="S328" s="112"/>
      <c r="T328" s="112"/>
      <c r="U328" s="112"/>
      <c r="V328" s="112"/>
      <c r="W328" s="112"/>
      <c r="X328" s="112"/>
      <c r="Y328" s="112"/>
      <c r="Z328" s="112"/>
      <c r="AA328" s="112"/>
    </row>
    <row r="329" spans="1:27" ht="14.25" customHeight="1">
      <c r="A329" s="114"/>
      <c r="B329" s="112"/>
      <c r="C329" s="112"/>
      <c r="D329" s="112"/>
      <c r="E329" s="112"/>
      <c r="F329" s="112"/>
      <c r="G329" s="112"/>
      <c r="H329" s="112"/>
      <c r="I329" s="147"/>
      <c r="J329" s="112"/>
      <c r="K329" s="112"/>
      <c r="L329" s="112"/>
      <c r="M329" s="112"/>
      <c r="N329" s="112"/>
      <c r="O329" s="112"/>
      <c r="P329" s="112"/>
      <c r="Q329" s="112"/>
      <c r="R329" s="112"/>
      <c r="S329" s="112"/>
      <c r="T329" s="112"/>
      <c r="U329" s="112"/>
      <c r="V329" s="112"/>
      <c r="W329" s="112"/>
      <c r="X329" s="112"/>
      <c r="Y329" s="112"/>
      <c r="Z329" s="112"/>
      <c r="AA329" s="112"/>
    </row>
    <row r="330" spans="1:27" ht="14.25" customHeight="1">
      <c r="A330" s="114"/>
      <c r="B330" s="112"/>
      <c r="C330" s="112"/>
      <c r="D330" s="112"/>
      <c r="E330" s="112"/>
      <c r="F330" s="112"/>
      <c r="G330" s="112"/>
      <c r="H330" s="112"/>
      <c r="I330" s="147"/>
      <c r="J330" s="112"/>
      <c r="K330" s="112"/>
      <c r="L330" s="112"/>
      <c r="M330" s="112"/>
      <c r="N330" s="112"/>
      <c r="O330" s="112"/>
      <c r="P330" s="112"/>
      <c r="Q330" s="112"/>
      <c r="R330" s="112"/>
      <c r="S330" s="112"/>
      <c r="T330" s="112"/>
      <c r="U330" s="112"/>
      <c r="V330" s="112"/>
      <c r="W330" s="112"/>
      <c r="X330" s="112"/>
      <c r="Y330" s="112"/>
      <c r="Z330" s="112"/>
      <c r="AA330" s="112"/>
    </row>
    <row r="331" spans="1:27" ht="14.25" customHeight="1">
      <c r="A331" s="114"/>
      <c r="B331" s="112"/>
      <c r="C331" s="112"/>
      <c r="D331" s="112"/>
      <c r="E331" s="112"/>
      <c r="F331" s="112"/>
      <c r="G331" s="112"/>
      <c r="H331" s="112"/>
      <c r="I331" s="147"/>
      <c r="J331" s="112"/>
      <c r="K331" s="112"/>
      <c r="L331" s="112"/>
      <c r="M331" s="112"/>
      <c r="N331" s="112"/>
      <c r="O331" s="112"/>
      <c r="P331" s="112"/>
      <c r="Q331" s="112"/>
      <c r="R331" s="112"/>
      <c r="S331" s="112"/>
      <c r="T331" s="112"/>
      <c r="U331" s="112"/>
      <c r="V331" s="112"/>
      <c r="W331" s="112"/>
      <c r="X331" s="112"/>
      <c r="Y331" s="112"/>
      <c r="Z331" s="112"/>
      <c r="AA331" s="112"/>
    </row>
    <row r="332" spans="1:27" ht="14.25" customHeight="1">
      <c r="A332" s="114"/>
      <c r="B332" s="112"/>
      <c r="C332" s="112"/>
      <c r="D332" s="112"/>
      <c r="E332" s="112"/>
      <c r="F332" s="112"/>
      <c r="G332" s="112"/>
      <c r="H332" s="112"/>
      <c r="I332" s="147"/>
      <c r="J332" s="112"/>
      <c r="K332" s="112"/>
      <c r="L332" s="112"/>
      <c r="M332" s="112"/>
      <c r="N332" s="112"/>
      <c r="O332" s="112"/>
      <c r="P332" s="112"/>
      <c r="Q332" s="112"/>
      <c r="R332" s="112"/>
      <c r="S332" s="112"/>
      <c r="T332" s="112"/>
      <c r="U332" s="112"/>
      <c r="V332" s="112"/>
      <c r="W332" s="112"/>
      <c r="X332" s="112"/>
      <c r="Y332" s="112"/>
      <c r="Z332" s="112"/>
      <c r="AA332" s="112"/>
    </row>
    <row r="333" spans="1:27" ht="14.25" customHeight="1">
      <c r="A333" s="114"/>
      <c r="B333" s="112"/>
      <c r="C333" s="112"/>
      <c r="D333" s="112"/>
      <c r="E333" s="112"/>
      <c r="F333" s="112"/>
      <c r="G333" s="112"/>
      <c r="H333" s="112"/>
      <c r="I333" s="147"/>
      <c r="J333" s="112"/>
      <c r="K333" s="112"/>
      <c r="L333" s="112"/>
      <c r="M333" s="112"/>
      <c r="N333" s="112"/>
      <c r="O333" s="112"/>
      <c r="P333" s="112"/>
      <c r="Q333" s="112"/>
      <c r="R333" s="112"/>
      <c r="S333" s="112"/>
      <c r="T333" s="112"/>
      <c r="U333" s="112"/>
      <c r="V333" s="112"/>
      <c r="W333" s="112"/>
      <c r="X333" s="112"/>
      <c r="Y333" s="112"/>
      <c r="Z333" s="112"/>
      <c r="AA333" s="112"/>
    </row>
    <row r="334" spans="1:27" ht="14.25" customHeight="1">
      <c r="A334" s="114"/>
      <c r="B334" s="112"/>
      <c r="C334" s="112"/>
      <c r="D334" s="112"/>
      <c r="E334" s="112"/>
      <c r="F334" s="112"/>
      <c r="G334" s="112"/>
      <c r="H334" s="112"/>
      <c r="I334" s="147"/>
      <c r="J334" s="112"/>
      <c r="K334" s="112"/>
      <c r="L334" s="112"/>
      <c r="M334" s="112"/>
      <c r="N334" s="112"/>
      <c r="O334" s="112"/>
      <c r="P334" s="112"/>
      <c r="Q334" s="112"/>
      <c r="R334" s="112"/>
      <c r="S334" s="112"/>
      <c r="T334" s="112"/>
      <c r="U334" s="112"/>
      <c r="V334" s="112"/>
      <c r="W334" s="112"/>
      <c r="X334" s="112"/>
      <c r="Y334" s="112"/>
      <c r="Z334" s="112"/>
      <c r="AA334" s="112"/>
    </row>
    <row r="335" spans="1:27" ht="14.25" customHeight="1">
      <c r="A335" s="114"/>
      <c r="B335" s="112"/>
      <c r="C335" s="112"/>
      <c r="D335" s="112"/>
      <c r="E335" s="112"/>
      <c r="F335" s="112"/>
      <c r="G335" s="112"/>
      <c r="H335" s="112"/>
      <c r="I335" s="147"/>
      <c r="J335" s="112"/>
      <c r="K335" s="112"/>
      <c r="L335" s="112"/>
      <c r="M335" s="112"/>
      <c r="N335" s="112"/>
      <c r="O335" s="112"/>
      <c r="P335" s="112"/>
      <c r="Q335" s="112"/>
      <c r="R335" s="112"/>
      <c r="S335" s="112"/>
      <c r="T335" s="112"/>
      <c r="U335" s="112"/>
      <c r="V335" s="112"/>
      <c r="W335" s="112"/>
      <c r="X335" s="112"/>
      <c r="Y335" s="112"/>
      <c r="Z335" s="112"/>
      <c r="AA335" s="112"/>
    </row>
    <row r="336" spans="1:27" ht="14.25" customHeight="1">
      <c r="A336" s="114"/>
      <c r="B336" s="112"/>
      <c r="C336" s="112"/>
      <c r="D336" s="112"/>
      <c r="E336" s="112"/>
      <c r="F336" s="112"/>
      <c r="G336" s="112"/>
      <c r="H336" s="112"/>
      <c r="I336" s="147"/>
      <c r="J336" s="112"/>
      <c r="K336" s="112"/>
      <c r="L336" s="112"/>
      <c r="M336" s="112"/>
      <c r="N336" s="112"/>
      <c r="O336" s="112"/>
      <c r="P336" s="112"/>
      <c r="Q336" s="112"/>
      <c r="R336" s="112"/>
      <c r="S336" s="112"/>
      <c r="T336" s="112"/>
      <c r="U336" s="112"/>
      <c r="V336" s="112"/>
      <c r="W336" s="112"/>
      <c r="X336" s="112"/>
      <c r="Y336" s="112"/>
      <c r="Z336" s="112"/>
      <c r="AA336" s="112"/>
    </row>
    <row r="337" spans="1:27" ht="14.25" customHeight="1">
      <c r="A337" s="114"/>
      <c r="B337" s="112"/>
      <c r="C337" s="112"/>
      <c r="D337" s="112"/>
      <c r="E337" s="112"/>
      <c r="F337" s="112"/>
      <c r="G337" s="112"/>
      <c r="H337" s="112"/>
      <c r="I337" s="147"/>
      <c r="J337" s="112"/>
      <c r="K337" s="112"/>
      <c r="L337" s="112"/>
      <c r="M337" s="112"/>
      <c r="N337" s="112"/>
      <c r="O337" s="112"/>
      <c r="P337" s="112"/>
      <c r="Q337" s="112"/>
      <c r="R337" s="112"/>
      <c r="S337" s="112"/>
      <c r="T337" s="112"/>
      <c r="U337" s="112"/>
      <c r="V337" s="112"/>
      <c r="W337" s="112"/>
      <c r="X337" s="112"/>
      <c r="Y337" s="112"/>
      <c r="Z337" s="112"/>
      <c r="AA337" s="112"/>
    </row>
    <row r="338" spans="1:27" ht="14.25" customHeight="1">
      <c r="A338" s="114"/>
      <c r="B338" s="112"/>
      <c r="C338" s="112"/>
      <c r="D338" s="112"/>
      <c r="E338" s="112"/>
      <c r="F338" s="112"/>
      <c r="G338" s="112"/>
      <c r="H338" s="112"/>
      <c r="I338" s="147"/>
      <c r="J338" s="112"/>
      <c r="K338" s="112"/>
      <c r="L338" s="112"/>
      <c r="M338" s="112"/>
      <c r="N338" s="112"/>
      <c r="O338" s="112"/>
      <c r="P338" s="112"/>
      <c r="Q338" s="112"/>
      <c r="R338" s="112"/>
      <c r="S338" s="112"/>
      <c r="T338" s="112"/>
      <c r="U338" s="112"/>
      <c r="V338" s="112"/>
      <c r="W338" s="112"/>
      <c r="X338" s="112"/>
      <c r="Y338" s="112"/>
      <c r="Z338" s="112"/>
      <c r="AA338" s="112"/>
    </row>
    <row r="339" spans="1:27" ht="14.25" customHeight="1">
      <c r="A339" s="114"/>
      <c r="B339" s="112"/>
      <c r="C339" s="112"/>
      <c r="D339" s="112"/>
      <c r="E339" s="112"/>
      <c r="F339" s="112"/>
      <c r="G339" s="112"/>
      <c r="H339" s="112"/>
      <c r="I339" s="147"/>
      <c r="J339" s="112"/>
      <c r="K339" s="112"/>
      <c r="L339" s="112"/>
      <c r="M339" s="112"/>
      <c r="N339" s="112"/>
      <c r="O339" s="112"/>
      <c r="P339" s="112"/>
      <c r="Q339" s="112"/>
      <c r="R339" s="112"/>
      <c r="S339" s="112"/>
      <c r="T339" s="112"/>
      <c r="U339" s="112"/>
      <c r="V339" s="112"/>
      <c r="W339" s="112"/>
      <c r="X339" s="112"/>
      <c r="Y339" s="112"/>
      <c r="Z339" s="112"/>
      <c r="AA339" s="112"/>
    </row>
    <row r="340" spans="1:27" ht="14.25" customHeight="1">
      <c r="A340" s="114"/>
      <c r="B340" s="112"/>
      <c r="C340" s="112"/>
      <c r="D340" s="112"/>
      <c r="E340" s="112"/>
      <c r="F340" s="112"/>
      <c r="G340" s="112"/>
      <c r="H340" s="112"/>
      <c r="I340" s="147"/>
      <c r="J340" s="112"/>
      <c r="K340" s="112"/>
      <c r="L340" s="112"/>
      <c r="M340" s="112"/>
      <c r="N340" s="112"/>
      <c r="O340" s="112"/>
      <c r="P340" s="112"/>
      <c r="Q340" s="112"/>
      <c r="R340" s="112"/>
      <c r="S340" s="112"/>
      <c r="T340" s="112"/>
      <c r="U340" s="112"/>
      <c r="V340" s="112"/>
      <c r="W340" s="112"/>
      <c r="X340" s="112"/>
      <c r="Y340" s="112"/>
      <c r="Z340" s="112"/>
      <c r="AA340" s="112"/>
    </row>
    <row r="341" spans="1:27" ht="14.25" customHeight="1">
      <c r="A341" s="114"/>
      <c r="B341" s="112"/>
      <c r="C341" s="112"/>
      <c r="D341" s="112"/>
      <c r="E341" s="112"/>
      <c r="F341" s="112"/>
      <c r="G341" s="112"/>
      <c r="H341" s="112"/>
      <c r="I341" s="147"/>
      <c r="J341" s="112"/>
      <c r="K341" s="112"/>
      <c r="L341" s="112"/>
      <c r="M341" s="112"/>
      <c r="N341" s="112"/>
      <c r="O341" s="112"/>
      <c r="P341" s="112"/>
      <c r="Q341" s="112"/>
      <c r="R341" s="112"/>
      <c r="S341" s="112"/>
      <c r="T341" s="112"/>
      <c r="U341" s="112"/>
      <c r="V341" s="112"/>
      <c r="W341" s="112"/>
      <c r="X341" s="112"/>
      <c r="Y341" s="112"/>
      <c r="Z341" s="112"/>
      <c r="AA341" s="112"/>
    </row>
    <row r="342" spans="1:27" ht="14.25" customHeight="1">
      <c r="A342" s="114"/>
      <c r="B342" s="112"/>
      <c r="C342" s="112"/>
      <c r="D342" s="112"/>
      <c r="E342" s="112"/>
      <c r="F342" s="112"/>
      <c r="G342" s="112"/>
      <c r="H342" s="112"/>
      <c r="I342" s="147"/>
      <c r="J342" s="112"/>
      <c r="K342" s="112"/>
      <c r="L342" s="112"/>
      <c r="M342" s="112"/>
      <c r="N342" s="112"/>
      <c r="O342" s="112"/>
      <c r="P342" s="112"/>
      <c r="Q342" s="112"/>
      <c r="R342" s="112"/>
      <c r="S342" s="112"/>
      <c r="T342" s="112"/>
      <c r="U342" s="112"/>
      <c r="V342" s="112"/>
      <c r="W342" s="112"/>
      <c r="X342" s="112"/>
      <c r="Y342" s="112"/>
      <c r="Z342" s="112"/>
      <c r="AA342" s="112"/>
    </row>
    <row r="343" spans="1:27" ht="14.25" customHeight="1">
      <c r="A343" s="114"/>
      <c r="B343" s="112"/>
      <c r="C343" s="112"/>
      <c r="D343" s="112"/>
      <c r="E343" s="112"/>
      <c r="F343" s="112"/>
      <c r="G343" s="112"/>
      <c r="H343" s="112"/>
      <c r="I343" s="147"/>
      <c r="J343" s="112"/>
      <c r="K343" s="112"/>
      <c r="L343" s="112"/>
      <c r="M343" s="112"/>
      <c r="N343" s="112"/>
      <c r="O343" s="112"/>
      <c r="P343" s="112"/>
      <c r="Q343" s="112"/>
      <c r="R343" s="112"/>
      <c r="S343" s="112"/>
      <c r="T343" s="112"/>
      <c r="U343" s="112"/>
      <c r="V343" s="112"/>
      <c r="W343" s="112"/>
      <c r="X343" s="112"/>
      <c r="Y343" s="112"/>
      <c r="Z343" s="112"/>
      <c r="AA343" s="112"/>
    </row>
    <row r="344" spans="1:27" ht="14.25" customHeight="1">
      <c r="A344" s="114"/>
      <c r="B344" s="112"/>
      <c r="C344" s="112"/>
      <c r="D344" s="112"/>
      <c r="E344" s="112"/>
      <c r="F344" s="112"/>
      <c r="G344" s="112"/>
      <c r="H344" s="112"/>
      <c r="I344" s="147"/>
      <c r="J344" s="112"/>
      <c r="K344" s="112"/>
      <c r="L344" s="112"/>
      <c r="M344" s="112"/>
      <c r="N344" s="112"/>
      <c r="O344" s="112"/>
      <c r="P344" s="112"/>
      <c r="Q344" s="112"/>
      <c r="R344" s="112"/>
      <c r="S344" s="112"/>
      <c r="T344" s="112"/>
      <c r="U344" s="112"/>
      <c r="V344" s="112"/>
      <c r="W344" s="112"/>
      <c r="X344" s="112"/>
      <c r="Y344" s="112"/>
      <c r="Z344" s="112"/>
      <c r="AA344" s="112"/>
    </row>
    <row r="345" spans="1:27" ht="14.25" customHeight="1">
      <c r="A345" s="114"/>
      <c r="B345" s="112"/>
      <c r="C345" s="112"/>
      <c r="D345" s="112"/>
      <c r="E345" s="112"/>
      <c r="F345" s="112"/>
      <c r="G345" s="112"/>
      <c r="H345" s="112"/>
      <c r="I345" s="147"/>
      <c r="J345" s="112"/>
      <c r="K345" s="112"/>
      <c r="L345" s="112"/>
      <c r="M345" s="112"/>
      <c r="N345" s="112"/>
      <c r="O345" s="112"/>
      <c r="P345" s="112"/>
      <c r="Q345" s="112"/>
      <c r="R345" s="112"/>
      <c r="S345" s="112"/>
      <c r="T345" s="112"/>
      <c r="U345" s="112"/>
      <c r="V345" s="112"/>
      <c r="W345" s="112"/>
      <c r="X345" s="112"/>
      <c r="Y345" s="112"/>
      <c r="Z345" s="112"/>
      <c r="AA345" s="112"/>
    </row>
    <row r="346" spans="1:27" ht="14.25" customHeight="1">
      <c r="A346" s="114"/>
      <c r="B346" s="112"/>
      <c r="C346" s="112"/>
      <c r="D346" s="112"/>
      <c r="E346" s="112"/>
      <c r="F346" s="112"/>
      <c r="G346" s="112"/>
      <c r="H346" s="112"/>
      <c r="I346" s="147"/>
      <c r="J346" s="112"/>
      <c r="K346" s="112"/>
      <c r="L346" s="112"/>
      <c r="M346" s="112"/>
      <c r="N346" s="112"/>
      <c r="O346" s="112"/>
      <c r="P346" s="112"/>
      <c r="Q346" s="112"/>
      <c r="R346" s="112"/>
      <c r="S346" s="112"/>
      <c r="T346" s="112"/>
      <c r="U346" s="112"/>
      <c r="V346" s="112"/>
      <c r="W346" s="112"/>
      <c r="X346" s="112"/>
      <c r="Y346" s="112"/>
      <c r="Z346" s="112"/>
      <c r="AA346" s="112"/>
    </row>
    <row r="347" spans="1:27" ht="14.25" customHeight="1">
      <c r="A347" s="114"/>
      <c r="B347" s="112"/>
      <c r="C347" s="112"/>
      <c r="D347" s="112"/>
      <c r="E347" s="112"/>
      <c r="F347" s="112"/>
      <c r="G347" s="112"/>
      <c r="H347" s="112"/>
      <c r="I347" s="147"/>
      <c r="J347" s="112"/>
      <c r="K347" s="112"/>
      <c r="L347" s="112"/>
      <c r="M347" s="112"/>
      <c r="N347" s="112"/>
      <c r="O347" s="112"/>
      <c r="P347" s="112"/>
      <c r="Q347" s="112"/>
      <c r="R347" s="112"/>
      <c r="S347" s="112"/>
      <c r="T347" s="112"/>
      <c r="U347" s="112"/>
      <c r="V347" s="112"/>
      <c r="W347" s="112"/>
      <c r="X347" s="112"/>
      <c r="Y347" s="112"/>
      <c r="Z347" s="112"/>
      <c r="AA347" s="112"/>
    </row>
    <row r="348" spans="1:27" ht="14.25" customHeight="1">
      <c r="A348" s="114"/>
      <c r="B348" s="112"/>
      <c r="C348" s="112"/>
      <c r="D348" s="112"/>
      <c r="E348" s="112"/>
      <c r="F348" s="112"/>
      <c r="G348" s="112"/>
      <c r="H348" s="112"/>
      <c r="I348" s="147"/>
      <c r="J348" s="112"/>
      <c r="K348" s="112"/>
      <c r="L348" s="112"/>
      <c r="M348" s="112"/>
      <c r="N348" s="112"/>
      <c r="O348" s="112"/>
      <c r="P348" s="112"/>
      <c r="Q348" s="112"/>
      <c r="R348" s="112"/>
      <c r="S348" s="112"/>
      <c r="T348" s="112"/>
      <c r="U348" s="112"/>
      <c r="V348" s="112"/>
      <c r="W348" s="112"/>
      <c r="X348" s="112"/>
      <c r="Y348" s="112"/>
      <c r="Z348" s="112"/>
      <c r="AA348" s="112"/>
    </row>
    <row r="349" spans="1:27" ht="14.25" customHeight="1">
      <c r="A349" s="114"/>
      <c r="B349" s="112"/>
      <c r="C349" s="112"/>
      <c r="D349" s="112"/>
      <c r="E349" s="112"/>
      <c r="F349" s="112"/>
      <c r="G349" s="112"/>
      <c r="H349" s="112"/>
      <c r="I349" s="147"/>
      <c r="J349" s="112"/>
      <c r="K349" s="112"/>
      <c r="L349" s="112"/>
      <c r="M349" s="112"/>
      <c r="N349" s="112"/>
      <c r="O349" s="112"/>
      <c r="P349" s="112"/>
      <c r="Q349" s="112"/>
      <c r="R349" s="112"/>
      <c r="S349" s="112"/>
      <c r="T349" s="112"/>
      <c r="U349" s="112"/>
      <c r="V349" s="112"/>
      <c r="W349" s="112"/>
      <c r="X349" s="112"/>
      <c r="Y349" s="112"/>
      <c r="Z349" s="112"/>
      <c r="AA349" s="112"/>
    </row>
    <row r="350" spans="1:27" ht="14.25" customHeight="1">
      <c r="A350" s="114"/>
      <c r="B350" s="112"/>
      <c r="C350" s="112"/>
      <c r="D350" s="112"/>
      <c r="E350" s="112"/>
      <c r="F350" s="112"/>
      <c r="G350" s="112"/>
      <c r="H350" s="112"/>
      <c r="I350" s="147"/>
      <c r="J350" s="112"/>
      <c r="K350" s="112"/>
      <c r="L350" s="112"/>
      <c r="M350" s="112"/>
      <c r="N350" s="112"/>
      <c r="O350" s="112"/>
      <c r="P350" s="112"/>
      <c r="Q350" s="112"/>
      <c r="R350" s="112"/>
      <c r="S350" s="112"/>
      <c r="T350" s="112"/>
      <c r="U350" s="112"/>
      <c r="V350" s="112"/>
      <c r="W350" s="112"/>
      <c r="X350" s="112"/>
      <c r="Y350" s="112"/>
      <c r="Z350" s="112"/>
      <c r="AA350" s="112"/>
    </row>
    <row r="351" spans="1:27" ht="14.25" customHeight="1">
      <c r="A351" s="114"/>
      <c r="B351" s="112"/>
      <c r="C351" s="112"/>
      <c r="D351" s="112"/>
      <c r="E351" s="112"/>
      <c r="F351" s="112"/>
      <c r="G351" s="112"/>
      <c r="H351" s="112"/>
      <c r="I351" s="147"/>
      <c r="J351" s="112"/>
      <c r="K351" s="112"/>
      <c r="L351" s="112"/>
      <c r="M351" s="112"/>
      <c r="N351" s="112"/>
      <c r="O351" s="112"/>
      <c r="P351" s="112"/>
      <c r="Q351" s="112"/>
      <c r="R351" s="112"/>
      <c r="S351" s="112"/>
      <c r="T351" s="112"/>
      <c r="U351" s="112"/>
      <c r="V351" s="112"/>
      <c r="W351" s="112"/>
      <c r="X351" s="112"/>
      <c r="Y351" s="112"/>
      <c r="Z351" s="112"/>
      <c r="AA351" s="112"/>
    </row>
    <row r="352" spans="1:27" ht="14.25" customHeight="1">
      <c r="A352" s="114"/>
      <c r="B352" s="112"/>
      <c r="C352" s="112"/>
      <c r="D352" s="112"/>
      <c r="E352" s="112"/>
      <c r="F352" s="112"/>
      <c r="G352" s="112"/>
      <c r="H352" s="112"/>
      <c r="I352" s="147"/>
      <c r="J352" s="112"/>
      <c r="K352" s="112"/>
      <c r="L352" s="112"/>
      <c r="M352" s="112"/>
      <c r="N352" s="112"/>
      <c r="O352" s="112"/>
      <c r="P352" s="112"/>
      <c r="Q352" s="112"/>
      <c r="R352" s="112"/>
      <c r="S352" s="112"/>
      <c r="T352" s="112"/>
      <c r="U352" s="112"/>
      <c r="V352" s="112"/>
      <c r="W352" s="112"/>
      <c r="X352" s="112"/>
      <c r="Y352" s="112"/>
      <c r="Z352" s="112"/>
      <c r="AA352" s="112"/>
    </row>
    <row r="353" spans="1:27" ht="14.25" customHeight="1">
      <c r="A353" s="114"/>
      <c r="B353" s="112"/>
      <c r="C353" s="112"/>
      <c r="D353" s="112"/>
      <c r="E353" s="112"/>
      <c r="F353" s="112"/>
      <c r="G353" s="112"/>
      <c r="H353" s="112"/>
      <c r="I353" s="147"/>
      <c r="J353" s="112"/>
      <c r="K353" s="112"/>
      <c r="L353" s="112"/>
      <c r="M353" s="112"/>
      <c r="N353" s="112"/>
      <c r="O353" s="112"/>
      <c r="P353" s="112"/>
      <c r="Q353" s="112"/>
      <c r="R353" s="112"/>
      <c r="S353" s="112"/>
      <c r="T353" s="112"/>
      <c r="U353" s="112"/>
      <c r="V353" s="112"/>
      <c r="W353" s="112"/>
      <c r="X353" s="112"/>
      <c r="Y353" s="112"/>
      <c r="Z353" s="112"/>
      <c r="AA353" s="112"/>
    </row>
    <row r="354" spans="1:27" ht="14.25" customHeight="1">
      <c r="A354" s="114"/>
      <c r="B354" s="112"/>
      <c r="C354" s="112"/>
      <c r="D354" s="112"/>
      <c r="E354" s="112"/>
      <c r="F354" s="112"/>
      <c r="G354" s="112"/>
      <c r="H354" s="112"/>
      <c r="I354" s="147"/>
      <c r="J354" s="112"/>
      <c r="K354" s="112"/>
      <c r="L354" s="112"/>
      <c r="M354" s="112"/>
      <c r="N354" s="112"/>
      <c r="O354" s="112"/>
      <c r="P354" s="112"/>
      <c r="Q354" s="112"/>
      <c r="R354" s="112"/>
      <c r="S354" s="112"/>
      <c r="T354" s="112"/>
      <c r="U354" s="112"/>
      <c r="V354" s="112"/>
      <c r="W354" s="112"/>
      <c r="X354" s="112"/>
      <c r="Y354" s="112"/>
      <c r="Z354" s="112"/>
      <c r="AA354" s="112"/>
    </row>
    <row r="355" spans="1:27" ht="14.25" customHeight="1">
      <c r="A355" s="114"/>
      <c r="B355" s="112"/>
      <c r="C355" s="112"/>
      <c r="D355" s="112"/>
      <c r="E355" s="112"/>
      <c r="F355" s="112"/>
      <c r="G355" s="112"/>
      <c r="H355" s="112"/>
      <c r="I355" s="147"/>
      <c r="J355" s="112"/>
      <c r="K355" s="112"/>
      <c r="L355" s="112"/>
      <c r="M355" s="112"/>
      <c r="N355" s="112"/>
      <c r="O355" s="112"/>
      <c r="P355" s="112"/>
      <c r="Q355" s="112"/>
      <c r="R355" s="112"/>
      <c r="S355" s="112"/>
      <c r="T355" s="112"/>
      <c r="U355" s="112"/>
      <c r="V355" s="112"/>
      <c r="W355" s="112"/>
      <c r="X355" s="112"/>
      <c r="Y355" s="112"/>
      <c r="Z355" s="112"/>
      <c r="AA355" s="112"/>
    </row>
    <row r="356" spans="1:27" ht="14.25" customHeight="1">
      <c r="A356" s="114"/>
      <c r="B356" s="112"/>
      <c r="C356" s="112"/>
      <c r="D356" s="112"/>
      <c r="E356" s="112"/>
      <c r="F356" s="112"/>
      <c r="G356" s="112"/>
      <c r="H356" s="112"/>
      <c r="I356" s="147"/>
      <c r="J356" s="112"/>
      <c r="K356" s="112"/>
      <c r="L356" s="112"/>
      <c r="M356" s="112"/>
      <c r="N356" s="112"/>
      <c r="O356" s="112"/>
      <c r="P356" s="112"/>
      <c r="Q356" s="112"/>
      <c r="R356" s="112"/>
      <c r="S356" s="112"/>
      <c r="T356" s="112"/>
      <c r="U356" s="112"/>
      <c r="V356" s="112"/>
      <c r="W356" s="112"/>
      <c r="X356" s="112"/>
      <c r="Y356" s="112"/>
      <c r="Z356" s="112"/>
      <c r="AA356" s="112"/>
    </row>
    <row r="357" spans="1:27" ht="14.25" customHeight="1">
      <c r="A357" s="114"/>
      <c r="B357" s="112"/>
      <c r="C357" s="112"/>
      <c r="D357" s="112"/>
      <c r="E357" s="112"/>
      <c r="F357" s="112"/>
      <c r="G357" s="112"/>
      <c r="H357" s="112"/>
      <c r="I357" s="147"/>
      <c r="J357" s="112"/>
      <c r="K357" s="112"/>
      <c r="L357" s="112"/>
      <c r="M357" s="112"/>
      <c r="N357" s="112"/>
      <c r="O357" s="112"/>
      <c r="P357" s="112"/>
      <c r="Q357" s="112"/>
      <c r="R357" s="112"/>
      <c r="S357" s="112"/>
      <c r="T357" s="112"/>
      <c r="U357" s="112"/>
      <c r="V357" s="112"/>
      <c r="W357" s="112"/>
      <c r="X357" s="112"/>
      <c r="Y357" s="112"/>
      <c r="Z357" s="112"/>
      <c r="AA357" s="112"/>
    </row>
    <row r="358" spans="1:27" ht="14.25" customHeight="1">
      <c r="A358" s="114"/>
      <c r="B358" s="112"/>
      <c r="C358" s="112"/>
      <c r="D358" s="112"/>
      <c r="E358" s="112"/>
      <c r="F358" s="112"/>
      <c r="G358" s="112"/>
      <c r="H358" s="112"/>
      <c r="I358" s="147"/>
      <c r="J358" s="112"/>
      <c r="K358" s="112"/>
      <c r="L358" s="112"/>
      <c r="M358" s="112"/>
      <c r="N358" s="112"/>
      <c r="O358" s="112"/>
      <c r="P358" s="112"/>
      <c r="Q358" s="112"/>
      <c r="R358" s="112"/>
      <c r="S358" s="112"/>
      <c r="T358" s="112"/>
      <c r="U358" s="112"/>
      <c r="V358" s="112"/>
      <c r="W358" s="112"/>
      <c r="X358" s="112"/>
      <c r="Y358" s="112"/>
      <c r="Z358" s="112"/>
      <c r="AA358" s="112"/>
    </row>
    <row r="359" spans="1:27" ht="14.25" customHeight="1">
      <c r="A359" s="114"/>
      <c r="B359" s="112"/>
      <c r="C359" s="112"/>
      <c r="D359" s="112"/>
      <c r="E359" s="112"/>
      <c r="F359" s="112"/>
      <c r="G359" s="112"/>
      <c r="H359" s="112"/>
      <c r="I359" s="147"/>
      <c r="J359" s="112"/>
      <c r="K359" s="112"/>
      <c r="L359" s="112"/>
      <c r="M359" s="112"/>
      <c r="N359" s="112"/>
      <c r="O359" s="112"/>
      <c r="P359" s="112"/>
      <c r="Q359" s="112"/>
      <c r="R359" s="112"/>
      <c r="S359" s="112"/>
      <c r="T359" s="112"/>
      <c r="U359" s="112"/>
      <c r="V359" s="112"/>
      <c r="W359" s="112"/>
      <c r="X359" s="112"/>
      <c r="Y359" s="112"/>
      <c r="Z359" s="112"/>
      <c r="AA359" s="112"/>
    </row>
    <row r="360" spans="1:27" ht="14.25" customHeight="1">
      <c r="A360" s="114"/>
      <c r="B360" s="112"/>
      <c r="C360" s="112"/>
      <c r="D360" s="112"/>
      <c r="E360" s="112"/>
      <c r="F360" s="112"/>
      <c r="G360" s="112"/>
      <c r="H360" s="112"/>
      <c r="I360" s="147"/>
      <c r="J360" s="112"/>
      <c r="K360" s="112"/>
      <c r="L360" s="112"/>
      <c r="M360" s="112"/>
      <c r="N360" s="112"/>
      <c r="O360" s="112"/>
      <c r="P360" s="112"/>
      <c r="Q360" s="112"/>
      <c r="R360" s="112"/>
      <c r="S360" s="112"/>
      <c r="T360" s="112"/>
      <c r="U360" s="112"/>
      <c r="V360" s="112"/>
      <c r="W360" s="112"/>
      <c r="X360" s="112"/>
      <c r="Y360" s="112"/>
      <c r="Z360" s="112"/>
      <c r="AA360" s="112"/>
    </row>
    <row r="361" spans="1:27" ht="14.25" customHeight="1">
      <c r="A361" s="114"/>
      <c r="B361" s="112"/>
      <c r="C361" s="112"/>
      <c r="D361" s="112"/>
      <c r="E361" s="112"/>
      <c r="F361" s="112"/>
      <c r="G361" s="112"/>
      <c r="H361" s="112"/>
      <c r="I361" s="147"/>
      <c r="J361" s="112"/>
      <c r="K361" s="112"/>
      <c r="L361" s="112"/>
      <c r="M361" s="112"/>
      <c r="N361" s="112"/>
      <c r="O361" s="112"/>
      <c r="P361" s="112"/>
      <c r="Q361" s="112"/>
      <c r="R361" s="112"/>
      <c r="S361" s="112"/>
      <c r="T361" s="112"/>
      <c r="U361" s="112"/>
      <c r="V361" s="112"/>
      <c r="W361" s="112"/>
      <c r="X361" s="112"/>
      <c r="Y361" s="112"/>
      <c r="Z361" s="112"/>
      <c r="AA361" s="112"/>
    </row>
    <row r="362" spans="1:27" ht="14.25" customHeight="1">
      <c r="A362" s="114"/>
      <c r="B362" s="112"/>
      <c r="C362" s="112"/>
      <c r="D362" s="112"/>
      <c r="E362" s="112"/>
      <c r="F362" s="112"/>
      <c r="G362" s="112"/>
      <c r="H362" s="112"/>
      <c r="I362" s="147"/>
      <c r="J362" s="112"/>
      <c r="K362" s="112"/>
      <c r="L362" s="112"/>
      <c r="M362" s="112"/>
      <c r="N362" s="112"/>
      <c r="O362" s="112"/>
      <c r="P362" s="112"/>
      <c r="Q362" s="112"/>
      <c r="R362" s="112"/>
      <c r="S362" s="112"/>
      <c r="T362" s="112"/>
      <c r="U362" s="112"/>
      <c r="V362" s="112"/>
      <c r="W362" s="112"/>
      <c r="X362" s="112"/>
      <c r="Y362" s="112"/>
      <c r="Z362" s="112"/>
      <c r="AA362" s="112"/>
    </row>
    <row r="363" spans="1:27" ht="14.25" customHeight="1">
      <c r="A363" s="114"/>
      <c r="B363" s="112"/>
      <c r="C363" s="112"/>
      <c r="D363" s="112"/>
      <c r="E363" s="112"/>
      <c r="F363" s="112"/>
      <c r="G363" s="112"/>
      <c r="H363" s="112"/>
      <c r="I363" s="147"/>
      <c r="J363" s="112"/>
      <c r="K363" s="112"/>
      <c r="L363" s="112"/>
      <c r="M363" s="112"/>
      <c r="N363" s="112"/>
      <c r="O363" s="112"/>
      <c r="P363" s="112"/>
      <c r="Q363" s="112"/>
      <c r="R363" s="112"/>
      <c r="S363" s="112"/>
      <c r="T363" s="112"/>
      <c r="U363" s="112"/>
      <c r="V363" s="112"/>
      <c r="W363" s="112"/>
      <c r="X363" s="112"/>
      <c r="Y363" s="112"/>
      <c r="Z363" s="112"/>
      <c r="AA363" s="112"/>
    </row>
    <row r="364" spans="1:27" ht="14.25" customHeight="1">
      <c r="A364" s="114"/>
      <c r="B364" s="112"/>
      <c r="C364" s="112"/>
      <c r="D364" s="112"/>
      <c r="E364" s="112"/>
      <c r="F364" s="112"/>
      <c r="G364" s="112"/>
      <c r="H364" s="112"/>
      <c r="I364" s="147"/>
      <c r="J364" s="112"/>
      <c r="K364" s="112"/>
      <c r="L364" s="112"/>
      <c r="M364" s="112"/>
      <c r="N364" s="112"/>
      <c r="O364" s="112"/>
      <c r="P364" s="112"/>
      <c r="Q364" s="112"/>
      <c r="R364" s="112"/>
      <c r="S364" s="112"/>
      <c r="T364" s="112"/>
      <c r="U364" s="112"/>
      <c r="V364" s="112"/>
      <c r="W364" s="112"/>
      <c r="X364" s="112"/>
      <c r="Y364" s="112"/>
      <c r="Z364" s="112"/>
      <c r="AA364" s="112"/>
    </row>
    <row r="365" spans="1:27" ht="14.25" customHeight="1">
      <c r="A365" s="114"/>
      <c r="B365" s="112"/>
      <c r="C365" s="112"/>
      <c r="D365" s="112"/>
      <c r="E365" s="112"/>
      <c r="F365" s="112"/>
      <c r="G365" s="112"/>
      <c r="H365" s="112"/>
      <c r="I365" s="147"/>
      <c r="J365" s="112"/>
      <c r="K365" s="112"/>
      <c r="L365" s="112"/>
      <c r="M365" s="112"/>
      <c r="N365" s="112"/>
      <c r="O365" s="112"/>
      <c r="P365" s="112"/>
      <c r="Q365" s="112"/>
      <c r="R365" s="112"/>
      <c r="S365" s="112"/>
      <c r="T365" s="112"/>
      <c r="U365" s="112"/>
      <c r="V365" s="112"/>
      <c r="W365" s="112"/>
      <c r="X365" s="112"/>
      <c r="Y365" s="112"/>
      <c r="Z365" s="112"/>
      <c r="AA365" s="112"/>
    </row>
    <row r="366" spans="1:27" ht="14.25" customHeight="1">
      <c r="A366" s="114"/>
      <c r="B366" s="112"/>
      <c r="C366" s="112"/>
      <c r="D366" s="112"/>
      <c r="E366" s="112"/>
      <c r="F366" s="112"/>
      <c r="G366" s="112"/>
      <c r="H366" s="112"/>
      <c r="I366" s="147"/>
      <c r="J366" s="112"/>
      <c r="K366" s="112"/>
      <c r="L366" s="112"/>
      <c r="M366" s="112"/>
      <c r="N366" s="112"/>
      <c r="O366" s="112"/>
      <c r="P366" s="112"/>
      <c r="Q366" s="112"/>
      <c r="R366" s="112"/>
      <c r="S366" s="112"/>
      <c r="T366" s="112"/>
      <c r="U366" s="112"/>
      <c r="V366" s="112"/>
      <c r="W366" s="112"/>
      <c r="X366" s="112"/>
      <c r="Y366" s="112"/>
      <c r="Z366" s="112"/>
      <c r="AA366" s="112"/>
    </row>
    <row r="367" spans="1:27" ht="14.25" customHeight="1">
      <c r="A367" s="114"/>
      <c r="B367" s="112"/>
      <c r="C367" s="112"/>
      <c r="D367" s="112"/>
      <c r="E367" s="112"/>
      <c r="F367" s="112"/>
      <c r="G367" s="112"/>
      <c r="H367" s="112"/>
      <c r="I367" s="147"/>
      <c r="J367" s="112"/>
      <c r="K367" s="112"/>
      <c r="L367" s="112"/>
      <c r="M367" s="112"/>
      <c r="N367" s="112"/>
      <c r="O367" s="112"/>
      <c r="P367" s="112"/>
      <c r="Q367" s="112"/>
      <c r="R367" s="112"/>
      <c r="S367" s="112"/>
      <c r="T367" s="112"/>
      <c r="U367" s="112"/>
      <c r="V367" s="112"/>
      <c r="W367" s="112"/>
      <c r="X367" s="112"/>
      <c r="Y367" s="112"/>
      <c r="Z367" s="112"/>
      <c r="AA367" s="112"/>
    </row>
    <row r="368" spans="1:27" ht="14.25" customHeight="1">
      <c r="A368" s="114"/>
      <c r="B368" s="112"/>
      <c r="C368" s="112"/>
      <c r="D368" s="112"/>
      <c r="E368" s="112"/>
      <c r="F368" s="112"/>
      <c r="G368" s="112"/>
      <c r="H368" s="112"/>
      <c r="I368" s="147"/>
      <c r="J368" s="112"/>
      <c r="K368" s="112"/>
      <c r="L368" s="112"/>
      <c r="M368" s="112"/>
      <c r="N368" s="112"/>
      <c r="O368" s="112"/>
      <c r="P368" s="112"/>
      <c r="Q368" s="112"/>
      <c r="R368" s="112"/>
      <c r="S368" s="112"/>
      <c r="T368" s="112"/>
      <c r="U368" s="112"/>
      <c r="V368" s="112"/>
      <c r="W368" s="112"/>
      <c r="X368" s="112"/>
      <c r="Y368" s="112"/>
      <c r="Z368" s="112"/>
      <c r="AA368" s="112"/>
    </row>
    <row r="369" spans="1:27" ht="14.25" customHeight="1">
      <c r="A369" s="114"/>
      <c r="B369" s="112"/>
      <c r="C369" s="112"/>
      <c r="D369" s="112"/>
      <c r="E369" s="112"/>
      <c r="F369" s="112"/>
      <c r="G369" s="112"/>
      <c r="H369" s="112"/>
      <c r="I369" s="147"/>
      <c r="J369" s="112"/>
      <c r="K369" s="112"/>
      <c r="L369" s="112"/>
      <c r="M369" s="112"/>
      <c r="N369" s="112"/>
      <c r="O369" s="112"/>
      <c r="P369" s="112"/>
      <c r="Q369" s="112"/>
      <c r="R369" s="112"/>
      <c r="S369" s="112"/>
      <c r="T369" s="112"/>
      <c r="U369" s="112"/>
      <c r="V369" s="112"/>
      <c r="W369" s="112"/>
      <c r="X369" s="112"/>
      <c r="Y369" s="112"/>
      <c r="Z369" s="112"/>
      <c r="AA369" s="112"/>
    </row>
    <row r="370" spans="1:27" ht="14.25" customHeight="1">
      <c r="A370" s="114"/>
      <c r="B370" s="112"/>
      <c r="C370" s="112"/>
      <c r="D370" s="112"/>
      <c r="E370" s="112"/>
      <c r="F370" s="112"/>
      <c r="G370" s="112"/>
      <c r="H370" s="112"/>
      <c r="I370" s="147"/>
      <c r="J370" s="112"/>
      <c r="K370" s="112"/>
      <c r="L370" s="112"/>
      <c r="M370" s="112"/>
      <c r="N370" s="112"/>
      <c r="O370" s="112"/>
      <c r="P370" s="112"/>
      <c r="Q370" s="112"/>
      <c r="R370" s="112"/>
      <c r="S370" s="112"/>
      <c r="T370" s="112"/>
      <c r="U370" s="112"/>
      <c r="V370" s="112"/>
      <c r="W370" s="112"/>
      <c r="X370" s="112"/>
      <c r="Y370" s="112"/>
      <c r="Z370" s="112"/>
      <c r="AA370" s="112"/>
    </row>
    <row r="371" spans="1:27" ht="14.25" customHeight="1">
      <c r="A371" s="114"/>
      <c r="B371" s="112"/>
      <c r="C371" s="112"/>
      <c r="D371" s="112"/>
      <c r="E371" s="112"/>
      <c r="F371" s="112"/>
      <c r="G371" s="112"/>
      <c r="H371" s="112"/>
      <c r="I371" s="147"/>
      <c r="J371" s="112"/>
      <c r="K371" s="112"/>
      <c r="L371" s="112"/>
      <c r="M371" s="112"/>
      <c r="N371" s="112"/>
      <c r="O371" s="112"/>
      <c r="P371" s="112"/>
      <c r="Q371" s="112"/>
      <c r="R371" s="112"/>
      <c r="S371" s="112"/>
      <c r="T371" s="112"/>
      <c r="U371" s="112"/>
      <c r="V371" s="112"/>
      <c r="W371" s="112"/>
      <c r="X371" s="112"/>
      <c r="Y371" s="112"/>
      <c r="Z371" s="112"/>
      <c r="AA371" s="112"/>
    </row>
    <row r="372" spans="1:27" ht="14.25" customHeight="1">
      <c r="A372" s="114"/>
      <c r="B372" s="112"/>
      <c r="C372" s="112"/>
      <c r="D372" s="112"/>
      <c r="E372" s="112"/>
      <c r="F372" s="112"/>
      <c r="G372" s="112"/>
      <c r="H372" s="112"/>
      <c r="I372" s="147"/>
      <c r="J372" s="112"/>
      <c r="K372" s="112"/>
      <c r="L372" s="112"/>
      <c r="M372" s="112"/>
      <c r="N372" s="112"/>
      <c r="O372" s="112"/>
      <c r="P372" s="112"/>
      <c r="Q372" s="112"/>
      <c r="R372" s="112"/>
      <c r="S372" s="112"/>
      <c r="T372" s="112"/>
      <c r="U372" s="112"/>
      <c r="V372" s="112"/>
      <c r="W372" s="112"/>
      <c r="X372" s="112"/>
      <c r="Y372" s="112"/>
      <c r="Z372" s="112"/>
      <c r="AA372" s="112"/>
    </row>
    <row r="373" spans="1:27" ht="14.25" customHeight="1">
      <c r="A373" s="114"/>
      <c r="B373" s="112"/>
      <c r="C373" s="112"/>
      <c r="D373" s="112"/>
      <c r="E373" s="112"/>
      <c r="F373" s="112"/>
      <c r="G373" s="112"/>
      <c r="H373" s="112"/>
      <c r="I373" s="147"/>
      <c r="J373" s="112"/>
      <c r="K373" s="112"/>
      <c r="L373" s="112"/>
      <c r="M373" s="112"/>
      <c r="N373" s="112"/>
      <c r="O373" s="112"/>
      <c r="P373" s="112"/>
      <c r="Q373" s="112"/>
      <c r="R373" s="112"/>
      <c r="S373" s="112"/>
      <c r="T373" s="112"/>
      <c r="U373" s="112"/>
      <c r="V373" s="112"/>
      <c r="W373" s="112"/>
      <c r="X373" s="112"/>
      <c r="Y373" s="112"/>
      <c r="Z373" s="112"/>
      <c r="AA373" s="112"/>
    </row>
    <row r="374" spans="1:27" ht="14.25" customHeight="1">
      <c r="A374" s="114"/>
      <c r="B374" s="112"/>
      <c r="C374" s="112"/>
      <c r="D374" s="112"/>
      <c r="E374" s="112"/>
      <c r="F374" s="112"/>
      <c r="G374" s="112"/>
      <c r="H374" s="112"/>
      <c r="I374" s="147"/>
      <c r="J374" s="112"/>
      <c r="K374" s="112"/>
      <c r="L374" s="112"/>
      <c r="M374" s="112"/>
      <c r="N374" s="112"/>
      <c r="O374" s="112"/>
      <c r="P374" s="112"/>
      <c r="Q374" s="112"/>
      <c r="R374" s="112"/>
      <c r="S374" s="112"/>
      <c r="T374" s="112"/>
      <c r="U374" s="112"/>
      <c r="V374" s="112"/>
      <c r="W374" s="112"/>
      <c r="X374" s="112"/>
      <c r="Y374" s="112"/>
      <c r="Z374" s="112"/>
      <c r="AA374" s="112"/>
    </row>
    <row r="375" spans="1:27" ht="14.25" customHeight="1">
      <c r="A375" s="114"/>
      <c r="B375" s="112"/>
      <c r="C375" s="112"/>
      <c r="D375" s="112"/>
      <c r="E375" s="112"/>
      <c r="F375" s="112"/>
      <c r="G375" s="112"/>
      <c r="H375" s="112"/>
      <c r="I375" s="147"/>
      <c r="J375" s="112"/>
      <c r="K375" s="112"/>
      <c r="L375" s="112"/>
      <c r="M375" s="112"/>
      <c r="N375" s="112"/>
      <c r="O375" s="112"/>
      <c r="P375" s="112"/>
      <c r="Q375" s="112"/>
      <c r="R375" s="112"/>
      <c r="S375" s="112"/>
      <c r="T375" s="112"/>
      <c r="U375" s="112"/>
      <c r="V375" s="112"/>
      <c r="W375" s="112"/>
      <c r="X375" s="112"/>
      <c r="Y375" s="112"/>
      <c r="Z375" s="112"/>
      <c r="AA375" s="112"/>
    </row>
    <row r="376" spans="1:27" ht="14.25" customHeight="1">
      <c r="A376" s="114"/>
      <c r="B376" s="112"/>
      <c r="C376" s="112"/>
      <c r="D376" s="112"/>
      <c r="E376" s="112"/>
      <c r="F376" s="112"/>
      <c r="G376" s="112"/>
      <c r="H376" s="112"/>
      <c r="I376" s="147"/>
      <c r="J376" s="112"/>
      <c r="K376" s="112"/>
      <c r="L376" s="112"/>
      <c r="M376" s="112"/>
      <c r="N376" s="112"/>
      <c r="O376" s="112"/>
      <c r="P376" s="112"/>
      <c r="Q376" s="112"/>
      <c r="R376" s="112"/>
      <c r="S376" s="112"/>
      <c r="T376" s="112"/>
      <c r="U376" s="112"/>
      <c r="V376" s="112"/>
      <c r="W376" s="112"/>
      <c r="X376" s="112"/>
      <c r="Y376" s="112"/>
      <c r="Z376" s="112"/>
      <c r="AA376" s="112"/>
    </row>
    <row r="377" spans="1:27" ht="14.25" customHeight="1">
      <c r="A377" s="114"/>
      <c r="B377" s="112"/>
      <c r="C377" s="112"/>
      <c r="D377" s="112"/>
      <c r="E377" s="112"/>
      <c r="F377" s="112"/>
      <c r="G377" s="112"/>
      <c r="H377" s="112"/>
      <c r="I377" s="147"/>
      <c r="J377" s="112"/>
      <c r="K377" s="112"/>
      <c r="L377" s="112"/>
      <c r="M377" s="112"/>
      <c r="N377" s="112"/>
      <c r="O377" s="112"/>
      <c r="P377" s="112"/>
      <c r="Q377" s="112"/>
      <c r="R377" s="112"/>
      <c r="S377" s="112"/>
      <c r="T377" s="112"/>
      <c r="U377" s="112"/>
      <c r="V377" s="112"/>
      <c r="W377" s="112"/>
      <c r="X377" s="112"/>
      <c r="Y377" s="112"/>
      <c r="Z377" s="112"/>
      <c r="AA377" s="112"/>
    </row>
    <row r="378" spans="1:27" ht="14.25" customHeight="1">
      <c r="A378" s="114"/>
      <c r="B378" s="112"/>
      <c r="C378" s="112"/>
      <c r="D378" s="112"/>
      <c r="E378" s="112"/>
      <c r="F378" s="112"/>
      <c r="G378" s="112"/>
      <c r="H378" s="112"/>
      <c r="I378" s="147"/>
      <c r="J378" s="112"/>
      <c r="K378" s="112"/>
      <c r="L378" s="112"/>
      <c r="M378" s="112"/>
      <c r="N378" s="112"/>
      <c r="O378" s="112"/>
      <c r="P378" s="112"/>
      <c r="Q378" s="112"/>
      <c r="R378" s="112"/>
      <c r="S378" s="112"/>
      <c r="T378" s="112"/>
      <c r="U378" s="112"/>
      <c r="V378" s="112"/>
      <c r="W378" s="112"/>
      <c r="X378" s="112"/>
      <c r="Y378" s="112"/>
      <c r="Z378" s="112"/>
      <c r="AA378" s="112"/>
    </row>
    <row r="379" spans="1:27" ht="14.25" customHeight="1">
      <c r="A379" s="114"/>
      <c r="B379" s="112"/>
      <c r="C379" s="112"/>
      <c r="D379" s="112"/>
      <c r="E379" s="112"/>
      <c r="F379" s="112"/>
      <c r="G379" s="112"/>
      <c r="H379" s="112"/>
      <c r="I379" s="147"/>
      <c r="J379" s="112"/>
      <c r="K379" s="112"/>
      <c r="L379" s="112"/>
      <c r="M379" s="112"/>
      <c r="N379" s="112"/>
      <c r="O379" s="112"/>
      <c r="P379" s="112"/>
      <c r="Q379" s="112"/>
      <c r="R379" s="112"/>
      <c r="S379" s="112"/>
      <c r="T379" s="112"/>
      <c r="U379" s="112"/>
      <c r="V379" s="112"/>
      <c r="W379" s="112"/>
      <c r="X379" s="112"/>
      <c r="Y379" s="112"/>
      <c r="Z379" s="112"/>
      <c r="AA379" s="112"/>
    </row>
    <row r="380" spans="1:27" ht="14.25" customHeight="1">
      <c r="A380" s="114"/>
      <c r="B380" s="112"/>
      <c r="C380" s="112"/>
      <c r="D380" s="112"/>
      <c r="E380" s="112"/>
      <c r="F380" s="112"/>
      <c r="G380" s="112"/>
      <c r="H380" s="112"/>
      <c r="I380" s="147"/>
      <c r="J380" s="112"/>
      <c r="K380" s="112"/>
      <c r="L380" s="112"/>
      <c r="M380" s="112"/>
      <c r="N380" s="112"/>
      <c r="O380" s="112"/>
      <c r="P380" s="112"/>
      <c r="Q380" s="112"/>
      <c r="R380" s="112"/>
      <c r="S380" s="112"/>
      <c r="T380" s="112"/>
      <c r="U380" s="112"/>
      <c r="V380" s="112"/>
      <c r="W380" s="112"/>
      <c r="X380" s="112"/>
      <c r="Y380" s="112"/>
      <c r="Z380" s="112"/>
      <c r="AA380" s="112"/>
    </row>
    <row r="381" spans="1:27" ht="14.25" customHeight="1">
      <c r="A381" s="114"/>
      <c r="B381" s="112"/>
      <c r="C381" s="112"/>
      <c r="D381" s="112"/>
      <c r="E381" s="112"/>
      <c r="F381" s="112"/>
      <c r="G381" s="112"/>
      <c r="H381" s="112"/>
      <c r="I381" s="147"/>
      <c r="J381" s="112"/>
      <c r="K381" s="112"/>
      <c r="L381" s="112"/>
      <c r="M381" s="112"/>
      <c r="N381" s="112"/>
      <c r="O381" s="112"/>
      <c r="P381" s="112"/>
      <c r="Q381" s="112"/>
      <c r="R381" s="112"/>
      <c r="S381" s="112"/>
      <c r="T381" s="112"/>
      <c r="U381" s="112"/>
      <c r="V381" s="112"/>
      <c r="W381" s="112"/>
      <c r="X381" s="112"/>
      <c r="Y381" s="112"/>
      <c r="Z381" s="112"/>
      <c r="AA381" s="112"/>
    </row>
    <row r="382" spans="1:27" ht="14.25" customHeight="1">
      <c r="A382" s="114"/>
      <c r="B382" s="112"/>
      <c r="C382" s="112"/>
      <c r="D382" s="112"/>
      <c r="E382" s="112"/>
      <c r="F382" s="112"/>
      <c r="G382" s="112"/>
      <c r="H382" s="112"/>
      <c r="I382" s="147"/>
      <c r="J382" s="112"/>
      <c r="K382" s="112"/>
      <c r="L382" s="112"/>
      <c r="M382" s="112"/>
      <c r="N382" s="112"/>
      <c r="O382" s="112"/>
      <c r="P382" s="112"/>
      <c r="Q382" s="112"/>
      <c r="R382" s="112"/>
      <c r="S382" s="112"/>
      <c r="T382" s="112"/>
      <c r="U382" s="112"/>
      <c r="V382" s="112"/>
      <c r="W382" s="112"/>
      <c r="X382" s="112"/>
      <c r="Y382" s="112"/>
      <c r="Z382" s="112"/>
      <c r="AA382" s="112"/>
    </row>
    <row r="383" spans="1:27" ht="14.25" customHeight="1">
      <c r="A383" s="114"/>
      <c r="B383" s="112"/>
      <c r="C383" s="112"/>
      <c r="D383" s="112"/>
      <c r="E383" s="112"/>
      <c r="F383" s="112"/>
      <c r="G383" s="112"/>
      <c r="H383" s="112"/>
      <c r="I383" s="147"/>
      <c r="J383" s="112"/>
      <c r="K383" s="112"/>
      <c r="L383" s="112"/>
      <c r="M383" s="112"/>
      <c r="N383" s="112"/>
      <c r="O383" s="112"/>
      <c r="P383" s="112"/>
      <c r="Q383" s="112"/>
      <c r="R383" s="112"/>
      <c r="S383" s="112"/>
      <c r="T383" s="112"/>
      <c r="U383" s="112"/>
      <c r="V383" s="112"/>
      <c r="W383" s="112"/>
      <c r="X383" s="112"/>
      <c r="Y383" s="112"/>
      <c r="Z383" s="112"/>
      <c r="AA383" s="112"/>
    </row>
    <row r="384" spans="1:27" ht="14.25" customHeight="1">
      <c r="A384" s="114"/>
      <c r="B384" s="112"/>
      <c r="C384" s="112"/>
      <c r="D384" s="112"/>
      <c r="E384" s="112"/>
      <c r="F384" s="112"/>
      <c r="G384" s="112"/>
      <c r="H384" s="112"/>
      <c r="I384" s="147"/>
      <c r="J384" s="112"/>
      <c r="K384" s="112"/>
      <c r="L384" s="112"/>
      <c r="M384" s="112"/>
      <c r="N384" s="112"/>
      <c r="O384" s="112"/>
      <c r="P384" s="112"/>
      <c r="Q384" s="112"/>
      <c r="R384" s="112"/>
      <c r="S384" s="112"/>
      <c r="T384" s="112"/>
      <c r="U384" s="112"/>
      <c r="V384" s="112"/>
      <c r="W384" s="112"/>
      <c r="X384" s="112"/>
      <c r="Y384" s="112"/>
      <c r="Z384" s="112"/>
      <c r="AA384" s="112"/>
    </row>
    <row r="385" spans="1:27" ht="14.25" customHeight="1">
      <c r="A385" s="114"/>
      <c r="B385" s="112"/>
      <c r="C385" s="112"/>
      <c r="D385" s="112"/>
      <c r="E385" s="112"/>
      <c r="F385" s="112"/>
      <c r="G385" s="112"/>
      <c r="H385" s="112"/>
      <c r="I385" s="147"/>
      <c r="J385" s="112"/>
      <c r="K385" s="112"/>
      <c r="L385" s="112"/>
      <c r="M385" s="112"/>
      <c r="N385" s="112"/>
      <c r="O385" s="112"/>
      <c r="P385" s="112"/>
      <c r="Q385" s="112"/>
      <c r="R385" s="112"/>
      <c r="S385" s="112"/>
      <c r="T385" s="112"/>
      <c r="U385" s="112"/>
      <c r="V385" s="112"/>
      <c r="W385" s="112"/>
      <c r="X385" s="112"/>
      <c r="Y385" s="112"/>
      <c r="Z385" s="112"/>
      <c r="AA385" s="112"/>
    </row>
    <row r="386" spans="1:27" ht="14.25" customHeight="1">
      <c r="A386" s="114"/>
      <c r="B386" s="112"/>
      <c r="C386" s="112"/>
      <c r="D386" s="112"/>
      <c r="E386" s="112"/>
      <c r="F386" s="112"/>
      <c r="G386" s="112"/>
      <c r="H386" s="112"/>
      <c r="I386" s="147"/>
      <c r="J386" s="112"/>
      <c r="K386" s="112"/>
      <c r="L386" s="112"/>
      <c r="M386" s="112"/>
      <c r="N386" s="112"/>
      <c r="O386" s="112"/>
      <c r="P386" s="112"/>
      <c r="Q386" s="112"/>
      <c r="R386" s="112"/>
      <c r="S386" s="112"/>
      <c r="T386" s="112"/>
      <c r="U386" s="112"/>
      <c r="V386" s="112"/>
      <c r="W386" s="112"/>
      <c r="X386" s="112"/>
      <c r="Y386" s="112"/>
      <c r="Z386" s="112"/>
      <c r="AA386" s="112"/>
    </row>
    <row r="387" spans="1:27" ht="14.25" customHeight="1">
      <c r="A387" s="114"/>
      <c r="B387" s="112"/>
      <c r="C387" s="112"/>
      <c r="D387" s="112"/>
      <c r="E387" s="112"/>
      <c r="F387" s="112"/>
      <c r="G387" s="112"/>
      <c r="H387" s="112"/>
      <c r="I387" s="147"/>
      <c r="J387" s="112"/>
      <c r="K387" s="112"/>
      <c r="L387" s="112"/>
      <c r="M387" s="112"/>
      <c r="N387" s="112"/>
      <c r="O387" s="112"/>
      <c r="P387" s="112"/>
      <c r="Q387" s="112"/>
      <c r="R387" s="112"/>
      <c r="S387" s="112"/>
      <c r="T387" s="112"/>
      <c r="U387" s="112"/>
      <c r="V387" s="112"/>
      <c r="W387" s="112"/>
      <c r="X387" s="112"/>
      <c r="Y387" s="112"/>
      <c r="Z387" s="112"/>
      <c r="AA387" s="112"/>
    </row>
    <row r="388" spans="1:27" ht="14.25" customHeight="1">
      <c r="A388" s="114"/>
      <c r="B388" s="112"/>
      <c r="C388" s="112"/>
      <c r="D388" s="112"/>
      <c r="E388" s="112"/>
      <c r="F388" s="112"/>
      <c r="G388" s="112"/>
      <c r="H388" s="112"/>
      <c r="I388" s="147"/>
      <c r="J388" s="112"/>
      <c r="K388" s="112"/>
      <c r="L388" s="112"/>
      <c r="M388" s="112"/>
      <c r="N388" s="112"/>
      <c r="O388" s="112"/>
      <c r="P388" s="112"/>
      <c r="Q388" s="112"/>
      <c r="R388" s="112"/>
      <c r="S388" s="112"/>
      <c r="T388" s="112"/>
      <c r="U388" s="112"/>
      <c r="V388" s="112"/>
      <c r="W388" s="112"/>
      <c r="X388" s="112"/>
      <c r="Y388" s="112"/>
      <c r="Z388" s="112"/>
      <c r="AA388" s="112"/>
    </row>
    <row r="389" spans="1:27" ht="14.25" customHeight="1">
      <c r="A389" s="114"/>
      <c r="B389" s="112"/>
      <c r="C389" s="112"/>
      <c r="D389" s="112"/>
      <c r="E389" s="112"/>
      <c r="F389" s="112"/>
      <c r="G389" s="112"/>
      <c r="H389" s="112"/>
      <c r="I389" s="147"/>
      <c r="J389" s="112"/>
      <c r="K389" s="112"/>
      <c r="L389" s="112"/>
      <c r="M389" s="112"/>
      <c r="N389" s="112"/>
      <c r="O389" s="112"/>
      <c r="P389" s="112"/>
      <c r="Q389" s="112"/>
      <c r="R389" s="112"/>
      <c r="S389" s="112"/>
      <c r="T389" s="112"/>
      <c r="U389" s="112"/>
      <c r="V389" s="112"/>
      <c r="W389" s="112"/>
      <c r="X389" s="112"/>
      <c r="Y389" s="112"/>
      <c r="Z389" s="112"/>
      <c r="AA389" s="112"/>
    </row>
    <row r="390" spans="1:27" ht="14.25" customHeight="1">
      <c r="A390" s="114"/>
      <c r="B390" s="112"/>
      <c r="C390" s="112"/>
      <c r="D390" s="112"/>
      <c r="E390" s="112"/>
      <c r="F390" s="112"/>
      <c r="G390" s="112"/>
      <c r="H390" s="112"/>
      <c r="I390" s="147"/>
      <c r="J390" s="112"/>
      <c r="K390" s="112"/>
      <c r="L390" s="112"/>
      <c r="M390" s="112"/>
      <c r="N390" s="112"/>
      <c r="O390" s="112"/>
      <c r="P390" s="112"/>
      <c r="Q390" s="112"/>
      <c r="R390" s="112"/>
      <c r="S390" s="112"/>
      <c r="T390" s="112"/>
      <c r="U390" s="112"/>
      <c r="V390" s="112"/>
      <c r="W390" s="112"/>
      <c r="X390" s="112"/>
      <c r="Y390" s="112"/>
      <c r="Z390" s="112"/>
      <c r="AA390" s="112"/>
    </row>
    <row r="391" spans="1:27" ht="14.25" customHeight="1">
      <c r="A391" s="114"/>
      <c r="B391" s="112"/>
      <c r="C391" s="112"/>
      <c r="D391" s="112"/>
      <c r="E391" s="112"/>
      <c r="F391" s="112"/>
      <c r="G391" s="112"/>
      <c r="H391" s="112"/>
      <c r="I391" s="147"/>
      <c r="J391" s="112"/>
      <c r="K391" s="112"/>
      <c r="L391" s="112"/>
      <c r="M391" s="112"/>
      <c r="N391" s="112"/>
      <c r="O391" s="112"/>
      <c r="P391" s="112"/>
      <c r="Q391" s="112"/>
      <c r="R391" s="112"/>
      <c r="S391" s="112"/>
      <c r="T391" s="112"/>
      <c r="U391" s="112"/>
      <c r="V391" s="112"/>
      <c r="W391" s="112"/>
      <c r="X391" s="112"/>
      <c r="Y391" s="112"/>
      <c r="Z391" s="112"/>
      <c r="AA391" s="112"/>
    </row>
    <row r="392" spans="1:27" ht="14.25" customHeight="1">
      <c r="A392" s="114"/>
      <c r="B392" s="112"/>
      <c r="C392" s="112"/>
      <c r="D392" s="112"/>
      <c r="E392" s="112"/>
      <c r="F392" s="112"/>
      <c r="G392" s="112"/>
      <c r="H392" s="112"/>
      <c r="I392" s="147"/>
      <c r="J392" s="112"/>
      <c r="K392" s="112"/>
      <c r="L392" s="112"/>
      <c r="M392" s="112"/>
      <c r="N392" s="112"/>
      <c r="O392" s="112"/>
      <c r="P392" s="112"/>
      <c r="Q392" s="112"/>
      <c r="R392" s="112"/>
      <c r="S392" s="112"/>
      <c r="T392" s="112"/>
      <c r="U392" s="112"/>
      <c r="V392" s="112"/>
      <c r="W392" s="112"/>
      <c r="X392" s="112"/>
      <c r="Y392" s="112"/>
      <c r="Z392" s="112"/>
      <c r="AA392" s="112"/>
    </row>
    <row r="393" spans="1:27" ht="14.25" customHeight="1">
      <c r="A393" s="114"/>
      <c r="B393" s="112"/>
      <c r="C393" s="112"/>
      <c r="D393" s="112"/>
      <c r="E393" s="112"/>
      <c r="F393" s="112"/>
      <c r="G393" s="112"/>
      <c r="H393" s="112"/>
      <c r="I393" s="147"/>
      <c r="J393" s="112"/>
      <c r="K393" s="112"/>
      <c r="L393" s="112"/>
      <c r="M393" s="112"/>
      <c r="N393" s="112"/>
      <c r="O393" s="112"/>
      <c r="P393" s="112"/>
      <c r="Q393" s="112"/>
      <c r="R393" s="112"/>
      <c r="S393" s="112"/>
      <c r="T393" s="112"/>
      <c r="U393" s="112"/>
      <c r="V393" s="112"/>
      <c r="W393" s="112"/>
      <c r="X393" s="112"/>
      <c r="Y393" s="112"/>
      <c r="Z393" s="112"/>
      <c r="AA393" s="112"/>
    </row>
    <row r="394" spans="1:27" ht="14.25" customHeight="1">
      <c r="A394" s="114"/>
      <c r="B394" s="112"/>
      <c r="C394" s="112"/>
      <c r="D394" s="112"/>
      <c r="E394" s="112"/>
      <c r="F394" s="112"/>
      <c r="G394" s="112"/>
      <c r="H394" s="112"/>
      <c r="I394" s="147"/>
      <c r="J394" s="112"/>
      <c r="K394" s="112"/>
      <c r="L394" s="112"/>
      <c r="M394" s="112"/>
      <c r="N394" s="112"/>
      <c r="O394" s="112"/>
      <c r="P394" s="112"/>
      <c r="Q394" s="112"/>
      <c r="R394" s="112"/>
      <c r="S394" s="112"/>
      <c r="T394" s="112"/>
      <c r="U394" s="112"/>
      <c r="V394" s="112"/>
      <c r="W394" s="112"/>
      <c r="X394" s="112"/>
      <c r="Y394" s="112"/>
      <c r="Z394" s="112"/>
      <c r="AA394" s="112"/>
    </row>
    <row r="395" spans="1:27" ht="14.25" customHeight="1">
      <c r="A395" s="114"/>
      <c r="B395" s="112"/>
      <c r="C395" s="112"/>
      <c r="D395" s="112"/>
      <c r="E395" s="112"/>
      <c r="F395" s="112"/>
      <c r="G395" s="112"/>
      <c r="H395" s="112"/>
      <c r="I395" s="147"/>
      <c r="J395" s="112"/>
      <c r="K395" s="112"/>
      <c r="L395" s="112"/>
      <c r="M395" s="112"/>
      <c r="N395" s="112"/>
      <c r="O395" s="112"/>
      <c r="P395" s="112"/>
      <c r="Q395" s="112"/>
      <c r="R395" s="112"/>
      <c r="S395" s="112"/>
      <c r="T395" s="112"/>
      <c r="U395" s="112"/>
      <c r="V395" s="112"/>
      <c r="W395" s="112"/>
      <c r="X395" s="112"/>
      <c r="Y395" s="112"/>
      <c r="Z395" s="112"/>
      <c r="AA395" s="112"/>
    </row>
    <row r="396" spans="1:27" ht="14.25" customHeight="1">
      <c r="A396" s="114"/>
      <c r="B396" s="112"/>
      <c r="C396" s="112"/>
      <c r="D396" s="112"/>
      <c r="E396" s="112"/>
      <c r="F396" s="112"/>
      <c r="G396" s="112"/>
      <c r="H396" s="112"/>
      <c r="I396" s="147"/>
      <c r="J396" s="112"/>
      <c r="K396" s="112"/>
      <c r="L396" s="112"/>
      <c r="M396" s="112"/>
      <c r="N396" s="112"/>
      <c r="O396" s="112"/>
      <c r="P396" s="112"/>
      <c r="Q396" s="112"/>
      <c r="R396" s="112"/>
      <c r="S396" s="112"/>
      <c r="T396" s="112"/>
      <c r="U396" s="112"/>
      <c r="V396" s="112"/>
      <c r="W396" s="112"/>
      <c r="X396" s="112"/>
      <c r="Y396" s="112"/>
      <c r="Z396" s="112"/>
      <c r="AA396" s="112"/>
    </row>
    <row r="397" spans="1:27" ht="14.25" customHeight="1">
      <c r="A397" s="114"/>
      <c r="B397" s="112"/>
      <c r="C397" s="112"/>
      <c r="D397" s="112"/>
      <c r="E397" s="112"/>
      <c r="F397" s="112"/>
      <c r="G397" s="112"/>
      <c r="H397" s="112"/>
      <c r="I397" s="147"/>
      <c r="J397" s="112"/>
      <c r="K397" s="112"/>
      <c r="L397" s="112"/>
      <c r="M397" s="112"/>
      <c r="N397" s="112"/>
      <c r="O397" s="112"/>
      <c r="P397" s="112"/>
      <c r="Q397" s="112"/>
      <c r="R397" s="112"/>
      <c r="S397" s="112"/>
      <c r="T397" s="112"/>
      <c r="U397" s="112"/>
      <c r="V397" s="112"/>
      <c r="W397" s="112"/>
      <c r="X397" s="112"/>
      <c r="Y397" s="112"/>
      <c r="Z397" s="112"/>
      <c r="AA397" s="112"/>
    </row>
    <row r="398" spans="1:27" ht="14.25" customHeight="1">
      <c r="A398" s="114"/>
      <c r="B398" s="112"/>
      <c r="C398" s="112"/>
      <c r="D398" s="112"/>
      <c r="E398" s="112"/>
      <c r="F398" s="112"/>
      <c r="G398" s="112"/>
      <c r="H398" s="112"/>
      <c r="I398" s="147"/>
      <c r="J398" s="112"/>
      <c r="K398" s="112"/>
      <c r="L398" s="112"/>
      <c r="M398" s="112"/>
      <c r="N398" s="112"/>
      <c r="O398" s="112"/>
      <c r="P398" s="112"/>
      <c r="Q398" s="112"/>
      <c r="R398" s="112"/>
      <c r="S398" s="112"/>
      <c r="T398" s="112"/>
      <c r="U398" s="112"/>
      <c r="V398" s="112"/>
      <c r="W398" s="112"/>
      <c r="X398" s="112"/>
      <c r="Y398" s="112"/>
      <c r="Z398" s="112"/>
      <c r="AA398" s="112"/>
    </row>
    <row r="399" spans="1:27" ht="14.25" customHeight="1">
      <c r="A399" s="114"/>
      <c r="B399" s="112"/>
      <c r="C399" s="112"/>
      <c r="D399" s="112"/>
      <c r="E399" s="112"/>
      <c r="F399" s="112"/>
      <c r="G399" s="112"/>
      <c r="H399" s="112"/>
      <c r="I399" s="147"/>
      <c r="J399" s="112"/>
      <c r="K399" s="112"/>
      <c r="L399" s="112"/>
      <c r="M399" s="112"/>
      <c r="N399" s="112"/>
      <c r="O399" s="112"/>
      <c r="P399" s="112"/>
      <c r="Q399" s="112"/>
      <c r="R399" s="112"/>
      <c r="S399" s="112"/>
      <c r="T399" s="112"/>
      <c r="U399" s="112"/>
      <c r="V399" s="112"/>
      <c r="W399" s="112"/>
      <c r="X399" s="112"/>
      <c r="Y399" s="112"/>
      <c r="Z399" s="112"/>
      <c r="AA399" s="112"/>
    </row>
    <row r="400" spans="1:27" ht="14.25" customHeight="1">
      <c r="A400" s="114"/>
      <c r="B400" s="112"/>
      <c r="C400" s="112"/>
      <c r="D400" s="112"/>
      <c r="E400" s="112"/>
      <c r="F400" s="112"/>
      <c r="G400" s="112"/>
      <c r="H400" s="112"/>
      <c r="I400" s="147"/>
      <c r="J400" s="112"/>
      <c r="K400" s="112"/>
      <c r="L400" s="112"/>
      <c r="M400" s="112"/>
      <c r="N400" s="112"/>
      <c r="O400" s="112"/>
      <c r="P400" s="112"/>
      <c r="Q400" s="112"/>
      <c r="R400" s="112"/>
      <c r="S400" s="112"/>
      <c r="T400" s="112"/>
      <c r="U400" s="112"/>
      <c r="V400" s="112"/>
      <c r="W400" s="112"/>
      <c r="X400" s="112"/>
      <c r="Y400" s="112"/>
      <c r="Z400" s="112"/>
      <c r="AA400" s="112"/>
    </row>
    <row r="401" spans="1:27" ht="14.25" customHeight="1">
      <c r="A401" s="114"/>
      <c r="B401" s="112"/>
      <c r="C401" s="112"/>
      <c r="D401" s="112"/>
      <c r="E401" s="112"/>
      <c r="F401" s="112"/>
      <c r="G401" s="112"/>
      <c r="H401" s="112"/>
      <c r="I401" s="147"/>
      <c r="J401" s="112"/>
      <c r="K401" s="112"/>
      <c r="L401" s="112"/>
      <c r="M401" s="112"/>
      <c r="N401" s="112"/>
      <c r="O401" s="112"/>
      <c r="P401" s="112"/>
      <c r="Q401" s="112"/>
      <c r="R401" s="112"/>
      <c r="S401" s="112"/>
      <c r="T401" s="112"/>
      <c r="U401" s="112"/>
      <c r="V401" s="112"/>
      <c r="W401" s="112"/>
      <c r="X401" s="112"/>
      <c r="Y401" s="112"/>
      <c r="Z401" s="112"/>
      <c r="AA401" s="112"/>
    </row>
    <row r="402" spans="1:27" ht="14.25" customHeight="1">
      <c r="A402" s="114"/>
      <c r="B402" s="112"/>
      <c r="C402" s="112"/>
      <c r="D402" s="112"/>
      <c r="E402" s="112"/>
      <c r="F402" s="112"/>
      <c r="G402" s="112"/>
      <c r="H402" s="112"/>
      <c r="I402" s="147"/>
      <c r="J402" s="112"/>
      <c r="K402" s="112"/>
      <c r="L402" s="112"/>
      <c r="M402" s="112"/>
      <c r="N402" s="112"/>
      <c r="O402" s="112"/>
      <c r="P402" s="112"/>
      <c r="Q402" s="112"/>
      <c r="R402" s="112"/>
      <c r="S402" s="112"/>
      <c r="T402" s="112"/>
      <c r="U402" s="112"/>
      <c r="V402" s="112"/>
      <c r="W402" s="112"/>
      <c r="X402" s="112"/>
      <c r="Y402" s="112"/>
      <c r="Z402" s="112"/>
      <c r="AA402" s="112"/>
    </row>
    <row r="403" spans="1:27" ht="14.25" customHeight="1">
      <c r="A403" s="114"/>
      <c r="B403" s="112"/>
      <c r="C403" s="112"/>
      <c r="D403" s="112"/>
      <c r="E403" s="112"/>
      <c r="F403" s="112"/>
      <c r="G403" s="112"/>
      <c r="H403" s="112"/>
      <c r="I403" s="147"/>
      <c r="J403" s="112"/>
      <c r="K403" s="112"/>
      <c r="L403" s="112"/>
      <c r="M403" s="112"/>
      <c r="N403" s="112"/>
      <c r="O403" s="112"/>
      <c r="P403" s="112"/>
      <c r="Q403" s="112"/>
      <c r="R403" s="112"/>
      <c r="S403" s="112"/>
      <c r="T403" s="112"/>
      <c r="U403" s="112"/>
      <c r="V403" s="112"/>
      <c r="W403" s="112"/>
      <c r="X403" s="112"/>
      <c r="Y403" s="112"/>
      <c r="Z403" s="112"/>
      <c r="AA403" s="112"/>
    </row>
    <row r="404" spans="1:27" ht="14.25" customHeight="1">
      <c r="A404" s="114"/>
      <c r="B404" s="112"/>
      <c r="C404" s="112"/>
      <c r="D404" s="112"/>
      <c r="E404" s="112"/>
      <c r="F404" s="112"/>
      <c r="G404" s="112"/>
      <c r="H404" s="112"/>
      <c r="I404" s="147"/>
      <c r="J404" s="112"/>
      <c r="K404" s="112"/>
      <c r="L404" s="112"/>
      <c r="M404" s="112"/>
      <c r="N404" s="112"/>
      <c r="O404" s="112"/>
      <c r="P404" s="112"/>
      <c r="Q404" s="112"/>
      <c r="R404" s="112"/>
      <c r="S404" s="112"/>
      <c r="T404" s="112"/>
      <c r="U404" s="112"/>
      <c r="V404" s="112"/>
      <c r="W404" s="112"/>
      <c r="X404" s="112"/>
      <c r="Y404" s="112"/>
      <c r="Z404" s="112"/>
      <c r="AA404" s="112"/>
    </row>
    <row r="405" spans="1:27" ht="14.25" customHeight="1">
      <c r="A405" s="114"/>
      <c r="B405" s="112"/>
      <c r="C405" s="112"/>
      <c r="D405" s="112"/>
      <c r="E405" s="112"/>
      <c r="F405" s="112"/>
      <c r="G405" s="112"/>
      <c r="H405" s="112"/>
      <c r="I405" s="147"/>
      <c r="J405" s="112"/>
      <c r="K405" s="112"/>
      <c r="L405" s="112"/>
      <c r="M405" s="112"/>
      <c r="N405" s="112"/>
      <c r="O405" s="112"/>
      <c r="P405" s="112"/>
      <c r="Q405" s="112"/>
      <c r="R405" s="112"/>
      <c r="S405" s="112"/>
      <c r="T405" s="112"/>
      <c r="U405" s="112"/>
      <c r="V405" s="112"/>
      <c r="W405" s="112"/>
      <c r="X405" s="112"/>
      <c r="Y405" s="112"/>
      <c r="Z405" s="112"/>
      <c r="AA405" s="112"/>
    </row>
    <row r="406" spans="1:27" ht="14.25" customHeight="1">
      <c r="A406" s="114"/>
      <c r="B406" s="112"/>
      <c r="C406" s="112"/>
      <c r="D406" s="112"/>
      <c r="E406" s="112"/>
      <c r="F406" s="112"/>
      <c r="G406" s="112"/>
      <c r="H406" s="112"/>
      <c r="I406" s="147"/>
      <c r="J406" s="112"/>
      <c r="K406" s="112"/>
      <c r="L406" s="112"/>
      <c r="M406" s="112"/>
      <c r="N406" s="112"/>
      <c r="O406" s="112"/>
      <c r="P406" s="112"/>
      <c r="Q406" s="112"/>
      <c r="R406" s="112"/>
      <c r="S406" s="112"/>
      <c r="T406" s="112"/>
      <c r="U406" s="112"/>
      <c r="V406" s="112"/>
      <c r="W406" s="112"/>
      <c r="X406" s="112"/>
      <c r="Y406" s="112"/>
      <c r="Z406" s="112"/>
      <c r="AA406" s="112"/>
    </row>
    <row r="407" spans="1:27" ht="14.25" customHeight="1">
      <c r="A407" s="114"/>
      <c r="B407" s="112"/>
      <c r="C407" s="112"/>
      <c r="D407" s="112"/>
      <c r="E407" s="112"/>
      <c r="F407" s="112"/>
      <c r="G407" s="112"/>
      <c r="H407" s="112"/>
      <c r="I407" s="147"/>
      <c r="J407" s="112"/>
      <c r="K407" s="112"/>
      <c r="L407" s="112"/>
      <c r="M407" s="112"/>
      <c r="N407" s="112"/>
      <c r="O407" s="112"/>
      <c r="P407" s="112"/>
      <c r="Q407" s="112"/>
      <c r="R407" s="112"/>
      <c r="S407" s="112"/>
      <c r="T407" s="112"/>
      <c r="U407" s="112"/>
      <c r="V407" s="112"/>
      <c r="W407" s="112"/>
      <c r="X407" s="112"/>
      <c r="Y407" s="112"/>
      <c r="Z407" s="112"/>
      <c r="AA407" s="112"/>
    </row>
    <row r="408" spans="1:27" ht="14.25" customHeight="1">
      <c r="A408" s="114"/>
      <c r="B408" s="112"/>
      <c r="C408" s="112"/>
      <c r="D408" s="112"/>
      <c r="E408" s="112"/>
      <c r="F408" s="112"/>
      <c r="G408" s="112"/>
      <c r="H408" s="112"/>
      <c r="I408" s="147"/>
      <c r="J408" s="112"/>
      <c r="K408" s="112"/>
      <c r="L408" s="112"/>
      <c r="M408" s="112"/>
      <c r="N408" s="112"/>
      <c r="O408" s="112"/>
      <c r="P408" s="112"/>
      <c r="Q408" s="112"/>
      <c r="R408" s="112"/>
      <c r="S408" s="112"/>
      <c r="T408" s="112"/>
      <c r="U408" s="112"/>
      <c r="V408" s="112"/>
      <c r="W408" s="112"/>
      <c r="X408" s="112"/>
      <c r="Y408" s="112"/>
      <c r="Z408" s="112"/>
      <c r="AA408" s="112"/>
    </row>
    <row r="409" spans="1:27" ht="14.25" customHeight="1">
      <c r="A409" s="114"/>
      <c r="B409" s="112"/>
      <c r="C409" s="112"/>
      <c r="D409" s="112"/>
      <c r="E409" s="112"/>
      <c r="F409" s="112"/>
      <c r="G409" s="112"/>
      <c r="H409" s="112"/>
      <c r="I409" s="147"/>
      <c r="J409" s="112"/>
      <c r="K409" s="112"/>
      <c r="L409" s="112"/>
      <c r="M409" s="112"/>
      <c r="N409" s="112"/>
      <c r="O409" s="112"/>
      <c r="P409" s="112"/>
      <c r="Q409" s="112"/>
      <c r="R409" s="112"/>
      <c r="S409" s="112"/>
      <c r="T409" s="112"/>
      <c r="U409" s="112"/>
      <c r="V409" s="112"/>
      <c r="W409" s="112"/>
      <c r="X409" s="112"/>
      <c r="Y409" s="112"/>
      <c r="Z409" s="112"/>
      <c r="AA409" s="112"/>
    </row>
    <row r="410" spans="1:27" ht="14.25" customHeight="1">
      <c r="A410" s="114"/>
      <c r="B410" s="112"/>
      <c r="C410" s="112"/>
      <c r="D410" s="112"/>
      <c r="E410" s="112"/>
      <c r="F410" s="112"/>
      <c r="G410" s="112"/>
      <c r="H410" s="112"/>
      <c r="I410" s="147"/>
      <c r="J410" s="112"/>
      <c r="K410" s="112"/>
      <c r="L410" s="112"/>
      <c r="M410" s="112"/>
      <c r="N410" s="112"/>
      <c r="O410" s="112"/>
      <c r="P410" s="112"/>
      <c r="Q410" s="112"/>
      <c r="R410" s="112"/>
      <c r="S410" s="112"/>
      <c r="T410" s="112"/>
      <c r="U410" s="112"/>
      <c r="V410" s="112"/>
      <c r="W410" s="112"/>
      <c r="X410" s="112"/>
      <c r="Y410" s="112"/>
      <c r="Z410" s="112"/>
      <c r="AA410" s="112"/>
    </row>
    <row r="411" spans="1:27" ht="14.25" customHeight="1">
      <c r="A411" s="114"/>
      <c r="B411" s="112"/>
      <c r="C411" s="112"/>
      <c r="D411" s="112"/>
      <c r="E411" s="112"/>
      <c r="F411" s="112"/>
      <c r="G411" s="112"/>
      <c r="H411" s="112"/>
      <c r="I411" s="147"/>
      <c r="J411" s="112"/>
      <c r="K411" s="112"/>
      <c r="L411" s="112"/>
      <c r="M411" s="112"/>
      <c r="N411" s="112"/>
      <c r="O411" s="112"/>
      <c r="P411" s="112"/>
      <c r="Q411" s="112"/>
      <c r="R411" s="112"/>
      <c r="S411" s="112"/>
      <c r="T411" s="112"/>
      <c r="U411" s="112"/>
      <c r="V411" s="112"/>
      <c r="W411" s="112"/>
      <c r="X411" s="112"/>
      <c r="Y411" s="112"/>
      <c r="Z411" s="112"/>
      <c r="AA411" s="112"/>
    </row>
    <row r="412" spans="1:27" ht="14.25" customHeight="1">
      <c r="A412" s="114"/>
      <c r="B412" s="112"/>
      <c r="C412" s="112"/>
      <c r="D412" s="112"/>
      <c r="E412" s="112"/>
      <c r="F412" s="112"/>
      <c r="G412" s="112"/>
      <c r="H412" s="112"/>
      <c r="I412" s="147"/>
      <c r="J412" s="112"/>
      <c r="K412" s="112"/>
      <c r="L412" s="112"/>
      <c r="M412" s="112"/>
      <c r="N412" s="112"/>
      <c r="O412" s="112"/>
      <c r="P412" s="112"/>
      <c r="Q412" s="112"/>
      <c r="R412" s="112"/>
      <c r="S412" s="112"/>
      <c r="T412" s="112"/>
      <c r="U412" s="112"/>
      <c r="V412" s="112"/>
      <c r="W412" s="112"/>
      <c r="X412" s="112"/>
      <c r="Y412" s="112"/>
      <c r="Z412" s="112"/>
      <c r="AA412" s="112"/>
    </row>
    <row r="413" spans="1:27" ht="14.25" customHeight="1">
      <c r="A413" s="114"/>
      <c r="B413" s="112"/>
      <c r="C413" s="112"/>
      <c r="D413" s="112"/>
      <c r="E413" s="112"/>
      <c r="F413" s="112"/>
      <c r="G413" s="112"/>
      <c r="H413" s="112"/>
      <c r="I413" s="147"/>
      <c r="J413" s="112"/>
      <c r="K413" s="112"/>
      <c r="L413" s="112"/>
      <c r="M413" s="112"/>
      <c r="N413" s="112"/>
      <c r="O413" s="112"/>
      <c r="P413" s="112"/>
      <c r="Q413" s="112"/>
      <c r="R413" s="112"/>
      <c r="S413" s="112"/>
      <c r="T413" s="112"/>
      <c r="U413" s="112"/>
      <c r="V413" s="112"/>
      <c r="W413" s="112"/>
      <c r="X413" s="112"/>
      <c r="Y413" s="112"/>
      <c r="Z413" s="112"/>
      <c r="AA413" s="112"/>
    </row>
    <row r="414" spans="1:27" ht="14.25" customHeight="1">
      <c r="A414" s="114"/>
      <c r="B414" s="112"/>
      <c r="C414" s="112"/>
      <c r="D414" s="112"/>
      <c r="E414" s="112"/>
      <c r="F414" s="112"/>
      <c r="G414" s="112"/>
      <c r="H414" s="112"/>
      <c r="I414" s="147"/>
      <c r="J414" s="112"/>
      <c r="K414" s="112"/>
      <c r="L414" s="112"/>
      <c r="M414" s="112"/>
      <c r="N414" s="112"/>
      <c r="O414" s="112"/>
      <c r="P414" s="112"/>
      <c r="Q414" s="112"/>
      <c r="R414" s="112"/>
      <c r="S414" s="112"/>
      <c r="T414" s="112"/>
      <c r="U414" s="112"/>
      <c r="V414" s="112"/>
      <c r="W414" s="112"/>
      <c r="X414" s="112"/>
      <c r="Y414" s="112"/>
      <c r="Z414" s="112"/>
      <c r="AA414" s="112"/>
    </row>
    <row r="415" spans="1:27" ht="14.25" customHeight="1">
      <c r="A415" s="114"/>
      <c r="B415" s="112"/>
      <c r="C415" s="112"/>
      <c r="D415" s="112"/>
      <c r="E415" s="112"/>
      <c r="F415" s="112"/>
      <c r="G415" s="112"/>
      <c r="H415" s="112"/>
      <c r="I415" s="147"/>
      <c r="J415" s="112"/>
      <c r="K415" s="112"/>
      <c r="L415" s="112"/>
      <c r="M415" s="112"/>
      <c r="N415" s="112"/>
      <c r="O415" s="112"/>
      <c r="P415" s="112"/>
      <c r="Q415" s="112"/>
      <c r="R415" s="112"/>
      <c r="S415" s="112"/>
      <c r="T415" s="112"/>
      <c r="U415" s="112"/>
      <c r="V415" s="112"/>
      <c r="W415" s="112"/>
      <c r="X415" s="112"/>
      <c r="Y415" s="112"/>
      <c r="Z415" s="112"/>
      <c r="AA415" s="112"/>
    </row>
    <row r="416" spans="1:27" ht="14.25" customHeight="1">
      <c r="A416" s="114"/>
      <c r="B416" s="112"/>
      <c r="C416" s="112"/>
      <c r="D416" s="112"/>
      <c r="E416" s="112"/>
      <c r="F416" s="112"/>
      <c r="G416" s="112"/>
      <c r="H416" s="112"/>
      <c r="I416" s="147"/>
      <c r="J416" s="112"/>
      <c r="K416" s="112"/>
      <c r="L416" s="112"/>
      <c r="M416" s="112"/>
      <c r="N416" s="112"/>
      <c r="O416" s="112"/>
      <c r="P416" s="112"/>
      <c r="Q416" s="112"/>
      <c r="R416" s="112"/>
      <c r="S416" s="112"/>
      <c r="T416" s="112"/>
      <c r="U416" s="112"/>
      <c r="V416" s="112"/>
      <c r="W416" s="112"/>
      <c r="X416" s="112"/>
      <c r="Y416" s="112"/>
      <c r="Z416" s="112"/>
      <c r="AA416" s="112"/>
    </row>
    <row r="417" spans="1:27" ht="14.25" customHeight="1">
      <c r="A417" s="114"/>
      <c r="B417" s="112"/>
      <c r="C417" s="112"/>
      <c r="D417" s="112"/>
      <c r="E417" s="112"/>
      <c r="F417" s="112"/>
      <c r="G417" s="112"/>
      <c r="H417" s="112"/>
      <c r="I417" s="147"/>
      <c r="J417" s="112"/>
      <c r="K417" s="112"/>
      <c r="L417" s="112"/>
      <c r="M417" s="112"/>
      <c r="N417" s="112"/>
      <c r="O417" s="112"/>
      <c r="P417" s="112"/>
      <c r="Q417" s="112"/>
      <c r="R417" s="112"/>
      <c r="S417" s="112"/>
      <c r="T417" s="112"/>
      <c r="U417" s="112"/>
      <c r="V417" s="112"/>
      <c r="W417" s="112"/>
      <c r="X417" s="112"/>
      <c r="Y417" s="112"/>
      <c r="Z417" s="112"/>
      <c r="AA417" s="112"/>
    </row>
    <row r="418" spans="1:27" ht="14.25" customHeight="1">
      <c r="A418" s="114"/>
      <c r="B418" s="112"/>
      <c r="C418" s="112"/>
      <c r="D418" s="112"/>
      <c r="E418" s="112"/>
      <c r="F418" s="112"/>
      <c r="G418" s="112"/>
      <c r="H418" s="112"/>
      <c r="I418" s="147"/>
      <c r="J418" s="112"/>
      <c r="K418" s="112"/>
      <c r="L418" s="112"/>
      <c r="M418" s="112"/>
      <c r="N418" s="112"/>
      <c r="O418" s="112"/>
      <c r="P418" s="112"/>
      <c r="Q418" s="112"/>
      <c r="R418" s="112"/>
      <c r="S418" s="112"/>
      <c r="T418" s="112"/>
      <c r="U418" s="112"/>
      <c r="V418" s="112"/>
      <c r="W418" s="112"/>
      <c r="X418" s="112"/>
      <c r="Y418" s="112"/>
      <c r="Z418" s="112"/>
      <c r="AA418" s="112"/>
    </row>
    <row r="419" spans="1:27" ht="14.25" customHeight="1">
      <c r="A419" s="114"/>
      <c r="B419" s="112"/>
      <c r="C419" s="112"/>
      <c r="D419" s="112"/>
      <c r="E419" s="112"/>
      <c r="F419" s="112"/>
      <c r="G419" s="112"/>
      <c r="H419" s="112"/>
      <c r="I419" s="147"/>
      <c r="J419" s="112"/>
      <c r="K419" s="112"/>
      <c r="L419" s="112"/>
      <c r="M419" s="112"/>
      <c r="N419" s="112"/>
      <c r="O419" s="112"/>
      <c r="P419" s="112"/>
      <c r="Q419" s="112"/>
      <c r="R419" s="112"/>
      <c r="S419" s="112"/>
      <c r="T419" s="112"/>
      <c r="U419" s="112"/>
      <c r="V419" s="112"/>
      <c r="W419" s="112"/>
      <c r="X419" s="112"/>
      <c r="Y419" s="112"/>
      <c r="Z419" s="112"/>
      <c r="AA419" s="112"/>
    </row>
    <row r="420" spans="1:27" ht="14.25" customHeight="1">
      <c r="A420" s="114"/>
      <c r="B420" s="112"/>
      <c r="C420" s="112"/>
      <c r="D420" s="112"/>
      <c r="E420" s="112"/>
      <c r="F420" s="112"/>
      <c r="G420" s="112"/>
      <c r="H420" s="112"/>
      <c r="I420" s="147"/>
      <c r="J420" s="112"/>
      <c r="K420" s="112"/>
      <c r="L420" s="112"/>
      <c r="M420" s="112"/>
      <c r="N420" s="112"/>
      <c r="O420" s="112"/>
      <c r="P420" s="112"/>
      <c r="Q420" s="112"/>
      <c r="R420" s="112"/>
      <c r="S420" s="112"/>
      <c r="T420" s="112"/>
      <c r="U420" s="112"/>
      <c r="V420" s="112"/>
      <c r="W420" s="112"/>
      <c r="X420" s="112"/>
      <c r="Y420" s="112"/>
      <c r="Z420" s="112"/>
      <c r="AA420" s="112"/>
    </row>
    <row r="421" spans="1:27" ht="14.25" customHeight="1">
      <c r="A421" s="114"/>
      <c r="B421" s="112"/>
      <c r="C421" s="112"/>
      <c r="D421" s="112"/>
      <c r="E421" s="112"/>
      <c r="F421" s="112"/>
      <c r="G421" s="112"/>
      <c r="H421" s="112"/>
      <c r="I421" s="147"/>
      <c r="J421" s="112"/>
      <c r="K421" s="112"/>
      <c r="L421" s="112"/>
      <c r="M421" s="112"/>
      <c r="N421" s="112"/>
      <c r="O421" s="112"/>
      <c r="P421" s="112"/>
      <c r="Q421" s="112"/>
      <c r="R421" s="112"/>
      <c r="S421" s="112"/>
      <c r="T421" s="112"/>
      <c r="U421" s="112"/>
      <c r="V421" s="112"/>
      <c r="W421" s="112"/>
      <c r="X421" s="112"/>
      <c r="Y421" s="112"/>
      <c r="Z421" s="112"/>
      <c r="AA421" s="112"/>
    </row>
    <row r="422" spans="1:27" ht="14.25" customHeight="1">
      <c r="A422" s="114"/>
      <c r="B422" s="112"/>
      <c r="C422" s="112"/>
      <c r="D422" s="112"/>
      <c r="E422" s="112"/>
      <c r="F422" s="112"/>
      <c r="G422" s="112"/>
      <c r="H422" s="112"/>
      <c r="I422" s="147"/>
      <c r="J422" s="112"/>
      <c r="K422" s="112"/>
      <c r="L422" s="112"/>
      <c r="M422" s="112"/>
      <c r="N422" s="112"/>
      <c r="O422" s="112"/>
      <c r="P422" s="112"/>
      <c r="Q422" s="112"/>
      <c r="R422" s="112"/>
      <c r="S422" s="112"/>
      <c r="T422" s="112"/>
      <c r="U422" s="112"/>
      <c r="V422" s="112"/>
      <c r="W422" s="112"/>
      <c r="X422" s="112"/>
      <c r="Y422" s="112"/>
      <c r="Z422" s="112"/>
      <c r="AA422" s="112"/>
    </row>
    <row r="423" spans="1:27" ht="14.25" customHeight="1">
      <c r="A423" s="114"/>
      <c r="B423" s="112"/>
      <c r="C423" s="112"/>
      <c r="D423" s="112"/>
      <c r="E423" s="112"/>
      <c r="F423" s="112"/>
      <c r="G423" s="112"/>
      <c r="H423" s="112"/>
      <c r="I423" s="147"/>
      <c r="J423" s="112"/>
      <c r="K423" s="112"/>
      <c r="L423" s="112"/>
      <c r="M423" s="112"/>
      <c r="N423" s="112"/>
      <c r="O423" s="112"/>
      <c r="P423" s="112"/>
      <c r="Q423" s="112"/>
      <c r="R423" s="112"/>
      <c r="S423" s="112"/>
      <c r="T423" s="112"/>
      <c r="U423" s="112"/>
      <c r="V423" s="112"/>
      <c r="W423" s="112"/>
      <c r="X423" s="112"/>
      <c r="Y423" s="112"/>
      <c r="Z423" s="112"/>
      <c r="AA423" s="112"/>
    </row>
    <row r="424" spans="1:27" ht="14.25" customHeight="1">
      <c r="A424" s="114"/>
      <c r="B424" s="112"/>
      <c r="C424" s="112"/>
      <c r="D424" s="112"/>
      <c r="E424" s="112"/>
      <c r="F424" s="112"/>
      <c r="G424" s="112"/>
      <c r="H424" s="112"/>
      <c r="I424" s="147"/>
      <c r="J424" s="112"/>
      <c r="K424" s="112"/>
      <c r="L424" s="112"/>
      <c r="M424" s="112"/>
      <c r="N424" s="112"/>
      <c r="O424" s="112"/>
      <c r="P424" s="112"/>
      <c r="Q424" s="112"/>
      <c r="R424" s="112"/>
      <c r="S424" s="112"/>
      <c r="T424" s="112"/>
      <c r="U424" s="112"/>
      <c r="V424" s="112"/>
      <c r="W424" s="112"/>
      <c r="X424" s="112"/>
      <c r="Y424" s="112"/>
      <c r="Z424" s="112"/>
      <c r="AA424" s="112"/>
    </row>
    <row r="425" spans="1:27" ht="14.25" customHeight="1">
      <c r="A425" s="114"/>
      <c r="B425" s="112"/>
      <c r="C425" s="112"/>
      <c r="D425" s="112"/>
      <c r="E425" s="112"/>
      <c r="F425" s="112"/>
      <c r="G425" s="112"/>
      <c r="H425" s="112"/>
      <c r="I425" s="147"/>
      <c r="J425" s="112"/>
      <c r="K425" s="112"/>
      <c r="L425" s="112"/>
      <c r="M425" s="112"/>
      <c r="N425" s="112"/>
      <c r="O425" s="112"/>
      <c r="P425" s="112"/>
      <c r="Q425" s="112"/>
      <c r="R425" s="112"/>
      <c r="S425" s="112"/>
      <c r="T425" s="112"/>
      <c r="U425" s="112"/>
      <c r="V425" s="112"/>
      <c r="W425" s="112"/>
      <c r="X425" s="112"/>
      <c r="Y425" s="112"/>
      <c r="Z425" s="112"/>
      <c r="AA425" s="112"/>
    </row>
    <row r="426" spans="1:27" ht="14.25" customHeight="1">
      <c r="A426" s="114"/>
      <c r="B426" s="112"/>
      <c r="C426" s="112"/>
      <c r="D426" s="112"/>
      <c r="E426" s="112"/>
      <c r="F426" s="112"/>
      <c r="G426" s="112"/>
      <c r="H426" s="112"/>
      <c r="I426" s="147"/>
      <c r="J426" s="112"/>
      <c r="K426" s="112"/>
      <c r="L426" s="112"/>
      <c r="M426" s="112"/>
      <c r="N426" s="112"/>
      <c r="O426" s="112"/>
      <c r="P426" s="112"/>
      <c r="Q426" s="112"/>
      <c r="R426" s="112"/>
      <c r="S426" s="112"/>
      <c r="T426" s="112"/>
      <c r="U426" s="112"/>
      <c r="V426" s="112"/>
      <c r="W426" s="112"/>
      <c r="X426" s="112"/>
      <c r="Y426" s="112"/>
      <c r="Z426" s="112"/>
      <c r="AA426" s="112"/>
    </row>
    <row r="427" spans="1:27" ht="14.25" customHeight="1">
      <c r="A427" s="114"/>
      <c r="B427" s="112"/>
      <c r="C427" s="112"/>
      <c r="D427" s="112"/>
      <c r="E427" s="112"/>
      <c r="F427" s="112"/>
      <c r="G427" s="112"/>
      <c r="H427" s="112"/>
      <c r="I427" s="147"/>
      <c r="J427" s="112"/>
      <c r="K427" s="112"/>
      <c r="L427" s="112"/>
      <c r="M427" s="112"/>
      <c r="N427" s="112"/>
      <c r="O427" s="112"/>
      <c r="P427" s="112"/>
      <c r="Q427" s="112"/>
      <c r="R427" s="112"/>
      <c r="S427" s="112"/>
      <c r="T427" s="112"/>
      <c r="U427" s="112"/>
      <c r="V427" s="112"/>
      <c r="W427" s="112"/>
      <c r="X427" s="112"/>
      <c r="Y427" s="112"/>
      <c r="Z427" s="112"/>
      <c r="AA427" s="112"/>
    </row>
    <row r="428" spans="1:27" ht="14.25" customHeight="1">
      <c r="A428" s="114"/>
      <c r="B428" s="112"/>
      <c r="C428" s="112"/>
      <c r="D428" s="112"/>
      <c r="E428" s="112"/>
      <c r="F428" s="112"/>
      <c r="G428" s="112"/>
      <c r="H428" s="112"/>
      <c r="I428" s="147"/>
      <c r="J428" s="112"/>
      <c r="K428" s="112"/>
      <c r="L428" s="112"/>
      <c r="M428" s="112"/>
      <c r="N428" s="112"/>
      <c r="O428" s="112"/>
      <c r="P428" s="112"/>
      <c r="Q428" s="112"/>
      <c r="R428" s="112"/>
      <c r="S428" s="112"/>
      <c r="T428" s="112"/>
      <c r="U428" s="112"/>
      <c r="V428" s="112"/>
      <c r="W428" s="112"/>
      <c r="X428" s="112"/>
      <c r="Y428" s="112"/>
      <c r="Z428" s="112"/>
      <c r="AA428" s="112"/>
    </row>
    <row r="429" spans="1:27" ht="14.25" customHeight="1">
      <c r="A429" s="114"/>
      <c r="B429" s="112"/>
      <c r="C429" s="112"/>
      <c r="D429" s="112"/>
      <c r="E429" s="112"/>
      <c r="F429" s="112"/>
      <c r="G429" s="112"/>
      <c r="H429" s="112"/>
      <c r="I429" s="147"/>
      <c r="J429" s="112"/>
      <c r="K429" s="112"/>
      <c r="L429" s="112"/>
      <c r="M429" s="112"/>
      <c r="N429" s="112"/>
      <c r="O429" s="112"/>
      <c r="P429" s="112"/>
      <c r="Q429" s="112"/>
      <c r="R429" s="112"/>
      <c r="S429" s="112"/>
      <c r="T429" s="112"/>
      <c r="U429" s="112"/>
      <c r="V429" s="112"/>
      <c r="W429" s="112"/>
      <c r="X429" s="112"/>
      <c r="Y429" s="112"/>
      <c r="Z429" s="112"/>
      <c r="AA429" s="112"/>
    </row>
    <row r="430" spans="1:27" ht="14.25" customHeight="1">
      <c r="A430" s="114"/>
      <c r="B430" s="112"/>
      <c r="C430" s="112"/>
      <c r="D430" s="112"/>
      <c r="E430" s="112"/>
      <c r="F430" s="112"/>
      <c r="G430" s="112"/>
      <c r="H430" s="112"/>
      <c r="I430" s="147"/>
      <c r="J430" s="112"/>
      <c r="K430" s="112"/>
      <c r="L430" s="112"/>
      <c r="M430" s="112"/>
      <c r="N430" s="112"/>
      <c r="O430" s="112"/>
      <c r="P430" s="112"/>
      <c r="Q430" s="112"/>
      <c r="R430" s="112"/>
      <c r="S430" s="112"/>
      <c r="T430" s="112"/>
      <c r="U430" s="112"/>
      <c r="V430" s="112"/>
      <c r="W430" s="112"/>
      <c r="X430" s="112"/>
      <c r="Y430" s="112"/>
      <c r="Z430" s="112"/>
      <c r="AA430" s="112"/>
    </row>
    <row r="431" spans="1:27" ht="14.25" customHeight="1">
      <c r="A431" s="114"/>
      <c r="B431" s="112"/>
      <c r="C431" s="112"/>
      <c r="D431" s="112"/>
      <c r="E431" s="112"/>
      <c r="F431" s="112"/>
      <c r="G431" s="112"/>
      <c r="H431" s="112"/>
      <c r="I431" s="147"/>
      <c r="J431" s="112"/>
      <c r="K431" s="112"/>
      <c r="L431" s="112"/>
      <c r="M431" s="112"/>
      <c r="N431" s="112"/>
      <c r="O431" s="112"/>
      <c r="P431" s="112"/>
      <c r="Q431" s="112"/>
      <c r="R431" s="112"/>
      <c r="S431" s="112"/>
      <c r="T431" s="112"/>
      <c r="U431" s="112"/>
      <c r="V431" s="112"/>
      <c r="W431" s="112"/>
      <c r="X431" s="112"/>
      <c r="Y431" s="112"/>
      <c r="Z431" s="112"/>
      <c r="AA431" s="112"/>
    </row>
    <row r="432" spans="1:27" ht="14.25" customHeight="1">
      <c r="A432" s="114"/>
      <c r="B432" s="112"/>
      <c r="C432" s="112"/>
      <c r="D432" s="112"/>
      <c r="E432" s="112"/>
      <c r="F432" s="112"/>
      <c r="G432" s="112"/>
      <c r="H432" s="112"/>
      <c r="I432" s="147"/>
      <c r="J432" s="112"/>
      <c r="K432" s="112"/>
      <c r="L432" s="112"/>
      <c r="M432" s="112"/>
      <c r="N432" s="112"/>
      <c r="O432" s="112"/>
      <c r="P432" s="112"/>
      <c r="Q432" s="112"/>
      <c r="R432" s="112"/>
      <c r="S432" s="112"/>
      <c r="T432" s="112"/>
      <c r="U432" s="112"/>
      <c r="V432" s="112"/>
      <c r="W432" s="112"/>
      <c r="X432" s="112"/>
      <c r="Y432" s="112"/>
      <c r="Z432" s="112"/>
      <c r="AA432" s="112"/>
    </row>
    <row r="433" spans="1:27" ht="14.25" customHeight="1">
      <c r="A433" s="114"/>
      <c r="B433" s="112"/>
      <c r="C433" s="112"/>
      <c r="D433" s="112"/>
      <c r="E433" s="112"/>
      <c r="F433" s="112"/>
      <c r="G433" s="112"/>
      <c r="H433" s="112"/>
      <c r="I433" s="147"/>
      <c r="J433" s="112"/>
      <c r="K433" s="112"/>
      <c r="L433" s="112"/>
      <c r="M433" s="112"/>
      <c r="N433" s="112"/>
      <c r="O433" s="112"/>
      <c r="P433" s="112"/>
      <c r="Q433" s="112"/>
      <c r="R433" s="112"/>
      <c r="S433" s="112"/>
      <c r="T433" s="112"/>
      <c r="U433" s="112"/>
      <c r="V433" s="112"/>
      <c r="W433" s="112"/>
      <c r="X433" s="112"/>
      <c r="Y433" s="112"/>
      <c r="Z433" s="112"/>
      <c r="AA433" s="112"/>
    </row>
    <row r="434" spans="1:27" ht="14.25" customHeight="1">
      <c r="A434" s="114"/>
      <c r="B434" s="112"/>
      <c r="C434" s="112"/>
      <c r="D434" s="112"/>
      <c r="E434" s="112"/>
      <c r="F434" s="112"/>
      <c r="G434" s="112"/>
      <c r="H434" s="112"/>
      <c r="I434" s="147"/>
      <c r="J434" s="112"/>
      <c r="K434" s="112"/>
      <c r="L434" s="112"/>
      <c r="M434" s="112"/>
      <c r="N434" s="112"/>
      <c r="O434" s="112"/>
      <c r="P434" s="112"/>
      <c r="Q434" s="112"/>
      <c r="R434" s="112"/>
      <c r="S434" s="112"/>
      <c r="T434" s="112"/>
      <c r="U434" s="112"/>
      <c r="V434" s="112"/>
      <c r="W434" s="112"/>
      <c r="X434" s="112"/>
      <c r="Y434" s="112"/>
      <c r="Z434" s="112"/>
      <c r="AA434" s="112"/>
    </row>
    <row r="435" spans="1:27" ht="14.25" customHeight="1">
      <c r="A435" s="114"/>
      <c r="B435" s="112"/>
      <c r="C435" s="112"/>
      <c r="D435" s="112"/>
      <c r="E435" s="112"/>
      <c r="F435" s="112"/>
      <c r="G435" s="112"/>
      <c r="H435" s="112"/>
      <c r="I435" s="147"/>
      <c r="J435" s="112"/>
      <c r="K435" s="112"/>
      <c r="L435" s="112"/>
      <c r="M435" s="112"/>
      <c r="N435" s="112"/>
      <c r="O435" s="112"/>
      <c r="P435" s="112"/>
      <c r="Q435" s="112"/>
      <c r="R435" s="112"/>
      <c r="S435" s="112"/>
      <c r="T435" s="112"/>
      <c r="U435" s="112"/>
      <c r="V435" s="112"/>
      <c r="W435" s="112"/>
      <c r="X435" s="112"/>
      <c r="Y435" s="112"/>
      <c r="Z435" s="112"/>
      <c r="AA435" s="112"/>
    </row>
    <row r="436" spans="1:27" ht="14.25" customHeight="1">
      <c r="A436" s="114"/>
      <c r="B436" s="112"/>
      <c r="C436" s="112"/>
      <c r="D436" s="112"/>
      <c r="E436" s="112"/>
      <c r="F436" s="112"/>
      <c r="G436" s="112"/>
      <c r="H436" s="112"/>
      <c r="I436" s="147"/>
      <c r="J436" s="112"/>
      <c r="K436" s="112"/>
      <c r="L436" s="112"/>
      <c r="M436" s="112"/>
      <c r="N436" s="112"/>
      <c r="O436" s="112"/>
      <c r="P436" s="112"/>
      <c r="Q436" s="112"/>
      <c r="R436" s="112"/>
      <c r="S436" s="112"/>
      <c r="T436" s="112"/>
      <c r="U436" s="112"/>
      <c r="V436" s="112"/>
      <c r="W436" s="112"/>
      <c r="X436" s="112"/>
      <c r="Y436" s="112"/>
      <c r="Z436" s="112"/>
      <c r="AA436" s="112"/>
    </row>
    <row r="437" spans="1:27" ht="14.25" customHeight="1">
      <c r="A437" s="114"/>
      <c r="B437" s="112"/>
      <c r="C437" s="112"/>
      <c r="D437" s="112"/>
      <c r="E437" s="112"/>
      <c r="F437" s="112"/>
      <c r="G437" s="112"/>
      <c r="H437" s="112"/>
      <c r="I437" s="147"/>
      <c r="J437" s="112"/>
      <c r="K437" s="112"/>
      <c r="L437" s="112"/>
      <c r="M437" s="112"/>
      <c r="N437" s="112"/>
      <c r="O437" s="112"/>
      <c r="P437" s="112"/>
      <c r="Q437" s="112"/>
      <c r="R437" s="112"/>
      <c r="S437" s="112"/>
      <c r="T437" s="112"/>
      <c r="U437" s="112"/>
      <c r="V437" s="112"/>
      <c r="W437" s="112"/>
      <c r="X437" s="112"/>
      <c r="Y437" s="112"/>
      <c r="Z437" s="112"/>
      <c r="AA437" s="112"/>
    </row>
    <row r="438" spans="1:27" ht="14.25" customHeight="1">
      <c r="A438" s="114"/>
      <c r="B438" s="112"/>
      <c r="C438" s="112"/>
      <c r="D438" s="112"/>
      <c r="E438" s="112"/>
      <c r="F438" s="112"/>
      <c r="G438" s="112"/>
      <c r="H438" s="112"/>
      <c r="I438" s="147"/>
      <c r="J438" s="112"/>
      <c r="K438" s="112"/>
      <c r="L438" s="112"/>
      <c r="M438" s="112"/>
      <c r="N438" s="112"/>
      <c r="O438" s="112"/>
      <c r="P438" s="112"/>
      <c r="Q438" s="112"/>
      <c r="R438" s="112"/>
      <c r="S438" s="112"/>
      <c r="T438" s="112"/>
      <c r="U438" s="112"/>
      <c r="V438" s="112"/>
      <c r="W438" s="112"/>
      <c r="X438" s="112"/>
      <c r="Y438" s="112"/>
      <c r="Z438" s="112"/>
      <c r="AA438" s="112"/>
    </row>
    <row r="439" spans="1:27" ht="14.25" customHeight="1">
      <c r="A439" s="114"/>
      <c r="B439" s="112"/>
      <c r="C439" s="112"/>
      <c r="D439" s="112"/>
      <c r="E439" s="112"/>
      <c r="F439" s="112"/>
      <c r="G439" s="112"/>
      <c r="H439" s="112"/>
      <c r="I439" s="147"/>
      <c r="J439" s="112"/>
      <c r="K439" s="112"/>
      <c r="L439" s="112"/>
      <c r="M439" s="112"/>
      <c r="N439" s="112"/>
      <c r="O439" s="112"/>
      <c r="P439" s="112"/>
      <c r="Q439" s="112"/>
      <c r="R439" s="112"/>
      <c r="S439" s="112"/>
      <c r="T439" s="112"/>
      <c r="U439" s="112"/>
      <c r="V439" s="112"/>
      <c r="W439" s="112"/>
      <c r="X439" s="112"/>
      <c r="Y439" s="112"/>
      <c r="Z439" s="112"/>
      <c r="AA439" s="112"/>
    </row>
    <row r="440" spans="1:27" ht="14.25" customHeight="1">
      <c r="A440" s="114"/>
      <c r="B440" s="112"/>
      <c r="C440" s="112"/>
      <c r="D440" s="112"/>
      <c r="E440" s="112"/>
      <c r="F440" s="112"/>
      <c r="G440" s="112"/>
      <c r="H440" s="112"/>
      <c r="I440" s="147"/>
      <c r="J440" s="112"/>
      <c r="K440" s="112"/>
      <c r="L440" s="112"/>
      <c r="M440" s="112"/>
      <c r="N440" s="112"/>
      <c r="O440" s="112"/>
      <c r="P440" s="112"/>
      <c r="Q440" s="112"/>
      <c r="R440" s="112"/>
      <c r="S440" s="112"/>
      <c r="T440" s="112"/>
      <c r="U440" s="112"/>
      <c r="V440" s="112"/>
      <c r="W440" s="112"/>
      <c r="X440" s="112"/>
      <c r="Y440" s="112"/>
      <c r="Z440" s="112"/>
      <c r="AA440" s="112"/>
    </row>
    <row r="441" spans="1:27" ht="14.25" customHeight="1">
      <c r="A441" s="114"/>
      <c r="B441" s="112"/>
      <c r="C441" s="112"/>
      <c r="D441" s="112"/>
      <c r="E441" s="112"/>
      <c r="F441" s="112"/>
      <c r="G441" s="112"/>
      <c r="H441" s="112"/>
      <c r="I441" s="147"/>
      <c r="J441" s="112"/>
      <c r="K441" s="112"/>
      <c r="L441" s="112"/>
      <c r="M441" s="112"/>
      <c r="N441" s="112"/>
      <c r="O441" s="112"/>
      <c r="P441" s="112"/>
      <c r="Q441" s="112"/>
      <c r="R441" s="112"/>
      <c r="S441" s="112"/>
      <c r="T441" s="112"/>
      <c r="U441" s="112"/>
      <c r="V441" s="112"/>
      <c r="W441" s="112"/>
      <c r="X441" s="112"/>
      <c r="Y441" s="112"/>
      <c r="Z441" s="112"/>
      <c r="AA441" s="112"/>
    </row>
    <row r="442" spans="1:27" ht="14.25" customHeight="1">
      <c r="A442" s="114"/>
      <c r="B442" s="112"/>
      <c r="C442" s="112"/>
      <c r="D442" s="112"/>
      <c r="E442" s="112"/>
      <c r="F442" s="112"/>
      <c r="G442" s="112"/>
      <c r="H442" s="112"/>
      <c r="I442" s="147"/>
      <c r="J442" s="112"/>
      <c r="K442" s="112"/>
      <c r="L442" s="112"/>
      <c r="M442" s="112"/>
      <c r="N442" s="112"/>
      <c r="O442" s="112"/>
      <c r="P442" s="112"/>
      <c r="Q442" s="112"/>
      <c r="R442" s="112"/>
      <c r="S442" s="112"/>
      <c r="T442" s="112"/>
      <c r="U442" s="112"/>
      <c r="V442" s="112"/>
      <c r="W442" s="112"/>
      <c r="X442" s="112"/>
      <c r="Y442" s="112"/>
      <c r="Z442" s="112"/>
      <c r="AA442" s="112"/>
    </row>
    <row r="443" spans="1:27" ht="14.25" customHeight="1">
      <c r="A443" s="114"/>
      <c r="B443" s="112"/>
      <c r="C443" s="112"/>
      <c r="D443" s="112"/>
      <c r="E443" s="112"/>
      <c r="F443" s="112"/>
      <c r="G443" s="112"/>
      <c r="H443" s="112"/>
      <c r="I443" s="147"/>
      <c r="J443" s="112"/>
      <c r="K443" s="112"/>
      <c r="L443" s="112"/>
      <c r="M443" s="112"/>
      <c r="N443" s="112"/>
      <c r="O443" s="112"/>
      <c r="P443" s="112"/>
      <c r="Q443" s="112"/>
      <c r="R443" s="112"/>
      <c r="S443" s="112"/>
      <c r="T443" s="112"/>
      <c r="U443" s="112"/>
      <c r="V443" s="112"/>
      <c r="W443" s="112"/>
      <c r="X443" s="112"/>
      <c r="Y443" s="112"/>
      <c r="Z443" s="112"/>
      <c r="AA443" s="112"/>
    </row>
    <row r="444" spans="1:27" ht="14.25" customHeight="1">
      <c r="A444" s="114"/>
      <c r="B444" s="112"/>
      <c r="C444" s="112"/>
      <c r="D444" s="112"/>
      <c r="E444" s="112"/>
      <c r="F444" s="112"/>
      <c r="G444" s="112"/>
      <c r="H444" s="112"/>
      <c r="I444" s="147"/>
      <c r="J444" s="112"/>
      <c r="K444" s="112"/>
      <c r="L444" s="112"/>
      <c r="M444" s="112"/>
      <c r="N444" s="112"/>
      <c r="O444" s="112"/>
      <c r="P444" s="112"/>
      <c r="Q444" s="112"/>
      <c r="R444" s="112"/>
      <c r="S444" s="112"/>
      <c r="T444" s="112"/>
      <c r="U444" s="112"/>
      <c r="V444" s="112"/>
      <c r="W444" s="112"/>
      <c r="X444" s="112"/>
      <c r="Y444" s="112"/>
      <c r="Z444" s="112"/>
      <c r="AA444" s="112"/>
    </row>
    <row r="445" spans="1:27" ht="14.25" customHeight="1">
      <c r="A445" s="114"/>
      <c r="B445" s="112"/>
      <c r="C445" s="112"/>
      <c r="D445" s="112"/>
      <c r="E445" s="112"/>
      <c r="F445" s="112"/>
      <c r="G445" s="112"/>
      <c r="H445" s="112"/>
      <c r="I445" s="147"/>
      <c r="J445" s="112"/>
      <c r="K445" s="112"/>
      <c r="L445" s="112"/>
      <c r="M445" s="112"/>
      <c r="N445" s="112"/>
      <c r="O445" s="112"/>
      <c r="P445" s="112"/>
      <c r="Q445" s="112"/>
      <c r="R445" s="112"/>
      <c r="S445" s="112"/>
      <c r="T445" s="112"/>
      <c r="U445" s="112"/>
      <c r="V445" s="112"/>
      <c r="W445" s="112"/>
      <c r="X445" s="112"/>
      <c r="Y445" s="112"/>
      <c r="Z445" s="112"/>
      <c r="AA445" s="112"/>
    </row>
    <row r="446" spans="1:27" ht="14.25" customHeight="1">
      <c r="A446" s="114"/>
      <c r="B446" s="112"/>
      <c r="C446" s="112"/>
      <c r="D446" s="112"/>
      <c r="E446" s="112"/>
      <c r="F446" s="112"/>
      <c r="G446" s="112"/>
      <c r="H446" s="112"/>
      <c r="I446" s="147"/>
      <c r="J446" s="112"/>
      <c r="K446" s="112"/>
      <c r="L446" s="112"/>
      <c r="M446" s="112"/>
      <c r="N446" s="112"/>
      <c r="O446" s="112"/>
      <c r="P446" s="112"/>
      <c r="Q446" s="112"/>
      <c r="R446" s="112"/>
      <c r="S446" s="112"/>
      <c r="T446" s="112"/>
      <c r="U446" s="112"/>
      <c r="V446" s="112"/>
      <c r="W446" s="112"/>
      <c r="X446" s="112"/>
      <c r="Y446" s="112"/>
      <c r="Z446" s="112"/>
      <c r="AA446" s="112"/>
    </row>
    <row r="447" spans="1:27" ht="14.25" customHeight="1">
      <c r="A447" s="114"/>
      <c r="B447" s="112"/>
      <c r="C447" s="112"/>
      <c r="D447" s="112"/>
      <c r="E447" s="112"/>
      <c r="F447" s="112"/>
      <c r="G447" s="112"/>
      <c r="H447" s="112"/>
      <c r="I447" s="147"/>
      <c r="J447" s="112"/>
      <c r="K447" s="112"/>
      <c r="L447" s="112"/>
      <c r="M447" s="112"/>
      <c r="N447" s="112"/>
      <c r="O447" s="112"/>
      <c r="P447" s="112"/>
      <c r="Q447" s="112"/>
      <c r="R447" s="112"/>
      <c r="S447" s="112"/>
      <c r="T447" s="112"/>
      <c r="U447" s="112"/>
      <c r="V447" s="112"/>
      <c r="W447" s="112"/>
      <c r="X447" s="112"/>
      <c r="Y447" s="112"/>
      <c r="Z447" s="112"/>
      <c r="AA447" s="112"/>
    </row>
    <row r="448" spans="1:27" ht="14.25" customHeight="1">
      <c r="A448" s="114"/>
      <c r="B448" s="112"/>
      <c r="C448" s="112"/>
      <c r="D448" s="112"/>
      <c r="E448" s="112"/>
      <c r="F448" s="112"/>
      <c r="G448" s="112"/>
      <c r="H448" s="112"/>
      <c r="I448" s="147"/>
      <c r="J448" s="112"/>
      <c r="K448" s="112"/>
      <c r="L448" s="112"/>
      <c r="M448" s="112"/>
      <c r="N448" s="112"/>
      <c r="O448" s="112"/>
      <c r="P448" s="112"/>
      <c r="Q448" s="112"/>
      <c r="R448" s="112"/>
      <c r="S448" s="112"/>
      <c r="T448" s="112"/>
      <c r="U448" s="112"/>
      <c r="V448" s="112"/>
      <c r="W448" s="112"/>
      <c r="X448" s="112"/>
      <c r="Y448" s="112"/>
      <c r="Z448" s="112"/>
      <c r="AA448" s="112"/>
    </row>
    <row r="449" spans="1:27" ht="14.25" customHeight="1">
      <c r="A449" s="114"/>
      <c r="B449" s="112"/>
      <c r="C449" s="112"/>
      <c r="D449" s="112"/>
      <c r="E449" s="112"/>
      <c r="F449" s="112"/>
      <c r="G449" s="112"/>
      <c r="H449" s="112"/>
      <c r="I449" s="147"/>
      <c r="J449" s="112"/>
      <c r="K449" s="112"/>
      <c r="L449" s="112"/>
      <c r="M449" s="112"/>
      <c r="N449" s="112"/>
      <c r="O449" s="112"/>
      <c r="P449" s="112"/>
      <c r="Q449" s="112"/>
      <c r="R449" s="112"/>
      <c r="S449" s="112"/>
      <c r="T449" s="112"/>
      <c r="U449" s="112"/>
      <c r="V449" s="112"/>
      <c r="W449" s="112"/>
      <c r="X449" s="112"/>
      <c r="Y449" s="112"/>
      <c r="Z449" s="112"/>
      <c r="AA449" s="112"/>
    </row>
    <row r="450" spans="1:27" ht="14.25" customHeight="1">
      <c r="A450" s="114"/>
      <c r="B450" s="112"/>
      <c r="C450" s="112"/>
      <c r="D450" s="112"/>
      <c r="E450" s="112"/>
      <c r="F450" s="112"/>
      <c r="G450" s="112"/>
      <c r="H450" s="112"/>
      <c r="I450" s="147"/>
      <c r="J450" s="112"/>
      <c r="K450" s="112"/>
      <c r="L450" s="112"/>
      <c r="M450" s="112"/>
      <c r="N450" s="112"/>
      <c r="O450" s="112"/>
      <c r="P450" s="112"/>
      <c r="Q450" s="112"/>
      <c r="R450" s="112"/>
      <c r="S450" s="112"/>
      <c r="T450" s="112"/>
      <c r="U450" s="112"/>
      <c r="V450" s="112"/>
      <c r="W450" s="112"/>
      <c r="X450" s="112"/>
      <c r="Y450" s="112"/>
      <c r="Z450" s="112"/>
      <c r="AA450" s="112"/>
    </row>
    <row r="451" spans="1:27" ht="14.25" customHeight="1">
      <c r="A451" s="114"/>
      <c r="B451" s="112"/>
      <c r="C451" s="112"/>
      <c r="D451" s="112"/>
      <c r="E451" s="112"/>
      <c r="F451" s="112"/>
      <c r="G451" s="112"/>
      <c r="H451" s="112"/>
      <c r="I451" s="147"/>
      <c r="J451" s="112"/>
      <c r="K451" s="112"/>
      <c r="L451" s="112"/>
      <c r="M451" s="112"/>
      <c r="N451" s="112"/>
      <c r="O451" s="112"/>
      <c r="P451" s="112"/>
      <c r="Q451" s="112"/>
      <c r="R451" s="112"/>
      <c r="S451" s="112"/>
      <c r="T451" s="112"/>
      <c r="U451" s="112"/>
      <c r="V451" s="112"/>
      <c r="W451" s="112"/>
      <c r="X451" s="112"/>
      <c r="Y451" s="112"/>
      <c r="Z451" s="112"/>
      <c r="AA451" s="112"/>
    </row>
    <row r="452" spans="1:27" ht="14.25" customHeight="1">
      <c r="A452" s="114"/>
      <c r="B452" s="112"/>
      <c r="C452" s="112"/>
      <c r="D452" s="112"/>
      <c r="E452" s="112"/>
      <c r="F452" s="112"/>
      <c r="G452" s="112"/>
      <c r="H452" s="112"/>
      <c r="I452" s="147"/>
      <c r="J452" s="112"/>
      <c r="K452" s="112"/>
      <c r="L452" s="112"/>
      <c r="M452" s="112"/>
      <c r="N452" s="112"/>
      <c r="O452" s="112"/>
      <c r="P452" s="112"/>
      <c r="Q452" s="112"/>
      <c r="R452" s="112"/>
      <c r="S452" s="112"/>
      <c r="T452" s="112"/>
      <c r="U452" s="112"/>
      <c r="V452" s="112"/>
      <c r="W452" s="112"/>
      <c r="X452" s="112"/>
      <c r="Y452" s="112"/>
      <c r="Z452" s="112"/>
      <c r="AA452" s="112"/>
    </row>
    <row r="453" spans="1:27" ht="14.25" customHeight="1">
      <c r="A453" s="114"/>
      <c r="B453" s="112"/>
      <c r="C453" s="112"/>
      <c r="D453" s="112"/>
      <c r="E453" s="112"/>
      <c r="F453" s="112"/>
      <c r="G453" s="112"/>
      <c r="H453" s="112"/>
      <c r="I453" s="147"/>
      <c r="J453" s="112"/>
      <c r="K453" s="112"/>
      <c r="L453" s="112"/>
      <c r="M453" s="112"/>
      <c r="N453" s="112"/>
      <c r="O453" s="112"/>
      <c r="P453" s="112"/>
      <c r="Q453" s="112"/>
      <c r="R453" s="112"/>
      <c r="S453" s="112"/>
      <c r="T453" s="112"/>
      <c r="U453" s="112"/>
      <c r="V453" s="112"/>
      <c r="W453" s="112"/>
      <c r="X453" s="112"/>
      <c r="Y453" s="112"/>
      <c r="Z453" s="112"/>
      <c r="AA453" s="112"/>
    </row>
    <row r="454" spans="1:27" ht="14.25" customHeight="1">
      <c r="A454" s="114"/>
      <c r="B454" s="112"/>
      <c r="C454" s="112"/>
      <c r="D454" s="112"/>
      <c r="E454" s="112"/>
      <c r="F454" s="112"/>
      <c r="G454" s="112"/>
      <c r="H454" s="112"/>
      <c r="I454" s="147"/>
      <c r="J454" s="112"/>
      <c r="K454" s="112"/>
      <c r="L454" s="112"/>
      <c r="M454" s="112"/>
      <c r="N454" s="112"/>
      <c r="O454" s="112"/>
      <c r="P454" s="112"/>
      <c r="Q454" s="112"/>
      <c r="R454" s="112"/>
      <c r="S454" s="112"/>
      <c r="T454" s="112"/>
      <c r="U454" s="112"/>
      <c r="V454" s="112"/>
      <c r="W454" s="112"/>
      <c r="X454" s="112"/>
      <c r="Y454" s="112"/>
      <c r="Z454" s="112"/>
      <c r="AA454" s="112"/>
    </row>
    <row r="455" spans="1:27" ht="14.25" customHeight="1">
      <c r="A455" s="114"/>
      <c r="B455" s="112"/>
      <c r="C455" s="112"/>
      <c r="D455" s="112"/>
      <c r="E455" s="112"/>
      <c r="F455" s="112"/>
      <c r="G455" s="112"/>
      <c r="H455" s="112"/>
      <c r="I455" s="147"/>
      <c r="J455" s="112"/>
      <c r="K455" s="112"/>
      <c r="L455" s="112"/>
      <c r="M455" s="112"/>
      <c r="N455" s="112"/>
      <c r="O455" s="112"/>
      <c r="P455" s="112"/>
      <c r="Q455" s="112"/>
      <c r="R455" s="112"/>
      <c r="S455" s="112"/>
      <c r="T455" s="112"/>
      <c r="U455" s="112"/>
      <c r="V455" s="112"/>
      <c r="W455" s="112"/>
      <c r="X455" s="112"/>
      <c r="Y455" s="112"/>
      <c r="Z455" s="112"/>
      <c r="AA455" s="112"/>
    </row>
    <row r="456" spans="1:27" ht="14.25" customHeight="1">
      <c r="A456" s="114"/>
      <c r="B456" s="112"/>
      <c r="C456" s="112"/>
      <c r="D456" s="112"/>
      <c r="E456" s="112"/>
      <c r="F456" s="112"/>
      <c r="G456" s="112"/>
      <c r="H456" s="112"/>
      <c r="I456" s="147"/>
      <c r="J456" s="112"/>
      <c r="K456" s="112"/>
      <c r="L456" s="112"/>
      <c r="M456" s="112"/>
      <c r="N456" s="112"/>
      <c r="O456" s="112"/>
      <c r="P456" s="112"/>
      <c r="Q456" s="112"/>
      <c r="R456" s="112"/>
      <c r="S456" s="112"/>
      <c r="T456" s="112"/>
      <c r="U456" s="112"/>
      <c r="V456" s="112"/>
      <c r="W456" s="112"/>
      <c r="X456" s="112"/>
      <c r="Y456" s="112"/>
      <c r="Z456" s="112"/>
      <c r="AA456" s="112"/>
    </row>
    <row r="457" spans="1:27" ht="14.25" customHeight="1">
      <c r="A457" s="114"/>
      <c r="B457" s="112"/>
      <c r="C457" s="112"/>
      <c r="D457" s="112"/>
      <c r="E457" s="112"/>
      <c r="F457" s="112"/>
      <c r="G457" s="112"/>
      <c r="H457" s="112"/>
      <c r="I457" s="147"/>
      <c r="J457" s="112"/>
      <c r="K457" s="112"/>
      <c r="L457" s="112"/>
      <c r="M457" s="112"/>
      <c r="N457" s="112"/>
      <c r="O457" s="112"/>
      <c r="P457" s="112"/>
      <c r="Q457" s="112"/>
      <c r="R457" s="112"/>
      <c r="S457" s="112"/>
      <c r="T457" s="112"/>
      <c r="U457" s="112"/>
      <c r="V457" s="112"/>
      <c r="W457" s="112"/>
      <c r="X457" s="112"/>
      <c r="Y457" s="112"/>
      <c r="Z457" s="112"/>
      <c r="AA457" s="112"/>
    </row>
    <row r="458" spans="1:27" ht="14.25" customHeight="1">
      <c r="A458" s="114"/>
      <c r="B458" s="112"/>
      <c r="C458" s="112"/>
      <c r="D458" s="112"/>
      <c r="E458" s="112"/>
      <c r="F458" s="112"/>
      <c r="G458" s="112"/>
      <c r="H458" s="112"/>
      <c r="I458" s="147"/>
      <c r="J458" s="112"/>
      <c r="K458" s="112"/>
      <c r="L458" s="112"/>
      <c r="M458" s="112"/>
      <c r="N458" s="112"/>
      <c r="O458" s="112"/>
      <c r="P458" s="112"/>
      <c r="Q458" s="112"/>
      <c r="R458" s="112"/>
      <c r="S458" s="112"/>
      <c r="T458" s="112"/>
      <c r="U458" s="112"/>
      <c r="V458" s="112"/>
      <c r="W458" s="112"/>
      <c r="X458" s="112"/>
      <c r="Y458" s="112"/>
      <c r="Z458" s="112"/>
      <c r="AA458" s="112"/>
    </row>
    <row r="459" spans="1:27" ht="14.25" customHeight="1">
      <c r="A459" s="114"/>
      <c r="B459" s="112"/>
      <c r="C459" s="112"/>
      <c r="D459" s="112"/>
      <c r="E459" s="112"/>
      <c r="F459" s="112"/>
      <c r="G459" s="112"/>
      <c r="H459" s="112"/>
      <c r="I459" s="147"/>
      <c r="J459" s="112"/>
      <c r="K459" s="112"/>
      <c r="L459" s="112"/>
      <c r="M459" s="112"/>
      <c r="N459" s="112"/>
      <c r="O459" s="112"/>
      <c r="P459" s="112"/>
      <c r="Q459" s="112"/>
      <c r="R459" s="112"/>
      <c r="S459" s="112"/>
      <c r="T459" s="112"/>
      <c r="U459" s="112"/>
      <c r="V459" s="112"/>
      <c r="W459" s="112"/>
      <c r="X459" s="112"/>
      <c r="Y459" s="112"/>
      <c r="Z459" s="112"/>
      <c r="AA459" s="112"/>
    </row>
    <row r="460" spans="1:27" ht="14.25" customHeight="1">
      <c r="A460" s="114"/>
      <c r="B460" s="112"/>
      <c r="C460" s="112"/>
      <c r="D460" s="112"/>
      <c r="E460" s="112"/>
      <c r="F460" s="112"/>
      <c r="G460" s="112"/>
      <c r="H460" s="112"/>
      <c r="I460" s="147"/>
      <c r="J460" s="112"/>
      <c r="K460" s="112"/>
      <c r="L460" s="112"/>
      <c r="M460" s="112"/>
      <c r="N460" s="112"/>
      <c r="O460" s="112"/>
      <c r="P460" s="112"/>
      <c r="Q460" s="112"/>
      <c r="R460" s="112"/>
      <c r="S460" s="112"/>
      <c r="T460" s="112"/>
      <c r="U460" s="112"/>
      <c r="V460" s="112"/>
      <c r="W460" s="112"/>
      <c r="X460" s="112"/>
      <c r="Y460" s="112"/>
      <c r="Z460" s="112"/>
      <c r="AA460" s="112"/>
    </row>
    <row r="461" spans="1:27" ht="14.25" customHeight="1">
      <c r="A461" s="114"/>
      <c r="B461" s="112"/>
      <c r="C461" s="112"/>
      <c r="D461" s="112"/>
      <c r="E461" s="112"/>
      <c r="F461" s="112"/>
      <c r="G461" s="112"/>
      <c r="H461" s="112"/>
      <c r="I461" s="147"/>
      <c r="J461" s="112"/>
      <c r="K461" s="112"/>
      <c r="L461" s="112"/>
      <c r="M461" s="112"/>
      <c r="N461" s="112"/>
      <c r="O461" s="112"/>
      <c r="P461" s="112"/>
      <c r="Q461" s="112"/>
      <c r="R461" s="112"/>
      <c r="S461" s="112"/>
      <c r="T461" s="112"/>
      <c r="U461" s="112"/>
      <c r="V461" s="112"/>
      <c r="W461" s="112"/>
      <c r="X461" s="112"/>
      <c r="Y461" s="112"/>
      <c r="Z461" s="112"/>
      <c r="AA461" s="112"/>
    </row>
    <row r="462" spans="1:27" ht="14.25" customHeight="1">
      <c r="A462" s="114"/>
      <c r="B462" s="112"/>
      <c r="C462" s="112"/>
      <c r="D462" s="112"/>
      <c r="E462" s="112"/>
      <c r="F462" s="112"/>
      <c r="G462" s="112"/>
      <c r="H462" s="112"/>
      <c r="I462" s="147"/>
      <c r="J462" s="112"/>
      <c r="K462" s="112"/>
      <c r="L462" s="112"/>
      <c r="M462" s="112"/>
      <c r="N462" s="112"/>
      <c r="O462" s="112"/>
      <c r="P462" s="112"/>
      <c r="Q462" s="112"/>
      <c r="R462" s="112"/>
      <c r="S462" s="112"/>
      <c r="T462" s="112"/>
      <c r="U462" s="112"/>
      <c r="V462" s="112"/>
      <c r="W462" s="112"/>
      <c r="X462" s="112"/>
      <c r="Y462" s="112"/>
      <c r="Z462" s="112"/>
      <c r="AA462" s="112"/>
    </row>
    <row r="463" spans="1:27" ht="14.25" customHeight="1">
      <c r="A463" s="114"/>
      <c r="B463" s="112"/>
      <c r="C463" s="112"/>
      <c r="D463" s="112"/>
      <c r="E463" s="112"/>
      <c r="F463" s="112"/>
      <c r="G463" s="112"/>
      <c r="H463" s="112"/>
      <c r="I463" s="147"/>
      <c r="J463" s="112"/>
      <c r="K463" s="112"/>
      <c r="L463" s="112"/>
      <c r="M463" s="112"/>
      <c r="N463" s="112"/>
      <c r="O463" s="112"/>
      <c r="P463" s="112"/>
      <c r="Q463" s="112"/>
      <c r="R463" s="112"/>
      <c r="S463" s="112"/>
      <c r="T463" s="112"/>
      <c r="U463" s="112"/>
      <c r="V463" s="112"/>
      <c r="W463" s="112"/>
      <c r="X463" s="112"/>
      <c r="Y463" s="112"/>
      <c r="Z463" s="112"/>
      <c r="AA463" s="112"/>
    </row>
    <row r="464" spans="1:27" ht="14.25" customHeight="1">
      <c r="A464" s="114"/>
      <c r="B464" s="112"/>
      <c r="C464" s="112"/>
      <c r="D464" s="112"/>
      <c r="E464" s="112"/>
      <c r="F464" s="112"/>
      <c r="G464" s="112"/>
      <c r="H464" s="112"/>
      <c r="I464" s="147"/>
      <c r="J464" s="112"/>
      <c r="K464" s="112"/>
      <c r="L464" s="112"/>
      <c r="M464" s="112"/>
      <c r="N464" s="112"/>
      <c r="O464" s="112"/>
      <c r="P464" s="112"/>
      <c r="Q464" s="112"/>
      <c r="R464" s="112"/>
      <c r="S464" s="112"/>
      <c r="T464" s="112"/>
      <c r="U464" s="112"/>
      <c r="V464" s="112"/>
      <c r="W464" s="112"/>
      <c r="X464" s="112"/>
      <c r="Y464" s="112"/>
      <c r="Z464" s="112"/>
      <c r="AA464" s="112"/>
    </row>
    <row r="465" spans="1:27" ht="14.25" customHeight="1">
      <c r="A465" s="114"/>
      <c r="B465" s="112"/>
      <c r="C465" s="112"/>
      <c r="D465" s="112"/>
      <c r="E465" s="112"/>
      <c r="F465" s="112"/>
      <c r="G465" s="112"/>
      <c r="H465" s="112"/>
      <c r="I465" s="147"/>
      <c r="J465" s="112"/>
      <c r="K465" s="112"/>
      <c r="L465" s="112"/>
      <c r="M465" s="112"/>
      <c r="N465" s="112"/>
      <c r="O465" s="112"/>
      <c r="P465" s="112"/>
      <c r="Q465" s="112"/>
      <c r="R465" s="112"/>
      <c r="S465" s="112"/>
      <c r="T465" s="112"/>
      <c r="U465" s="112"/>
      <c r="V465" s="112"/>
      <c r="W465" s="112"/>
      <c r="X465" s="112"/>
      <c r="Y465" s="112"/>
      <c r="Z465" s="112"/>
      <c r="AA465" s="112"/>
    </row>
    <row r="466" spans="1:27" ht="14.25" customHeight="1">
      <c r="A466" s="114"/>
      <c r="B466" s="112"/>
      <c r="C466" s="112"/>
      <c r="D466" s="112"/>
      <c r="E466" s="112"/>
      <c r="F466" s="112"/>
      <c r="G466" s="112"/>
      <c r="H466" s="112"/>
      <c r="I466" s="147"/>
      <c r="J466" s="112"/>
      <c r="K466" s="112"/>
      <c r="L466" s="112"/>
      <c r="M466" s="112"/>
      <c r="N466" s="112"/>
      <c r="O466" s="112"/>
      <c r="P466" s="112"/>
      <c r="Q466" s="112"/>
      <c r="R466" s="112"/>
      <c r="S466" s="112"/>
      <c r="T466" s="112"/>
      <c r="U466" s="112"/>
      <c r="V466" s="112"/>
      <c r="W466" s="112"/>
      <c r="X466" s="112"/>
      <c r="Y466" s="112"/>
      <c r="Z466" s="112"/>
      <c r="AA466" s="112"/>
    </row>
    <row r="467" spans="1:27" ht="14.25" customHeight="1">
      <c r="A467" s="114"/>
      <c r="B467" s="112"/>
      <c r="C467" s="112"/>
      <c r="D467" s="112"/>
      <c r="E467" s="112"/>
      <c r="F467" s="112"/>
      <c r="G467" s="112"/>
      <c r="H467" s="112"/>
      <c r="I467" s="147"/>
      <c r="J467" s="112"/>
      <c r="K467" s="112"/>
      <c r="L467" s="112"/>
      <c r="M467" s="112"/>
      <c r="N467" s="112"/>
      <c r="O467" s="112"/>
      <c r="P467" s="112"/>
      <c r="Q467" s="112"/>
      <c r="R467" s="112"/>
      <c r="S467" s="112"/>
      <c r="T467" s="112"/>
      <c r="U467" s="112"/>
      <c r="V467" s="112"/>
      <c r="W467" s="112"/>
      <c r="X467" s="112"/>
      <c r="Y467" s="112"/>
      <c r="Z467" s="112"/>
      <c r="AA467" s="112"/>
    </row>
    <row r="468" spans="1:27" ht="14.25" customHeight="1">
      <c r="A468" s="114"/>
      <c r="B468" s="112"/>
      <c r="C468" s="112"/>
      <c r="D468" s="112"/>
      <c r="E468" s="112"/>
      <c r="F468" s="112"/>
      <c r="G468" s="112"/>
      <c r="H468" s="112"/>
      <c r="I468" s="147"/>
      <c r="J468" s="112"/>
      <c r="K468" s="112"/>
      <c r="L468" s="112"/>
      <c r="M468" s="112"/>
      <c r="N468" s="112"/>
      <c r="O468" s="112"/>
      <c r="P468" s="112"/>
      <c r="Q468" s="112"/>
      <c r="R468" s="112"/>
      <c r="S468" s="112"/>
      <c r="T468" s="112"/>
      <c r="U468" s="112"/>
      <c r="V468" s="112"/>
      <c r="W468" s="112"/>
      <c r="X468" s="112"/>
      <c r="Y468" s="112"/>
      <c r="Z468" s="112"/>
      <c r="AA468" s="112"/>
    </row>
    <row r="469" spans="1:27" ht="14.25" customHeight="1">
      <c r="A469" s="114"/>
      <c r="B469" s="112"/>
      <c r="C469" s="112"/>
      <c r="D469" s="112"/>
      <c r="E469" s="112"/>
      <c r="F469" s="112"/>
      <c r="G469" s="112"/>
      <c r="H469" s="112"/>
      <c r="I469" s="147"/>
      <c r="J469" s="112"/>
      <c r="K469" s="112"/>
      <c r="L469" s="112"/>
      <c r="M469" s="112"/>
      <c r="N469" s="112"/>
      <c r="O469" s="112"/>
      <c r="P469" s="112"/>
      <c r="Q469" s="112"/>
      <c r="R469" s="112"/>
      <c r="S469" s="112"/>
      <c r="T469" s="112"/>
      <c r="U469" s="112"/>
      <c r="V469" s="112"/>
      <c r="W469" s="112"/>
      <c r="X469" s="112"/>
      <c r="Y469" s="112"/>
      <c r="Z469" s="112"/>
      <c r="AA469" s="112"/>
    </row>
    <row r="470" spans="1:27" ht="14.25" customHeight="1">
      <c r="A470" s="114"/>
      <c r="B470" s="112"/>
      <c r="C470" s="112"/>
      <c r="D470" s="112"/>
      <c r="E470" s="112"/>
      <c r="F470" s="112"/>
      <c r="G470" s="112"/>
      <c r="H470" s="112"/>
      <c r="I470" s="147"/>
      <c r="J470" s="112"/>
      <c r="K470" s="112"/>
      <c r="L470" s="112"/>
      <c r="M470" s="112"/>
      <c r="N470" s="112"/>
      <c r="O470" s="112"/>
      <c r="P470" s="112"/>
      <c r="Q470" s="112"/>
      <c r="R470" s="112"/>
      <c r="S470" s="112"/>
      <c r="T470" s="112"/>
      <c r="U470" s="112"/>
      <c r="V470" s="112"/>
      <c r="W470" s="112"/>
      <c r="X470" s="112"/>
      <c r="Y470" s="112"/>
      <c r="Z470" s="112"/>
      <c r="AA470" s="112"/>
    </row>
    <row r="471" spans="1:27" ht="14.25" customHeight="1">
      <c r="A471" s="114"/>
      <c r="B471" s="112"/>
      <c r="C471" s="112"/>
      <c r="D471" s="112"/>
      <c r="E471" s="112"/>
      <c r="F471" s="112"/>
      <c r="G471" s="112"/>
      <c r="H471" s="112"/>
      <c r="I471" s="147"/>
      <c r="J471" s="112"/>
      <c r="K471" s="112"/>
      <c r="L471" s="112"/>
      <c r="M471" s="112"/>
      <c r="N471" s="112"/>
      <c r="O471" s="112"/>
      <c r="P471" s="112"/>
      <c r="Q471" s="112"/>
      <c r="R471" s="112"/>
      <c r="S471" s="112"/>
      <c r="T471" s="112"/>
      <c r="U471" s="112"/>
      <c r="V471" s="112"/>
      <c r="W471" s="112"/>
      <c r="X471" s="112"/>
      <c r="Y471" s="112"/>
      <c r="Z471" s="112"/>
      <c r="AA471" s="112"/>
    </row>
    <row r="472" spans="1:27" ht="14.25" customHeight="1">
      <c r="A472" s="114"/>
      <c r="B472" s="112"/>
      <c r="C472" s="112"/>
      <c r="D472" s="112"/>
      <c r="E472" s="112"/>
      <c r="F472" s="112"/>
      <c r="G472" s="112"/>
      <c r="H472" s="112"/>
      <c r="I472" s="147"/>
      <c r="J472" s="112"/>
      <c r="K472" s="112"/>
      <c r="L472" s="112"/>
      <c r="M472" s="112"/>
      <c r="N472" s="112"/>
      <c r="O472" s="112"/>
      <c r="P472" s="112"/>
      <c r="Q472" s="112"/>
      <c r="R472" s="112"/>
      <c r="S472" s="112"/>
      <c r="T472" s="112"/>
      <c r="U472" s="112"/>
      <c r="V472" s="112"/>
      <c r="W472" s="112"/>
      <c r="X472" s="112"/>
      <c r="Y472" s="112"/>
      <c r="Z472" s="112"/>
      <c r="AA472" s="112"/>
    </row>
    <row r="473" spans="1:27" ht="14.25" customHeight="1">
      <c r="A473" s="114"/>
      <c r="B473" s="112"/>
      <c r="C473" s="112"/>
      <c r="D473" s="112"/>
      <c r="E473" s="112"/>
      <c r="F473" s="112"/>
      <c r="G473" s="112"/>
      <c r="H473" s="112"/>
      <c r="I473" s="147"/>
      <c r="J473" s="112"/>
      <c r="K473" s="112"/>
      <c r="L473" s="112"/>
      <c r="M473" s="112"/>
      <c r="N473" s="112"/>
      <c r="O473" s="112"/>
      <c r="P473" s="112"/>
      <c r="Q473" s="112"/>
      <c r="R473" s="112"/>
      <c r="S473" s="112"/>
      <c r="T473" s="112"/>
      <c r="U473" s="112"/>
      <c r="V473" s="112"/>
      <c r="W473" s="112"/>
      <c r="X473" s="112"/>
      <c r="Y473" s="112"/>
      <c r="Z473" s="112"/>
      <c r="AA473" s="112"/>
    </row>
    <row r="474" spans="1:27" ht="14.25" customHeight="1">
      <c r="A474" s="114"/>
      <c r="B474" s="112"/>
      <c r="C474" s="112"/>
      <c r="D474" s="112"/>
      <c r="E474" s="112"/>
      <c r="F474" s="112"/>
      <c r="G474" s="112"/>
      <c r="H474" s="112"/>
      <c r="I474" s="147"/>
      <c r="J474" s="112"/>
      <c r="K474" s="112"/>
      <c r="L474" s="112"/>
      <c r="M474" s="112"/>
      <c r="N474" s="112"/>
      <c r="O474" s="112"/>
      <c r="P474" s="112"/>
      <c r="Q474" s="112"/>
      <c r="R474" s="112"/>
      <c r="S474" s="112"/>
      <c r="T474" s="112"/>
      <c r="U474" s="112"/>
      <c r="V474" s="112"/>
      <c r="W474" s="112"/>
      <c r="X474" s="112"/>
      <c r="Y474" s="112"/>
      <c r="Z474" s="112"/>
      <c r="AA474" s="112"/>
    </row>
    <row r="475" spans="1:27" ht="14.25" customHeight="1">
      <c r="A475" s="114"/>
      <c r="B475" s="112"/>
      <c r="C475" s="112"/>
      <c r="D475" s="112"/>
      <c r="E475" s="112"/>
      <c r="F475" s="112"/>
      <c r="G475" s="112"/>
      <c r="H475" s="112"/>
      <c r="I475" s="147"/>
      <c r="J475" s="112"/>
      <c r="K475" s="112"/>
      <c r="L475" s="112"/>
      <c r="M475" s="112"/>
      <c r="N475" s="112"/>
      <c r="O475" s="112"/>
      <c r="P475" s="112"/>
      <c r="Q475" s="112"/>
      <c r="R475" s="112"/>
      <c r="S475" s="112"/>
      <c r="T475" s="112"/>
      <c r="U475" s="112"/>
      <c r="V475" s="112"/>
      <c r="W475" s="112"/>
      <c r="X475" s="112"/>
      <c r="Y475" s="112"/>
      <c r="Z475" s="112"/>
      <c r="AA475" s="112"/>
    </row>
    <row r="476" spans="1:27" ht="14.25" customHeight="1">
      <c r="A476" s="114"/>
      <c r="B476" s="112"/>
      <c r="C476" s="112"/>
      <c r="D476" s="112"/>
      <c r="E476" s="112"/>
      <c r="F476" s="112"/>
      <c r="G476" s="112"/>
      <c r="H476" s="112"/>
      <c r="I476" s="147"/>
      <c r="J476" s="112"/>
      <c r="K476" s="112"/>
      <c r="L476" s="112"/>
      <c r="M476" s="112"/>
      <c r="N476" s="112"/>
      <c r="O476" s="112"/>
      <c r="P476" s="112"/>
      <c r="Q476" s="112"/>
      <c r="R476" s="112"/>
      <c r="S476" s="112"/>
      <c r="T476" s="112"/>
      <c r="U476" s="112"/>
      <c r="V476" s="112"/>
      <c r="W476" s="112"/>
      <c r="X476" s="112"/>
      <c r="Y476" s="112"/>
      <c r="Z476" s="112"/>
      <c r="AA476" s="112"/>
    </row>
    <row r="477" spans="1:27" ht="14.25" customHeight="1">
      <c r="A477" s="114"/>
      <c r="B477" s="112"/>
      <c r="C477" s="112"/>
      <c r="D477" s="112"/>
      <c r="E477" s="112"/>
      <c r="F477" s="112"/>
      <c r="G477" s="112"/>
      <c r="H477" s="112"/>
      <c r="I477" s="147"/>
      <c r="J477" s="112"/>
      <c r="K477" s="112"/>
      <c r="L477" s="112"/>
      <c r="M477" s="112"/>
      <c r="N477" s="112"/>
      <c r="O477" s="112"/>
      <c r="P477" s="112"/>
      <c r="Q477" s="112"/>
      <c r="R477" s="112"/>
      <c r="S477" s="112"/>
      <c r="T477" s="112"/>
      <c r="U477" s="112"/>
      <c r="V477" s="112"/>
      <c r="W477" s="112"/>
      <c r="X477" s="112"/>
      <c r="Y477" s="112"/>
      <c r="Z477" s="112"/>
      <c r="AA477" s="112"/>
    </row>
    <row r="478" spans="1:27" ht="14.25" customHeight="1">
      <c r="A478" s="114"/>
      <c r="B478" s="112"/>
      <c r="C478" s="112"/>
      <c r="D478" s="112"/>
      <c r="E478" s="112"/>
      <c r="F478" s="112"/>
      <c r="G478" s="112"/>
      <c r="H478" s="112"/>
      <c r="I478" s="147"/>
      <c r="J478" s="112"/>
      <c r="K478" s="112"/>
      <c r="L478" s="112"/>
      <c r="M478" s="112"/>
      <c r="N478" s="112"/>
      <c r="O478" s="112"/>
      <c r="P478" s="112"/>
      <c r="Q478" s="112"/>
      <c r="R478" s="112"/>
      <c r="S478" s="112"/>
      <c r="T478" s="112"/>
      <c r="U478" s="112"/>
      <c r="V478" s="112"/>
      <c r="W478" s="112"/>
      <c r="X478" s="112"/>
      <c r="Y478" s="112"/>
      <c r="Z478" s="112"/>
      <c r="AA478" s="112"/>
    </row>
    <row r="479" spans="1:27" ht="14.25" customHeight="1">
      <c r="A479" s="114"/>
      <c r="B479" s="112"/>
      <c r="C479" s="112"/>
      <c r="D479" s="112"/>
      <c r="E479" s="112"/>
      <c r="F479" s="112"/>
      <c r="G479" s="112"/>
      <c r="H479" s="112"/>
      <c r="I479" s="147"/>
      <c r="J479" s="112"/>
      <c r="K479" s="112"/>
      <c r="L479" s="112"/>
      <c r="M479" s="112"/>
      <c r="N479" s="112"/>
      <c r="O479" s="112"/>
      <c r="P479" s="112"/>
      <c r="Q479" s="112"/>
      <c r="R479" s="112"/>
      <c r="S479" s="112"/>
      <c r="T479" s="112"/>
      <c r="U479" s="112"/>
      <c r="V479" s="112"/>
      <c r="W479" s="112"/>
      <c r="X479" s="112"/>
      <c r="Y479" s="112"/>
      <c r="Z479" s="112"/>
      <c r="AA479" s="112"/>
    </row>
    <row r="480" spans="1:27" ht="14.25" customHeight="1">
      <c r="A480" s="114"/>
      <c r="B480" s="112"/>
      <c r="C480" s="112"/>
      <c r="D480" s="112"/>
      <c r="E480" s="112"/>
      <c r="F480" s="112"/>
      <c r="G480" s="112"/>
      <c r="H480" s="112"/>
      <c r="I480" s="147"/>
      <c r="J480" s="112"/>
      <c r="K480" s="112"/>
      <c r="L480" s="112"/>
      <c r="M480" s="112"/>
      <c r="N480" s="112"/>
      <c r="O480" s="112"/>
      <c r="P480" s="112"/>
      <c r="Q480" s="112"/>
      <c r="R480" s="112"/>
      <c r="S480" s="112"/>
      <c r="T480" s="112"/>
      <c r="U480" s="112"/>
      <c r="V480" s="112"/>
      <c r="W480" s="112"/>
      <c r="X480" s="112"/>
      <c r="Y480" s="112"/>
      <c r="Z480" s="112"/>
      <c r="AA480" s="112"/>
    </row>
    <row r="481" spans="1:27" ht="14.25" customHeight="1">
      <c r="A481" s="114"/>
      <c r="B481" s="112"/>
      <c r="C481" s="112"/>
      <c r="D481" s="112"/>
      <c r="E481" s="112"/>
      <c r="F481" s="112"/>
      <c r="G481" s="112"/>
      <c r="H481" s="112"/>
      <c r="I481" s="147"/>
      <c r="J481" s="112"/>
      <c r="K481" s="112"/>
      <c r="L481" s="112"/>
      <c r="M481" s="112"/>
      <c r="N481" s="112"/>
      <c r="O481" s="112"/>
      <c r="P481" s="112"/>
      <c r="Q481" s="112"/>
      <c r="R481" s="112"/>
      <c r="S481" s="112"/>
      <c r="T481" s="112"/>
      <c r="U481" s="112"/>
      <c r="V481" s="112"/>
      <c r="W481" s="112"/>
      <c r="X481" s="112"/>
      <c r="Y481" s="112"/>
      <c r="Z481" s="112"/>
      <c r="AA481" s="112"/>
    </row>
    <row r="482" spans="1:27" ht="14.25" customHeight="1">
      <c r="A482" s="114"/>
      <c r="B482" s="112"/>
      <c r="C482" s="112"/>
      <c r="D482" s="112"/>
      <c r="E482" s="112"/>
      <c r="F482" s="112"/>
      <c r="G482" s="112"/>
      <c r="H482" s="112"/>
      <c r="I482" s="147"/>
      <c r="J482" s="112"/>
      <c r="K482" s="112"/>
      <c r="L482" s="112"/>
      <c r="M482" s="112"/>
      <c r="N482" s="112"/>
      <c r="O482" s="112"/>
      <c r="P482" s="112"/>
      <c r="Q482" s="112"/>
      <c r="R482" s="112"/>
      <c r="S482" s="112"/>
      <c r="T482" s="112"/>
      <c r="U482" s="112"/>
      <c r="V482" s="112"/>
      <c r="W482" s="112"/>
      <c r="X482" s="112"/>
      <c r="Y482" s="112"/>
      <c r="Z482" s="112"/>
      <c r="AA482" s="112"/>
    </row>
    <row r="483" spans="1:27" ht="14.25" customHeight="1">
      <c r="A483" s="114"/>
      <c r="B483" s="112"/>
      <c r="C483" s="112"/>
      <c r="D483" s="112"/>
      <c r="E483" s="112"/>
      <c r="F483" s="112"/>
      <c r="G483" s="112"/>
      <c r="H483" s="112"/>
      <c r="I483" s="147"/>
      <c r="J483" s="112"/>
      <c r="K483" s="112"/>
      <c r="L483" s="112"/>
      <c r="M483" s="112"/>
      <c r="N483" s="112"/>
      <c r="O483" s="112"/>
      <c r="P483" s="112"/>
      <c r="Q483" s="112"/>
      <c r="R483" s="112"/>
      <c r="S483" s="112"/>
      <c r="T483" s="112"/>
      <c r="U483" s="112"/>
      <c r="V483" s="112"/>
      <c r="W483" s="112"/>
      <c r="X483" s="112"/>
      <c r="Y483" s="112"/>
      <c r="Z483" s="112"/>
      <c r="AA483" s="112"/>
    </row>
    <row r="484" spans="1:27" ht="14.25" customHeight="1">
      <c r="A484" s="114"/>
      <c r="B484" s="112"/>
      <c r="C484" s="112"/>
      <c r="D484" s="112"/>
      <c r="E484" s="112"/>
      <c r="F484" s="112"/>
      <c r="G484" s="112"/>
      <c r="H484" s="112"/>
      <c r="I484" s="147"/>
      <c r="J484" s="112"/>
      <c r="K484" s="112"/>
      <c r="L484" s="112"/>
      <c r="M484" s="112"/>
      <c r="N484" s="112"/>
      <c r="O484" s="112"/>
      <c r="P484" s="112"/>
      <c r="Q484" s="112"/>
      <c r="R484" s="112"/>
      <c r="S484" s="112"/>
      <c r="T484" s="112"/>
      <c r="U484" s="112"/>
      <c r="V484" s="112"/>
      <c r="W484" s="112"/>
      <c r="X484" s="112"/>
      <c r="Y484" s="112"/>
      <c r="Z484" s="112"/>
      <c r="AA484" s="112"/>
    </row>
    <row r="485" spans="1:27" ht="14.25" customHeight="1">
      <c r="A485" s="114"/>
      <c r="B485" s="112"/>
      <c r="C485" s="112"/>
      <c r="D485" s="112"/>
      <c r="E485" s="112"/>
      <c r="F485" s="112"/>
      <c r="G485" s="112"/>
      <c r="H485" s="112"/>
      <c r="I485" s="147"/>
      <c r="J485" s="112"/>
      <c r="K485" s="112"/>
      <c r="L485" s="112"/>
      <c r="M485" s="112"/>
      <c r="N485" s="112"/>
      <c r="O485" s="112"/>
      <c r="P485" s="112"/>
      <c r="Q485" s="112"/>
      <c r="R485" s="112"/>
      <c r="S485" s="112"/>
      <c r="T485" s="112"/>
      <c r="U485" s="112"/>
      <c r="V485" s="112"/>
      <c r="W485" s="112"/>
      <c r="X485" s="112"/>
      <c r="Y485" s="112"/>
      <c r="Z485" s="112"/>
      <c r="AA485" s="112"/>
    </row>
    <row r="486" spans="1:27" ht="14.25" customHeight="1">
      <c r="A486" s="114"/>
      <c r="B486" s="112"/>
      <c r="C486" s="112"/>
      <c r="D486" s="112"/>
      <c r="E486" s="112"/>
      <c r="F486" s="112"/>
      <c r="G486" s="112"/>
      <c r="H486" s="112"/>
      <c r="I486" s="147"/>
      <c r="J486" s="112"/>
      <c r="K486" s="112"/>
      <c r="L486" s="112"/>
      <c r="M486" s="112"/>
      <c r="N486" s="112"/>
      <c r="O486" s="112"/>
      <c r="P486" s="112"/>
      <c r="Q486" s="112"/>
      <c r="R486" s="112"/>
      <c r="S486" s="112"/>
      <c r="T486" s="112"/>
      <c r="U486" s="112"/>
      <c r="V486" s="112"/>
      <c r="W486" s="112"/>
      <c r="X486" s="112"/>
      <c r="Y486" s="112"/>
      <c r="Z486" s="112"/>
      <c r="AA486" s="112"/>
    </row>
    <row r="487" spans="1:27" ht="14.25" customHeight="1">
      <c r="A487" s="114"/>
      <c r="B487" s="112"/>
      <c r="C487" s="112"/>
      <c r="D487" s="112"/>
      <c r="E487" s="112"/>
      <c r="F487" s="112"/>
      <c r="G487" s="112"/>
      <c r="H487" s="112"/>
      <c r="I487" s="147"/>
      <c r="J487" s="112"/>
      <c r="K487" s="112"/>
      <c r="L487" s="112"/>
      <c r="M487" s="112"/>
      <c r="N487" s="112"/>
      <c r="O487" s="112"/>
      <c r="P487" s="112"/>
      <c r="Q487" s="112"/>
      <c r="R487" s="112"/>
      <c r="S487" s="112"/>
      <c r="T487" s="112"/>
      <c r="U487" s="112"/>
      <c r="V487" s="112"/>
      <c r="W487" s="112"/>
      <c r="X487" s="112"/>
      <c r="Y487" s="112"/>
      <c r="Z487" s="112"/>
      <c r="AA487" s="112"/>
    </row>
    <row r="488" spans="1:27" ht="14.25" customHeight="1">
      <c r="A488" s="114"/>
      <c r="B488" s="112"/>
      <c r="C488" s="112"/>
      <c r="D488" s="112"/>
      <c r="E488" s="112"/>
      <c r="F488" s="112"/>
      <c r="G488" s="112"/>
      <c r="H488" s="112"/>
      <c r="I488" s="147"/>
      <c r="J488" s="112"/>
      <c r="K488" s="112"/>
      <c r="L488" s="112"/>
      <c r="M488" s="112"/>
      <c r="N488" s="112"/>
      <c r="O488" s="112"/>
      <c r="P488" s="112"/>
      <c r="Q488" s="112"/>
      <c r="R488" s="112"/>
      <c r="S488" s="112"/>
      <c r="T488" s="112"/>
      <c r="U488" s="112"/>
      <c r="V488" s="112"/>
      <c r="W488" s="112"/>
      <c r="X488" s="112"/>
      <c r="Y488" s="112"/>
      <c r="Z488" s="112"/>
      <c r="AA488" s="112"/>
    </row>
    <row r="489" spans="1:27" ht="14.25" customHeight="1">
      <c r="A489" s="114"/>
      <c r="B489" s="112"/>
      <c r="C489" s="112"/>
      <c r="D489" s="112"/>
      <c r="E489" s="112"/>
      <c r="F489" s="112"/>
      <c r="G489" s="112"/>
      <c r="H489" s="112"/>
      <c r="I489" s="147"/>
      <c r="J489" s="112"/>
      <c r="K489" s="112"/>
      <c r="L489" s="112"/>
      <c r="M489" s="112"/>
      <c r="N489" s="112"/>
      <c r="O489" s="112"/>
      <c r="P489" s="112"/>
      <c r="Q489" s="112"/>
      <c r="R489" s="112"/>
      <c r="S489" s="112"/>
      <c r="T489" s="112"/>
      <c r="U489" s="112"/>
      <c r="V489" s="112"/>
      <c r="W489" s="112"/>
      <c r="X489" s="112"/>
      <c r="Y489" s="112"/>
      <c r="Z489" s="112"/>
      <c r="AA489" s="112"/>
    </row>
    <row r="490" spans="1:27" ht="14.25" customHeight="1">
      <c r="A490" s="114"/>
      <c r="B490" s="112"/>
      <c r="C490" s="112"/>
      <c r="D490" s="112"/>
      <c r="E490" s="112"/>
      <c r="F490" s="112"/>
      <c r="G490" s="112"/>
      <c r="H490" s="112"/>
      <c r="I490" s="147"/>
      <c r="J490" s="112"/>
      <c r="K490" s="112"/>
      <c r="L490" s="112"/>
      <c r="M490" s="112"/>
      <c r="N490" s="112"/>
      <c r="O490" s="112"/>
      <c r="P490" s="112"/>
      <c r="Q490" s="112"/>
      <c r="R490" s="112"/>
      <c r="S490" s="112"/>
      <c r="T490" s="112"/>
      <c r="U490" s="112"/>
      <c r="V490" s="112"/>
      <c r="W490" s="112"/>
      <c r="X490" s="112"/>
      <c r="Y490" s="112"/>
      <c r="Z490" s="112"/>
      <c r="AA490" s="112"/>
    </row>
    <row r="491" spans="1:27" ht="14.25" customHeight="1">
      <c r="A491" s="114"/>
      <c r="B491" s="112"/>
      <c r="C491" s="112"/>
      <c r="D491" s="112"/>
      <c r="E491" s="112"/>
      <c r="F491" s="112"/>
      <c r="G491" s="112"/>
      <c r="H491" s="112"/>
      <c r="I491" s="147"/>
      <c r="J491" s="112"/>
      <c r="K491" s="112"/>
      <c r="L491" s="112"/>
      <c r="M491" s="112"/>
      <c r="N491" s="112"/>
      <c r="O491" s="112"/>
      <c r="P491" s="112"/>
      <c r="Q491" s="112"/>
      <c r="R491" s="112"/>
      <c r="S491" s="112"/>
      <c r="T491" s="112"/>
      <c r="U491" s="112"/>
      <c r="V491" s="112"/>
      <c r="W491" s="112"/>
      <c r="X491" s="112"/>
      <c r="Y491" s="112"/>
      <c r="Z491" s="112"/>
      <c r="AA491" s="112"/>
    </row>
    <row r="492" spans="1:27" ht="14.25" customHeight="1">
      <c r="A492" s="114"/>
      <c r="B492" s="112"/>
      <c r="C492" s="112"/>
      <c r="D492" s="112"/>
      <c r="E492" s="112"/>
      <c r="F492" s="112"/>
      <c r="G492" s="112"/>
      <c r="H492" s="112"/>
      <c r="I492" s="147"/>
      <c r="J492" s="112"/>
      <c r="K492" s="112"/>
      <c r="L492" s="112"/>
      <c r="M492" s="112"/>
      <c r="N492" s="112"/>
      <c r="O492" s="112"/>
      <c r="P492" s="112"/>
      <c r="Q492" s="112"/>
      <c r="R492" s="112"/>
      <c r="S492" s="112"/>
      <c r="T492" s="112"/>
      <c r="U492" s="112"/>
      <c r="V492" s="112"/>
      <c r="W492" s="112"/>
      <c r="X492" s="112"/>
      <c r="Y492" s="112"/>
      <c r="Z492" s="112"/>
      <c r="AA492" s="112"/>
    </row>
    <row r="493" spans="1:27" ht="14.25" customHeight="1">
      <c r="A493" s="114"/>
      <c r="B493" s="112"/>
      <c r="C493" s="112"/>
      <c r="D493" s="112"/>
      <c r="E493" s="112"/>
      <c r="F493" s="112"/>
      <c r="G493" s="112"/>
      <c r="H493" s="112"/>
      <c r="I493" s="147"/>
      <c r="J493" s="112"/>
      <c r="K493" s="112"/>
      <c r="L493" s="112"/>
      <c r="M493" s="112"/>
      <c r="N493" s="112"/>
      <c r="O493" s="112"/>
      <c r="P493" s="112"/>
      <c r="Q493" s="112"/>
      <c r="R493" s="112"/>
      <c r="S493" s="112"/>
      <c r="T493" s="112"/>
      <c r="U493" s="112"/>
      <c r="V493" s="112"/>
      <c r="W493" s="112"/>
      <c r="X493" s="112"/>
      <c r="Y493" s="112"/>
      <c r="Z493" s="112"/>
      <c r="AA493" s="112"/>
    </row>
    <row r="494" spans="1:27" ht="14.25" customHeight="1">
      <c r="A494" s="114"/>
      <c r="B494" s="112"/>
      <c r="C494" s="112"/>
      <c r="D494" s="112"/>
      <c r="E494" s="112"/>
      <c r="F494" s="112"/>
      <c r="G494" s="112"/>
      <c r="H494" s="112"/>
      <c r="I494" s="147"/>
      <c r="J494" s="112"/>
      <c r="K494" s="112"/>
      <c r="L494" s="112"/>
      <c r="M494" s="112"/>
      <c r="N494" s="112"/>
      <c r="O494" s="112"/>
      <c r="P494" s="112"/>
      <c r="Q494" s="112"/>
      <c r="R494" s="112"/>
      <c r="S494" s="112"/>
      <c r="T494" s="112"/>
      <c r="U494" s="112"/>
      <c r="V494" s="112"/>
      <c r="W494" s="112"/>
      <c r="X494" s="112"/>
      <c r="Y494" s="112"/>
      <c r="Z494" s="112"/>
      <c r="AA494" s="112"/>
    </row>
    <row r="495" spans="1:27" ht="14.25" customHeight="1">
      <c r="A495" s="114"/>
      <c r="B495" s="112"/>
      <c r="C495" s="112"/>
      <c r="D495" s="112"/>
      <c r="E495" s="112"/>
      <c r="F495" s="112"/>
      <c r="G495" s="112"/>
      <c r="H495" s="112"/>
      <c r="I495" s="147"/>
      <c r="J495" s="112"/>
      <c r="K495" s="112"/>
      <c r="L495" s="112"/>
      <c r="M495" s="112"/>
      <c r="N495" s="112"/>
      <c r="O495" s="112"/>
      <c r="P495" s="112"/>
      <c r="Q495" s="112"/>
      <c r="R495" s="112"/>
      <c r="S495" s="112"/>
      <c r="T495" s="112"/>
      <c r="U495" s="112"/>
      <c r="V495" s="112"/>
      <c r="W495" s="112"/>
      <c r="X495" s="112"/>
      <c r="Y495" s="112"/>
      <c r="Z495" s="112"/>
      <c r="AA495" s="112"/>
    </row>
    <row r="496" spans="1:27" ht="14.25" customHeight="1">
      <c r="A496" s="114"/>
      <c r="B496" s="112"/>
      <c r="C496" s="112"/>
      <c r="D496" s="112"/>
      <c r="E496" s="112"/>
      <c r="F496" s="112"/>
      <c r="G496" s="112"/>
      <c r="H496" s="112"/>
      <c r="I496" s="147"/>
      <c r="J496" s="112"/>
      <c r="K496" s="112"/>
      <c r="L496" s="112"/>
      <c r="M496" s="112"/>
      <c r="N496" s="112"/>
      <c r="O496" s="112"/>
      <c r="P496" s="112"/>
      <c r="Q496" s="112"/>
      <c r="R496" s="112"/>
      <c r="S496" s="112"/>
      <c r="T496" s="112"/>
      <c r="U496" s="112"/>
      <c r="V496" s="112"/>
      <c r="W496" s="112"/>
      <c r="X496" s="112"/>
      <c r="Y496" s="112"/>
      <c r="Z496" s="112"/>
      <c r="AA496" s="112"/>
    </row>
    <row r="497" spans="1:27" ht="14.25" customHeight="1">
      <c r="A497" s="114"/>
      <c r="B497" s="112"/>
      <c r="C497" s="112"/>
      <c r="D497" s="112"/>
      <c r="E497" s="112"/>
      <c r="F497" s="112"/>
      <c r="G497" s="112"/>
      <c r="H497" s="112"/>
      <c r="I497" s="147"/>
      <c r="J497" s="112"/>
      <c r="K497" s="112"/>
      <c r="L497" s="112"/>
      <c r="M497" s="112"/>
      <c r="N497" s="112"/>
      <c r="O497" s="112"/>
      <c r="P497" s="112"/>
      <c r="Q497" s="112"/>
      <c r="R497" s="112"/>
      <c r="S497" s="112"/>
      <c r="T497" s="112"/>
      <c r="U497" s="112"/>
      <c r="V497" s="112"/>
      <c r="W497" s="112"/>
      <c r="X497" s="112"/>
      <c r="Y497" s="112"/>
      <c r="Z497" s="112"/>
      <c r="AA497" s="112"/>
    </row>
    <row r="498" spans="1:27" ht="14.25" customHeight="1">
      <c r="A498" s="114"/>
      <c r="B498" s="112"/>
      <c r="C498" s="112"/>
      <c r="D498" s="112"/>
      <c r="E498" s="112"/>
      <c r="F498" s="112"/>
      <c r="G498" s="112"/>
      <c r="H498" s="112"/>
      <c r="I498" s="147"/>
      <c r="J498" s="112"/>
      <c r="K498" s="112"/>
      <c r="L498" s="112"/>
      <c r="M498" s="112"/>
      <c r="N498" s="112"/>
      <c r="O498" s="112"/>
      <c r="P498" s="112"/>
      <c r="Q498" s="112"/>
      <c r="R498" s="112"/>
      <c r="S498" s="112"/>
      <c r="T498" s="112"/>
      <c r="U498" s="112"/>
      <c r="V498" s="112"/>
      <c r="W498" s="112"/>
      <c r="X498" s="112"/>
      <c r="Y498" s="112"/>
      <c r="Z498" s="112"/>
      <c r="AA498" s="112"/>
    </row>
    <row r="499" spans="1:27" ht="14.25" customHeight="1">
      <c r="A499" s="114"/>
      <c r="B499" s="112"/>
      <c r="C499" s="112"/>
      <c r="D499" s="112"/>
      <c r="E499" s="112"/>
      <c r="F499" s="112"/>
      <c r="G499" s="112"/>
      <c r="H499" s="112"/>
      <c r="I499" s="147"/>
      <c r="J499" s="112"/>
      <c r="K499" s="112"/>
      <c r="L499" s="112"/>
      <c r="M499" s="112"/>
      <c r="N499" s="112"/>
      <c r="O499" s="112"/>
      <c r="P499" s="112"/>
      <c r="Q499" s="112"/>
      <c r="R499" s="112"/>
      <c r="S499" s="112"/>
      <c r="T499" s="112"/>
      <c r="U499" s="112"/>
      <c r="V499" s="112"/>
      <c r="W499" s="112"/>
      <c r="X499" s="112"/>
      <c r="Y499" s="112"/>
      <c r="Z499" s="112"/>
      <c r="AA499" s="112"/>
    </row>
    <row r="500" spans="1:27" ht="14.25" customHeight="1">
      <c r="A500" s="114"/>
      <c r="B500" s="112"/>
      <c r="C500" s="112"/>
      <c r="D500" s="112"/>
      <c r="E500" s="112"/>
      <c r="F500" s="112"/>
      <c r="G500" s="112"/>
      <c r="H500" s="112"/>
      <c r="I500" s="147"/>
      <c r="J500" s="112"/>
      <c r="K500" s="112"/>
      <c r="L500" s="112"/>
      <c r="M500" s="112"/>
      <c r="N500" s="112"/>
      <c r="O500" s="112"/>
      <c r="P500" s="112"/>
      <c r="Q500" s="112"/>
      <c r="R500" s="112"/>
      <c r="S500" s="112"/>
      <c r="T500" s="112"/>
      <c r="U500" s="112"/>
      <c r="V500" s="112"/>
      <c r="W500" s="112"/>
      <c r="X500" s="112"/>
      <c r="Y500" s="112"/>
      <c r="Z500" s="112"/>
      <c r="AA500" s="112"/>
    </row>
    <row r="501" spans="1:27" ht="14.25" customHeight="1">
      <c r="A501" s="114"/>
      <c r="B501" s="112"/>
      <c r="C501" s="112"/>
      <c r="D501" s="112"/>
      <c r="E501" s="112"/>
      <c r="F501" s="112"/>
      <c r="G501" s="112"/>
      <c r="H501" s="112"/>
      <c r="I501" s="147"/>
      <c r="J501" s="112"/>
      <c r="K501" s="112"/>
      <c r="L501" s="112"/>
      <c r="M501" s="112"/>
      <c r="N501" s="112"/>
      <c r="O501" s="112"/>
      <c r="P501" s="112"/>
      <c r="Q501" s="112"/>
      <c r="R501" s="112"/>
      <c r="S501" s="112"/>
      <c r="T501" s="112"/>
      <c r="U501" s="112"/>
      <c r="V501" s="112"/>
      <c r="W501" s="112"/>
      <c r="X501" s="112"/>
      <c r="Y501" s="112"/>
      <c r="Z501" s="112"/>
      <c r="AA501" s="112"/>
    </row>
    <row r="502" spans="1:27" ht="14.25" customHeight="1">
      <c r="A502" s="114"/>
      <c r="B502" s="112"/>
      <c r="C502" s="112"/>
      <c r="D502" s="112"/>
      <c r="E502" s="112"/>
      <c r="F502" s="112"/>
      <c r="G502" s="112"/>
      <c r="H502" s="112"/>
      <c r="I502" s="147"/>
      <c r="J502" s="112"/>
      <c r="K502" s="112"/>
      <c r="L502" s="112"/>
      <c r="M502" s="112"/>
      <c r="N502" s="112"/>
      <c r="O502" s="112"/>
      <c r="P502" s="112"/>
      <c r="Q502" s="112"/>
      <c r="R502" s="112"/>
      <c r="S502" s="112"/>
      <c r="T502" s="112"/>
      <c r="U502" s="112"/>
      <c r="V502" s="112"/>
      <c r="W502" s="112"/>
      <c r="X502" s="112"/>
      <c r="Y502" s="112"/>
      <c r="Z502" s="112"/>
      <c r="AA502" s="112"/>
    </row>
    <row r="503" spans="1:27" ht="14.25" customHeight="1">
      <c r="A503" s="114"/>
      <c r="B503" s="112"/>
      <c r="C503" s="112"/>
      <c r="D503" s="112"/>
      <c r="E503" s="112"/>
      <c r="F503" s="112"/>
      <c r="G503" s="112"/>
      <c r="H503" s="112"/>
      <c r="I503" s="147"/>
      <c r="J503" s="112"/>
      <c r="K503" s="112"/>
      <c r="L503" s="112"/>
      <c r="M503" s="112"/>
      <c r="N503" s="112"/>
      <c r="O503" s="112"/>
      <c r="P503" s="112"/>
      <c r="Q503" s="112"/>
      <c r="R503" s="112"/>
      <c r="S503" s="112"/>
      <c r="T503" s="112"/>
      <c r="U503" s="112"/>
      <c r="V503" s="112"/>
      <c r="W503" s="112"/>
      <c r="X503" s="112"/>
      <c r="Y503" s="112"/>
      <c r="Z503" s="112"/>
      <c r="AA503" s="112"/>
    </row>
    <row r="504" spans="1:27" ht="14.25" customHeight="1">
      <c r="A504" s="114"/>
      <c r="B504" s="112"/>
      <c r="C504" s="112"/>
      <c r="D504" s="112"/>
      <c r="E504" s="112"/>
      <c r="F504" s="112"/>
      <c r="G504" s="112"/>
      <c r="H504" s="112"/>
      <c r="I504" s="147"/>
      <c r="J504" s="112"/>
      <c r="K504" s="112"/>
      <c r="L504" s="112"/>
      <c r="M504" s="112"/>
      <c r="N504" s="112"/>
      <c r="O504" s="112"/>
      <c r="P504" s="112"/>
      <c r="Q504" s="112"/>
      <c r="R504" s="112"/>
      <c r="S504" s="112"/>
      <c r="T504" s="112"/>
      <c r="U504" s="112"/>
      <c r="V504" s="112"/>
      <c r="W504" s="112"/>
      <c r="X504" s="112"/>
      <c r="Y504" s="112"/>
      <c r="Z504" s="112"/>
      <c r="AA504" s="112"/>
    </row>
    <row r="505" spans="1:27" ht="14.25" customHeight="1">
      <c r="A505" s="114"/>
      <c r="B505" s="112"/>
      <c r="C505" s="112"/>
      <c r="D505" s="112"/>
      <c r="E505" s="112"/>
      <c r="F505" s="112"/>
      <c r="G505" s="112"/>
      <c r="H505" s="112"/>
      <c r="I505" s="147"/>
      <c r="J505" s="112"/>
      <c r="K505" s="112"/>
      <c r="L505" s="112"/>
      <c r="M505" s="112"/>
      <c r="N505" s="112"/>
      <c r="O505" s="112"/>
      <c r="P505" s="112"/>
      <c r="Q505" s="112"/>
      <c r="R505" s="112"/>
      <c r="S505" s="112"/>
      <c r="T505" s="112"/>
      <c r="U505" s="112"/>
      <c r="V505" s="112"/>
      <c r="W505" s="112"/>
      <c r="X505" s="112"/>
      <c r="Y505" s="112"/>
      <c r="Z505" s="112"/>
      <c r="AA505" s="112"/>
    </row>
    <row r="506" spans="1:27" ht="14.25" customHeight="1">
      <c r="A506" s="114"/>
      <c r="B506" s="112"/>
      <c r="C506" s="112"/>
      <c r="D506" s="112"/>
      <c r="E506" s="112"/>
      <c r="F506" s="112"/>
      <c r="G506" s="112"/>
      <c r="H506" s="112"/>
      <c r="I506" s="147"/>
      <c r="J506" s="112"/>
      <c r="K506" s="112"/>
      <c r="L506" s="112"/>
      <c r="M506" s="112"/>
      <c r="N506" s="112"/>
      <c r="O506" s="112"/>
      <c r="P506" s="112"/>
      <c r="Q506" s="112"/>
      <c r="R506" s="112"/>
      <c r="S506" s="112"/>
      <c r="T506" s="112"/>
      <c r="U506" s="112"/>
      <c r="V506" s="112"/>
      <c r="W506" s="112"/>
      <c r="X506" s="112"/>
      <c r="Y506" s="112"/>
      <c r="Z506" s="112"/>
      <c r="AA506" s="112"/>
    </row>
    <row r="507" spans="1:27" ht="14.25" customHeight="1">
      <c r="A507" s="114"/>
      <c r="B507" s="112"/>
      <c r="C507" s="112"/>
      <c r="D507" s="112"/>
      <c r="E507" s="112"/>
      <c r="F507" s="112"/>
      <c r="G507" s="112"/>
      <c r="H507" s="112"/>
      <c r="I507" s="147"/>
      <c r="J507" s="112"/>
      <c r="K507" s="112"/>
      <c r="L507" s="112"/>
      <c r="M507" s="112"/>
      <c r="N507" s="112"/>
      <c r="O507" s="112"/>
      <c r="P507" s="112"/>
      <c r="Q507" s="112"/>
      <c r="R507" s="112"/>
      <c r="S507" s="112"/>
      <c r="T507" s="112"/>
      <c r="U507" s="112"/>
      <c r="V507" s="112"/>
      <c r="W507" s="112"/>
      <c r="X507" s="112"/>
      <c r="Y507" s="112"/>
      <c r="Z507" s="112"/>
      <c r="AA507" s="112"/>
    </row>
    <row r="508" spans="1:27" ht="14.25" customHeight="1">
      <c r="A508" s="114"/>
      <c r="B508" s="112"/>
      <c r="C508" s="112"/>
      <c r="D508" s="112"/>
      <c r="E508" s="112"/>
      <c r="F508" s="112"/>
      <c r="G508" s="112"/>
      <c r="H508" s="112"/>
      <c r="I508" s="147"/>
      <c r="J508" s="112"/>
      <c r="K508" s="112"/>
      <c r="L508" s="112"/>
      <c r="M508" s="112"/>
      <c r="N508" s="112"/>
      <c r="O508" s="112"/>
      <c r="P508" s="112"/>
      <c r="Q508" s="112"/>
      <c r="R508" s="112"/>
      <c r="S508" s="112"/>
      <c r="T508" s="112"/>
      <c r="U508" s="112"/>
      <c r="V508" s="112"/>
      <c r="W508" s="112"/>
      <c r="X508" s="112"/>
      <c r="Y508" s="112"/>
      <c r="Z508" s="112"/>
      <c r="AA508" s="112"/>
    </row>
    <row r="509" spans="1:27" ht="14.25" customHeight="1">
      <c r="A509" s="114"/>
      <c r="B509" s="112"/>
      <c r="C509" s="112"/>
      <c r="D509" s="112"/>
      <c r="E509" s="112"/>
      <c r="F509" s="112"/>
      <c r="G509" s="112"/>
      <c r="H509" s="112"/>
      <c r="I509" s="147"/>
      <c r="J509" s="112"/>
      <c r="K509" s="112"/>
      <c r="L509" s="112"/>
      <c r="M509" s="112"/>
      <c r="N509" s="112"/>
      <c r="O509" s="112"/>
      <c r="P509" s="112"/>
      <c r="Q509" s="112"/>
      <c r="R509" s="112"/>
      <c r="S509" s="112"/>
      <c r="T509" s="112"/>
      <c r="U509" s="112"/>
      <c r="V509" s="112"/>
      <c r="W509" s="112"/>
      <c r="X509" s="112"/>
      <c r="Y509" s="112"/>
      <c r="Z509" s="112"/>
      <c r="AA509" s="112"/>
    </row>
    <row r="510" spans="1:27" ht="14.25" customHeight="1">
      <c r="A510" s="114"/>
      <c r="B510" s="112"/>
      <c r="C510" s="112"/>
      <c r="D510" s="112"/>
      <c r="E510" s="112"/>
      <c r="F510" s="112"/>
      <c r="G510" s="112"/>
      <c r="H510" s="112"/>
      <c r="I510" s="147"/>
      <c r="J510" s="112"/>
      <c r="K510" s="112"/>
      <c r="L510" s="112"/>
      <c r="M510" s="112"/>
      <c r="N510" s="112"/>
      <c r="O510" s="112"/>
      <c r="P510" s="112"/>
      <c r="Q510" s="112"/>
      <c r="R510" s="112"/>
      <c r="S510" s="112"/>
      <c r="T510" s="112"/>
      <c r="U510" s="112"/>
      <c r="V510" s="112"/>
      <c r="W510" s="112"/>
      <c r="X510" s="112"/>
      <c r="Y510" s="112"/>
      <c r="Z510" s="112"/>
      <c r="AA510" s="112"/>
    </row>
    <row r="511" spans="1:27" ht="14.25" customHeight="1">
      <c r="A511" s="114"/>
      <c r="B511" s="112"/>
      <c r="C511" s="112"/>
      <c r="D511" s="112"/>
      <c r="E511" s="112"/>
      <c r="F511" s="112"/>
      <c r="G511" s="112"/>
      <c r="H511" s="112"/>
      <c r="I511" s="147"/>
      <c r="J511" s="112"/>
      <c r="K511" s="112"/>
      <c r="L511" s="112"/>
      <c r="M511" s="112"/>
      <c r="N511" s="112"/>
      <c r="O511" s="112"/>
      <c r="P511" s="112"/>
      <c r="Q511" s="112"/>
      <c r="R511" s="112"/>
      <c r="S511" s="112"/>
      <c r="T511" s="112"/>
      <c r="U511" s="112"/>
      <c r="V511" s="112"/>
      <c r="W511" s="112"/>
      <c r="X511" s="112"/>
      <c r="Y511" s="112"/>
      <c r="Z511" s="112"/>
      <c r="AA511" s="112"/>
    </row>
    <row r="512" spans="1:27" ht="14.25" customHeight="1">
      <c r="A512" s="114"/>
      <c r="B512" s="112"/>
      <c r="C512" s="112"/>
      <c r="D512" s="112"/>
      <c r="E512" s="112"/>
      <c r="F512" s="112"/>
      <c r="G512" s="112"/>
      <c r="H512" s="112"/>
      <c r="I512" s="147"/>
      <c r="J512" s="112"/>
      <c r="K512" s="112"/>
      <c r="L512" s="112"/>
      <c r="M512" s="112"/>
      <c r="N512" s="112"/>
      <c r="O512" s="112"/>
      <c r="P512" s="112"/>
      <c r="Q512" s="112"/>
      <c r="R512" s="112"/>
      <c r="S512" s="112"/>
      <c r="T512" s="112"/>
      <c r="U512" s="112"/>
      <c r="V512" s="112"/>
      <c r="W512" s="112"/>
      <c r="X512" s="112"/>
      <c r="Y512" s="112"/>
      <c r="Z512" s="112"/>
      <c r="AA512" s="112"/>
    </row>
    <row r="513" spans="1:27" ht="14.25" customHeight="1">
      <c r="A513" s="114"/>
      <c r="B513" s="112"/>
      <c r="C513" s="112"/>
      <c r="D513" s="112"/>
      <c r="E513" s="112"/>
      <c r="F513" s="112"/>
      <c r="G513" s="112"/>
      <c r="H513" s="112"/>
      <c r="I513" s="147"/>
      <c r="J513" s="112"/>
      <c r="K513" s="112"/>
      <c r="L513" s="112"/>
      <c r="M513" s="112"/>
      <c r="N513" s="112"/>
      <c r="O513" s="112"/>
      <c r="P513" s="112"/>
      <c r="Q513" s="112"/>
      <c r="R513" s="112"/>
      <c r="S513" s="112"/>
      <c r="T513" s="112"/>
      <c r="U513" s="112"/>
      <c r="V513" s="112"/>
      <c r="W513" s="112"/>
      <c r="X513" s="112"/>
      <c r="Y513" s="112"/>
      <c r="Z513" s="112"/>
      <c r="AA513" s="112"/>
    </row>
    <row r="514" spans="1:27" ht="14.25" customHeight="1">
      <c r="A514" s="114"/>
      <c r="B514" s="112"/>
      <c r="C514" s="112"/>
      <c r="D514" s="112"/>
      <c r="E514" s="112"/>
      <c r="F514" s="112"/>
      <c r="G514" s="112"/>
      <c r="H514" s="112"/>
      <c r="I514" s="147"/>
      <c r="J514" s="112"/>
      <c r="K514" s="112"/>
      <c r="L514" s="112"/>
      <c r="M514" s="112"/>
      <c r="N514" s="112"/>
      <c r="O514" s="112"/>
      <c r="P514" s="112"/>
      <c r="Q514" s="112"/>
      <c r="R514" s="112"/>
      <c r="S514" s="112"/>
      <c r="T514" s="112"/>
      <c r="U514" s="112"/>
      <c r="V514" s="112"/>
      <c r="W514" s="112"/>
      <c r="X514" s="112"/>
      <c r="Y514" s="112"/>
      <c r="Z514" s="112"/>
      <c r="AA514" s="112"/>
    </row>
    <row r="515" spans="1:27" ht="14.25" customHeight="1">
      <c r="A515" s="114"/>
      <c r="B515" s="112"/>
      <c r="C515" s="112"/>
      <c r="D515" s="112"/>
      <c r="E515" s="112"/>
      <c r="F515" s="112"/>
      <c r="G515" s="112"/>
      <c r="H515" s="112"/>
      <c r="I515" s="147"/>
      <c r="J515" s="112"/>
      <c r="K515" s="112"/>
      <c r="L515" s="112"/>
      <c r="M515" s="112"/>
      <c r="N515" s="112"/>
      <c r="O515" s="112"/>
      <c r="P515" s="112"/>
      <c r="Q515" s="112"/>
      <c r="R515" s="112"/>
      <c r="S515" s="112"/>
      <c r="T515" s="112"/>
      <c r="U515" s="112"/>
      <c r="V515" s="112"/>
      <c r="W515" s="112"/>
      <c r="X515" s="112"/>
      <c r="Y515" s="112"/>
      <c r="Z515" s="112"/>
      <c r="AA515" s="112"/>
    </row>
    <row r="516" spans="1:27" ht="14.25" customHeight="1">
      <c r="A516" s="114"/>
      <c r="B516" s="112"/>
      <c r="C516" s="112"/>
      <c r="D516" s="112"/>
      <c r="E516" s="112"/>
      <c r="F516" s="112"/>
      <c r="G516" s="112"/>
      <c r="H516" s="112"/>
      <c r="I516" s="147"/>
      <c r="J516" s="112"/>
      <c r="K516" s="112"/>
      <c r="L516" s="112"/>
      <c r="M516" s="112"/>
      <c r="N516" s="112"/>
      <c r="O516" s="112"/>
      <c r="P516" s="112"/>
      <c r="Q516" s="112"/>
      <c r="R516" s="112"/>
      <c r="S516" s="112"/>
      <c r="T516" s="112"/>
      <c r="U516" s="112"/>
      <c r="V516" s="112"/>
      <c r="W516" s="112"/>
      <c r="X516" s="112"/>
      <c r="Y516" s="112"/>
      <c r="Z516" s="112"/>
      <c r="AA516" s="112"/>
    </row>
    <row r="517" spans="1:27" ht="14.25" customHeight="1">
      <c r="A517" s="114"/>
      <c r="B517" s="112"/>
      <c r="C517" s="112"/>
      <c r="D517" s="112"/>
      <c r="E517" s="112"/>
      <c r="F517" s="112"/>
      <c r="G517" s="112"/>
      <c r="H517" s="112"/>
      <c r="I517" s="147"/>
      <c r="J517" s="112"/>
      <c r="K517" s="112"/>
      <c r="L517" s="112"/>
      <c r="M517" s="112"/>
      <c r="N517" s="112"/>
      <c r="O517" s="112"/>
      <c r="P517" s="112"/>
      <c r="Q517" s="112"/>
      <c r="R517" s="112"/>
      <c r="S517" s="112"/>
      <c r="T517" s="112"/>
      <c r="U517" s="112"/>
      <c r="V517" s="112"/>
      <c r="W517" s="112"/>
      <c r="X517" s="112"/>
      <c r="Y517" s="112"/>
      <c r="Z517" s="112"/>
      <c r="AA517" s="112"/>
    </row>
    <row r="518" spans="1:27" ht="14.25" customHeight="1">
      <c r="A518" s="114"/>
      <c r="B518" s="112"/>
      <c r="C518" s="112"/>
      <c r="D518" s="112"/>
      <c r="E518" s="112"/>
      <c r="F518" s="112"/>
      <c r="G518" s="112"/>
      <c r="H518" s="112"/>
      <c r="I518" s="147"/>
      <c r="J518" s="112"/>
      <c r="K518" s="112"/>
      <c r="L518" s="112"/>
      <c r="M518" s="112"/>
      <c r="N518" s="112"/>
      <c r="O518" s="112"/>
      <c r="P518" s="112"/>
      <c r="Q518" s="112"/>
      <c r="R518" s="112"/>
      <c r="S518" s="112"/>
      <c r="T518" s="112"/>
      <c r="U518" s="112"/>
      <c r="V518" s="112"/>
      <c r="W518" s="112"/>
      <c r="X518" s="112"/>
      <c r="Y518" s="112"/>
      <c r="Z518" s="112"/>
      <c r="AA518" s="112"/>
    </row>
    <row r="519" spans="1:27" ht="14.25" customHeight="1">
      <c r="A519" s="114"/>
      <c r="B519" s="112"/>
      <c r="C519" s="112"/>
      <c r="D519" s="112"/>
      <c r="E519" s="112"/>
      <c r="F519" s="112"/>
      <c r="G519" s="112"/>
      <c r="H519" s="112"/>
      <c r="I519" s="147"/>
      <c r="J519" s="112"/>
      <c r="K519" s="112"/>
      <c r="L519" s="112"/>
      <c r="M519" s="112"/>
      <c r="N519" s="112"/>
      <c r="O519" s="112"/>
      <c r="P519" s="112"/>
      <c r="Q519" s="112"/>
      <c r="R519" s="112"/>
      <c r="S519" s="112"/>
      <c r="T519" s="112"/>
      <c r="U519" s="112"/>
      <c r="V519" s="112"/>
      <c r="W519" s="112"/>
      <c r="X519" s="112"/>
      <c r="Y519" s="112"/>
      <c r="Z519" s="112"/>
      <c r="AA519" s="112"/>
    </row>
    <row r="520" spans="1:27" ht="14.25" customHeight="1">
      <c r="A520" s="114"/>
      <c r="B520" s="112"/>
      <c r="C520" s="112"/>
      <c r="D520" s="112"/>
      <c r="E520" s="112"/>
      <c r="F520" s="112"/>
      <c r="G520" s="112"/>
      <c r="H520" s="112"/>
      <c r="I520" s="147"/>
      <c r="J520" s="112"/>
      <c r="K520" s="112"/>
      <c r="L520" s="112"/>
      <c r="M520" s="112"/>
      <c r="N520" s="112"/>
      <c r="O520" s="112"/>
      <c r="P520" s="112"/>
      <c r="Q520" s="112"/>
      <c r="R520" s="112"/>
      <c r="S520" s="112"/>
      <c r="T520" s="112"/>
      <c r="U520" s="112"/>
      <c r="V520" s="112"/>
      <c r="W520" s="112"/>
      <c r="X520" s="112"/>
      <c r="Y520" s="112"/>
      <c r="Z520" s="112"/>
      <c r="AA520" s="112"/>
    </row>
    <row r="521" spans="1:27" ht="14.25" customHeight="1">
      <c r="A521" s="114"/>
      <c r="B521" s="112"/>
      <c r="C521" s="112"/>
      <c r="D521" s="112"/>
      <c r="E521" s="112"/>
      <c r="F521" s="112"/>
      <c r="G521" s="112"/>
      <c r="H521" s="112"/>
      <c r="I521" s="147"/>
      <c r="J521" s="112"/>
      <c r="K521" s="112"/>
      <c r="L521" s="112"/>
      <c r="M521" s="112"/>
      <c r="N521" s="112"/>
      <c r="O521" s="112"/>
      <c r="P521" s="112"/>
      <c r="Q521" s="112"/>
      <c r="R521" s="112"/>
      <c r="S521" s="112"/>
      <c r="T521" s="112"/>
      <c r="U521" s="112"/>
      <c r="V521" s="112"/>
      <c r="W521" s="112"/>
      <c r="X521" s="112"/>
      <c r="Y521" s="112"/>
      <c r="Z521" s="112"/>
      <c r="AA521" s="112"/>
    </row>
    <row r="522" spans="1:27" ht="14.25" customHeight="1">
      <c r="A522" s="114"/>
      <c r="B522" s="112"/>
      <c r="C522" s="112"/>
      <c r="D522" s="112"/>
      <c r="E522" s="112"/>
      <c r="F522" s="112"/>
      <c r="G522" s="112"/>
      <c r="H522" s="112"/>
      <c r="I522" s="147"/>
      <c r="J522" s="112"/>
      <c r="K522" s="112"/>
      <c r="L522" s="112"/>
      <c r="M522" s="112"/>
      <c r="N522" s="112"/>
      <c r="O522" s="112"/>
      <c r="P522" s="112"/>
      <c r="Q522" s="112"/>
      <c r="R522" s="112"/>
      <c r="S522" s="112"/>
      <c r="T522" s="112"/>
      <c r="U522" s="112"/>
      <c r="V522" s="112"/>
      <c r="W522" s="112"/>
      <c r="X522" s="112"/>
      <c r="Y522" s="112"/>
      <c r="Z522" s="112"/>
      <c r="AA522" s="112"/>
    </row>
    <row r="523" spans="1:27" ht="14.25" customHeight="1">
      <c r="A523" s="114"/>
      <c r="B523" s="112"/>
      <c r="C523" s="112"/>
      <c r="D523" s="112"/>
      <c r="E523" s="112"/>
      <c r="F523" s="112"/>
      <c r="G523" s="112"/>
      <c r="H523" s="112"/>
      <c r="I523" s="147"/>
      <c r="J523" s="112"/>
      <c r="K523" s="112"/>
      <c r="L523" s="112"/>
      <c r="M523" s="112"/>
      <c r="N523" s="112"/>
      <c r="O523" s="112"/>
      <c r="P523" s="112"/>
      <c r="Q523" s="112"/>
      <c r="R523" s="112"/>
      <c r="S523" s="112"/>
      <c r="T523" s="112"/>
      <c r="U523" s="112"/>
      <c r="V523" s="112"/>
      <c r="W523" s="112"/>
      <c r="X523" s="112"/>
      <c r="Y523" s="112"/>
      <c r="Z523" s="112"/>
      <c r="AA523" s="112"/>
    </row>
    <row r="524" spans="1:27" ht="14.25" customHeight="1">
      <c r="A524" s="114"/>
      <c r="B524" s="112"/>
      <c r="C524" s="112"/>
      <c r="D524" s="112"/>
      <c r="E524" s="112"/>
      <c r="F524" s="112"/>
      <c r="G524" s="112"/>
      <c r="H524" s="112"/>
      <c r="I524" s="147"/>
      <c r="J524" s="112"/>
      <c r="K524" s="112"/>
      <c r="L524" s="112"/>
      <c r="M524" s="112"/>
      <c r="N524" s="112"/>
      <c r="O524" s="112"/>
      <c r="P524" s="112"/>
      <c r="Q524" s="112"/>
      <c r="R524" s="112"/>
      <c r="S524" s="112"/>
      <c r="T524" s="112"/>
      <c r="U524" s="112"/>
      <c r="V524" s="112"/>
      <c r="W524" s="112"/>
      <c r="X524" s="112"/>
      <c r="Y524" s="112"/>
      <c r="Z524" s="112"/>
      <c r="AA524" s="112"/>
    </row>
    <row r="525" spans="1:27" ht="14.25" customHeight="1">
      <c r="A525" s="114"/>
      <c r="B525" s="112"/>
      <c r="C525" s="112"/>
      <c r="D525" s="112"/>
      <c r="E525" s="112"/>
      <c r="F525" s="112"/>
      <c r="G525" s="112"/>
      <c r="H525" s="112"/>
      <c r="I525" s="147"/>
      <c r="J525" s="112"/>
      <c r="K525" s="112"/>
      <c r="L525" s="112"/>
      <c r="M525" s="112"/>
      <c r="N525" s="112"/>
      <c r="O525" s="112"/>
      <c r="P525" s="112"/>
      <c r="Q525" s="112"/>
      <c r="R525" s="112"/>
      <c r="S525" s="112"/>
      <c r="T525" s="112"/>
      <c r="U525" s="112"/>
      <c r="V525" s="112"/>
      <c r="W525" s="112"/>
      <c r="X525" s="112"/>
      <c r="Y525" s="112"/>
      <c r="Z525" s="112"/>
      <c r="AA525" s="112"/>
    </row>
    <row r="526" spans="1:27" ht="14.25" customHeight="1">
      <c r="A526" s="114"/>
      <c r="B526" s="112"/>
      <c r="C526" s="112"/>
      <c r="D526" s="112"/>
      <c r="E526" s="112"/>
      <c r="F526" s="112"/>
      <c r="G526" s="112"/>
      <c r="H526" s="112"/>
      <c r="I526" s="147"/>
      <c r="J526" s="112"/>
      <c r="K526" s="112"/>
      <c r="L526" s="112"/>
      <c r="M526" s="112"/>
      <c r="N526" s="112"/>
      <c r="O526" s="112"/>
      <c r="P526" s="112"/>
      <c r="Q526" s="112"/>
      <c r="R526" s="112"/>
      <c r="S526" s="112"/>
      <c r="T526" s="112"/>
      <c r="U526" s="112"/>
      <c r="V526" s="112"/>
      <c r="W526" s="112"/>
      <c r="X526" s="112"/>
      <c r="Y526" s="112"/>
      <c r="Z526" s="112"/>
      <c r="AA526" s="112"/>
    </row>
    <row r="527" spans="1:27" ht="14.25" customHeight="1">
      <c r="A527" s="114"/>
      <c r="B527" s="112"/>
      <c r="C527" s="112"/>
      <c r="D527" s="112"/>
      <c r="E527" s="112"/>
      <c r="F527" s="112"/>
      <c r="G527" s="112"/>
      <c r="H527" s="112"/>
      <c r="I527" s="147"/>
      <c r="J527" s="112"/>
      <c r="K527" s="112"/>
      <c r="L527" s="112"/>
      <c r="M527" s="112"/>
      <c r="N527" s="112"/>
      <c r="O527" s="112"/>
      <c r="P527" s="112"/>
      <c r="Q527" s="112"/>
      <c r="R527" s="112"/>
      <c r="S527" s="112"/>
      <c r="T527" s="112"/>
      <c r="U527" s="112"/>
      <c r="V527" s="112"/>
      <c r="W527" s="112"/>
      <c r="X527" s="112"/>
      <c r="Y527" s="112"/>
      <c r="Z527" s="112"/>
      <c r="AA527" s="112"/>
    </row>
    <row r="528" spans="1:27" ht="14.25" customHeight="1">
      <c r="A528" s="114"/>
      <c r="B528" s="112"/>
      <c r="C528" s="112"/>
      <c r="D528" s="112"/>
      <c r="E528" s="112"/>
      <c r="F528" s="112"/>
      <c r="G528" s="112"/>
      <c r="H528" s="112"/>
      <c r="I528" s="147"/>
      <c r="J528" s="112"/>
      <c r="K528" s="112"/>
      <c r="L528" s="112"/>
      <c r="M528" s="112"/>
      <c r="N528" s="112"/>
      <c r="O528" s="112"/>
      <c r="P528" s="112"/>
      <c r="Q528" s="112"/>
      <c r="R528" s="112"/>
      <c r="S528" s="112"/>
      <c r="T528" s="112"/>
      <c r="U528" s="112"/>
      <c r="V528" s="112"/>
      <c r="W528" s="112"/>
      <c r="X528" s="112"/>
      <c r="Y528" s="112"/>
      <c r="Z528" s="112"/>
      <c r="AA528" s="112"/>
    </row>
    <row r="529" spans="1:27" ht="14.25" customHeight="1">
      <c r="A529" s="114"/>
      <c r="B529" s="112"/>
      <c r="C529" s="112"/>
      <c r="D529" s="112"/>
      <c r="E529" s="112"/>
      <c r="F529" s="112"/>
      <c r="G529" s="112"/>
      <c r="H529" s="112"/>
      <c r="I529" s="147"/>
      <c r="J529" s="112"/>
      <c r="K529" s="112"/>
      <c r="L529" s="112"/>
      <c r="M529" s="112"/>
      <c r="N529" s="112"/>
      <c r="O529" s="112"/>
      <c r="P529" s="112"/>
      <c r="Q529" s="112"/>
      <c r="R529" s="112"/>
      <c r="S529" s="112"/>
      <c r="T529" s="112"/>
      <c r="U529" s="112"/>
      <c r="V529" s="112"/>
      <c r="W529" s="112"/>
      <c r="X529" s="112"/>
      <c r="Y529" s="112"/>
      <c r="Z529" s="112"/>
      <c r="AA529" s="112"/>
    </row>
    <row r="530" spans="1:27" ht="14.25" customHeight="1">
      <c r="A530" s="114"/>
      <c r="B530" s="112"/>
      <c r="C530" s="112"/>
      <c r="D530" s="112"/>
      <c r="E530" s="112"/>
      <c r="F530" s="112"/>
      <c r="G530" s="112"/>
      <c r="H530" s="112"/>
      <c r="I530" s="147"/>
      <c r="J530" s="112"/>
      <c r="K530" s="112"/>
      <c r="L530" s="112"/>
      <c r="M530" s="112"/>
      <c r="N530" s="112"/>
      <c r="O530" s="112"/>
      <c r="P530" s="112"/>
      <c r="Q530" s="112"/>
      <c r="R530" s="112"/>
      <c r="S530" s="112"/>
      <c r="T530" s="112"/>
      <c r="U530" s="112"/>
      <c r="V530" s="112"/>
      <c r="W530" s="112"/>
      <c r="X530" s="112"/>
      <c r="Y530" s="112"/>
      <c r="Z530" s="112"/>
      <c r="AA530" s="112"/>
    </row>
    <row r="531" spans="1:27" ht="14.25" customHeight="1">
      <c r="A531" s="114"/>
      <c r="B531" s="112"/>
      <c r="C531" s="112"/>
      <c r="D531" s="112"/>
      <c r="E531" s="112"/>
      <c r="F531" s="112"/>
      <c r="G531" s="112"/>
      <c r="H531" s="112"/>
      <c r="I531" s="147"/>
      <c r="J531" s="112"/>
      <c r="K531" s="112"/>
      <c r="L531" s="112"/>
      <c r="M531" s="112"/>
      <c r="N531" s="112"/>
      <c r="O531" s="112"/>
      <c r="P531" s="112"/>
      <c r="Q531" s="112"/>
      <c r="R531" s="112"/>
      <c r="S531" s="112"/>
      <c r="T531" s="112"/>
      <c r="U531" s="112"/>
      <c r="V531" s="112"/>
      <c r="W531" s="112"/>
      <c r="X531" s="112"/>
      <c r="Y531" s="112"/>
      <c r="Z531" s="112"/>
      <c r="AA531" s="112"/>
    </row>
    <row r="532" spans="1:27" ht="14.25" customHeight="1">
      <c r="A532" s="114"/>
      <c r="B532" s="112"/>
      <c r="C532" s="112"/>
      <c r="D532" s="112"/>
      <c r="E532" s="112"/>
      <c r="F532" s="112"/>
      <c r="G532" s="112"/>
      <c r="H532" s="112"/>
      <c r="I532" s="147"/>
      <c r="J532" s="112"/>
      <c r="K532" s="112"/>
      <c r="L532" s="112"/>
      <c r="M532" s="112"/>
      <c r="N532" s="112"/>
      <c r="O532" s="112"/>
      <c r="P532" s="112"/>
      <c r="Q532" s="112"/>
      <c r="R532" s="112"/>
      <c r="S532" s="112"/>
      <c r="T532" s="112"/>
      <c r="U532" s="112"/>
      <c r="V532" s="112"/>
      <c r="W532" s="112"/>
      <c r="X532" s="112"/>
      <c r="Y532" s="112"/>
      <c r="Z532" s="112"/>
      <c r="AA532" s="112"/>
    </row>
    <row r="533" spans="1:27" ht="14.25" customHeight="1">
      <c r="A533" s="114"/>
      <c r="B533" s="112"/>
      <c r="C533" s="112"/>
      <c r="D533" s="112"/>
      <c r="E533" s="112"/>
      <c r="F533" s="112"/>
      <c r="G533" s="112"/>
      <c r="H533" s="112"/>
      <c r="I533" s="147"/>
      <c r="J533" s="112"/>
      <c r="K533" s="112"/>
      <c r="L533" s="112"/>
      <c r="M533" s="112"/>
      <c r="N533" s="112"/>
      <c r="O533" s="112"/>
      <c r="P533" s="112"/>
      <c r="Q533" s="112"/>
      <c r="R533" s="112"/>
      <c r="S533" s="112"/>
      <c r="T533" s="112"/>
      <c r="U533" s="112"/>
      <c r="V533" s="112"/>
      <c r="W533" s="112"/>
      <c r="X533" s="112"/>
      <c r="Y533" s="112"/>
      <c r="Z533" s="112"/>
      <c r="AA533" s="112"/>
    </row>
    <row r="534" spans="1:27" ht="14.25" customHeight="1">
      <c r="A534" s="114"/>
      <c r="B534" s="112"/>
      <c r="C534" s="112"/>
      <c r="D534" s="112"/>
      <c r="E534" s="112"/>
      <c r="F534" s="112"/>
      <c r="G534" s="112"/>
      <c r="H534" s="112"/>
      <c r="I534" s="147"/>
      <c r="J534" s="112"/>
      <c r="K534" s="112"/>
      <c r="L534" s="112"/>
      <c r="M534" s="112"/>
      <c r="N534" s="112"/>
      <c r="O534" s="112"/>
      <c r="P534" s="112"/>
      <c r="Q534" s="112"/>
      <c r="R534" s="112"/>
      <c r="S534" s="112"/>
      <c r="T534" s="112"/>
      <c r="U534" s="112"/>
      <c r="V534" s="112"/>
      <c r="W534" s="112"/>
      <c r="X534" s="112"/>
      <c r="Y534" s="112"/>
      <c r="Z534" s="112"/>
      <c r="AA534" s="112"/>
    </row>
    <row r="535" spans="1:27" ht="14.25" customHeight="1">
      <c r="A535" s="114"/>
      <c r="B535" s="112"/>
      <c r="C535" s="112"/>
      <c r="D535" s="112"/>
      <c r="E535" s="112"/>
      <c r="F535" s="112"/>
      <c r="G535" s="112"/>
      <c r="H535" s="112"/>
      <c r="I535" s="147"/>
      <c r="J535" s="112"/>
      <c r="K535" s="112"/>
      <c r="L535" s="112"/>
      <c r="M535" s="112"/>
      <c r="N535" s="112"/>
      <c r="O535" s="112"/>
      <c r="P535" s="112"/>
      <c r="Q535" s="112"/>
      <c r="R535" s="112"/>
      <c r="S535" s="112"/>
      <c r="T535" s="112"/>
      <c r="U535" s="112"/>
      <c r="V535" s="112"/>
      <c r="W535" s="112"/>
      <c r="X535" s="112"/>
      <c r="Y535" s="112"/>
      <c r="Z535" s="112"/>
      <c r="AA535" s="112"/>
    </row>
    <row r="536" spans="1:27" ht="14.25" customHeight="1">
      <c r="A536" s="114"/>
      <c r="B536" s="112"/>
      <c r="C536" s="112"/>
      <c r="D536" s="112"/>
      <c r="E536" s="112"/>
      <c r="F536" s="112"/>
      <c r="G536" s="112"/>
      <c r="H536" s="112"/>
      <c r="I536" s="147"/>
      <c r="J536" s="112"/>
      <c r="K536" s="112"/>
      <c r="L536" s="112"/>
      <c r="M536" s="112"/>
      <c r="N536" s="112"/>
      <c r="O536" s="112"/>
      <c r="P536" s="112"/>
      <c r="Q536" s="112"/>
      <c r="R536" s="112"/>
      <c r="S536" s="112"/>
      <c r="T536" s="112"/>
      <c r="U536" s="112"/>
      <c r="V536" s="112"/>
      <c r="W536" s="112"/>
      <c r="X536" s="112"/>
      <c r="Y536" s="112"/>
      <c r="Z536" s="112"/>
      <c r="AA536" s="112"/>
    </row>
    <row r="537" spans="1:27" ht="14.25" customHeight="1">
      <c r="A537" s="114"/>
      <c r="B537" s="112"/>
      <c r="C537" s="112"/>
      <c r="D537" s="112"/>
      <c r="E537" s="112"/>
      <c r="F537" s="112"/>
      <c r="G537" s="112"/>
      <c r="H537" s="112"/>
      <c r="I537" s="147"/>
      <c r="J537" s="112"/>
      <c r="K537" s="112"/>
      <c r="L537" s="112"/>
      <c r="M537" s="112"/>
      <c r="N537" s="112"/>
      <c r="O537" s="112"/>
      <c r="P537" s="112"/>
      <c r="Q537" s="112"/>
      <c r="R537" s="112"/>
      <c r="S537" s="112"/>
      <c r="T537" s="112"/>
      <c r="U537" s="112"/>
      <c r="V537" s="112"/>
      <c r="W537" s="112"/>
      <c r="X537" s="112"/>
      <c r="Y537" s="112"/>
      <c r="Z537" s="112"/>
      <c r="AA537" s="112"/>
    </row>
    <row r="538" spans="1:27" ht="14.25" customHeight="1">
      <c r="A538" s="114"/>
      <c r="B538" s="112"/>
      <c r="C538" s="112"/>
      <c r="D538" s="112"/>
      <c r="E538" s="112"/>
      <c r="F538" s="112"/>
      <c r="G538" s="112"/>
      <c r="H538" s="112"/>
      <c r="I538" s="147"/>
      <c r="J538" s="112"/>
      <c r="K538" s="112"/>
      <c r="L538" s="112"/>
      <c r="M538" s="112"/>
      <c r="N538" s="112"/>
      <c r="O538" s="112"/>
      <c r="P538" s="112"/>
      <c r="Q538" s="112"/>
      <c r="R538" s="112"/>
      <c r="S538" s="112"/>
      <c r="T538" s="112"/>
      <c r="U538" s="112"/>
      <c r="V538" s="112"/>
      <c r="W538" s="112"/>
      <c r="X538" s="112"/>
      <c r="Y538" s="112"/>
      <c r="Z538" s="112"/>
      <c r="AA538" s="112"/>
    </row>
    <row r="539" spans="1:27" ht="14.25" customHeight="1">
      <c r="A539" s="114"/>
      <c r="B539" s="112"/>
      <c r="C539" s="112"/>
      <c r="D539" s="112"/>
      <c r="E539" s="112"/>
      <c r="F539" s="112"/>
      <c r="G539" s="112"/>
      <c r="H539" s="112"/>
      <c r="I539" s="147"/>
      <c r="J539" s="112"/>
      <c r="K539" s="112"/>
      <c r="L539" s="112"/>
      <c r="M539" s="112"/>
      <c r="N539" s="112"/>
      <c r="O539" s="112"/>
      <c r="P539" s="112"/>
      <c r="Q539" s="112"/>
      <c r="R539" s="112"/>
      <c r="S539" s="112"/>
      <c r="T539" s="112"/>
      <c r="U539" s="112"/>
      <c r="V539" s="112"/>
      <c r="W539" s="112"/>
      <c r="X539" s="112"/>
      <c r="Y539" s="112"/>
      <c r="Z539" s="112"/>
      <c r="AA539" s="112"/>
    </row>
    <row r="540" spans="1:27" ht="14.25" customHeight="1">
      <c r="A540" s="114"/>
      <c r="B540" s="112"/>
      <c r="C540" s="112"/>
      <c r="D540" s="112"/>
      <c r="E540" s="112"/>
      <c r="F540" s="112"/>
      <c r="G540" s="112"/>
      <c r="H540" s="112"/>
      <c r="I540" s="147"/>
      <c r="J540" s="112"/>
      <c r="K540" s="112"/>
      <c r="L540" s="112"/>
      <c r="M540" s="112"/>
      <c r="N540" s="112"/>
      <c r="O540" s="112"/>
      <c r="P540" s="112"/>
      <c r="Q540" s="112"/>
      <c r="R540" s="112"/>
      <c r="S540" s="112"/>
      <c r="T540" s="112"/>
      <c r="U540" s="112"/>
      <c r="V540" s="112"/>
      <c r="W540" s="112"/>
      <c r="X540" s="112"/>
      <c r="Y540" s="112"/>
      <c r="Z540" s="112"/>
      <c r="AA540" s="112"/>
    </row>
    <row r="541" spans="1:27" ht="14.25" customHeight="1">
      <c r="A541" s="114"/>
      <c r="B541" s="112"/>
      <c r="C541" s="112"/>
      <c r="D541" s="112"/>
      <c r="E541" s="112"/>
      <c r="F541" s="112"/>
      <c r="G541" s="112"/>
      <c r="H541" s="112"/>
      <c r="I541" s="147"/>
      <c r="J541" s="112"/>
      <c r="K541" s="112"/>
      <c r="L541" s="112"/>
      <c r="M541" s="112"/>
      <c r="N541" s="112"/>
      <c r="O541" s="112"/>
      <c r="P541" s="112"/>
      <c r="Q541" s="112"/>
      <c r="R541" s="112"/>
      <c r="S541" s="112"/>
      <c r="T541" s="112"/>
      <c r="U541" s="112"/>
      <c r="V541" s="112"/>
      <c r="W541" s="112"/>
      <c r="X541" s="112"/>
      <c r="Y541" s="112"/>
      <c r="Z541" s="112"/>
      <c r="AA541" s="112"/>
    </row>
    <row r="542" spans="1:27" ht="14.25" customHeight="1">
      <c r="A542" s="114"/>
      <c r="B542" s="112"/>
      <c r="C542" s="112"/>
      <c r="D542" s="112"/>
      <c r="E542" s="112"/>
      <c r="F542" s="112"/>
      <c r="G542" s="112"/>
      <c r="H542" s="112"/>
      <c r="I542" s="147"/>
      <c r="J542" s="112"/>
      <c r="K542" s="112"/>
      <c r="L542" s="112"/>
      <c r="M542" s="112"/>
      <c r="N542" s="112"/>
      <c r="O542" s="112"/>
      <c r="P542" s="112"/>
      <c r="Q542" s="112"/>
      <c r="R542" s="112"/>
      <c r="S542" s="112"/>
      <c r="T542" s="112"/>
      <c r="U542" s="112"/>
      <c r="V542" s="112"/>
      <c r="W542" s="112"/>
      <c r="X542" s="112"/>
      <c r="Y542" s="112"/>
      <c r="Z542" s="112"/>
      <c r="AA542" s="112"/>
    </row>
    <row r="543" spans="1:27" ht="14.25" customHeight="1">
      <c r="A543" s="114"/>
      <c r="B543" s="112"/>
      <c r="C543" s="112"/>
      <c r="D543" s="112"/>
      <c r="E543" s="112"/>
      <c r="F543" s="112"/>
      <c r="G543" s="112"/>
      <c r="H543" s="112"/>
      <c r="I543" s="147"/>
      <c r="J543" s="112"/>
      <c r="K543" s="112"/>
      <c r="L543" s="112"/>
      <c r="M543" s="112"/>
      <c r="N543" s="112"/>
      <c r="O543" s="112"/>
      <c r="P543" s="112"/>
      <c r="Q543" s="112"/>
      <c r="R543" s="112"/>
      <c r="S543" s="112"/>
      <c r="T543" s="112"/>
      <c r="U543" s="112"/>
      <c r="V543" s="112"/>
      <c r="W543" s="112"/>
      <c r="X543" s="112"/>
      <c r="Y543" s="112"/>
      <c r="Z543" s="112"/>
      <c r="AA543" s="112"/>
    </row>
    <row r="544" spans="1:27" ht="14.25" customHeight="1">
      <c r="A544" s="114"/>
      <c r="B544" s="112"/>
      <c r="C544" s="112"/>
      <c r="D544" s="112"/>
      <c r="E544" s="112"/>
      <c r="F544" s="112"/>
      <c r="G544" s="112"/>
      <c r="H544" s="112"/>
      <c r="I544" s="147"/>
      <c r="J544" s="112"/>
      <c r="K544" s="112"/>
      <c r="L544" s="112"/>
      <c r="M544" s="112"/>
      <c r="N544" s="112"/>
      <c r="O544" s="112"/>
      <c r="P544" s="112"/>
      <c r="Q544" s="112"/>
      <c r="R544" s="112"/>
      <c r="S544" s="112"/>
      <c r="T544" s="112"/>
      <c r="U544" s="112"/>
      <c r="V544" s="112"/>
      <c r="W544" s="112"/>
      <c r="X544" s="112"/>
      <c r="Y544" s="112"/>
      <c r="Z544" s="112"/>
      <c r="AA544" s="112"/>
    </row>
    <row r="545" spans="1:27" ht="14.25" customHeight="1">
      <c r="A545" s="114"/>
      <c r="B545" s="112"/>
      <c r="C545" s="112"/>
      <c r="D545" s="112"/>
      <c r="E545" s="112"/>
      <c r="F545" s="112"/>
      <c r="G545" s="112"/>
      <c r="H545" s="112"/>
      <c r="I545" s="147"/>
      <c r="J545" s="112"/>
      <c r="K545" s="112"/>
      <c r="L545" s="112"/>
      <c r="M545" s="112"/>
      <c r="N545" s="112"/>
      <c r="O545" s="112"/>
      <c r="P545" s="112"/>
      <c r="Q545" s="112"/>
      <c r="R545" s="112"/>
      <c r="S545" s="112"/>
      <c r="T545" s="112"/>
      <c r="U545" s="112"/>
      <c r="V545" s="112"/>
      <c r="W545" s="112"/>
      <c r="X545" s="112"/>
      <c r="Y545" s="112"/>
      <c r="Z545" s="112"/>
      <c r="AA545" s="112"/>
    </row>
    <row r="546" spans="1:27" ht="14.25" customHeight="1">
      <c r="A546" s="114"/>
      <c r="B546" s="112"/>
      <c r="C546" s="112"/>
      <c r="D546" s="112"/>
      <c r="E546" s="112"/>
      <c r="F546" s="112"/>
      <c r="G546" s="112"/>
      <c r="H546" s="112"/>
      <c r="I546" s="147"/>
      <c r="J546" s="112"/>
      <c r="K546" s="112"/>
      <c r="L546" s="112"/>
      <c r="M546" s="112"/>
      <c r="N546" s="112"/>
      <c r="O546" s="112"/>
      <c r="P546" s="112"/>
      <c r="Q546" s="112"/>
      <c r="R546" s="112"/>
      <c r="S546" s="112"/>
      <c r="T546" s="112"/>
      <c r="U546" s="112"/>
      <c r="V546" s="112"/>
      <c r="W546" s="112"/>
      <c r="X546" s="112"/>
      <c r="Y546" s="112"/>
      <c r="Z546" s="112"/>
      <c r="AA546" s="112"/>
    </row>
    <row r="547" spans="1:27" ht="14.25" customHeight="1">
      <c r="A547" s="114"/>
      <c r="B547" s="112"/>
      <c r="C547" s="112"/>
      <c r="D547" s="112"/>
      <c r="E547" s="112"/>
      <c r="F547" s="112"/>
      <c r="G547" s="112"/>
      <c r="H547" s="112"/>
      <c r="I547" s="147"/>
      <c r="J547" s="112"/>
      <c r="K547" s="112"/>
      <c r="L547" s="112"/>
      <c r="M547" s="112"/>
      <c r="N547" s="112"/>
      <c r="O547" s="112"/>
      <c r="P547" s="112"/>
      <c r="Q547" s="112"/>
      <c r="R547" s="112"/>
      <c r="S547" s="112"/>
      <c r="T547" s="112"/>
      <c r="U547" s="112"/>
      <c r="V547" s="112"/>
      <c r="W547" s="112"/>
      <c r="X547" s="112"/>
      <c r="Y547" s="112"/>
      <c r="Z547" s="112"/>
      <c r="AA547" s="112"/>
    </row>
    <row r="548" spans="1:27" ht="14.25" customHeight="1">
      <c r="A548" s="114"/>
      <c r="B548" s="112"/>
      <c r="C548" s="112"/>
      <c r="D548" s="112"/>
      <c r="E548" s="112"/>
      <c r="F548" s="112"/>
      <c r="G548" s="112"/>
      <c r="H548" s="112"/>
      <c r="I548" s="147"/>
      <c r="J548" s="112"/>
      <c r="K548" s="112"/>
      <c r="L548" s="112"/>
      <c r="M548" s="112"/>
      <c r="N548" s="112"/>
      <c r="O548" s="112"/>
      <c r="P548" s="112"/>
      <c r="Q548" s="112"/>
      <c r="R548" s="112"/>
      <c r="S548" s="112"/>
      <c r="T548" s="112"/>
      <c r="U548" s="112"/>
      <c r="V548" s="112"/>
      <c r="W548" s="112"/>
      <c r="X548" s="112"/>
      <c r="Y548" s="112"/>
      <c r="Z548" s="112"/>
      <c r="AA548" s="112"/>
    </row>
    <row r="549" spans="1:27" ht="14.25" customHeight="1">
      <c r="A549" s="114"/>
      <c r="B549" s="112"/>
      <c r="C549" s="112"/>
      <c r="D549" s="112"/>
      <c r="E549" s="112"/>
      <c r="F549" s="112"/>
      <c r="G549" s="112"/>
      <c r="H549" s="112"/>
      <c r="I549" s="147"/>
      <c r="J549" s="112"/>
      <c r="K549" s="112"/>
      <c r="L549" s="112"/>
      <c r="M549" s="112"/>
      <c r="N549" s="112"/>
      <c r="O549" s="112"/>
      <c r="P549" s="112"/>
      <c r="Q549" s="112"/>
      <c r="R549" s="112"/>
      <c r="S549" s="112"/>
      <c r="T549" s="112"/>
      <c r="U549" s="112"/>
      <c r="V549" s="112"/>
      <c r="W549" s="112"/>
      <c r="X549" s="112"/>
      <c r="Y549" s="112"/>
      <c r="Z549" s="112"/>
      <c r="AA549" s="112"/>
    </row>
    <row r="550" spans="1:27" ht="14.25" customHeight="1">
      <c r="A550" s="114"/>
      <c r="B550" s="112"/>
      <c r="C550" s="112"/>
      <c r="D550" s="112"/>
      <c r="E550" s="112"/>
      <c r="F550" s="112"/>
      <c r="G550" s="112"/>
      <c r="H550" s="112"/>
      <c r="I550" s="147"/>
      <c r="J550" s="112"/>
      <c r="K550" s="112"/>
      <c r="L550" s="112"/>
      <c r="M550" s="112"/>
      <c r="N550" s="112"/>
      <c r="O550" s="112"/>
      <c r="P550" s="112"/>
      <c r="Q550" s="112"/>
      <c r="R550" s="112"/>
      <c r="S550" s="112"/>
      <c r="T550" s="112"/>
      <c r="U550" s="112"/>
      <c r="V550" s="112"/>
      <c r="W550" s="112"/>
      <c r="X550" s="112"/>
      <c r="Y550" s="112"/>
      <c r="Z550" s="112"/>
      <c r="AA550" s="112"/>
    </row>
    <row r="551" spans="1:27" ht="14.25" customHeight="1">
      <c r="A551" s="114"/>
      <c r="B551" s="112"/>
      <c r="C551" s="112"/>
      <c r="D551" s="112"/>
      <c r="E551" s="112"/>
      <c r="F551" s="112"/>
      <c r="G551" s="112"/>
      <c r="H551" s="112"/>
      <c r="I551" s="147"/>
      <c r="J551" s="112"/>
      <c r="K551" s="112"/>
      <c r="L551" s="112"/>
      <c r="M551" s="112"/>
      <c r="N551" s="112"/>
      <c r="O551" s="112"/>
      <c r="P551" s="112"/>
      <c r="Q551" s="112"/>
      <c r="R551" s="112"/>
      <c r="S551" s="112"/>
      <c r="T551" s="112"/>
      <c r="U551" s="112"/>
      <c r="V551" s="112"/>
      <c r="W551" s="112"/>
      <c r="X551" s="112"/>
      <c r="Y551" s="112"/>
      <c r="Z551" s="112"/>
      <c r="AA551" s="112"/>
    </row>
    <row r="552" spans="1:27" ht="14.25" customHeight="1">
      <c r="A552" s="114"/>
      <c r="B552" s="112"/>
      <c r="C552" s="112"/>
      <c r="D552" s="112"/>
      <c r="E552" s="112"/>
      <c r="F552" s="112"/>
      <c r="G552" s="112"/>
      <c r="H552" s="112"/>
      <c r="I552" s="147"/>
      <c r="J552" s="112"/>
      <c r="K552" s="112"/>
      <c r="L552" s="112"/>
      <c r="M552" s="112"/>
      <c r="N552" s="112"/>
      <c r="O552" s="112"/>
      <c r="P552" s="112"/>
      <c r="Q552" s="112"/>
      <c r="R552" s="112"/>
      <c r="S552" s="112"/>
      <c r="T552" s="112"/>
      <c r="U552" s="112"/>
      <c r="V552" s="112"/>
      <c r="W552" s="112"/>
      <c r="X552" s="112"/>
      <c r="Y552" s="112"/>
      <c r="Z552" s="112"/>
      <c r="AA552" s="112"/>
    </row>
    <row r="553" spans="1:27" ht="14.25" customHeight="1">
      <c r="A553" s="114"/>
      <c r="B553" s="112"/>
      <c r="C553" s="112"/>
      <c r="D553" s="112"/>
      <c r="E553" s="112"/>
      <c r="F553" s="112"/>
      <c r="G553" s="112"/>
      <c r="H553" s="112"/>
      <c r="I553" s="147"/>
      <c r="J553" s="112"/>
      <c r="K553" s="112"/>
      <c r="L553" s="112"/>
      <c r="M553" s="112"/>
      <c r="N553" s="112"/>
      <c r="O553" s="112"/>
      <c r="P553" s="112"/>
      <c r="Q553" s="112"/>
      <c r="R553" s="112"/>
      <c r="S553" s="112"/>
      <c r="T553" s="112"/>
      <c r="U553" s="112"/>
      <c r="V553" s="112"/>
      <c r="W553" s="112"/>
      <c r="X553" s="112"/>
      <c r="Y553" s="112"/>
      <c r="Z553" s="112"/>
      <c r="AA553" s="112"/>
    </row>
    <row r="554" spans="1:27" ht="14.25" customHeight="1">
      <c r="A554" s="114"/>
      <c r="B554" s="112"/>
      <c r="C554" s="112"/>
      <c r="D554" s="112"/>
      <c r="E554" s="112"/>
      <c r="F554" s="112"/>
      <c r="G554" s="112"/>
      <c r="H554" s="112"/>
      <c r="I554" s="147"/>
      <c r="J554" s="112"/>
      <c r="K554" s="112"/>
      <c r="L554" s="112"/>
      <c r="M554" s="112"/>
      <c r="N554" s="112"/>
      <c r="O554" s="112"/>
      <c r="P554" s="112"/>
      <c r="Q554" s="112"/>
      <c r="R554" s="112"/>
      <c r="S554" s="112"/>
      <c r="T554" s="112"/>
      <c r="U554" s="112"/>
      <c r="V554" s="112"/>
      <c r="W554" s="112"/>
      <c r="X554" s="112"/>
      <c r="Y554" s="112"/>
      <c r="Z554" s="112"/>
      <c r="AA554" s="112"/>
    </row>
    <row r="555" spans="1:27" ht="14.25" customHeight="1">
      <c r="A555" s="114"/>
      <c r="B555" s="112"/>
      <c r="C555" s="112"/>
      <c r="D555" s="112"/>
      <c r="E555" s="112"/>
      <c r="F555" s="112"/>
      <c r="G555" s="112"/>
      <c r="H555" s="112"/>
      <c r="I555" s="147"/>
      <c r="J555" s="112"/>
      <c r="K555" s="112"/>
      <c r="L555" s="112"/>
      <c r="M555" s="112"/>
      <c r="N555" s="112"/>
      <c r="O555" s="112"/>
      <c r="P555" s="112"/>
      <c r="Q555" s="112"/>
      <c r="R555" s="112"/>
      <c r="S555" s="112"/>
      <c r="T555" s="112"/>
      <c r="U555" s="112"/>
      <c r="V555" s="112"/>
      <c r="W555" s="112"/>
      <c r="X555" s="112"/>
      <c r="Y555" s="112"/>
      <c r="Z555" s="112"/>
      <c r="AA555" s="112"/>
    </row>
    <row r="556" spans="1:27" ht="14.25" customHeight="1">
      <c r="A556" s="114"/>
      <c r="B556" s="112"/>
      <c r="C556" s="112"/>
      <c r="D556" s="112"/>
      <c r="E556" s="112"/>
      <c r="F556" s="112"/>
      <c r="G556" s="112"/>
      <c r="H556" s="112"/>
      <c r="I556" s="147"/>
      <c r="J556" s="112"/>
      <c r="K556" s="112"/>
      <c r="L556" s="112"/>
      <c r="M556" s="112"/>
      <c r="N556" s="112"/>
      <c r="O556" s="112"/>
      <c r="P556" s="112"/>
      <c r="Q556" s="112"/>
      <c r="R556" s="112"/>
      <c r="S556" s="112"/>
      <c r="T556" s="112"/>
      <c r="U556" s="112"/>
      <c r="V556" s="112"/>
      <c r="W556" s="112"/>
      <c r="X556" s="112"/>
      <c r="Y556" s="112"/>
      <c r="Z556" s="112"/>
      <c r="AA556" s="112"/>
    </row>
    <row r="557" spans="1:27" ht="14.25" customHeight="1">
      <c r="A557" s="114"/>
      <c r="B557" s="112"/>
      <c r="C557" s="112"/>
      <c r="D557" s="112"/>
      <c r="E557" s="112"/>
      <c r="F557" s="112"/>
      <c r="G557" s="112"/>
      <c r="H557" s="112"/>
      <c r="I557" s="147"/>
      <c r="J557" s="112"/>
      <c r="K557" s="112"/>
      <c r="L557" s="112"/>
      <c r="M557" s="112"/>
      <c r="N557" s="112"/>
      <c r="O557" s="112"/>
      <c r="P557" s="112"/>
      <c r="Q557" s="112"/>
      <c r="R557" s="112"/>
      <c r="S557" s="112"/>
      <c r="T557" s="112"/>
      <c r="U557" s="112"/>
      <c r="V557" s="112"/>
      <c r="W557" s="112"/>
      <c r="X557" s="112"/>
      <c r="Y557" s="112"/>
      <c r="Z557" s="112"/>
      <c r="AA557" s="112"/>
    </row>
    <row r="558" spans="1:27" ht="14.25" customHeight="1">
      <c r="A558" s="114"/>
      <c r="B558" s="112"/>
      <c r="C558" s="112"/>
      <c r="D558" s="112"/>
      <c r="E558" s="112"/>
      <c r="F558" s="112"/>
      <c r="G558" s="112"/>
      <c r="H558" s="112"/>
      <c r="I558" s="147"/>
      <c r="J558" s="112"/>
      <c r="K558" s="112"/>
      <c r="L558" s="112"/>
      <c r="M558" s="112"/>
      <c r="N558" s="112"/>
      <c r="O558" s="112"/>
      <c r="P558" s="112"/>
      <c r="Q558" s="112"/>
      <c r="R558" s="112"/>
      <c r="S558" s="112"/>
      <c r="T558" s="112"/>
      <c r="U558" s="112"/>
      <c r="V558" s="112"/>
      <c r="W558" s="112"/>
      <c r="X558" s="112"/>
      <c r="Y558" s="112"/>
      <c r="Z558" s="112"/>
      <c r="AA558" s="112"/>
    </row>
    <row r="559" spans="1:27" ht="14.25" customHeight="1">
      <c r="A559" s="114"/>
      <c r="B559" s="112"/>
      <c r="C559" s="112"/>
      <c r="D559" s="112"/>
      <c r="E559" s="112"/>
      <c r="F559" s="112"/>
      <c r="G559" s="112"/>
      <c r="H559" s="112"/>
      <c r="I559" s="147"/>
      <c r="J559" s="112"/>
      <c r="K559" s="112"/>
      <c r="L559" s="112"/>
      <c r="M559" s="112"/>
      <c r="N559" s="112"/>
      <c r="O559" s="112"/>
      <c r="P559" s="112"/>
      <c r="Q559" s="112"/>
      <c r="R559" s="112"/>
      <c r="S559" s="112"/>
      <c r="T559" s="112"/>
      <c r="U559" s="112"/>
      <c r="V559" s="112"/>
      <c r="W559" s="112"/>
      <c r="X559" s="112"/>
      <c r="Y559" s="112"/>
      <c r="Z559" s="112"/>
      <c r="AA559" s="112"/>
    </row>
    <row r="560" spans="1:27" ht="14.25" customHeight="1">
      <c r="A560" s="114"/>
      <c r="B560" s="112"/>
      <c r="C560" s="112"/>
      <c r="D560" s="112"/>
      <c r="E560" s="112"/>
      <c r="F560" s="112"/>
      <c r="G560" s="112"/>
      <c r="H560" s="112"/>
      <c r="I560" s="147"/>
      <c r="J560" s="112"/>
      <c r="K560" s="112"/>
      <c r="L560" s="112"/>
      <c r="M560" s="112"/>
      <c r="N560" s="112"/>
      <c r="O560" s="112"/>
      <c r="P560" s="112"/>
      <c r="Q560" s="112"/>
      <c r="R560" s="112"/>
      <c r="S560" s="112"/>
      <c r="T560" s="112"/>
      <c r="U560" s="112"/>
      <c r="V560" s="112"/>
      <c r="W560" s="112"/>
      <c r="X560" s="112"/>
      <c r="Y560" s="112"/>
      <c r="Z560" s="112"/>
      <c r="AA560" s="112"/>
    </row>
    <row r="561" spans="1:27" ht="14.25" customHeight="1">
      <c r="A561" s="114"/>
      <c r="B561" s="112"/>
      <c r="C561" s="112"/>
      <c r="D561" s="112"/>
      <c r="E561" s="112"/>
      <c r="F561" s="112"/>
      <c r="G561" s="112"/>
      <c r="H561" s="112"/>
      <c r="I561" s="147"/>
      <c r="J561" s="112"/>
      <c r="K561" s="112"/>
      <c r="L561" s="112"/>
      <c r="M561" s="112"/>
      <c r="N561" s="112"/>
      <c r="O561" s="112"/>
      <c r="P561" s="112"/>
      <c r="Q561" s="112"/>
      <c r="R561" s="112"/>
      <c r="S561" s="112"/>
      <c r="T561" s="112"/>
      <c r="U561" s="112"/>
      <c r="V561" s="112"/>
      <c r="W561" s="112"/>
      <c r="X561" s="112"/>
      <c r="Y561" s="112"/>
      <c r="Z561" s="112"/>
      <c r="AA561" s="112"/>
    </row>
    <row r="562" spans="1:27" ht="14.25" customHeight="1">
      <c r="A562" s="114"/>
      <c r="B562" s="112"/>
      <c r="C562" s="112"/>
      <c r="D562" s="112"/>
      <c r="E562" s="112"/>
      <c r="F562" s="112"/>
      <c r="G562" s="112"/>
      <c r="H562" s="112"/>
      <c r="I562" s="147"/>
      <c r="J562" s="112"/>
      <c r="K562" s="112"/>
      <c r="L562" s="112"/>
      <c r="M562" s="112"/>
      <c r="N562" s="112"/>
      <c r="O562" s="112"/>
      <c r="P562" s="112"/>
      <c r="Q562" s="112"/>
      <c r="R562" s="112"/>
      <c r="S562" s="112"/>
      <c r="T562" s="112"/>
      <c r="U562" s="112"/>
      <c r="V562" s="112"/>
      <c r="W562" s="112"/>
      <c r="X562" s="112"/>
      <c r="Y562" s="112"/>
      <c r="Z562" s="112"/>
      <c r="AA562" s="112"/>
    </row>
    <row r="563" spans="1:27" ht="14.25" customHeight="1">
      <c r="A563" s="114"/>
      <c r="B563" s="112"/>
      <c r="C563" s="112"/>
      <c r="D563" s="112"/>
      <c r="E563" s="112"/>
      <c r="F563" s="112"/>
      <c r="G563" s="112"/>
      <c r="H563" s="112"/>
      <c r="I563" s="147"/>
      <c r="J563" s="112"/>
      <c r="K563" s="112"/>
      <c r="L563" s="112"/>
      <c r="M563" s="112"/>
      <c r="N563" s="112"/>
      <c r="O563" s="112"/>
      <c r="P563" s="112"/>
      <c r="Q563" s="112"/>
      <c r="R563" s="112"/>
      <c r="S563" s="112"/>
      <c r="T563" s="112"/>
      <c r="U563" s="112"/>
      <c r="V563" s="112"/>
      <c r="W563" s="112"/>
      <c r="X563" s="112"/>
      <c r="Y563" s="112"/>
      <c r="Z563" s="112"/>
      <c r="AA563" s="112"/>
    </row>
    <row r="564" spans="1:27" ht="14.25" customHeight="1">
      <c r="A564" s="114"/>
      <c r="B564" s="112"/>
      <c r="C564" s="112"/>
      <c r="D564" s="112"/>
      <c r="E564" s="112"/>
      <c r="F564" s="112"/>
      <c r="G564" s="112"/>
      <c r="H564" s="112"/>
      <c r="I564" s="147"/>
      <c r="J564" s="112"/>
      <c r="K564" s="112"/>
      <c r="L564" s="112"/>
      <c r="M564" s="112"/>
      <c r="N564" s="112"/>
      <c r="O564" s="112"/>
      <c r="P564" s="112"/>
      <c r="Q564" s="112"/>
      <c r="R564" s="112"/>
      <c r="S564" s="112"/>
      <c r="T564" s="112"/>
      <c r="U564" s="112"/>
      <c r="V564" s="112"/>
      <c r="W564" s="112"/>
      <c r="X564" s="112"/>
      <c r="Y564" s="112"/>
      <c r="Z564" s="112"/>
      <c r="AA564" s="112"/>
    </row>
    <row r="565" spans="1:27" ht="14.25" customHeight="1">
      <c r="A565" s="114"/>
      <c r="B565" s="112"/>
      <c r="C565" s="112"/>
      <c r="D565" s="112"/>
      <c r="E565" s="112"/>
      <c r="F565" s="112"/>
      <c r="G565" s="112"/>
      <c r="H565" s="112"/>
      <c r="I565" s="147"/>
      <c r="J565" s="112"/>
      <c r="K565" s="112"/>
      <c r="L565" s="112"/>
      <c r="M565" s="112"/>
      <c r="N565" s="112"/>
      <c r="O565" s="112"/>
      <c r="P565" s="112"/>
      <c r="Q565" s="112"/>
      <c r="R565" s="112"/>
      <c r="S565" s="112"/>
      <c r="T565" s="112"/>
      <c r="U565" s="112"/>
      <c r="V565" s="112"/>
      <c r="W565" s="112"/>
      <c r="X565" s="112"/>
      <c r="Y565" s="112"/>
      <c r="Z565" s="112"/>
      <c r="AA565" s="112"/>
    </row>
    <row r="566" spans="1:27" ht="14.25" customHeight="1">
      <c r="A566" s="114"/>
      <c r="B566" s="112"/>
      <c r="C566" s="112"/>
      <c r="D566" s="112"/>
      <c r="E566" s="112"/>
      <c r="F566" s="112"/>
      <c r="G566" s="112"/>
      <c r="H566" s="112"/>
      <c r="I566" s="147"/>
      <c r="J566" s="112"/>
      <c r="K566" s="112"/>
      <c r="L566" s="112"/>
      <c r="M566" s="112"/>
      <c r="N566" s="112"/>
      <c r="O566" s="112"/>
      <c r="P566" s="112"/>
      <c r="Q566" s="112"/>
      <c r="R566" s="112"/>
      <c r="S566" s="112"/>
      <c r="T566" s="112"/>
      <c r="U566" s="112"/>
      <c r="V566" s="112"/>
      <c r="W566" s="112"/>
      <c r="X566" s="112"/>
      <c r="Y566" s="112"/>
      <c r="Z566" s="112"/>
      <c r="AA566" s="112"/>
    </row>
    <row r="567" spans="1:27" ht="14.25" customHeight="1">
      <c r="A567" s="114"/>
      <c r="B567" s="112"/>
      <c r="C567" s="112"/>
      <c r="D567" s="112"/>
      <c r="E567" s="112"/>
      <c r="F567" s="112"/>
      <c r="G567" s="112"/>
      <c r="H567" s="112"/>
      <c r="I567" s="147"/>
      <c r="J567" s="112"/>
      <c r="K567" s="112"/>
      <c r="L567" s="112"/>
      <c r="M567" s="112"/>
      <c r="N567" s="112"/>
      <c r="O567" s="112"/>
      <c r="P567" s="112"/>
      <c r="Q567" s="112"/>
      <c r="R567" s="112"/>
      <c r="S567" s="112"/>
      <c r="T567" s="112"/>
      <c r="U567" s="112"/>
      <c r="V567" s="112"/>
      <c r="W567" s="112"/>
      <c r="X567" s="112"/>
      <c r="Y567" s="112"/>
      <c r="Z567" s="112"/>
      <c r="AA567" s="112"/>
    </row>
    <row r="568" spans="1:27" ht="14.25" customHeight="1">
      <c r="A568" s="114"/>
      <c r="B568" s="112"/>
      <c r="C568" s="112"/>
      <c r="D568" s="112"/>
      <c r="E568" s="112"/>
      <c r="F568" s="112"/>
      <c r="G568" s="112"/>
      <c r="H568" s="112"/>
      <c r="I568" s="147"/>
      <c r="J568" s="112"/>
      <c r="K568" s="112"/>
      <c r="L568" s="112"/>
      <c r="M568" s="112"/>
      <c r="N568" s="112"/>
      <c r="O568" s="112"/>
      <c r="P568" s="112"/>
      <c r="Q568" s="112"/>
      <c r="R568" s="112"/>
      <c r="S568" s="112"/>
      <c r="T568" s="112"/>
      <c r="U568" s="112"/>
      <c r="V568" s="112"/>
      <c r="W568" s="112"/>
      <c r="X568" s="112"/>
      <c r="Y568" s="112"/>
      <c r="Z568" s="112"/>
      <c r="AA568" s="112"/>
    </row>
    <row r="569" spans="1:27" ht="14.25" customHeight="1">
      <c r="A569" s="114"/>
      <c r="B569" s="112"/>
      <c r="C569" s="112"/>
      <c r="D569" s="112"/>
      <c r="E569" s="112"/>
      <c r="F569" s="112"/>
      <c r="G569" s="112"/>
      <c r="H569" s="112"/>
      <c r="I569" s="147"/>
      <c r="J569" s="112"/>
      <c r="K569" s="112"/>
      <c r="L569" s="112"/>
      <c r="M569" s="112"/>
      <c r="N569" s="112"/>
      <c r="O569" s="112"/>
      <c r="P569" s="112"/>
      <c r="Q569" s="112"/>
      <c r="R569" s="112"/>
      <c r="S569" s="112"/>
      <c r="T569" s="112"/>
      <c r="U569" s="112"/>
      <c r="V569" s="112"/>
      <c r="W569" s="112"/>
      <c r="X569" s="112"/>
      <c r="Y569" s="112"/>
      <c r="Z569" s="112"/>
      <c r="AA569" s="112"/>
    </row>
    <row r="570" spans="1:27" ht="14.25" customHeight="1">
      <c r="A570" s="114"/>
      <c r="B570" s="112"/>
      <c r="C570" s="112"/>
      <c r="D570" s="112"/>
      <c r="E570" s="112"/>
      <c r="F570" s="112"/>
      <c r="G570" s="112"/>
      <c r="H570" s="112"/>
      <c r="I570" s="147"/>
      <c r="J570" s="112"/>
      <c r="K570" s="112"/>
      <c r="L570" s="112"/>
      <c r="M570" s="112"/>
      <c r="N570" s="112"/>
      <c r="O570" s="112"/>
      <c r="P570" s="112"/>
      <c r="Q570" s="112"/>
      <c r="R570" s="112"/>
      <c r="S570" s="112"/>
      <c r="T570" s="112"/>
      <c r="U570" s="112"/>
      <c r="V570" s="112"/>
      <c r="W570" s="112"/>
      <c r="X570" s="112"/>
      <c r="Y570" s="112"/>
      <c r="Z570" s="112"/>
      <c r="AA570" s="112"/>
    </row>
    <row r="571" spans="1:27" ht="14.25" customHeight="1">
      <c r="A571" s="114"/>
      <c r="B571" s="112"/>
      <c r="C571" s="112"/>
      <c r="D571" s="112"/>
      <c r="E571" s="112"/>
      <c r="F571" s="112"/>
      <c r="G571" s="112"/>
      <c r="H571" s="112"/>
      <c r="I571" s="147"/>
      <c r="J571" s="112"/>
      <c r="K571" s="112"/>
      <c r="L571" s="112"/>
      <c r="M571" s="112"/>
      <c r="N571" s="112"/>
      <c r="O571" s="112"/>
      <c r="P571" s="112"/>
      <c r="Q571" s="112"/>
      <c r="R571" s="112"/>
      <c r="S571" s="112"/>
      <c r="T571" s="112"/>
      <c r="U571" s="112"/>
      <c r="V571" s="112"/>
      <c r="W571" s="112"/>
      <c r="X571" s="112"/>
      <c r="Y571" s="112"/>
      <c r="Z571" s="112"/>
      <c r="AA571" s="112"/>
    </row>
    <row r="572" spans="1:27" ht="14.25" customHeight="1">
      <c r="A572" s="114"/>
      <c r="B572" s="112"/>
      <c r="C572" s="112"/>
      <c r="D572" s="112"/>
      <c r="E572" s="112"/>
      <c r="F572" s="112"/>
      <c r="G572" s="112"/>
      <c r="H572" s="112"/>
      <c r="I572" s="147"/>
      <c r="J572" s="112"/>
      <c r="K572" s="112"/>
      <c r="L572" s="112"/>
      <c r="M572" s="112"/>
      <c r="N572" s="112"/>
      <c r="O572" s="112"/>
      <c r="P572" s="112"/>
      <c r="Q572" s="112"/>
      <c r="R572" s="112"/>
      <c r="S572" s="112"/>
      <c r="T572" s="112"/>
      <c r="U572" s="112"/>
      <c r="V572" s="112"/>
      <c r="W572" s="112"/>
      <c r="X572" s="112"/>
      <c r="Y572" s="112"/>
      <c r="Z572" s="112"/>
      <c r="AA572" s="112"/>
    </row>
    <row r="573" spans="1:27" ht="14.25" customHeight="1">
      <c r="A573" s="114"/>
      <c r="B573" s="112"/>
      <c r="C573" s="112"/>
      <c r="D573" s="112"/>
      <c r="E573" s="112"/>
      <c r="F573" s="112"/>
      <c r="G573" s="112"/>
      <c r="H573" s="112"/>
      <c r="I573" s="147"/>
      <c r="J573" s="112"/>
      <c r="K573" s="112"/>
      <c r="L573" s="112"/>
      <c r="M573" s="112"/>
      <c r="N573" s="112"/>
      <c r="O573" s="112"/>
      <c r="P573" s="112"/>
      <c r="Q573" s="112"/>
      <c r="R573" s="112"/>
      <c r="S573" s="112"/>
      <c r="T573" s="112"/>
      <c r="U573" s="112"/>
      <c r="V573" s="112"/>
      <c r="W573" s="112"/>
      <c r="X573" s="112"/>
      <c r="Y573" s="112"/>
      <c r="Z573" s="112"/>
      <c r="AA573" s="112"/>
    </row>
    <row r="574" spans="1:27" ht="14.25" customHeight="1">
      <c r="A574" s="114"/>
      <c r="B574" s="112"/>
      <c r="C574" s="112"/>
      <c r="D574" s="112"/>
      <c r="E574" s="112"/>
      <c r="F574" s="112"/>
      <c r="G574" s="112"/>
      <c r="H574" s="112"/>
      <c r="I574" s="147"/>
      <c r="J574" s="112"/>
      <c r="K574" s="112"/>
      <c r="L574" s="112"/>
      <c r="M574" s="112"/>
      <c r="N574" s="112"/>
      <c r="O574" s="112"/>
      <c r="P574" s="112"/>
      <c r="Q574" s="112"/>
      <c r="R574" s="112"/>
      <c r="S574" s="112"/>
      <c r="T574" s="112"/>
      <c r="U574" s="112"/>
      <c r="V574" s="112"/>
      <c r="W574" s="112"/>
      <c r="X574" s="112"/>
      <c r="Y574" s="112"/>
      <c r="Z574" s="112"/>
      <c r="AA574" s="112"/>
    </row>
    <row r="575" spans="1:27" ht="14.25" customHeight="1">
      <c r="A575" s="114"/>
      <c r="B575" s="112"/>
      <c r="C575" s="112"/>
      <c r="D575" s="112"/>
      <c r="E575" s="112"/>
      <c r="F575" s="112"/>
      <c r="G575" s="112"/>
      <c r="H575" s="112"/>
      <c r="I575" s="147"/>
      <c r="J575" s="112"/>
      <c r="K575" s="112"/>
      <c r="L575" s="112"/>
      <c r="M575" s="112"/>
      <c r="N575" s="112"/>
      <c r="O575" s="112"/>
      <c r="P575" s="112"/>
      <c r="Q575" s="112"/>
      <c r="R575" s="112"/>
      <c r="S575" s="112"/>
      <c r="T575" s="112"/>
      <c r="U575" s="112"/>
      <c r="V575" s="112"/>
      <c r="W575" s="112"/>
      <c r="X575" s="112"/>
      <c r="Y575" s="112"/>
      <c r="Z575" s="112"/>
      <c r="AA575" s="112"/>
    </row>
    <row r="576" spans="1:27" ht="14.25" customHeight="1">
      <c r="A576" s="114"/>
      <c r="B576" s="112"/>
      <c r="C576" s="112"/>
      <c r="D576" s="112"/>
      <c r="E576" s="112"/>
      <c r="F576" s="112"/>
      <c r="G576" s="112"/>
      <c r="H576" s="112"/>
      <c r="I576" s="147"/>
      <c r="J576" s="112"/>
      <c r="K576" s="112"/>
      <c r="L576" s="112"/>
      <c r="M576" s="112"/>
      <c r="N576" s="112"/>
      <c r="O576" s="112"/>
      <c r="P576" s="112"/>
      <c r="Q576" s="112"/>
      <c r="R576" s="112"/>
      <c r="S576" s="112"/>
      <c r="T576" s="112"/>
      <c r="U576" s="112"/>
      <c r="V576" s="112"/>
      <c r="W576" s="112"/>
      <c r="X576" s="112"/>
      <c r="Y576" s="112"/>
      <c r="Z576" s="112"/>
      <c r="AA576" s="112"/>
    </row>
    <row r="577" spans="1:27" ht="14.25" customHeight="1">
      <c r="A577" s="114"/>
      <c r="B577" s="112"/>
      <c r="C577" s="112"/>
      <c r="D577" s="112"/>
      <c r="E577" s="112"/>
      <c r="F577" s="112"/>
      <c r="G577" s="112"/>
      <c r="H577" s="112"/>
      <c r="I577" s="147"/>
      <c r="J577" s="112"/>
      <c r="K577" s="112"/>
      <c r="L577" s="112"/>
      <c r="M577" s="112"/>
      <c r="N577" s="112"/>
      <c r="O577" s="112"/>
      <c r="P577" s="112"/>
      <c r="Q577" s="112"/>
      <c r="R577" s="112"/>
      <c r="S577" s="112"/>
      <c r="T577" s="112"/>
      <c r="U577" s="112"/>
      <c r="V577" s="112"/>
      <c r="W577" s="112"/>
      <c r="X577" s="112"/>
      <c r="Y577" s="112"/>
      <c r="Z577" s="112"/>
      <c r="AA577" s="112"/>
    </row>
    <row r="578" spans="1:27" ht="14.25" customHeight="1">
      <c r="A578" s="114"/>
      <c r="B578" s="112"/>
      <c r="C578" s="112"/>
      <c r="D578" s="112"/>
      <c r="E578" s="112"/>
      <c r="F578" s="112"/>
      <c r="G578" s="112"/>
      <c r="H578" s="112"/>
      <c r="I578" s="147"/>
      <c r="J578" s="112"/>
      <c r="K578" s="112"/>
      <c r="L578" s="112"/>
      <c r="M578" s="112"/>
      <c r="N578" s="112"/>
      <c r="O578" s="112"/>
      <c r="P578" s="112"/>
      <c r="Q578" s="112"/>
      <c r="R578" s="112"/>
      <c r="S578" s="112"/>
      <c r="T578" s="112"/>
      <c r="U578" s="112"/>
      <c r="V578" s="112"/>
      <c r="W578" s="112"/>
      <c r="X578" s="112"/>
      <c r="Y578" s="112"/>
      <c r="Z578" s="112"/>
      <c r="AA578" s="112"/>
    </row>
    <row r="579" spans="1:27" ht="14.25" customHeight="1">
      <c r="A579" s="114"/>
      <c r="B579" s="112"/>
      <c r="C579" s="112"/>
      <c r="D579" s="112"/>
      <c r="E579" s="112"/>
      <c r="F579" s="112"/>
      <c r="G579" s="112"/>
      <c r="H579" s="112"/>
      <c r="I579" s="147"/>
      <c r="J579" s="112"/>
      <c r="K579" s="112"/>
      <c r="L579" s="112"/>
      <c r="M579" s="112"/>
      <c r="N579" s="112"/>
      <c r="O579" s="112"/>
      <c r="P579" s="112"/>
      <c r="Q579" s="112"/>
      <c r="R579" s="112"/>
      <c r="S579" s="112"/>
      <c r="T579" s="112"/>
      <c r="U579" s="112"/>
      <c r="V579" s="112"/>
      <c r="W579" s="112"/>
      <c r="X579" s="112"/>
      <c r="Y579" s="112"/>
      <c r="Z579" s="112"/>
      <c r="AA579" s="112"/>
    </row>
    <row r="580" spans="1:27" ht="14.25" customHeight="1">
      <c r="A580" s="114"/>
      <c r="B580" s="112"/>
      <c r="C580" s="112"/>
      <c r="D580" s="112"/>
      <c r="E580" s="112"/>
      <c r="F580" s="112"/>
      <c r="G580" s="112"/>
      <c r="H580" s="112"/>
      <c r="I580" s="147"/>
      <c r="J580" s="112"/>
      <c r="K580" s="112"/>
      <c r="L580" s="112"/>
      <c r="M580" s="112"/>
      <c r="N580" s="112"/>
      <c r="O580" s="112"/>
      <c r="P580" s="112"/>
      <c r="Q580" s="112"/>
      <c r="R580" s="112"/>
      <c r="S580" s="112"/>
      <c r="T580" s="112"/>
      <c r="U580" s="112"/>
      <c r="V580" s="112"/>
      <c r="W580" s="112"/>
      <c r="X580" s="112"/>
      <c r="Y580" s="112"/>
      <c r="Z580" s="112"/>
      <c r="AA580" s="112"/>
    </row>
    <row r="581" spans="1:27" ht="14.25" customHeight="1">
      <c r="A581" s="114"/>
      <c r="B581" s="112"/>
      <c r="C581" s="112"/>
      <c r="D581" s="112"/>
      <c r="E581" s="112"/>
      <c r="F581" s="112"/>
      <c r="G581" s="112"/>
      <c r="H581" s="112"/>
      <c r="I581" s="147"/>
      <c r="J581" s="112"/>
      <c r="K581" s="112"/>
      <c r="L581" s="112"/>
      <c r="M581" s="112"/>
      <c r="N581" s="112"/>
      <c r="O581" s="112"/>
      <c r="P581" s="112"/>
      <c r="Q581" s="112"/>
      <c r="R581" s="112"/>
      <c r="S581" s="112"/>
      <c r="T581" s="112"/>
      <c r="U581" s="112"/>
      <c r="V581" s="112"/>
      <c r="W581" s="112"/>
      <c r="X581" s="112"/>
      <c r="Y581" s="112"/>
      <c r="Z581" s="112"/>
      <c r="AA581" s="112"/>
    </row>
    <row r="582" spans="1:27" ht="14.25" customHeight="1">
      <c r="A582" s="114"/>
      <c r="B582" s="112"/>
      <c r="C582" s="112"/>
      <c r="D582" s="112"/>
      <c r="E582" s="112"/>
      <c r="F582" s="112"/>
      <c r="G582" s="112"/>
      <c r="H582" s="112"/>
      <c r="I582" s="147"/>
      <c r="J582" s="112"/>
      <c r="K582" s="112"/>
      <c r="L582" s="112"/>
      <c r="M582" s="112"/>
      <c r="N582" s="112"/>
      <c r="O582" s="112"/>
      <c r="P582" s="112"/>
      <c r="Q582" s="112"/>
      <c r="R582" s="112"/>
      <c r="S582" s="112"/>
      <c r="T582" s="112"/>
      <c r="U582" s="112"/>
      <c r="V582" s="112"/>
      <c r="W582" s="112"/>
      <c r="X582" s="112"/>
      <c r="Y582" s="112"/>
      <c r="Z582" s="112"/>
      <c r="AA582" s="112"/>
    </row>
    <row r="583" spans="1:27" ht="14.25" customHeight="1">
      <c r="A583" s="114"/>
      <c r="B583" s="112"/>
      <c r="C583" s="112"/>
      <c r="D583" s="112"/>
      <c r="E583" s="112"/>
      <c r="F583" s="112"/>
      <c r="G583" s="112"/>
      <c r="H583" s="112"/>
      <c r="I583" s="147"/>
      <c r="J583" s="112"/>
      <c r="K583" s="112"/>
      <c r="L583" s="112"/>
      <c r="M583" s="112"/>
      <c r="N583" s="112"/>
      <c r="O583" s="112"/>
      <c r="P583" s="112"/>
      <c r="Q583" s="112"/>
      <c r="R583" s="112"/>
      <c r="S583" s="112"/>
      <c r="T583" s="112"/>
      <c r="U583" s="112"/>
      <c r="V583" s="112"/>
      <c r="W583" s="112"/>
      <c r="X583" s="112"/>
      <c r="Y583" s="112"/>
      <c r="Z583" s="112"/>
      <c r="AA583" s="112"/>
    </row>
    <row r="584" spans="1:27" ht="14.25" customHeight="1">
      <c r="A584" s="114"/>
      <c r="B584" s="112"/>
      <c r="C584" s="112"/>
      <c r="D584" s="112"/>
      <c r="E584" s="112"/>
      <c r="F584" s="112"/>
      <c r="G584" s="112"/>
      <c r="H584" s="112"/>
      <c r="I584" s="147"/>
      <c r="J584" s="112"/>
      <c r="K584" s="112"/>
      <c r="L584" s="112"/>
      <c r="M584" s="112"/>
      <c r="N584" s="112"/>
      <c r="O584" s="112"/>
      <c r="P584" s="112"/>
      <c r="Q584" s="112"/>
      <c r="R584" s="112"/>
      <c r="S584" s="112"/>
      <c r="T584" s="112"/>
      <c r="U584" s="112"/>
      <c r="V584" s="112"/>
      <c r="W584" s="112"/>
      <c r="X584" s="112"/>
      <c r="Y584" s="112"/>
      <c r="Z584" s="112"/>
      <c r="AA584" s="112"/>
    </row>
    <row r="585" spans="1:27" ht="14.25" customHeight="1">
      <c r="A585" s="114"/>
      <c r="B585" s="112"/>
      <c r="C585" s="112"/>
      <c r="D585" s="112"/>
      <c r="E585" s="112"/>
      <c r="F585" s="112"/>
      <c r="G585" s="112"/>
      <c r="H585" s="112"/>
      <c r="I585" s="147"/>
      <c r="J585" s="112"/>
      <c r="K585" s="112"/>
      <c r="L585" s="112"/>
      <c r="M585" s="112"/>
      <c r="N585" s="112"/>
      <c r="O585" s="112"/>
      <c r="P585" s="112"/>
      <c r="Q585" s="112"/>
      <c r="R585" s="112"/>
      <c r="S585" s="112"/>
      <c r="T585" s="112"/>
      <c r="U585" s="112"/>
      <c r="V585" s="112"/>
      <c r="W585" s="112"/>
      <c r="X585" s="112"/>
      <c r="Y585" s="112"/>
      <c r="Z585" s="112"/>
      <c r="AA585" s="112"/>
    </row>
    <row r="586" spans="1:27" ht="14.25" customHeight="1">
      <c r="A586" s="114"/>
      <c r="B586" s="112"/>
      <c r="C586" s="112"/>
      <c r="D586" s="112"/>
      <c r="E586" s="112"/>
      <c r="F586" s="112"/>
      <c r="G586" s="112"/>
      <c r="H586" s="112"/>
      <c r="I586" s="147"/>
      <c r="J586" s="112"/>
      <c r="K586" s="112"/>
      <c r="L586" s="112"/>
      <c r="M586" s="112"/>
      <c r="N586" s="112"/>
      <c r="O586" s="112"/>
      <c r="P586" s="112"/>
      <c r="Q586" s="112"/>
      <c r="R586" s="112"/>
      <c r="S586" s="112"/>
      <c r="T586" s="112"/>
      <c r="U586" s="112"/>
      <c r="V586" s="112"/>
      <c r="W586" s="112"/>
      <c r="X586" s="112"/>
      <c r="Y586" s="112"/>
      <c r="Z586" s="112"/>
      <c r="AA586" s="112"/>
    </row>
    <row r="587" spans="1:27" ht="14.25" customHeight="1">
      <c r="A587" s="114"/>
      <c r="B587" s="112"/>
      <c r="C587" s="112"/>
      <c r="D587" s="112"/>
      <c r="E587" s="112"/>
      <c r="F587" s="112"/>
      <c r="G587" s="112"/>
      <c r="H587" s="112"/>
      <c r="I587" s="147"/>
      <c r="J587" s="112"/>
      <c r="K587" s="112"/>
      <c r="L587" s="112"/>
      <c r="M587" s="112"/>
      <c r="N587" s="112"/>
      <c r="O587" s="112"/>
      <c r="P587" s="112"/>
      <c r="Q587" s="112"/>
      <c r="R587" s="112"/>
      <c r="S587" s="112"/>
      <c r="T587" s="112"/>
      <c r="U587" s="112"/>
      <c r="V587" s="112"/>
      <c r="W587" s="112"/>
      <c r="X587" s="112"/>
      <c r="Y587" s="112"/>
      <c r="Z587" s="112"/>
      <c r="AA587" s="112"/>
    </row>
    <row r="588" spans="1:27" ht="14.25" customHeight="1">
      <c r="A588" s="114"/>
      <c r="B588" s="112"/>
      <c r="C588" s="112"/>
      <c r="D588" s="112"/>
      <c r="E588" s="112"/>
      <c r="F588" s="112"/>
      <c r="G588" s="112"/>
      <c r="H588" s="112"/>
      <c r="I588" s="147"/>
      <c r="J588" s="112"/>
      <c r="K588" s="112"/>
      <c r="L588" s="112"/>
      <c r="M588" s="112"/>
      <c r="N588" s="112"/>
      <c r="O588" s="112"/>
      <c r="P588" s="112"/>
      <c r="Q588" s="112"/>
      <c r="R588" s="112"/>
      <c r="S588" s="112"/>
      <c r="T588" s="112"/>
      <c r="U588" s="112"/>
      <c r="V588" s="112"/>
      <c r="W588" s="112"/>
      <c r="X588" s="112"/>
      <c r="Y588" s="112"/>
      <c r="Z588" s="112"/>
      <c r="AA588" s="112"/>
    </row>
    <row r="589" spans="1:27" ht="14.25" customHeight="1">
      <c r="A589" s="114"/>
      <c r="B589" s="112"/>
      <c r="C589" s="112"/>
      <c r="D589" s="112"/>
      <c r="E589" s="112"/>
      <c r="F589" s="112"/>
      <c r="G589" s="112"/>
      <c r="H589" s="112"/>
      <c r="I589" s="147"/>
      <c r="J589" s="112"/>
      <c r="K589" s="112"/>
      <c r="L589" s="112"/>
      <c r="M589" s="112"/>
      <c r="N589" s="112"/>
      <c r="O589" s="112"/>
      <c r="P589" s="112"/>
      <c r="Q589" s="112"/>
      <c r="R589" s="112"/>
      <c r="S589" s="112"/>
      <c r="T589" s="112"/>
      <c r="U589" s="112"/>
      <c r="V589" s="112"/>
      <c r="W589" s="112"/>
      <c r="X589" s="112"/>
      <c r="Y589" s="112"/>
      <c r="Z589" s="112"/>
      <c r="AA589" s="112"/>
    </row>
    <row r="590" spans="1:27" ht="14.25" customHeight="1">
      <c r="A590" s="114"/>
      <c r="B590" s="112"/>
      <c r="C590" s="112"/>
      <c r="D590" s="112"/>
      <c r="E590" s="112"/>
      <c r="F590" s="112"/>
      <c r="G590" s="112"/>
      <c r="H590" s="112"/>
      <c r="I590" s="147"/>
      <c r="J590" s="112"/>
      <c r="K590" s="112"/>
      <c r="L590" s="112"/>
      <c r="M590" s="112"/>
      <c r="N590" s="112"/>
      <c r="O590" s="112"/>
      <c r="P590" s="112"/>
      <c r="Q590" s="112"/>
      <c r="R590" s="112"/>
      <c r="S590" s="112"/>
      <c r="T590" s="112"/>
      <c r="U590" s="112"/>
      <c r="V590" s="112"/>
      <c r="W590" s="112"/>
      <c r="X590" s="112"/>
      <c r="Y590" s="112"/>
      <c r="Z590" s="112"/>
      <c r="AA590" s="112"/>
    </row>
    <row r="591" spans="1:27" ht="14.25" customHeight="1">
      <c r="A591" s="114"/>
      <c r="B591" s="112"/>
      <c r="C591" s="112"/>
      <c r="D591" s="112"/>
      <c r="E591" s="112"/>
      <c r="F591" s="112"/>
      <c r="G591" s="112"/>
      <c r="H591" s="112"/>
      <c r="I591" s="147"/>
      <c r="J591" s="112"/>
      <c r="K591" s="112"/>
      <c r="L591" s="112"/>
      <c r="M591" s="112"/>
      <c r="N591" s="112"/>
      <c r="O591" s="112"/>
      <c r="P591" s="112"/>
      <c r="Q591" s="112"/>
      <c r="R591" s="112"/>
      <c r="S591" s="112"/>
      <c r="T591" s="112"/>
      <c r="U591" s="112"/>
      <c r="V591" s="112"/>
      <c r="W591" s="112"/>
      <c r="X591" s="112"/>
      <c r="Y591" s="112"/>
      <c r="Z591" s="112"/>
      <c r="AA591" s="112"/>
    </row>
    <row r="592" spans="1:27" ht="14.25" customHeight="1">
      <c r="A592" s="114"/>
      <c r="B592" s="112"/>
      <c r="C592" s="112"/>
      <c r="D592" s="112"/>
      <c r="E592" s="112"/>
      <c r="F592" s="112"/>
      <c r="G592" s="112"/>
      <c r="H592" s="112"/>
      <c r="I592" s="147"/>
      <c r="J592" s="112"/>
      <c r="K592" s="112"/>
      <c r="L592" s="112"/>
      <c r="M592" s="112"/>
      <c r="N592" s="112"/>
      <c r="O592" s="112"/>
      <c r="P592" s="112"/>
      <c r="Q592" s="112"/>
      <c r="R592" s="112"/>
      <c r="S592" s="112"/>
      <c r="T592" s="112"/>
      <c r="U592" s="112"/>
      <c r="V592" s="112"/>
      <c r="W592" s="112"/>
      <c r="X592" s="112"/>
      <c r="Y592" s="112"/>
      <c r="Z592" s="112"/>
      <c r="AA592" s="112"/>
    </row>
    <row r="593" spans="1:27" ht="14.25" customHeight="1">
      <c r="A593" s="114"/>
      <c r="B593" s="112"/>
      <c r="C593" s="112"/>
      <c r="D593" s="112"/>
      <c r="E593" s="112"/>
      <c r="F593" s="112"/>
      <c r="G593" s="112"/>
      <c r="H593" s="112"/>
      <c r="I593" s="147"/>
      <c r="J593" s="112"/>
      <c r="K593" s="112"/>
      <c r="L593" s="112"/>
      <c r="M593" s="112"/>
      <c r="N593" s="112"/>
      <c r="O593" s="112"/>
      <c r="P593" s="112"/>
      <c r="Q593" s="112"/>
      <c r="R593" s="112"/>
      <c r="S593" s="112"/>
      <c r="T593" s="112"/>
      <c r="U593" s="112"/>
      <c r="V593" s="112"/>
      <c r="W593" s="112"/>
      <c r="X593" s="112"/>
      <c r="Y593" s="112"/>
      <c r="Z593" s="112"/>
      <c r="AA593" s="112"/>
    </row>
    <row r="594" spans="1:27" ht="14.25" customHeight="1">
      <c r="A594" s="114"/>
      <c r="B594" s="112"/>
      <c r="C594" s="112"/>
      <c r="D594" s="112"/>
      <c r="E594" s="112"/>
      <c r="F594" s="112"/>
      <c r="G594" s="112"/>
      <c r="H594" s="112"/>
      <c r="I594" s="147"/>
      <c r="J594" s="112"/>
      <c r="K594" s="112"/>
      <c r="L594" s="112"/>
      <c r="M594" s="112"/>
      <c r="N594" s="112"/>
      <c r="O594" s="112"/>
      <c r="P594" s="112"/>
      <c r="Q594" s="112"/>
      <c r="R594" s="112"/>
      <c r="S594" s="112"/>
      <c r="T594" s="112"/>
      <c r="U594" s="112"/>
      <c r="V594" s="112"/>
      <c r="W594" s="112"/>
      <c r="X594" s="112"/>
      <c r="Y594" s="112"/>
      <c r="Z594" s="112"/>
      <c r="AA594" s="112"/>
    </row>
    <row r="595" spans="1:27" ht="14.25" customHeight="1">
      <c r="A595" s="114"/>
      <c r="B595" s="112"/>
      <c r="C595" s="112"/>
      <c r="D595" s="112"/>
      <c r="E595" s="112"/>
      <c r="F595" s="112"/>
      <c r="G595" s="112"/>
      <c r="H595" s="112"/>
      <c r="I595" s="147"/>
      <c r="J595" s="112"/>
      <c r="K595" s="112"/>
      <c r="L595" s="112"/>
      <c r="M595" s="112"/>
      <c r="N595" s="112"/>
      <c r="O595" s="112"/>
      <c r="P595" s="112"/>
      <c r="Q595" s="112"/>
      <c r="R595" s="112"/>
      <c r="S595" s="112"/>
      <c r="T595" s="112"/>
      <c r="U595" s="112"/>
      <c r="V595" s="112"/>
      <c r="W595" s="112"/>
      <c r="X595" s="112"/>
      <c r="Y595" s="112"/>
      <c r="Z595" s="112"/>
      <c r="AA595" s="112"/>
    </row>
    <row r="596" spans="1:27" ht="14.25" customHeight="1">
      <c r="A596" s="114"/>
      <c r="B596" s="112"/>
      <c r="C596" s="112"/>
      <c r="D596" s="112"/>
      <c r="E596" s="112"/>
      <c r="F596" s="112"/>
      <c r="G596" s="112"/>
      <c r="H596" s="112"/>
      <c r="I596" s="147"/>
      <c r="J596" s="112"/>
      <c r="K596" s="112"/>
      <c r="L596" s="112"/>
      <c r="M596" s="112"/>
      <c r="N596" s="112"/>
      <c r="O596" s="112"/>
      <c r="P596" s="112"/>
      <c r="Q596" s="112"/>
      <c r="R596" s="112"/>
      <c r="S596" s="112"/>
      <c r="T596" s="112"/>
      <c r="U596" s="112"/>
      <c r="V596" s="112"/>
      <c r="W596" s="112"/>
      <c r="X596" s="112"/>
      <c r="Y596" s="112"/>
      <c r="Z596" s="112"/>
      <c r="AA596" s="112"/>
    </row>
    <row r="597" spans="1:27" ht="14.25" customHeight="1">
      <c r="A597" s="114"/>
      <c r="B597" s="112"/>
      <c r="C597" s="112"/>
      <c r="D597" s="112"/>
      <c r="E597" s="112"/>
      <c r="F597" s="112"/>
      <c r="G597" s="112"/>
      <c r="H597" s="112"/>
      <c r="I597" s="147"/>
      <c r="J597" s="112"/>
      <c r="K597" s="112"/>
      <c r="L597" s="112"/>
      <c r="M597" s="112"/>
      <c r="N597" s="112"/>
      <c r="O597" s="112"/>
      <c r="P597" s="112"/>
      <c r="Q597" s="112"/>
      <c r="R597" s="112"/>
      <c r="S597" s="112"/>
      <c r="T597" s="112"/>
      <c r="U597" s="112"/>
      <c r="V597" s="112"/>
      <c r="W597" s="112"/>
      <c r="X597" s="112"/>
      <c r="Y597" s="112"/>
      <c r="Z597" s="112"/>
      <c r="AA597" s="112"/>
    </row>
    <row r="598" spans="1:27" ht="14.25" customHeight="1">
      <c r="A598" s="114"/>
      <c r="B598" s="112"/>
      <c r="C598" s="112"/>
      <c r="D598" s="112"/>
      <c r="E598" s="112"/>
      <c r="F598" s="112"/>
      <c r="G598" s="112"/>
      <c r="H598" s="112"/>
      <c r="I598" s="147"/>
      <c r="J598" s="112"/>
      <c r="K598" s="112"/>
      <c r="L598" s="112"/>
      <c r="M598" s="112"/>
      <c r="N598" s="112"/>
      <c r="O598" s="112"/>
      <c r="P598" s="112"/>
      <c r="Q598" s="112"/>
      <c r="R598" s="112"/>
      <c r="S598" s="112"/>
      <c r="T598" s="112"/>
      <c r="U598" s="112"/>
      <c r="V598" s="112"/>
      <c r="W598" s="112"/>
      <c r="X598" s="112"/>
      <c r="Y598" s="112"/>
      <c r="Z598" s="112"/>
      <c r="AA598" s="112"/>
    </row>
    <row r="599" spans="1:27" ht="14.25" customHeight="1">
      <c r="A599" s="114"/>
      <c r="B599" s="112"/>
      <c r="C599" s="112"/>
      <c r="D599" s="112"/>
      <c r="E599" s="112"/>
      <c r="F599" s="112"/>
      <c r="G599" s="112"/>
      <c r="H599" s="112"/>
      <c r="I599" s="147"/>
      <c r="J599" s="112"/>
      <c r="K599" s="112"/>
      <c r="L599" s="112"/>
      <c r="M599" s="112"/>
      <c r="N599" s="112"/>
      <c r="O599" s="112"/>
      <c r="P599" s="112"/>
      <c r="Q599" s="112"/>
      <c r="R599" s="112"/>
      <c r="S599" s="112"/>
      <c r="T599" s="112"/>
      <c r="U599" s="112"/>
      <c r="V599" s="112"/>
      <c r="W599" s="112"/>
      <c r="X599" s="112"/>
      <c r="Y599" s="112"/>
      <c r="Z599" s="112"/>
      <c r="AA599" s="112"/>
    </row>
    <row r="600" spans="1:27" ht="14.25" customHeight="1">
      <c r="A600" s="114"/>
      <c r="B600" s="112"/>
      <c r="C600" s="112"/>
      <c r="D600" s="112"/>
      <c r="E600" s="112"/>
      <c r="F600" s="112"/>
      <c r="G600" s="112"/>
      <c r="H600" s="112"/>
      <c r="I600" s="147"/>
      <c r="J600" s="112"/>
      <c r="K600" s="112"/>
      <c r="L600" s="112"/>
      <c r="M600" s="112"/>
      <c r="N600" s="112"/>
      <c r="O600" s="112"/>
      <c r="P600" s="112"/>
      <c r="Q600" s="112"/>
      <c r="R600" s="112"/>
      <c r="S600" s="112"/>
      <c r="T600" s="112"/>
      <c r="U600" s="112"/>
      <c r="V600" s="112"/>
      <c r="W600" s="112"/>
      <c r="X600" s="112"/>
      <c r="Y600" s="112"/>
      <c r="Z600" s="112"/>
      <c r="AA600" s="112"/>
    </row>
    <row r="601" spans="1:27" ht="14.25" customHeight="1">
      <c r="A601" s="114"/>
      <c r="B601" s="112"/>
      <c r="C601" s="112"/>
      <c r="D601" s="112"/>
      <c r="E601" s="112"/>
      <c r="F601" s="112"/>
      <c r="G601" s="112"/>
      <c r="H601" s="112"/>
      <c r="I601" s="147"/>
      <c r="J601" s="112"/>
      <c r="K601" s="112"/>
      <c r="L601" s="112"/>
      <c r="M601" s="112"/>
      <c r="N601" s="112"/>
      <c r="O601" s="112"/>
      <c r="P601" s="112"/>
      <c r="Q601" s="112"/>
      <c r="R601" s="112"/>
      <c r="S601" s="112"/>
      <c r="T601" s="112"/>
      <c r="U601" s="112"/>
      <c r="V601" s="112"/>
      <c r="W601" s="112"/>
      <c r="X601" s="112"/>
      <c r="Y601" s="112"/>
      <c r="Z601" s="112"/>
      <c r="AA601" s="112"/>
    </row>
    <row r="602" spans="1:27" ht="14.25" customHeight="1">
      <c r="A602" s="114"/>
      <c r="B602" s="112"/>
      <c r="C602" s="112"/>
      <c r="D602" s="112"/>
      <c r="E602" s="112"/>
      <c r="F602" s="112"/>
      <c r="G602" s="112"/>
      <c r="H602" s="112"/>
      <c r="I602" s="147"/>
      <c r="J602" s="112"/>
      <c r="K602" s="112"/>
      <c r="L602" s="112"/>
      <c r="M602" s="112"/>
      <c r="N602" s="112"/>
      <c r="O602" s="112"/>
      <c r="P602" s="112"/>
      <c r="Q602" s="112"/>
      <c r="R602" s="112"/>
      <c r="S602" s="112"/>
      <c r="T602" s="112"/>
      <c r="U602" s="112"/>
      <c r="V602" s="112"/>
      <c r="W602" s="112"/>
      <c r="X602" s="112"/>
      <c r="Y602" s="112"/>
      <c r="Z602" s="112"/>
      <c r="AA602" s="112"/>
    </row>
    <row r="603" spans="1:27" ht="14.25" customHeight="1">
      <c r="A603" s="114"/>
      <c r="B603" s="112"/>
      <c r="C603" s="112"/>
      <c r="D603" s="112"/>
      <c r="E603" s="112"/>
      <c r="F603" s="112"/>
      <c r="G603" s="112"/>
      <c r="H603" s="112"/>
      <c r="I603" s="147"/>
      <c r="J603" s="112"/>
      <c r="K603" s="112"/>
      <c r="L603" s="112"/>
      <c r="M603" s="112"/>
      <c r="N603" s="112"/>
      <c r="O603" s="112"/>
      <c r="P603" s="112"/>
      <c r="Q603" s="112"/>
      <c r="R603" s="112"/>
      <c r="S603" s="112"/>
      <c r="T603" s="112"/>
      <c r="U603" s="112"/>
      <c r="V603" s="112"/>
      <c r="W603" s="112"/>
      <c r="X603" s="112"/>
      <c r="Y603" s="112"/>
      <c r="Z603" s="112"/>
      <c r="AA603" s="112"/>
    </row>
    <row r="604" spans="1:27" ht="14.25" customHeight="1">
      <c r="A604" s="114"/>
      <c r="B604" s="112"/>
      <c r="C604" s="112"/>
      <c r="D604" s="112"/>
      <c r="E604" s="112"/>
      <c r="F604" s="112"/>
      <c r="G604" s="112"/>
      <c r="H604" s="112"/>
      <c r="I604" s="147"/>
      <c r="J604" s="112"/>
      <c r="K604" s="112"/>
      <c r="L604" s="112"/>
      <c r="M604" s="112"/>
      <c r="N604" s="112"/>
      <c r="O604" s="112"/>
      <c r="P604" s="112"/>
      <c r="Q604" s="112"/>
      <c r="R604" s="112"/>
      <c r="S604" s="112"/>
      <c r="T604" s="112"/>
      <c r="U604" s="112"/>
      <c r="V604" s="112"/>
      <c r="W604" s="112"/>
      <c r="X604" s="112"/>
      <c r="Y604" s="112"/>
      <c r="Z604" s="112"/>
      <c r="AA604" s="112"/>
    </row>
    <row r="605" spans="1:27" ht="14.25" customHeight="1">
      <c r="A605" s="114"/>
      <c r="B605" s="112"/>
      <c r="C605" s="112"/>
      <c r="D605" s="112"/>
      <c r="E605" s="112"/>
      <c r="F605" s="112"/>
      <c r="G605" s="112"/>
      <c r="H605" s="112"/>
      <c r="I605" s="147"/>
      <c r="J605" s="112"/>
      <c r="K605" s="112"/>
      <c r="L605" s="112"/>
      <c r="M605" s="112"/>
      <c r="N605" s="112"/>
      <c r="O605" s="112"/>
      <c r="P605" s="112"/>
      <c r="Q605" s="112"/>
      <c r="R605" s="112"/>
      <c r="S605" s="112"/>
      <c r="T605" s="112"/>
      <c r="U605" s="112"/>
      <c r="V605" s="112"/>
      <c r="W605" s="112"/>
      <c r="X605" s="112"/>
      <c r="Y605" s="112"/>
      <c r="Z605" s="112"/>
      <c r="AA605" s="112"/>
    </row>
    <row r="606" spans="1:27" ht="14.25" customHeight="1">
      <c r="A606" s="114"/>
      <c r="B606" s="112"/>
      <c r="C606" s="112"/>
      <c r="D606" s="112"/>
      <c r="E606" s="112"/>
      <c r="F606" s="112"/>
      <c r="G606" s="112"/>
      <c r="H606" s="112"/>
      <c r="I606" s="147"/>
      <c r="J606" s="112"/>
      <c r="K606" s="112"/>
      <c r="L606" s="112"/>
      <c r="M606" s="112"/>
      <c r="N606" s="112"/>
      <c r="O606" s="112"/>
      <c r="P606" s="112"/>
      <c r="Q606" s="112"/>
      <c r="R606" s="112"/>
      <c r="S606" s="112"/>
      <c r="T606" s="112"/>
      <c r="U606" s="112"/>
      <c r="V606" s="112"/>
      <c r="W606" s="112"/>
      <c r="X606" s="112"/>
      <c r="Y606" s="112"/>
      <c r="Z606" s="112"/>
      <c r="AA606" s="112"/>
    </row>
    <row r="607" spans="1:27" ht="14.25" customHeight="1">
      <c r="A607" s="114"/>
      <c r="B607" s="112"/>
      <c r="C607" s="112"/>
      <c r="D607" s="112"/>
      <c r="E607" s="112"/>
      <c r="F607" s="112"/>
      <c r="G607" s="112"/>
      <c r="H607" s="112"/>
      <c r="I607" s="147"/>
      <c r="J607" s="112"/>
      <c r="K607" s="112"/>
      <c r="L607" s="112"/>
      <c r="M607" s="112"/>
      <c r="N607" s="112"/>
      <c r="O607" s="112"/>
      <c r="P607" s="112"/>
      <c r="Q607" s="112"/>
      <c r="R607" s="112"/>
      <c r="S607" s="112"/>
      <c r="T607" s="112"/>
      <c r="U607" s="112"/>
      <c r="V607" s="112"/>
      <c r="W607" s="112"/>
      <c r="X607" s="112"/>
      <c r="Y607" s="112"/>
      <c r="Z607" s="112"/>
      <c r="AA607" s="112"/>
    </row>
    <row r="608" spans="1:27" ht="14.25" customHeight="1">
      <c r="A608" s="114"/>
      <c r="B608" s="112"/>
      <c r="C608" s="112"/>
      <c r="D608" s="112"/>
      <c r="E608" s="112"/>
      <c r="F608" s="112"/>
      <c r="G608" s="112"/>
      <c r="H608" s="112"/>
      <c r="I608" s="147"/>
      <c r="J608" s="112"/>
      <c r="K608" s="112"/>
      <c r="L608" s="112"/>
      <c r="M608" s="112"/>
      <c r="N608" s="112"/>
      <c r="O608" s="112"/>
      <c r="P608" s="112"/>
      <c r="Q608" s="112"/>
      <c r="R608" s="112"/>
      <c r="S608" s="112"/>
      <c r="T608" s="112"/>
      <c r="U608" s="112"/>
      <c r="V608" s="112"/>
      <c r="W608" s="112"/>
      <c r="X608" s="112"/>
      <c r="Y608" s="112"/>
      <c r="Z608" s="112"/>
      <c r="AA608" s="112"/>
    </row>
    <row r="609" spans="1:27" ht="14.25" customHeight="1">
      <c r="A609" s="114"/>
      <c r="B609" s="112"/>
      <c r="C609" s="112"/>
      <c r="D609" s="112"/>
      <c r="E609" s="112"/>
      <c r="F609" s="112"/>
      <c r="G609" s="112"/>
      <c r="H609" s="112"/>
      <c r="I609" s="147"/>
      <c r="J609" s="112"/>
      <c r="K609" s="112"/>
      <c r="L609" s="112"/>
      <c r="M609" s="112"/>
      <c r="N609" s="112"/>
      <c r="O609" s="112"/>
      <c r="P609" s="112"/>
      <c r="Q609" s="112"/>
      <c r="R609" s="112"/>
      <c r="S609" s="112"/>
      <c r="T609" s="112"/>
      <c r="U609" s="112"/>
      <c r="V609" s="112"/>
      <c r="W609" s="112"/>
      <c r="X609" s="112"/>
      <c r="Y609" s="112"/>
      <c r="Z609" s="112"/>
      <c r="AA609" s="112"/>
    </row>
    <row r="610" spans="1:27" ht="14.25" customHeight="1">
      <c r="A610" s="114"/>
      <c r="B610" s="112"/>
      <c r="C610" s="112"/>
      <c r="D610" s="112"/>
      <c r="E610" s="112"/>
      <c r="F610" s="112"/>
      <c r="G610" s="112"/>
      <c r="H610" s="112"/>
      <c r="I610" s="147"/>
      <c r="J610" s="112"/>
      <c r="K610" s="112"/>
      <c r="L610" s="112"/>
      <c r="M610" s="112"/>
      <c r="N610" s="112"/>
      <c r="O610" s="112"/>
      <c r="P610" s="112"/>
      <c r="Q610" s="112"/>
      <c r="R610" s="112"/>
      <c r="S610" s="112"/>
      <c r="T610" s="112"/>
      <c r="U610" s="112"/>
      <c r="V610" s="112"/>
      <c r="W610" s="112"/>
      <c r="X610" s="112"/>
      <c r="Y610" s="112"/>
      <c r="Z610" s="112"/>
      <c r="AA610" s="112"/>
    </row>
    <row r="611" spans="1:27" ht="14.25" customHeight="1">
      <c r="A611" s="114"/>
      <c r="B611" s="112"/>
      <c r="C611" s="112"/>
      <c r="D611" s="112"/>
      <c r="E611" s="112"/>
      <c r="F611" s="112"/>
      <c r="G611" s="112"/>
      <c r="H611" s="112"/>
      <c r="I611" s="147"/>
      <c r="J611" s="112"/>
      <c r="K611" s="112"/>
      <c r="L611" s="112"/>
      <c r="M611" s="112"/>
      <c r="N611" s="112"/>
      <c r="O611" s="112"/>
      <c r="P611" s="112"/>
      <c r="Q611" s="112"/>
      <c r="R611" s="112"/>
      <c r="S611" s="112"/>
      <c r="T611" s="112"/>
      <c r="U611" s="112"/>
      <c r="V611" s="112"/>
      <c r="W611" s="112"/>
      <c r="X611" s="112"/>
      <c r="Y611" s="112"/>
      <c r="Z611" s="112"/>
      <c r="AA611" s="112"/>
    </row>
    <row r="612" spans="1:27" ht="14.25" customHeight="1">
      <c r="A612" s="114"/>
      <c r="B612" s="112"/>
      <c r="C612" s="112"/>
      <c r="D612" s="112"/>
      <c r="E612" s="112"/>
      <c r="F612" s="112"/>
      <c r="G612" s="112"/>
      <c r="H612" s="112"/>
      <c r="I612" s="147"/>
      <c r="J612" s="112"/>
      <c r="K612" s="112"/>
      <c r="L612" s="112"/>
      <c r="M612" s="112"/>
      <c r="N612" s="112"/>
      <c r="O612" s="112"/>
      <c r="P612" s="112"/>
      <c r="Q612" s="112"/>
      <c r="R612" s="112"/>
      <c r="S612" s="112"/>
      <c r="T612" s="112"/>
      <c r="U612" s="112"/>
      <c r="V612" s="112"/>
      <c r="W612" s="112"/>
      <c r="X612" s="112"/>
      <c r="Y612" s="112"/>
      <c r="Z612" s="112"/>
      <c r="AA612" s="112"/>
    </row>
    <row r="613" spans="1:27" ht="14.25" customHeight="1">
      <c r="A613" s="114"/>
      <c r="B613" s="112"/>
      <c r="C613" s="112"/>
      <c r="D613" s="112"/>
      <c r="E613" s="112"/>
      <c r="F613" s="112"/>
      <c r="G613" s="112"/>
      <c r="H613" s="112"/>
      <c r="I613" s="147"/>
      <c r="J613" s="112"/>
      <c r="K613" s="112"/>
      <c r="L613" s="112"/>
      <c r="M613" s="112"/>
      <c r="N613" s="112"/>
      <c r="O613" s="112"/>
      <c r="P613" s="112"/>
      <c r="Q613" s="112"/>
      <c r="R613" s="112"/>
      <c r="S613" s="112"/>
      <c r="T613" s="112"/>
      <c r="U613" s="112"/>
      <c r="V613" s="112"/>
      <c r="W613" s="112"/>
      <c r="X613" s="112"/>
      <c r="Y613" s="112"/>
      <c r="Z613" s="112"/>
      <c r="AA613" s="112"/>
    </row>
    <row r="614" spans="1:27" ht="14.25" customHeight="1">
      <c r="A614" s="114"/>
      <c r="B614" s="112"/>
      <c r="C614" s="112"/>
      <c r="D614" s="112"/>
      <c r="E614" s="112"/>
      <c r="F614" s="112"/>
      <c r="G614" s="112"/>
      <c r="H614" s="112"/>
      <c r="I614" s="147"/>
      <c r="J614" s="112"/>
      <c r="K614" s="112"/>
      <c r="L614" s="112"/>
      <c r="M614" s="112"/>
      <c r="N614" s="112"/>
      <c r="O614" s="112"/>
      <c r="P614" s="112"/>
      <c r="Q614" s="112"/>
      <c r="R614" s="112"/>
      <c r="S614" s="112"/>
      <c r="T614" s="112"/>
      <c r="U614" s="112"/>
      <c r="V614" s="112"/>
      <c r="W614" s="112"/>
      <c r="X614" s="112"/>
      <c r="Y614" s="112"/>
      <c r="Z614" s="112"/>
      <c r="AA614" s="112"/>
    </row>
    <row r="615" spans="1:27" ht="14.25" customHeight="1">
      <c r="A615" s="114"/>
      <c r="B615" s="112"/>
      <c r="C615" s="112"/>
      <c r="D615" s="112"/>
      <c r="E615" s="112"/>
      <c r="F615" s="112"/>
      <c r="G615" s="112"/>
      <c r="H615" s="112"/>
      <c r="I615" s="147"/>
      <c r="J615" s="112"/>
      <c r="K615" s="112"/>
      <c r="L615" s="112"/>
      <c r="M615" s="112"/>
      <c r="N615" s="112"/>
      <c r="O615" s="112"/>
      <c r="P615" s="112"/>
      <c r="Q615" s="112"/>
      <c r="R615" s="112"/>
      <c r="S615" s="112"/>
      <c r="T615" s="112"/>
      <c r="U615" s="112"/>
      <c r="V615" s="112"/>
      <c r="W615" s="112"/>
      <c r="X615" s="112"/>
      <c r="Y615" s="112"/>
      <c r="Z615" s="112"/>
      <c r="AA615" s="112"/>
    </row>
    <row r="616" spans="1:27" ht="14.25" customHeight="1">
      <c r="A616" s="114"/>
      <c r="B616" s="112"/>
      <c r="C616" s="112"/>
      <c r="D616" s="112"/>
      <c r="E616" s="112"/>
      <c r="F616" s="112"/>
      <c r="G616" s="112"/>
      <c r="H616" s="112"/>
      <c r="I616" s="147"/>
      <c r="J616" s="112"/>
      <c r="K616" s="112"/>
      <c r="L616" s="112"/>
      <c r="M616" s="112"/>
      <c r="N616" s="112"/>
      <c r="O616" s="112"/>
      <c r="P616" s="112"/>
      <c r="Q616" s="112"/>
      <c r="R616" s="112"/>
      <c r="S616" s="112"/>
      <c r="T616" s="112"/>
      <c r="U616" s="112"/>
      <c r="V616" s="112"/>
      <c r="W616" s="112"/>
      <c r="X616" s="112"/>
      <c r="Y616" s="112"/>
      <c r="Z616" s="112"/>
      <c r="AA616" s="112"/>
    </row>
    <row r="617" spans="1:27" ht="14.25" customHeight="1">
      <c r="A617" s="114"/>
      <c r="B617" s="112"/>
      <c r="C617" s="112"/>
      <c r="D617" s="112"/>
      <c r="E617" s="112"/>
      <c r="F617" s="112"/>
      <c r="G617" s="112"/>
      <c r="H617" s="112"/>
      <c r="I617" s="147"/>
      <c r="J617" s="112"/>
      <c r="K617" s="112"/>
      <c r="L617" s="112"/>
      <c r="M617" s="112"/>
      <c r="N617" s="112"/>
      <c r="O617" s="112"/>
      <c r="P617" s="112"/>
      <c r="Q617" s="112"/>
      <c r="R617" s="112"/>
      <c r="S617" s="112"/>
      <c r="T617" s="112"/>
      <c r="U617" s="112"/>
      <c r="V617" s="112"/>
      <c r="W617" s="112"/>
      <c r="X617" s="112"/>
      <c r="Y617" s="112"/>
      <c r="Z617" s="112"/>
      <c r="AA617" s="112"/>
    </row>
    <row r="618" spans="1:27" ht="14.25" customHeight="1">
      <c r="A618" s="114"/>
      <c r="B618" s="112"/>
      <c r="C618" s="112"/>
      <c r="D618" s="112"/>
      <c r="E618" s="112"/>
      <c r="F618" s="112"/>
      <c r="G618" s="112"/>
      <c r="H618" s="112"/>
      <c r="I618" s="147"/>
      <c r="J618" s="112"/>
      <c r="K618" s="112"/>
      <c r="L618" s="112"/>
      <c r="M618" s="112"/>
      <c r="N618" s="112"/>
      <c r="O618" s="112"/>
      <c r="P618" s="112"/>
      <c r="Q618" s="112"/>
      <c r="R618" s="112"/>
      <c r="S618" s="112"/>
      <c r="T618" s="112"/>
      <c r="U618" s="112"/>
      <c r="V618" s="112"/>
      <c r="W618" s="112"/>
      <c r="X618" s="112"/>
      <c r="Y618" s="112"/>
      <c r="Z618" s="112"/>
      <c r="AA618" s="112"/>
    </row>
    <row r="619" spans="1:27" ht="14.25" customHeight="1">
      <c r="A619" s="114"/>
      <c r="B619" s="112"/>
      <c r="C619" s="112"/>
      <c r="D619" s="112"/>
      <c r="E619" s="112"/>
      <c r="F619" s="112"/>
      <c r="G619" s="112"/>
      <c r="H619" s="112"/>
      <c r="I619" s="147"/>
      <c r="J619" s="112"/>
      <c r="K619" s="112"/>
      <c r="L619" s="112"/>
      <c r="M619" s="112"/>
      <c r="N619" s="112"/>
      <c r="O619" s="112"/>
      <c r="P619" s="112"/>
      <c r="Q619" s="112"/>
      <c r="R619" s="112"/>
      <c r="S619" s="112"/>
      <c r="T619" s="112"/>
      <c r="U619" s="112"/>
      <c r="V619" s="112"/>
      <c r="W619" s="112"/>
      <c r="X619" s="112"/>
      <c r="Y619" s="112"/>
      <c r="Z619" s="112"/>
      <c r="AA619" s="112"/>
    </row>
    <row r="620" spans="1:27" ht="14.25" customHeight="1">
      <c r="A620" s="114"/>
      <c r="B620" s="112"/>
      <c r="C620" s="112"/>
      <c r="D620" s="112"/>
      <c r="E620" s="112"/>
      <c r="F620" s="112"/>
      <c r="G620" s="112"/>
      <c r="H620" s="112"/>
      <c r="I620" s="147"/>
      <c r="J620" s="112"/>
      <c r="K620" s="112"/>
      <c r="L620" s="112"/>
      <c r="M620" s="112"/>
      <c r="N620" s="112"/>
      <c r="O620" s="112"/>
      <c r="P620" s="112"/>
      <c r="Q620" s="112"/>
      <c r="R620" s="112"/>
      <c r="S620" s="112"/>
      <c r="T620" s="112"/>
      <c r="U620" s="112"/>
      <c r="V620" s="112"/>
      <c r="W620" s="112"/>
      <c r="X620" s="112"/>
      <c r="Y620" s="112"/>
      <c r="Z620" s="112"/>
      <c r="AA620" s="112"/>
    </row>
    <row r="621" spans="1:27" ht="14.25" customHeight="1">
      <c r="A621" s="114"/>
      <c r="B621" s="112"/>
      <c r="C621" s="112"/>
      <c r="D621" s="112"/>
      <c r="E621" s="112"/>
      <c r="F621" s="112"/>
      <c r="G621" s="112"/>
      <c r="H621" s="112"/>
      <c r="I621" s="147"/>
      <c r="J621" s="112"/>
      <c r="K621" s="112"/>
      <c r="L621" s="112"/>
      <c r="M621" s="112"/>
      <c r="N621" s="112"/>
      <c r="O621" s="112"/>
      <c r="P621" s="112"/>
      <c r="Q621" s="112"/>
      <c r="R621" s="112"/>
      <c r="S621" s="112"/>
      <c r="T621" s="112"/>
      <c r="U621" s="112"/>
      <c r="V621" s="112"/>
      <c r="W621" s="112"/>
      <c r="X621" s="112"/>
      <c r="Y621" s="112"/>
      <c r="Z621" s="112"/>
      <c r="AA621" s="112"/>
    </row>
    <row r="622" spans="1:27" ht="14.25" customHeight="1">
      <c r="A622" s="114"/>
      <c r="B622" s="112"/>
      <c r="C622" s="112"/>
      <c r="D622" s="112"/>
      <c r="E622" s="112"/>
      <c r="F622" s="112"/>
      <c r="G622" s="112"/>
      <c r="H622" s="112"/>
      <c r="I622" s="147"/>
      <c r="J622" s="112"/>
      <c r="K622" s="112"/>
      <c r="L622" s="112"/>
      <c r="M622" s="112"/>
      <c r="N622" s="112"/>
      <c r="O622" s="112"/>
      <c r="P622" s="112"/>
      <c r="Q622" s="112"/>
      <c r="R622" s="112"/>
      <c r="S622" s="112"/>
      <c r="T622" s="112"/>
      <c r="U622" s="112"/>
      <c r="V622" s="112"/>
      <c r="W622" s="112"/>
      <c r="X622" s="112"/>
      <c r="Y622" s="112"/>
      <c r="Z622" s="112"/>
      <c r="AA622" s="112"/>
    </row>
    <row r="623" spans="1:27" ht="14.25" customHeight="1">
      <c r="A623" s="114"/>
      <c r="B623" s="112"/>
      <c r="C623" s="112"/>
      <c r="D623" s="112"/>
      <c r="E623" s="112"/>
      <c r="F623" s="112"/>
      <c r="G623" s="112"/>
      <c r="H623" s="112"/>
      <c r="I623" s="147"/>
      <c r="J623" s="112"/>
      <c r="K623" s="112"/>
      <c r="L623" s="112"/>
      <c r="M623" s="112"/>
      <c r="N623" s="112"/>
      <c r="O623" s="112"/>
      <c r="P623" s="112"/>
      <c r="Q623" s="112"/>
      <c r="R623" s="112"/>
      <c r="S623" s="112"/>
      <c r="T623" s="112"/>
      <c r="U623" s="112"/>
      <c r="V623" s="112"/>
      <c r="W623" s="112"/>
      <c r="X623" s="112"/>
      <c r="Y623" s="112"/>
      <c r="Z623" s="112"/>
      <c r="AA623" s="112"/>
    </row>
    <row r="624" spans="1:27" ht="14.25" customHeight="1">
      <c r="A624" s="114"/>
      <c r="B624" s="112"/>
      <c r="C624" s="112"/>
      <c r="D624" s="112"/>
      <c r="E624" s="112"/>
      <c r="F624" s="112"/>
      <c r="G624" s="112"/>
      <c r="H624" s="112"/>
      <c r="I624" s="147"/>
      <c r="J624" s="112"/>
      <c r="K624" s="112"/>
      <c r="L624" s="112"/>
      <c r="M624" s="112"/>
      <c r="N624" s="112"/>
      <c r="O624" s="112"/>
      <c r="P624" s="112"/>
      <c r="Q624" s="112"/>
      <c r="R624" s="112"/>
      <c r="S624" s="112"/>
      <c r="T624" s="112"/>
      <c r="U624" s="112"/>
      <c r="V624" s="112"/>
      <c r="W624" s="112"/>
      <c r="X624" s="112"/>
      <c r="Y624" s="112"/>
      <c r="Z624" s="112"/>
      <c r="AA624" s="112"/>
    </row>
    <row r="625" spans="1:27" ht="14.25" customHeight="1">
      <c r="A625" s="114"/>
      <c r="B625" s="112"/>
      <c r="C625" s="112"/>
      <c r="D625" s="112"/>
      <c r="E625" s="112"/>
      <c r="F625" s="112"/>
      <c r="G625" s="112"/>
      <c r="H625" s="112"/>
      <c r="I625" s="147"/>
      <c r="J625" s="112"/>
      <c r="K625" s="112"/>
      <c r="L625" s="112"/>
      <c r="M625" s="112"/>
      <c r="N625" s="112"/>
      <c r="O625" s="112"/>
      <c r="P625" s="112"/>
      <c r="Q625" s="112"/>
      <c r="R625" s="112"/>
      <c r="S625" s="112"/>
      <c r="T625" s="112"/>
      <c r="U625" s="112"/>
      <c r="V625" s="112"/>
      <c r="W625" s="112"/>
      <c r="X625" s="112"/>
      <c r="Y625" s="112"/>
      <c r="Z625" s="112"/>
      <c r="AA625" s="112"/>
    </row>
    <row r="626" spans="1:27" ht="14.25" customHeight="1">
      <c r="A626" s="114"/>
      <c r="B626" s="112"/>
      <c r="C626" s="112"/>
      <c r="D626" s="112"/>
      <c r="E626" s="112"/>
      <c r="F626" s="112"/>
      <c r="G626" s="112"/>
      <c r="H626" s="112"/>
      <c r="I626" s="147"/>
      <c r="J626" s="112"/>
      <c r="K626" s="112"/>
      <c r="L626" s="112"/>
      <c r="M626" s="112"/>
      <c r="N626" s="112"/>
      <c r="O626" s="112"/>
      <c r="P626" s="112"/>
      <c r="Q626" s="112"/>
      <c r="R626" s="112"/>
      <c r="S626" s="112"/>
      <c r="T626" s="112"/>
      <c r="U626" s="112"/>
      <c r="V626" s="112"/>
      <c r="W626" s="112"/>
      <c r="X626" s="112"/>
      <c r="Y626" s="112"/>
      <c r="Z626" s="112"/>
      <c r="AA626" s="112"/>
    </row>
    <row r="627" spans="1:27" ht="14.25" customHeight="1">
      <c r="A627" s="114"/>
      <c r="B627" s="112"/>
      <c r="C627" s="112"/>
      <c r="D627" s="112"/>
      <c r="E627" s="112"/>
      <c r="F627" s="112"/>
      <c r="G627" s="112"/>
      <c r="H627" s="112"/>
      <c r="I627" s="147"/>
      <c r="J627" s="112"/>
      <c r="K627" s="112"/>
      <c r="L627" s="112"/>
      <c r="M627" s="112"/>
      <c r="N627" s="112"/>
      <c r="O627" s="112"/>
      <c r="P627" s="112"/>
      <c r="Q627" s="112"/>
      <c r="R627" s="112"/>
      <c r="S627" s="112"/>
      <c r="T627" s="112"/>
      <c r="U627" s="112"/>
      <c r="V627" s="112"/>
      <c r="W627" s="112"/>
      <c r="X627" s="112"/>
      <c r="Y627" s="112"/>
      <c r="Z627" s="112"/>
      <c r="AA627" s="112"/>
    </row>
    <row r="628" spans="1:27" ht="14.25" customHeight="1">
      <c r="A628" s="114"/>
      <c r="B628" s="112"/>
      <c r="C628" s="112"/>
      <c r="D628" s="112"/>
      <c r="E628" s="112"/>
      <c r="F628" s="112"/>
      <c r="G628" s="112"/>
      <c r="H628" s="112"/>
      <c r="I628" s="147"/>
      <c r="J628" s="112"/>
      <c r="K628" s="112"/>
      <c r="L628" s="112"/>
      <c r="M628" s="112"/>
      <c r="N628" s="112"/>
      <c r="O628" s="112"/>
      <c r="P628" s="112"/>
      <c r="Q628" s="112"/>
      <c r="R628" s="112"/>
      <c r="S628" s="112"/>
      <c r="T628" s="112"/>
      <c r="U628" s="112"/>
      <c r="V628" s="112"/>
      <c r="W628" s="112"/>
      <c r="X628" s="112"/>
      <c r="Y628" s="112"/>
      <c r="Z628" s="112"/>
      <c r="AA628" s="112"/>
    </row>
    <row r="629" spans="1:27" ht="14.25" customHeight="1">
      <c r="A629" s="114"/>
      <c r="B629" s="112"/>
      <c r="C629" s="112"/>
      <c r="D629" s="112"/>
      <c r="E629" s="112"/>
      <c r="F629" s="112"/>
      <c r="G629" s="112"/>
      <c r="H629" s="112"/>
      <c r="I629" s="147"/>
      <c r="J629" s="112"/>
      <c r="K629" s="112"/>
      <c r="L629" s="112"/>
      <c r="M629" s="112"/>
      <c r="N629" s="112"/>
      <c r="O629" s="112"/>
      <c r="P629" s="112"/>
      <c r="Q629" s="112"/>
      <c r="R629" s="112"/>
      <c r="S629" s="112"/>
      <c r="T629" s="112"/>
      <c r="U629" s="112"/>
      <c r="V629" s="112"/>
      <c r="W629" s="112"/>
      <c r="X629" s="112"/>
      <c r="Y629" s="112"/>
      <c r="Z629" s="112"/>
      <c r="AA629" s="112"/>
    </row>
    <row r="630" spans="1:27" ht="14.25" customHeight="1">
      <c r="A630" s="114"/>
      <c r="B630" s="112"/>
      <c r="C630" s="112"/>
      <c r="D630" s="112"/>
      <c r="E630" s="112"/>
      <c r="F630" s="112"/>
      <c r="G630" s="112"/>
      <c r="H630" s="112"/>
      <c r="I630" s="147"/>
      <c r="J630" s="112"/>
      <c r="K630" s="112"/>
      <c r="L630" s="112"/>
      <c r="M630" s="112"/>
      <c r="N630" s="112"/>
      <c r="O630" s="112"/>
      <c r="P630" s="112"/>
      <c r="Q630" s="112"/>
      <c r="R630" s="112"/>
      <c r="S630" s="112"/>
      <c r="T630" s="112"/>
      <c r="U630" s="112"/>
      <c r="V630" s="112"/>
      <c r="W630" s="112"/>
      <c r="X630" s="112"/>
      <c r="Y630" s="112"/>
      <c r="Z630" s="112"/>
      <c r="AA630" s="112"/>
    </row>
    <row r="631" spans="1:27" ht="14.25" customHeight="1">
      <c r="A631" s="114"/>
      <c r="B631" s="112"/>
      <c r="C631" s="112"/>
      <c r="D631" s="112"/>
      <c r="E631" s="112"/>
      <c r="F631" s="112"/>
      <c r="G631" s="112"/>
      <c r="H631" s="112"/>
      <c r="I631" s="147"/>
      <c r="J631" s="112"/>
      <c r="K631" s="112"/>
      <c r="L631" s="112"/>
      <c r="M631" s="112"/>
      <c r="N631" s="112"/>
      <c r="O631" s="112"/>
      <c r="P631" s="112"/>
      <c r="Q631" s="112"/>
      <c r="R631" s="112"/>
      <c r="S631" s="112"/>
      <c r="T631" s="112"/>
      <c r="U631" s="112"/>
      <c r="V631" s="112"/>
      <c r="W631" s="112"/>
      <c r="X631" s="112"/>
      <c r="Y631" s="112"/>
      <c r="Z631" s="112"/>
      <c r="AA631" s="112"/>
    </row>
    <row r="632" spans="1:27" ht="14.25" customHeight="1">
      <c r="A632" s="114"/>
      <c r="B632" s="112"/>
      <c r="C632" s="112"/>
      <c r="D632" s="112"/>
      <c r="E632" s="112"/>
      <c r="F632" s="112"/>
      <c r="G632" s="112"/>
      <c r="H632" s="112"/>
      <c r="I632" s="147"/>
      <c r="J632" s="112"/>
      <c r="K632" s="112"/>
      <c r="L632" s="112"/>
      <c r="M632" s="112"/>
      <c r="N632" s="112"/>
      <c r="O632" s="112"/>
      <c r="P632" s="112"/>
      <c r="Q632" s="112"/>
      <c r="R632" s="112"/>
      <c r="S632" s="112"/>
      <c r="T632" s="112"/>
      <c r="U632" s="112"/>
      <c r="V632" s="112"/>
      <c r="W632" s="112"/>
      <c r="X632" s="112"/>
      <c r="Y632" s="112"/>
      <c r="Z632" s="112"/>
      <c r="AA632" s="112"/>
    </row>
    <row r="633" spans="1:27" ht="14.25" customHeight="1">
      <c r="A633" s="114"/>
      <c r="B633" s="112"/>
      <c r="C633" s="112"/>
      <c r="D633" s="112"/>
      <c r="E633" s="112"/>
      <c r="F633" s="112"/>
      <c r="G633" s="112"/>
      <c r="H633" s="112"/>
      <c r="I633" s="147"/>
      <c r="J633" s="112"/>
      <c r="K633" s="112"/>
      <c r="L633" s="112"/>
      <c r="M633" s="112"/>
      <c r="N633" s="112"/>
      <c r="O633" s="112"/>
      <c r="P633" s="112"/>
      <c r="Q633" s="112"/>
      <c r="R633" s="112"/>
      <c r="S633" s="112"/>
      <c r="T633" s="112"/>
      <c r="U633" s="112"/>
      <c r="V633" s="112"/>
      <c r="W633" s="112"/>
      <c r="X633" s="112"/>
      <c r="Y633" s="112"/>
      <c r="Z633" s="112"/>
      <c r="AA633" s="112"/>
    </row>
    <row r="634" spans="1:27" ht="14.25" customHeight="1">
      <c r="A634" s="114"/>
      <c r="B634" s="112"/>
      <c r="C634" s="112"/>
      <c r="D634" s="112"/>
      <c r="E634" s="112"/>
      <c r="F634" s="112"/>
      <c r="G634" s="112"/>
      <c r="H634" s="112"/>
      <c r="I634" s="147"/>
      <c r="J634" s="112"/>
      <c r="K634" s="112"/>
      <c r="L634" s="112"/>
      <c r="M634" s="112"/>
      <c r="N634" s="112"/>
      <c r="O634" s="112"/>
      <c r="P634" s="112"/>
      <c r="Q634" s="112"/>
      <c r="R634" s="112"/>
      <c r="S634" s="112"/>
      <c r="T634" s="112"/>
      <c r="U634" s="112"/>
      <c r="V634" s="112"/>
      <c r="W634" s="112"/>
      <c r="X634" s="112"/>
      <c r="Y634" s="112"/>
      <c r="Z634" s="112"/>
      <c r="AA634" s="112"/>
    </row>
    <row r="635" spans="1:27" ht="14.25" customHeight="1">
      <c r="A635" s="114"/>
      <c r="B635" s="112"/>
      <c r="C635" s="112"/>
      <c r="D635" s="112"/>
      <c r="E635" s="112"/>
      <c r="F635" s="112"/>
      <c r="G635" s="112"/>
      <c r="H635" s="112"/>
      <c r="I635" s="147"/>
      <c r="J635" s="112"/>
      <c r="K635" s="112"/>
      <c r="L635" s="112"/>
      <c r="M635" s="112"/>
      <c r="N635" s="112"/>
      <c r="O635" s="112"/>
      <c r="P635" s="112"/>
      <c r="Q635" s="112"/>
      <c r="R635" s="112"/>
      <c r="S635" s="112"/>
      <c r="T635" s="112"/>
      <c r="U635" s="112"/>
      <c r="V635" s="112"/>
      <c r="W635" s="112"/>
      <c r="X635" s="112"/>
      <c r="Y635" s="112"/>
      <c r="Z635" s="112"/>
      <c r="AA635" s="112"/>
    </row>
    <row r="636" spans="1:27" ht="14.25" customHeight="1">
      <c r="A636" s="114"/>
      <c r="B636" s="112"/>
      <c r="C636" s="112"/>
      <c r="D636" s="112"/>
      <c r="E636" s="112"/>
      <c r="F636" s="112"/>
      <c r="G636" s="112"/>
      <c r="H636" s="112"/>
      <c r="I636" s="147"/>
      <c r="J636" s="112"/>
      <c r="K636" s="112"/>
      <c r="L636" s="112"/>
      <c r="M636" s="112"/>
      <c r="N636" s="112"/>
      <c r="O636" s="112"/>
      <c r="P636" s="112"/>
      <c r="Q636" s="112"/>
      <c r="R636" s="112"/>
      <c r="S636" s="112"/>
      <c r="T636" s="112"/>
      <c r="U636" s="112"/>
      <c r="V636" s="112"/>
      <c r="W636" s="112"/>
      <c r="X636" s="112"/>
      <c r="Y636" s="112"/>
      <c r="Z636" s="112"/>
      <c r="AA636" s="112"/>
    </row>
    <row r="637" spans="1:27" ht="14.25" customHeight="1">
      <c r="A637" s="114"/>
      <c r="B637" s="112"/>
      <c r="C637" s="112"/>
      <c r="D637" s="112"/>
      <c r="E637" s="112"/>
      <c r="F637" s="112"/>
      <c r="G637" s="112"/>
      <c r="H637" s="112"/>
      <c r="I637" s="147"/>
      <c r="J637" s="112"/>
      <c r="K637" s="112"/>
      <c r="L637" s="112"/>
      <c r="M637" s="112"/>
      <c r="N637" s="112"/>
      <c r="O637" s="112"/>
      <c r="P637" s="112"/>
      <c r="Q637" s="112"/>
      <c r="R637" s="112"/>
      <c r="S637" s="112"/>
      <c r="T637" s="112"/>
      <c r="U637" s="112"/>
      <c r="V637" s="112"/>
      <c r="W637" s="112"/>
      <c r="X637" s="112"/>
      <c r="Y637" s="112"/>
      <c r="Z637" s="112"/>
      <c r="AA637" s="112"/>
    </row>
    <row r="638" spans="1:27" ht="14.25" customHeight="1">
      <c r="A638" s="114"/>
      <c r="B638" s="112"/>
      <c r="C638" s="112"/>
      <c r="D638" s="112"/>
      <c r="E638" s="112"/>
      <c r="F638" s="112"/>
      <c r="G638" s="112"/>
      <c r="H638" s="112"/>
      <c r="I638" s="147"/>
      <c r="J638" s="112"/>
      <c r="K638" s="112"/>
      <c r="L638" s="112"/>
      <c r="M638" s="112"/>
      <c r="N638" s="112"/>
      <c r="O638" s="112"/>
      <c r="P638" s="112"/>
      <c r="Q638" s="112"/>
      <c r="R638" s="112"/>
      <c r="S638" s="112"/>
      <c r="T638" s="112"/>
      <c r="U638" s="112"/>
      <c r="V638" s="112"/>
      <c r="W638" s="112"/>
      <c r="X638" s="112"/>
      <c r="Y638" s="112"/>
      <c r="Z638" s="112"/>
      <c r="AA638" s="112"/>
    </row>
    <row r="639" spans="1:27" ht="14.25" customHeight="1">
      <c r="A639" s="114"/>
      <c r="B639" s="112"/>
      <c r="C639" s="112"/>
      <c r="D639" s="112"/>
      <c r="E639" s="112"/>
      <c r="F639" s="112"/>
      <c r="G639" s="112"/>
      <c r="H639" s="112"/>
      <c r="I639" s="147"/>
      <c r="J639" s="112"/>
      <c r="K639" s="112"/>
      <c r="L639" s="112"/>
      <c r="M639" s="112"/>
      <c r="N639" s="112"/>
      <c r="O639" s="112"/>
      <c r="P639" s="112"/>
      <c r="Q639" s="112"/>
      <c r="R639" s="112"/>
      <c r="S639" s="112"/>
      <c r="T639" s="112"/>
      <c r="U639" s="112"/>
      <c r="V639" s="112"/>
      <c r="W639" s="112"/>
      <c r="X639" s="112"/>
      <c r="Y639" s="112"/>
      <c r="Z639" s="112"/>
      <c r="AA639" s="112"/>
    </row>
    <row r="640" spans="1:27" ht="14.25" customHeight="1">
      <c r="A640" s="114"/>
      <c r="B640" s="112"/>
      <c r="C640" s="112"/>
      <c r="D640" s="112"/>
      <c r="E640" s="112"/>
      <c r="F640" s="112"/>
      <c r="G640" s="112"/>
      <c r="H640" s="112"/>
      <c r="I640" s="147"/>
      <c r="J640" s="112"/>
      <c r="K640" s="112"/>
      <c r="L640" s="112"/>
      <c r="M640" s="112"/>
      <c r="N640" s="112"/>
      <c r="O640" s="112"/>
      <c r="P640" s="112"/>
      <c r="Q640" s="112"/>
      <c r="R640" s="112"/>
      <c r="S640" s="112"/>
      <c r="T640" s="112"/>
      <c r="U640" s="112"/>
      <c r="V640" s="112"/>
      <c r="W640" s="112"/>
      <c r="X640" s="112"/>
      <c r="Y640" s="112"/>
      <c r="Z640" s="112"/>
      <c r="AA640" s="112"/>
    </row>
    <row r="641" spans="1:27" ht="14.25" customHeight="1">
      <c r="A641" s="114"/>
      <c r="B641" s="112"/>
      <c r="C641" s="112"/>
      <c r="D641" s="112"/>
      <c r="E641" s="112"/>
      <c r="F641" s="112"/>
      <c r="G641" s="112"/>
      <c r="H641" s="112"/>
      <c r="I641" s="147"/>
      <c r="J641" s="112"/>
      <c r="K641" s="112"/>
      <c r="L641" s="112"/>
      <c r="M641" s="112"/>
      <c r="N641" s="112"/>
      <c r="O641" s="112"/>
      <c r="P641" s="112"/>
      <c r="Q641" s="112"/>
      <c r="R641" s="112"/>
      <c r="S641" s="112"/>
      <c r="T641" s="112"/>
      <c r="U641" s="112"/>
      <c r="V641" s="112"/>
      <c r="W641" s="112"/>
      <c r="X641" s="112"/>
      <c r="Y641" s="112"/>
      <c r="Z641" s="112"/>
      <c r="AA641" s="112"/>
    </row>
    <row r="642" spans="1:27" ht="14.25" customHeight="1">
      <c r="A642" s="114"/>
      <c r="B642" s="112"/>
      <c r="C642" s="112"/>
      <c r="D642" s="112"/>
      <c r="E642" s="112"/>
      <c r="F642" s="112"/>
      <c r="G642" s="112"/>
      <c r="H642" s="112"/>
      <c r="I642" s="147"/>
      <c r="J642" s="112"/>
      <c r="K642" s="112"/>
      <c r="L642" s="112"/>
      <c r="M642" s="112"/>
      <c r="N642" s="112"/>
      <c r="O642" s="112"/>
      <c r="P642" s="112"/>
      <c r="Q642" s="112"/>
      <c r="R642" s="112"/>
      <c r="S642" s="112"/>
      <c r="T642" s="112"/>
      <c r="U642" s="112"/>
      <c r="V642" s="112"/>
      <c r="W642" s="112"/>
      <c r="X642" s="112"/>
      <c r="Y642" s="112"/>
      <c r="Z642" s="112"/>
      <c r="AA642" s="112"/>
    </row>
    <row r="643" spans="1:27" ht="14.25" customHeight="1">
      <c r="A643" s="114"/>
      <c r="B643" s="112"/>
      <c r="C643" s="112"/>
      <c r="D643" s="112"/>
      <c r="E643" s="112"/>
      <c r="F643" s="112"/>
      <c r="G643" s="112"/>
      <c r="H643" s="112"/>
      <c r="I643" s="147"/>
      <c r="J643" s="112"/>
      <c r="K643" s="112"/>
      <c r="L643" s="112"/>
      <c r="M643" s="112"/>
      <c r="N643" s="112"/>
      <c r="O643" s="112"/>
      <c r="P643" s="112"/>
      <c r="Q643" s="112"/>
      <c r="R643" s="112"/>
      <c r="S643" s="112"/>
      <c r="T643" s="112"/>
      <c r="U643" s="112"/>
      <c r="V643" s="112"/>
      <c r="W643" s="112"/>
      <c r="X643" s="112"/>
      <c r="Y643" s="112"/>
      <c r="Z643" s="112"/>
      <c r="AA643" s="112"/>
    </row>
    <row r="644" spans="1:27" ht="14.25" customHeight="1">
      <c r="A644" s="114"/>
      <c r="B644" s="112"/>
      <c r="C644" s="112"/>
      <c r="D644" s="112"/>
      <c r="E644" s="112"/>
      <c r="F644" s="112"/>
      <c r="G644" s="112"/>
      <c r="H644" s="112"/>
      <c r="I644" s="147"/>
      <c r="J644" s="112"/>
      <c r="K644" s="112"/>
      <c r="L644" s="112"/>
      <c r="M644" s="112"/>
      <c r="N644" s="112"/>
      <c r="O644" s="112"/>
      <c r="P644" s="112"/>
      <c r="Q644" s="112"/>
      <c r="R644" s="112"/>
      <c r="S644" s="112"/>
      <c r="T644" s="112"/>
      <c r="U644" s="112"/>
      <c r="V644" s="112"/>
      <c r="W644" s="112"/>
      <c r="X644" s="112"/>
      <c r="Y644" s="112"/>
      <c r="Z644" s="112"/>
      <c r="AA644" s="112"/>
    </row>
    <row r="645" spans="1:27" ht="14.25" customHeight="1">
      <c r="A645" s="114"/>
      <c r="B645" s="112"/>
      <c r="C645" s="112"/>
      <c r="D645" s="112"/>
      <c r="E645" s="112"/>
      <c r="F645" s="112"/>
      <c r="G645" s="112"/>
      <c r="H645" s="112"/>
      <c r="I645" s="147"/>
      <c r="J645" s="112"/>
      <c r="K645" s="112"/>
      <c r="L645" s="112"/>
      <c r="M645" s="112"/>
      <c r="N645" s="112"/>
      <c r="O645" s="112"/>
      <c r="P645" s="112"/>
      <c r="Q645" s="112"/>
      <c r="R645" s="112"/>
      <c r="S645" s="112"/>
      <c r="T645" s="112"/>
      <c r="U645" s="112"/>
      <c r="V645" s="112"/>
      <c r="W645" s="112"/>
      <c r="X645" s="112"/>
      <c r="Y645" s="112"/>
      <c r="Z645" s="112"/>
      <c r="AA645" s="112"/>
    </row>
    <row r="646" spans="1:27" ht="14.25" customHeight="1">
      <c r="A646" s="114"/>
      <c r="B646" s="112"/>
      <c r="C646" s="112"/>
      <c r="D646" s="112"/>
      <c r="E646" s="112"/>
      <c r="F646" s="112"/>
      <c r="G646" s="112"/>
      <c r="H646" s="112"/>
      <c r="I646" s="147"/>
      <c r="J646" s="112"/>
      <c r="K646" s="112"/>
      <c r="L646" s="112"/>
      <c r="M646" s="112"/>
      <c r="N646" s="112"/>
      <c r="O646" s="112"/>
      <c r="P646" s="112"/>
      <c r="Q646" s="112"/>
      <c r="R646" s="112"/>
      <c r="S646" s="112"/>
      <c r="T646" s="112"/>
      <c r="U646" s="112"/>
      <c r="V646" s="112"/>
      <c r="W646" s="112"/>
      <c r="X646" s="112"/>
      <c r="Y646" s="112"/>
      <c r="Z646" s="112"/>
      <c r="AA646" s="112"/>
    </row>
    <row r="647" spans="1:27" ht="14.25" customHeight="1">
      <c r="A647" s="114"/>
      <c r="B647" s="112"/>
      <c r="C647" s="112"/>
      <c r="D647" s="112"/>
      <c r="E647" s="112"/>
      <c r="F647" s="112"/>
      <c r="G647" s="112"/>
      <c r="H647" s="112"/>
      <c r="I647" s="147"/>
      <c r="J647" s="112"/>
      <c r="K647" s="112"/>
      <c r="L647" s="112"/>
      <c r="M647" s="112"/>
      <c r="N647" s="112"/>
      <c r="O647" s="112"/>
      <c r="P647" s="112"/>
      <c r="Q647" s="112"/>
      <c r="R647" s="112"/>
      <c r="S647" s="112"/>
      <c r="T647" s="112"/>
      <c r="U647" s="112"/>
      <c r="V647" s="112"/>
      <c r="W647" s="112"/>
      <c r="X647" s="112"/>
      <c r="Y647" s="112"/>
      <c r="Z647" s="112"/>
      <c r="AA647" s="112"/>
    </row>
    <row r="648" spans="1:27" ht="14.25" customHeight="1">
      <c r="A648" s="114"/>
      <c r="B648" s="112"/>
      <c r="C648" s="112"/>
      <c r="D648" s="112"/>
      <c r="E648" s="112"/>
      <c r="F648" s="112"/>
      <c r="G648" s="112"/>
      <c r="H648" s="112"/>
      <c r="I648" s="147"/>
      <c r="J648" s="112"/>
      <c r="K648" s="112"/>
      <c r="L648" s="112"/>
      <c r="M648" s="112"/>
      <c r="N648" s="112"/>
      <c r="O648" s="112"/>
      <c r="P648" s="112"/>
      <c r="Q648" s="112"/>
      <c r="R648" s="112"/>
      <c r="S648" s="112"/>
      <c r="T648" s="112"/>
      <c r="U648" s="112"/>
      <c r="V648" s="112"/>
      <c r="W648" s="112"/>
      <c r="X648" s="112"/>
      <c r="Y648" s="112"/>
      <c r="Z648" s="112"/>
      <c r="AA648" s="112"/>
    </row>
    <row r="649" spans="1:27" ht="14.25" customHeight="1">
      <c r="A649" s="114"/>
      <c r="B649" s="112"/>
      <c r="C649" s="112"/>
      <c r="D649" s="112"/>
      <c r="E649" s="112"/>
      <c r="F649" s="112"/>
      <c r="G649" s="112"/>
      <c r="H649" s="112"/>
      <c r="I649" s="147"/>
      <c r="J649" s="112"/>
      <c r="K649" s="112"/>
      <c r="L649" s="112"/>
      <c r="M649" s="112"/>
      <c r="N649" s="112"/>
      <c r="O649" s="112"/>
      <c r="P649" s="112"/>
      <c r="Q649" s="112"/>
      <c r="R649" s="112"/>
      <c r="S649" s="112"/>
      <c r="T649" s="112"/>
      <c r="U649" s="112"/>
      <c r="V649" s="112"/>
      <c r="W649" s="112"/>
      <c r="X649" s="112"/>
      <c r="Y649" s="112"/>
      <c r="Z649" s="112"/>
      <c r="AA649" s="112"/>
    </row>
    <row r="650" spans="1:27" ht="14.25" customHeight="1">
      <c r="A650" s="114"/>
      <c r="B650" s="112"/>
      <c r="C650" s="112"/>
      <c r="D650" s="112"/>
      <c r="E650" s="112"/>
      <c r="F650" s="112"/>
      <c r="G650" s="112"/>
      <c r="H650" s="112"/>
      <c r="I650" s="147"/>
      <c r="J650" s="112"/>
      <c r="K650" s="112"/>
      <c r="L650" s="112"/>
      <c r="M650" s="112"/>
      <c r="N650" s="112"/>
      <c r="O650" s="112"/>
      <c r="P650" s="112"/>
      <c r="Q650" s="112"/>
      <c r="R650" s="112"/>
      <c r="S650" s="112"/>
      <c r="T650" s="112"/>
      <c r="U650" s="112"/>
      <c r="V650" s="112"/>
      <c r="W650" s="112"/>
      <c r="X650" s="112"/>
      <c r="Y650" s="112"/>
      <c r="Z650" s="112"/>
      <c r="AA650" s="112"/>
    </row>
    <row r="651" spans="1:27" ht="14.25" customHeight="1">
      <c r="A651" s="114"/>
      <c r="B651" s="112"/>
      <c r="C651" s="112"/>
      <c r="D651" s="112"/>
      <c r="E651" s="112"/>
      <c r="F651" s="112"/>
      <c r="G651" s="112"/>
      <c r="H651" s="112"/>
      <c r="I651" s="147"/>
      <c r="J651" s="112"/>
      <c r="K651" s="112"/>
      <c r="L651" s="112"/>
      <c r="M651" s="112"/>
      <c r="N651" s="112"/>
      <c r="O651" s="112"/>
      <c r="P651" s="112"/>
      <c r="Q651" s="112"/>
      <c r="R651" s="112"/>
      <c r="S651" s="112"/>
      <c r="T651" s="112"/>
      <c r="U651" s="112"/>
      <c r="V651" s="112"/>
      <c r="W651" s="112"/>
      <c r="X651" s="112"/>
      <c r="Y651" s="112"/>
      <c r="Z651" s="112"/>
      <c r="AA651" s="112"/>
    </row>
    <row r="652" spans="1:27" ht="14.25" customHeight="1">
      <c r="A652" s="114"/>
      <c r="B652" s="112"/>
      <c r="C652" s="112"/>
      <c r="D652" s="112"/>
      <c r="E652" s="112"/>
      <c r="F652" s="112"/>
      <c r="G652" s="112"/>
      <c r="H652" s="112"/>
      <c r="I652" s="147"/>
      <c r="J652" s="112"/>
      <c r="K652" s="112"/>
      <c r="L652" s="112"/>
      <c r="M652" s="112"/>
      <c r="N652" s="112"/>
      <c r="O652" s="112"/>
      <c r="P652" s="112"/>
      <c r="Q652" s="112"/>
      <c r="R652" s="112"/>
      <c r="S652" s="112"/>
      <c r="T652" s="112"/>
      <c r="U652" s="112"/>
      <c r="V652" s="112"/>
      <c r="W652" s="112"/>
      <c r="X652" s="112"/>
      <c r="Y652" s="112"/>
      <c r="Z652" s="112"/>
      <c r="AA652" s="112"/>
    </row>
    <row r="653" spans="1:27" ht="14.25" customHeight="1">
      <c r="A653" s="114"/>
      <c r="B653" s="112"/>
      <c r="C653" s="112"/>
      <c r="D653" s="112"/>
      <c r="E653" s="112"/>
      <c r="F653" s="112"/>
      <c r="G653" s="112"/>
      <c r="H653" s="112"/>
      <c r="I653" s="147"/>
      <c r="J653" s="112"/>
      <c r="K653" s="112"/>
      <c r="L653" s="112"/>
      <c r="M653" s="112"/>
      <c r="N653" s="112"/>
      <c r="O653" s="112"/>
      <c r="P653" s="112"/>
      <c r="Q653" s="112"/>
      <c r="R653" s="112"/>
      <c r="S653" s="112"/>
      <c r="T653" s="112"/>
      <c r="U653" s="112"/>
      <c r="V653" s="112"/>
      <c r="W653" s="112"/>
      <c r="X653" s="112"/>
      <c r="Y653" s="112"/>
      <c r="Z653" s="112"/>
      <c r="AA653" s="112"/>
    </row>
    <row r="654" spans="1:27" ht="14.25" customHeight="1">
      <c r="A654" s="114"/>
      <c r="B654" s="112"/>
      <c r="C654" s="112"/>
      <c r="D654" s="112"/>
      <c r="E654" s="112"/>
      <c r="F654" s="112"/>
      <c r="G654" s="112"/>
      <c r="H654" s="112"/>
      <c r="I654" s="147"/>
      <c r="J654" s="112"/>
      <c r="K654" s="112"/>
      <c r="L654" s="112"/>
      <c r="M654" s="112"/>
      <c r="N654" s="112"/>
      <c r="O654" s="112"/>
      <c r="P654" s="112"/>
      <c r="Q654" s="112"/>
      <c r="R654" s="112"/>
      <c r="S654" s="112"/>
      <c r="T654" s="112"/>
      <c r="U654" s="112"/>
      <c r="V654" s="112"/>
      <c r="W654" s="112"/>
      <c r="X654" s="112"/>
      <c r="Y654" s="112"/>
      <c r="Z654" s="112"/>
      <c r="AA654" s="112"/>
    </row>
    <row r="655" spans="1:27" ht="14.25" customHeight="1">
      <c r="A655" s="114"/>
      <c r="B655" s="112"/>
      <c r="C655" s="112"/>
      <c r="D655" s="112"/>
      <c r="E655" s="112"/>
      <c r="F655" s="112"/>
      <c r="G655" s="112"/>
      <c r="H655" s="112"/>
      <c r="I655" s="147"/>
      <c r="J655" s="112"/>
      <c r="K655" s="112"/>
      <c r="L655" s="112"/>
      <c r="M655" s="112"/>
      <c r="N655" s="112"/>
      <c r="O655" s="112"/>
      <c r="P655" s="112"/>
      <c r="Q655" s="112"/>
      <c r="R655" s="112"/>
      <c r="S655" s="112"/>
      <c r="T655" s="112"/>
      <c r="U655" s="112"/>
      <c r="V655" s="112"/>
      <c r="W655" s="112"/>
      <c r="X655" s="112"/>
      <c r="Y655" s="112"/>
      <c r="Z655" s="112"/>
      <c r="AA655" s="112"/>
    </row>
    <row r="656" spans="1:27" ht="14.25" customHeight="1">
      <c r="A656" s="114"/>
      <c r="B656" s="112"/>
      <c r="C656" s="112"/>
      <c r="D656" s="112"/>
      <c r="E656" s="112"/>
      <c r="F656" s="112"/>
      <c r="G656" s="112"/>
      <c r="H656" s="112"/>
      <c r="I656" s="147"/>
      <c r="J656" s="112"/>
      <c r="K656" s="112"/>
      <c r="L656" s="112"/>
      <c r="M656" s="112"/>
      <c r="N656" s="112"/>
      <c r="O656" s="112"/>
      <c r="P656" s="112"/>
      <c r="Q656" s="112"/>
      <c r="R656" s="112"/>
      <c r="S656" s="112"/>
      <c r="T656" s="112"/>
      <c r="U656" s="112"/>
      <c r="V656" s="112"/>
      <c r="W656" s="112"/>
      <c r="X656" s="112"/>
      <c r="Y656" s="112"/>
      <c r="Z656" s="112"/>
      <c r="AA656" s="112"/>
    </row>
    <row r="657" spans="1:27" ht="14.25" customHeight="1">
      <c r="A657" s="114"/>
      <c r="B657" s="112"/>
      <c r="C657" s="112"/>
      <c r="D657" s="112"/>
      <c r="E657" s="112"/>
      <c r="F657" s="112"/>
      <c r="G657" s="112"/>
      <c r="H657" s="112"/>
      <c r="I657" s="147"/>
      <c r="J657" s="112"/>
      <c r="K657" s="112"/>
      <c r="L657" s="112"/>
      <c r="M657" s="112"/>
      <c r="N657" s="112"/>
      <c r="O657" s="112"/>
      <c r="P657" s="112"/>
      <c r="Q657" s="112"/>
      <c r="R657" s="112"/>
      <c r="S657" s="112"/>
      <c r="T657" s="112"/>
      <c r="U657" s="112"/>
      <c r="V657" s="112"/>
      <c r="W657" s="112"/>
      <c r="X657" s="112"/>
      <c r="Y657" s="112"/>
      <c r="Z657" s="112"/>
      <c r="AA657" s="112"/>
    </row>
    <row r="658" spans="1:27" ht="14.25" customHeight="1">
      <c r="A658" s="114"/>
      <c r="B658" s="112"/>
      <c r="C658" s="112"/>
      <c r="D658" s="112"/>
      <c r="E658" s="112"/>
      <c r="F658" s="112"/>
      <c r="G658" s="112"/>
      <c r="H658" s="112"/>
      <c r="I658" s="147"/>
      <c r="J658" s="112"/>
      <c r="K658" s="112"/>
      <c r="L658" s="112"/>
      <c r="M658" s="112"/>
      <c r="N658" s="112"/>
      <c r="O658" s="112"/>
      <c r="P658" s="112"/>
      <c r="Q658" s="112"/>
      <c r="R658" s="112"/>
      <c r="S658" s="112"/>
      <c r="T658" s="112"/>
      <c r="U658" s="112"/>
      <c r="V658" s="112"/>
      <c r="W658" s="112"/>
      <c r="X658" s="112"/>
      <c r="Y658" s="112"/>
      <c r="Z658" s="112"/>
      <c r="AA658" s="112"/>
    </row>
    <row r="659" spans="1:27" ht="14.25" customHeight="1">
      <c r="A659" s="114"/>
      <c r="B659" s="112"/>
      <c r="C659" s="112"/>
      <c r="D659" s="112"/>
      <c r="E659" s="112"/>
      <c r="F659" s="112"/>
      <c r="G659" s="112"/>
      <c r="H659" s="112"/>
      <c r="I659" s="147"/>
      <c r="J659" s="112"/>
      <c r="K659" s="112"/>
      <c r="L659" s="112"/>
      <c r="M659" s="112"/>
      <c r="N659" s="112"/>
      <c r="O659" s="112"/>
      <c r="P659" s="112"/>
      <c r="Q659" s="112"/>
      <c r="R659" s="112"/>
      <c r="S659" s="112"/>
      <c r="T659" s="112"/>
      <c r="U659" s="112"/>
      <c r="V659" s="112"/>
      <c r="W659" s="112"/>
      <c r="X659" s="112"/>
      <c r="Y659" s="112"/>
      <c r="Z659" s="112"/>
      <c r="AA659" s="112"/>
    </row>
    <row r="660" spans="1:27" ht="14.25" customHeight="1">
      <c r="A660" s="114"/>
      <c r="B660" s="112"/>
      <c r="C660" s="112"/>
      <c r="D660" s="112"/>
      <c r="E660" s="112"/>
      <c r="F660" s="112"/>
      <c r="G660" s="112"/>
      <c r="H660" s="112"/>
      <c r="I660" s="147"/>
      <c r="J660" s="112"/>
      <c r="K660" s="112"/>
      <c r="L660" s="112"/>
      <c r="M660" s="112"/>
      <c r="N660" s="112"/>
      <c r="O660" s="112"/>
      <c r="P660" s="112"/>
      <c r="Q660" s="112"/>
      <c r="R660" s="112"/>
      <c r="S660" s="112"/>
      <c r="T660" s="112"/>
      <c r="U660" s="112"/>
      <c r="V660" s="112"/>
      <c r="W660" s="112"/>
      <c r="X660" s="112"/>
      <c r="Y660" s="112"/>
      <c r="Z660" s="112"/>
      <c r="AA660" s="112"/>
    </row>
    <row r="661" spans="1:27" ht="14.25" customHeight="1">
      <c r="A661" s="114"/>
      <c r="B661" s="112"/>
      <c r="C661" s="112"/>
      <c r="D661" s="112"/>
      <c r="E661" s="112"/>
      <c r="F661" s="112"/>
      <c r="G661" s="112"/>
      <c r="H661" s="112"/>
      <c r="I661" s="147"/>
      <c r="J661" s="112"/>
      <c r="K661" s="112"/>
      <c r="L661" s="112"/>
      <c r="M661" s="112"/>
      <c r="N661" s="112"/>
      <c r="O661" s="112"/>
      <c r="P661" s="112"/>
      <c r="Q661" s="112"/>
      <c r="R661" s="112"/>
      <c r="S661" s="112"/>
      <c r="T661" s="112"/>
      <c r="U661" s="112"/>
      <c r="V661" s="112"/>
      <c r="W661" s="112"/>
      <c r="X661" s="112"/>
      <c r="Y661" s="112"/>
      <c r="Z661" s="112"/>
      <c r="AA661" s="112"/>
    </row>
    <row r="662" spans="1:27" ht="14.25" customHeight="1">
      <c r="A662" s="114"/>
      <c r="B662" s="112"/>
      <c r="C662" s="112"/>
      <c r="D662" s="112"/>
      <c r="E662" s="112"/>
      <c r="F662" s="112"/>
      <c r="G662" s="112"/>
      <c r="H662" s="112"/>
      <c r="I662" s="147"/>
      <c r="J662" s="112"/>
      <c r="K662" s="112"/>
      <c r="L662" s="112"/>
      <c r="M662" s="112"/>
      <c r="N662" s="112"/>
      <c r="O662" s="112"/>
      <c r="P662" s="112"/>
      <c r="Q662" s="112"/>
      <c r="R662" s="112"/>
      <c r="S662" s="112"/>
      <c r="T662" s="112"/>
      <c r="U662" s="112"/>
      <c r="V662" s="112"/>
      <c r="W662" s="112"/>
      <c r="X662" s="112"/>
      <c r="Y662" s="112"/>
      <c r="Z662" s="112"/>
      <c r="AA662" s="112"/>
    </row>
    <row r="663" spans="1:27" ht="14.25" customHeight="1">
      <c r="A663" s="114"/>
      <c r="B663" s="112"/>
      <c r="C663" s="112"/>
      <c r="D663" s="112"/>
      <c r="E663" s="112"/>
      <c r="F663" s="112"/>
      <c r="G663" s="112"/>
      <c r="H663" s="112"/>
      <c r="I663" s="147"/>
      <c r="J663" s="112"/>
      <c r="K663" s="112"/>
      <c r="L663" s="112"/>
      <c r="M663" s="112"/>
      <c r="N663" s="112"/>
      <c r="O663" s="112"/>
      <c r="P663" s="112"/>
      <c r="Q663" s="112"/>
      <c r="R663" s="112"/>
      <c r="S663" s="112"/>
      <c r="T663" s="112"/>
      <c r="U663" s="112"/>
      <c r="V663" s="112"/>
      <c r="W663" s="112"/>
      <c r="X663" s="112"/>
      <c r="Y663" s="112"/>
      <c r="Z663" s="112"/>
      <c r="AA663" s="112"/>
    </row>
    <row r="664" spans="1:27" ht="14.25" customHeight="1">
      <c r="A664" s="114"/>
      <c r="B664" s="112"/>
      <c r="C664" s="112"/>
      <c r="D664" s="112"/>
      <c r="E664" s="112"/>
      <c r="F664" s="112"/>
      <c r="G664" s="112"/>
      <c r="H664" s="112"/>
      <c r="I664" s="147"/>
      <c r="J664" s="112"/>
      <c r="K664" s="112"/>
      <c r="L664" s="112"/>
      <c r="M664" s="112"/>
      <c r="N664" s="112"/>
      <c r="O664" s="112"/>
      <c r="P664" s="112"/>
      <c r="Q664" s="112"/>
      <c r="R664" s="112"/>
      <c r="S664" s="112"/>
      <c r="T664" s="112"/>
      <c r="U664" s="112"/>
      <c r="V664" s="112"/>
      <c r="W664" s="112"/>
      <c r="X664" s="112"/>
      <c r="Y664" s="112"/>
      <c r="Z664" s="112"/>
      <c r="AA664" s="112"/>
    </row>
    <row r="665" spans="1:27" ht="14.25" customHeight="1">
      <c r="A665" s="114"/>
      <c r="B665" s="112"/>
      <c r="C665" s="112"/>
      <c r="D665" s="112"/>
      <c r="E665" s="112"/>
      <c r="F665" s="112"/>
      <c r="G665" s="112"/>
      <c r="H665" s="112"/>
      <c r="I665" s="147"/>
      <c r="J665" s="112"/>
      <c r="K665" s="112"/>
      <c r="L665" s="112"/>
      <c r="M665" s="112"/>
      <c r="N665" s="112"/>
      <c r="O665" s="112"/>
      <c r="P665" s="112"/>
      <c r="Q665" s="112"/>
      <c r="R665" s="112"/>
      <c r="S665" s="112"/>
      <c r="T665" s="112"/>
      <c r="U665" s="112"/>
      <c r="V665" s="112"/>
      <c r="W665" s="112"/>
      <c r="X665" s="112"/>
      <c r="Y665" s="112"/>
      <c r="Z665" s="112"/>
      <c r="AA665" s="112"/>
    </row>
    <row r="666" spans="1:27" ht="14.25" customHeight="1">
      <c r="A666" s="114"/>
      <c r="B666" s="112"/>
      <c r="C666" s="112"/>
      <c r="D666" s="112"/>
      <c r="E666" s="112"/>
      <c r="F666" s="112"/>
      <c r="G666" s="112"/>
      <c r="H666" s="112"/>
      <c r="I666" s="147"/>
      <c r="J666" s="112"/>
      <c r="K666" s="112"/>
      <c r="L666" s="112"/>
      <c r="M666" s="112"/>
      <c r="N666" s="112"/>
      <c r="O666" s="112"/>
      <c r="P666" s="112"/>
      <c r="Q666" s="112"/>
      <c r="R666" s="112"/>
      <c r="S666" s="112"/>
      <c r="T666" s="112"/>
      <c r="U666" s="112"/>
      <c r="V666" s="112"/>
      <c r="W666" s="112"/>
      <c r="X666" s="112"/>
      <c r="Y666" s="112"/>
      <c r="Z666" s="112"/>
      <c r="AA666" s="112"/>
    </row>
    <row r="667" spans="1:27" ht="14.25" customHeight="1">
      <c r="A667" s="114"/>
      <c r="B667" s="112"/>
      <c r="C667" s="112"/>
      <c r="D667" s="112"/>
      <c r="E667" s="112"/>
      <c r="F667" s="112"/>
      <c r="G667" s="112"/>
      <c r="H667" s="112"/>
      <c r="I667" s="147"/>
      <c r="J667" s="112"/>
      <c r="K667" s="112"/>
      <c r="L667" s="112"/>
      <c r="M667" s="112"/>
      <c r="N667" s="112"/>
      <c r="O667" s="112"/>
      <c r="P667" s="112"/>
      <c r="Q667" s="112"/>
      <c r="R667" s="112"/>
      <c r="S667" s="112"/>
      <c r="T667" s="112"/>
      <c r="U667" s="112"/>
      <c r="V667" s="112"/>
      <c r="W667" s="112"/>
      <c r="X667" s="112"/>
      <c r="Y667" s="112"/>
      <c r="Z667" s="112"/>
      <c r="AA667" s="112"/>
    </row>
    <row r="668" spans="1:27" ht="14.25" customHeight="1">
      <c r="A668" s="114"/>
      <c r="B668" s="112"/>
      <c r="C668" s="112"/>
      <c r="D668" s="112"/>
      <c r="E668" s="112"/>
      <c r="F668" s="112"/>
      <c r="G668" s="112"/>
      <c r="H668" s="112"/>
      <c r="I668" s="147"/>
      <c r="J668" s="112"/>
      <c r="K668" s="112"/>
      <c r="L668" s="112"/>
      <c r="M668" s="112"/>
      <c r="N668" s="112"/>
      <c r="O668" s="112"/>
      <c r="P668" s="112"/>
      <c r="Q668" s="112"/>
      <c r="R668" s="112"/>
      <c r="S668" s="112"/>
      <c r="T668" s="112"/>
      <c r="U668" s="112"/>
      <c r="V668" s="112"/>
      <c r="W668" s="112"/>
      <c r="X668" s="112"/>
      <c r="Y668" s="112"/>
      <c r="Z668" s="112"/>
      <c r="AA668" s="112"/>
    </row>
    <row r="669" spans="1:27" ht="14.25" customHeight="1">
      <c r="A669" s="114"/>
      <c r="B669" s="112"/>
      <c r="C669" s="112"/>
      <c r="D669" s="112"/>
      <c r="E669" s="112"/>
      <c r="F669" s="112"/>
      <c r="G669" s="112"/>
      <c r="H669" s="112"/>
      <c r="I669" s="147"/>
      <c r="J669" s="112"/>
      <c r="K669" s="112"/>
      <c r="L669" s="112"/>
      <c r="M669" s="112"/>
      <c r="N669" s="112"/>
      <c r="O669" s="112"/>
      <c r="P669" s="112"/>
      <c r="Q669" s="112"/>
      <c r="R669" s="112"/>
      <c r="S669" s="112"/>
      <c r="T669" s="112"/>
      <c r="U669" s="112"/>
      <c r="V669" s="112"/>
      <c r="W669" s="112"/>
      <c r="X669" s="112"/>
      <c r="Y669" s="112"/>
      <c r="Z669" s="112"/>
      <c r="AA669" s="112"/>
    </row>
    <row r="670" spans="1:27" ht="14.25" customHeight="1">
      <c r="A670" s="114"/>
      <c r="B670" s="112"/>
      <c r="C670" s="112"/>
      <c r="D670" s="112"/>
      <c r="E670" s="112"/>
      <c r="F670" s="112"/>
      <c r="G670" s="112"/>
      <c r="H670" s="112"/>
      <c r="I670" s="147"/>
      <c r="J670" s="112"/>
      <c r="K670" s="112"/>
      <c r="L670" s="112"/>
      <c r="M670" s="112"/>
      <c r="N670" s="112"/>
      <c r="O670" s="112"/>
      <c r="P670" s="112"/>
      <c r="Q670" s="112"/>
      <c r="R670" s="112"/>
      <c r="S670" s="112"/>
      <c r="T670" s="112"/>
      <c r="U670" s="112"/>
      <c r="V670" s="112"/>
      <c r="W670" s="112"/>
      <c r="X670" s="112"/>
      <c r="Y670" s="112"/>
      <c r="Z670" s="112"/>
      <c r="AA670" s="112"/>
    </row>
    <row r="671" spans="1:27" ht="14.25" customHeight="1">
      <c r="A671" s="114"/>
      <c r="B671" s="112"/>
      <c r="C671" s="112"/>
      <c r="D671" s="112"/>
      <c r="E671" s="112"/>
      <c r="F671" s="112"/>
      <c r="G671" s="112"/>
      <c r="H671" s="112"/>
      <c r="I671" s="147"/>
      <c r="J671" s="112"/>
      <c r="K671" s="112"/>
      <c r="L671" s="112"/>
      <c r="M671" s="112"/>
      <c r="N671" s="112"/>
      <c r="O671" s="112"/>
      <c r="P671" s="112"/>
      <c r="Q671" s="112"/>
      <c r="R671" s="112"/>
      <c r="S671" s="112"/>
      <c r="T671" s="112"/>
      <c r="U671" s="112"/>
      <c r="V671" s="112"/>
      <c r="W671" s="112"/>
      <c r="X671" s="112"/>
      <c r="Y671" s="112"/>
      <c r="Z671" s="112"/>
      <c r="AA671" s="112"/>
    </row>
    <row r="672" spans="1:27" ht="14.25" customHeight="1">
      <c r="A672" s="114"/>
      <c r="B672" s="112"/>
      <c r="C672" s="112"/>
      <c r="D672" s="112"/>
      <c r="E672" s="112"/>
      <c r="F672" s="112"/>
      <c r="G672" s="112"/>
      <c r="H672" s="112"/>
      <c r="I672" s="147"/>
      <c r="J672" s="112"/>
      <c r="K672" s="112"/>
      <c r="L672" s="112"/>
      <c r="M672" s="112"/>
      <c r="N672" s="112"/>
      <c r="O672" s="112"/>
      <c r="P672" s="112"/>
      <c r="Q672" s="112"/>
      <c r="R672" s="112"/>
      <c r="S672" s="112"/>
      <c r="T672" s="112"/>
      <c r="U672" s="112"/>
      <c r="V672" s="112"/>
      <c r="W672" s="112"/>
      <c r="X672" s="112"/>
      <c r="Y672" s="112"/>
      <c r="Z672" s="112"/>
      <c r="AA672" s="112"/>
    </row>
    <row r="673" spans="1:27" ht="14.25" customHeight="1">
      <c r="A673" s="114"/>
      <c r="B673" s="112"/>
      <c r="C673" s="112"/>
      <c r="D673" s="112"/>
      <c r="E673" s="112"/>
      <c r="F673" s="112"/>
      <c r="G673" s="112"/>
      <c r="H673" s="112"/>
      <c r="I673" s="147"/>
      <c r="J673" s="112"/>
      <c r="K673" s="112"/>
      <c r="L673" s="112"/>
      <c r="M673" s="112"/>
      <c r="N673" s="112"/>
      <c r="O673" s="112"/>
      <c r="P673" s="112"/>
      <c r="Q673" s="112"/>
      <c r="R673" s="112"/>
      <c r="S673" s="112"/>
      <c r="T673" s="112"/>
      <c r="U673" s="112"/>
      <c r="V673" s="112"/>
      <c r="W673" s="112"/>
      <c r="X673" s="112"/>
      <c r="Y673" s="112"/>
      <c r="Z673" s="112"/>
      <c r="AA673" s="112"/>
    </row>
    <row r="674" spans="1:27" ht="14.25" customHeight="1">
      <c r="A674" s="114"/>
      <c r="B674" s="112"/>
      <c r="C674" s="112"/>
      <c r="D674" s="112"/>
      <c r="E674" s="112"/>
      <c r="F674" s="112"/>
      <c r="G674" s="112"/>
      <c r="H674" s="112"/>
      <c r="I674" s="147"/>
      <c r="J674" s="112"/>
      <c r="K674" s="112"/>
      <c r="L674" s="112"/>
      <c r="M674" s="112"/>
      <c r="N674" s="112"/>
      <c r="O674" s="112"/>
      <c r="P674" s="112"/>
      <c r="Q674" s="112"/>
      <c r="R674" s="112"/>
      <c r="S674" s="112"/>
      <c r="T674" s="112"/>
      <c r="U674" s="112"/>
      <c r="V674" s="112"/>
      <c r="W674" s="112"/>
      <c r="X674" s="112"/>
      <c r="Y674" s="112"/>
      <c r="Z674" s="112"/>
      <c r="AA674" s="112"/>
    </row>
    <row r="675" spans="1:27" ht="14.25" customHeight="1">
      <c r="A675" s="114"/>
      <c r="B675" s="112"/>
      <c r="C675" s="112"/>
      <c r="D675" s="112"/>
      <c r="E675" s="112"/>
      <c r="F675" s="112"/>
      <c r="G675" s="112"/>
      <c r="H675" s="112"/>
      <c r="I675" s="147"/>
      <c r="J675" s="112"/>
      <c r="K675" s="112"/>
      <c r="L675" s="112"/>
      <c r="M675" s="112"/>
      <c r="N675" s="112"/>
      <c r="O675" s="112"/>
      <c r="P675" s="112"/>
      <c r="Q675" s="112"/>
      <c r="R675" s="112"/>
      <c r="S675" s="112"/>
      <c r="T675" s="112"/>
      <c r="U675" s="112"/>
      <c r="V675" s="112"/>
      <c r="W675" s="112"/>
      <c r="X675" s="112"/>
      <c r="Y675" s="112"/>
      <c r="Z675" s="112"/>
      <c r="AA675" s="112"/>
    </row>
    <row r="676" spans="1:27" ht="14.25" customHeight="1">
      <c r="A676" s="114"/>
      <c r="B676" s="112"/>
      <c r="C676" s="112"/>
      <c r="D676" s="112"/>
      <c r="E676" s="112"/>
      <c r="F676" s="112"/>
      <c r="G676" s="112"/>
      <c r="H676" s="112"/>
      <c r="I676" s="147"/>
      <c r="J676" s="112"/>
      <c r="K676" s="112"/>
      <c r="L676" s="112"/>
      <c r="M676" s="112"/>
      <c r="N676" s="112"/>
      <c r="O676" s="112"/>
      <c r="P676" s="112"/>
      <c r="Q676" s="112"/>
      <c r="R676" s="112"/>
      <c r="S676" s="112"/>
      <c r="T676" s="112"/>
      <c r="U676" s="112"/>
      <c r="V676" s="112"/>
      <c r="W676" s="112"/>
      <c r="X676" s="112"/>
      <c r="Y676" s="112"/>
      <c r="Z676" s="112"/>
      <c r="AA676" s="112"/>
    </row>
    <row r="677" spans="1:27" ht="14.25" customHeight="1">
      <c r="A677" s="114"/>
      <c r="B677" s="112"/>
      <c r="C677" s="112"/>
      <c r="D677" s="112"/>
      <c r="E677" s="112"/>
      <c r="F677" s="112"/>
      <c r="G677" s="112"/>
      <c r="H677" s="112"/>
      <c r="I677" s="147"/>
      <c r="J677" s="112"/>
      <c r="K677" s="112"/>
      <c r="L677" s="112"/>
      <c r="M677" s="112"/>
      <c r="N677" s="112"/>
      <c r="O677" s="112"/>
      <c r="P677" s="112"/>
      <c r="Q677" s="112"/>
      <c r="R677" s="112"/>
      <c r="S677" s="112"/>
      <c r="T677" s="112"/>
      <c r="U677" s="112"/>
      <c r="V677" s="112"/>
      <c r="W677" s="112"/>
      <c r="X677" s="112"/>
      <c r="Y677" s="112"/>
      <c r="Z677" s="112"/>
      <c r="AA677" s="112"/>
    </row>
    <row r="678" spans="1:27" ht="14.25" customHeight="1">
      <c r="A678" s="114"/>
      <c r="B678" s="112"/>
      <c r="C678" s="112"/>
      <c r="D678" s="112"/>
      <c r="E678" s="112"/>
      <c r="F678" s="112"/>
      <c r="G678" s="112"/>
      <c r="H678" s="112"/>
      <c r="I678" s="147"/>
      <c r="J678" s="112"/>
      <c r="K678" s="112"/>
      <c r="L678" s="112"/>
      <c r="M678" s="112"/>
      <c r="N678" s="112"/>
      <c r="O678" s="112"/>
      <c r="P678" s="112"/>
      <c r="Q678" s="112"/>
      <c r="R678" s="112"/>
      <c r="S678" s="112"/>
      <c r="T678" s="112"/>
      <c r="U678" s="112"/>
      <c r="V678" s="112"/>
      <c r="W678" s="112"/>
      <c r="X678" s="112"/>
      <c r="Y678" s="112"/>
      <c r="Z678" s="112"/>
      <c r="AA678" s="112"/>
    </row>
    <row r="679" spans="1:27" ht="14.25" customHeight="1">
      <c r="A679" s="114"/>
      <c r="B679" s="112"/>
      <c r="C679" s="112"/>
      <c r="D679" s="112"/>
      <c r="E679" s="112"/>
      <c r="F679" s="112"/>
      <c r="G679" s="112"/>
      <c r="H679" s="112"/>
      <c r="I679" s="147"/>
      <c r="J679" s="112"/>
      <c r="K679" s="112"/>
      <c r="L679" s="112"/>
      <c r="M679" s="112"/>
      <c r="N679" s="112"/>
      <c r="O679" s="112"/>
      <c r="P679" s="112"/>
      <c r="Q679" s="112"/>
      <c r="R679" s="112"/>
      <c r="S679" s="112"/>
      <c r="T679" s="112"/>
      <c r="U679" s="112"/>
      <c r="V679" s="112"/>
      <c r="W679" s="112"/>
      <c r="X679" s="112"/>
      <c r="Y679" s="112"/>
      <c r="Z679" s="112"/>
      <c r="AA679" s="112"/>
    </row>
    <row r="680" spans="1:27" ht="14.25" customHeight="1">
      <c r="A680" s="114"/>
      <c r="B680" s="112"/>
      <c r="C680" s="112"/>
      <c r="D680" s="112"/>
      <c r="E680" s="112"/>
      <c r="F680" s="112"/>
      <c r="G680" s="112"/>
      <c r="H680" s="112"/>
      <c r="I680" s="147"/>
      <c r="J680" s="112"/>
      <c r="K680" s="112"/>
      <c r="L680" s="112"/>
      <c r="M680" s="112"/>
      <c r="N680" s="112"/>
      <c r="O680" s="112"/>
      <c r="P680" s="112"/>
      <c r="Q680" s="112"/>
      <c r="R680" s="112"/>
      <c r="S680" s="112"/>
      <c r="T680" s="112"/>
      <c r="U680" s="112"/>
      <c r="V680" s="112"/>
      <c r="W680" s="112"/>
      <c r="X680" s="112"/>
      <c r="Y680" s="112"/>
      <c r="Z680" s="112"/>
      <c r="AA680" s="112"/>
    </row>
    <row r="681" spans="1:27" ht="14.25" customHeight="1">
      <c r="A681" s="114"/>
      <c r="B681" s="112"/>
      <c r="C681" s="112"/>
      <c r="D681" s="112"/>
      <c r="E681" s="112"/>
      <c r="F681" s="112"/>
      <c r="G681" s="112"/>
      <c r="H681" s="112"/>
      <c r="I681" s="147"/>
      <c r="J681" s="112"/>
      <c r="K681" s="112"/>
      <c r="L681" s="112"/>
      <c r="M681" s="112"/>
      <c r="N681" s="112"/>
      <c r="O681" s="112"/>
      <c r="P681" s="112"/>
      <c r="Q681" s="112"/>
      <c r="R681" s="112"/>
      <c r="S681" s="112"/>
      <c r="T681" s="112"/>
      <c r="U681" s="112"/>
      <c r="V681" s="112"/>
      <c r="W681" s="112"/>
      <c r="X681" s="112"/>
      <c r="Y681" s="112"/>
      <c r="Z681" s="112"/>
      <c r="AA681" s="112"/>
    </row>
    <row r="682" spans="1:27" ht="14.25" customHeight="1">
      <c r="A682" s="114"/>
      <c r="B682" s="112"/>
      <c r="C682" s="112"/>
      <c r="D682" s="112"/>
      <c r="E682" s="112"/>
      <c r="F682" s="112"/>
      <c r="G682" s="112"/>
      <c r="H682" s="112"/>
      <c r="I682" s="147"/>
      <c r="J682" s="112"/>
      <c r="K682" s="112"/>
      <c r="L682" s="112"/>
      <c r="M682" s="112"/>
      <c r="N682" s="112"/>
      <c r="O682" s="112"/>
      <c r="P682" s="112"/>
      <c r="Q682" s="112"/>
      <c r="R682" s="112"/>
      <c r="S682" s="112"/>
      <c r="T682" s="112"/>
      <c r="U682" s="112"/>
      <c r="V682" s="112"/>
      <c r="W682" s="112"/>
      <c r="X682" s="112"/>
      <c r="Y682" s="112"/>
      <c r="Z682" s="112"/>
      <c r="AA682" s="112"/>
    </row>
    <row r="683" spans="1:27" ht="14.25" customHeight="1">
      <c r="A683" s="114"/>
      <c r="B683" s="112"/>
      <c r="C683" s="112"/>
      <c r="D683" s="112"/>
      <c r="E683" s="112"/>
      <c r="F683" s="112"/>
      <c r="G683" s="112"/>
      <c r="H683" s="112"/>
      <c r="I683" s="147"/>
      <c r="J683" s="112"/>
      <c r="K683" s="112"/>
      <c r="L683" s="112"/>
      <c r="M683" s="112"/>
      <c r="N683" s="112"/>
      <c r="O683" s="112"/>
      <c r="P683" s="112"/>
      <c r="Q683" s="112"/>
      <c r="R683" s="112"/>
      <c r="S683" s="112"/>
      <c r="T683" s="112"/>
      <c r="U683" s="112"/>
      <c r="V683" s="112"/>
      <c r="W683" s="112"/>
      <c r="X683" s="112"/>
      <c r="Y683" s="112"/>
      <c r="Z683" s="112"/>
      <c r="AA683" s="112"/>
    </row>
    <row r="684" spans="1:27" ht="14.25" customHeight="1">
      <c r="A684" s="114"/>
      <c r="B684" s="112"/>
      <c r="C684" s="112"/>
      <c r="D684" s="112"/>
      <c r="E684" s="112"/>
      <c r="F684" s="112"/>
      <c r="G684" s="112"/>
      <c r="H684" s="112"/>
      <c r="I684" s="147"/>
      <c r="J684" s="112"/>
      <c r="K684" s="112"/>
      <c r="L684" s="112"/>
      <c r="M684" s="112"/>
      <c r="N684" s="112"/>
      <c r="O684" s="112"/>
      <c r="P684" s="112"/>
      <c r="Q684" s="112"/>
      <c r="R684" s="112"/>
      <c r="S684" s="112"/>
      <c r="T684" s="112"/>
      <c r="U684" s="112"/>
      <c r="V684" s="112"/>
      <c r="W684" s="112"/>
      <c r="X684" s="112"/>
      <c r="Y684" s="112"/>
      <c r="Z684" s="112"/>
      <c r="AA684" s="112"/>
    </row>
    <row r="685" spans="1:27" ht="14.25" customHeight="1">
      <c r="A685" s="114"/>
      <c r="B685" s="112"/>
      <c r="C685" s="112"/>
      <c r="D685" s="112"/>
      <c r="E685" s="112"/>
      <c r="F685" s="112"/>
      <c r="G685" s="112"/>
      <c r="H685" s="112"/>
      <c r="I685" s="147"/>
      <c r="J685" s="112"/>
      <c r="K685" s="112"/>
      <c r="L685" s="112"/>
      <c r="M685" s="112"/>
      <c r="N685" s="112"/>
      <c r="O685" s="112"/>
      <c r="P685" s="112"/>
      <c r="Q685" s="112"/>
      <c r="R685" s="112"/>
      <c r="S685" s="112"/>
      <c r="T685" s="112"/>
      <c r="U685" s="112"/>
      <c r="V685" s="112"/>
      <c r="W685" s="112"/>
      <c r="X685" s="112"/>
      <c r="Y685" s="112"/>
      <c r="Z685" s="112"/>
      <c r="AA685" s="112"/>
    </row>
    <row r="686" spans="1:27" ht="14.25" customHeight="1">
      <c r="A686" s="114"/>
      <c r="B686" s="112"/>
      <c r="C686" s="112"/>
      <c r="D686" s="112"/>
      <c r="E686" s="112"/>
      <c r="F686" s="112"/>
      <c r="G686" s="112"/>
      <c r="H686" s="112"/>
      <c r="I686" s="147"/>
      <c r="J686" s="112"/>
      <c r="K686" s="112"/>
      <c r="L686" s="112"/>
      <c r="M686" s="112"/>
      <c r="N686" s="112"/>
      <c r="O686" s="112"/>
      <c r="P686" s="112"/>
      <c r="Q686" s="112"/>
      <c r="R686" s="112"/>
      <c r="S686" s="112"/>
      <c r="T686" s="112"/>
      <c r="U686" s="112"/>
      <c r="V686" s="112"/>
      <c r="W686" s="112"/>
      <c r="X686" s="112"/>
      <c r="Y686" s="112"/>
      <c r="Z686" s="112"/>
      <c r="AA686" s="112"/>
    </row>
    <row r="687" spans="1:27" ht="14.25" customHeight="1">
      <c r="A687" s="114"/>
      <c r="B687" s="112"/>
      <c r="C687" s="112"/>
      <c r="D687" s="112"/>
      <c r="E687" s="112"/>
      <c r="F687" s="112"/>
      <c r="G687" s="112"/>
      <c r="H687" s="112"/>
      <c r="I687" s="147"/>
      <c r="J687" s="112"/>
      <c r="K687" s="112"/>
      <c r="L687" s="112"/>
      <c r="M687" s="112"/>
      <c r="N687" s="112"/>
      <c r="O687" s="112"/>
      <c r="P687" s="112"/>
      <c r="Q687" s="112"/>
      <c r="R687" s="112"/>
      <c r="S687" s="112"/>
      <c r="T687" s="112"/>
      <c r="U687" s="112"/>
      <c r="V687" s="112"/>
      <c r="W687" s="112"/>
      <c r="X687" s="112"/>
      <c r="Y687" s="112"/>
      <c r="Z687" s="112"/>
      <c r="AA687" s="112"/>
    </row>
    <row r="688" spans="1:27" ht="14.25" customHeight="1">
      <c r="A688" s="114"/>
      <c r="B688" s="112"/>
      <c r="C688" s="112"/>
      <c r="D688" s="112"/>
      <c r="E688" s="112"/>
      <c r="F688" s="112"/>
      <c r="G688" s="112"/>
      <c r="H688" s="112"/>
      <c r="I688" s="147"/>
      <c r="J688" s="112"/>
      <c r="K688" s="112"/>
      <c r="L688" s="112"/>
      <c r="M688" s="112"/>
      <c r="N688" s="112"/>
      <c r="O688" s="112"/>
      <c r="P688" s="112"/>
      <c r="Q688" s="112"/>
      <c r="R688" s="112"/>
      <c r="S688" s="112"/>
      <c r="T688" s="112"/>
      <c r="U688" s="112"/>
      <c r="V688" s="112"/>
      <c r="W688" s="112"/>
      <c r="X688" s="112"/>
      <c r="Y688" s="112"/>
      <c r="Z688" s="112"/>
      <c r="AA688" s="112"/>
    </row>
    <row r="689" spans="1:27" ht="14.25" customHeight="1">
      <c r="A689" s="114"/>
      <c r="B689" s="112"/>
      <c r="C689" s="112"/>
      <c r="D689" s="112"/>
      <c r="E689" s="112"/>
      <c r="F689" s="112"/>
      <c r="G689" s="112"/>
      <c r="H689" s="112"/>
      <c r="I689" s="147"/>
      <c r="J689" s="112"/>
      <c r="K689" s="112"/>
      <c r="L689" s="112"/>
      <c r="M689" s="112"/>
      <c r="N689" s="112"/>
      <c r="O689" s="112"/>
      <c r="P689" s="112"/>
      <c r="Q689" s="112"/>
      <c r="R689" s="112"/>
      <c r="S689" s="112"/>
      <c r="T689" s="112"/>
      <c r="U689" s="112"/>
      <c r="V689" s="112"/>
      <c r="W689" s="112"/>
      <c r="X689" s="112"/>
      <c r="Y689" s="112"/>
      <c r="Z689" s="112"/>
      <c r="AA689" s="112"/>
    </row>
    <row r="690" spans="1:27" ht="14.25" customHeight="1">
      <c r="A690" s="114"/>
      <c r="B690" s="112"/>
      <c r="C690" s="112"/>
      <c r="D690" s="112"/>
      <c r="E690" s="112"/>
      <c r="F690" s="112"/>
      <c r="G690" s="112"/>
      <c r="H690" s="112"/>
      <c r="I690" s="147"/>
      <c r="J690" s="112"/>
      <c r="K690" s="112"/>
      <c r="L690" s="112"/>
      <c r="M690" s="112"/>
      <c r="N690" s="112"/>
      <c r="O690" s="112"/>
      <c r="P690" s="112"/>
      <c r="Q690" s="112"/>
      <c r="R690" s="112"/>
      <c r="S690" s="112"/>
      <c r="T690" s="112"/>
      <c r="U690" s="112"/>
      <c r="V690" s="112"/>
      <c r="W690" s="112"/>
      <c r="X690" s="112"/>
      <c r="Y690" s="112"/>
      <c r="Z690" s="112"/>
      <c r="AA690" s="112"/>
    </row>
    <row r="691" spans="1:27" ht="14.25" customHeight="1">
      <c r="A691" s="114"/>
      <c r="B691" s="112"/>
      <c r="C691" s="112"/>
      <c r="D691" s="112"/>
      <c r="E691" s="112"/>
      <c r="F691" s="112"/>
      <c r="G691" s="112"/>
      <c r="H691" s="112"/>
      <c r="I691" s="147"/>
      <c r="J691" s="112"/>
      <c r="K691" s="112"/>
      <c r="L691" s="112"/>
      <c r="M691" s="112"/>
      <c r="N691" s="112"/>
      <c r="O691" s="112"/>
      <c r="P691" s="112"/>
      <c r="Q691" s="112"/>
      <c r="R691" s="112"/>
      <c r="S691" s="112"/>
      <c r="T691" s="112"/>
      <c r="U691" s="112"/>
      <c r="V691" s="112"/>
      <c r="W691" s="112"/>
      <c r="X691" s="112"/>
      <c r="Y691" s="112"/>
      <c r="Z691" s="112"/>
      <c r="AA691" s="112"/>
    </row>
    <row r="692" spans="1:27" ht="14.25" customHeight="1">
      <c r="A692" s="114"/>
      <c r="B692" s="112"/>
      <c r="C692" s="112"/>
      <c r="D692" s="112"/>
      <c r="E692" s="112"/>
      <c r="F692" s="112"/>
      <c r="G692" s="112"/>
      <c r="H692" s="112"/>
      <c r="I692" s="147"/>
      <c r="J692" s="112"/>
      <c r="K692" s="112"/>
      <c r="L692" s="112"/>
      <c r="M692" s="112"/>
      <c r="N692" s="112"/>
      <c r="O692" s="112"/>
      <c r="P692" s="112"/>
      <c r="Q692" s="112"/>
      <c r="R692" s="112"/>
      <c r="S692" s="112"/>
      <c r="T692" s="112"/>
      <c r="U692" s="112"/>
      <c r="V692" s="112"/>
      <c r="W692" s="112"/>
      <c r="X692" s="112"/>
      <c r="Y692" s="112"/>
      <c r="Z692" s="112"/>
      <c r="AA692" s="112"/>
    </row>
    <row r="693" spans="1:27" ht="14.25" customHeight="1">
      <c r="A693" s="114"/>
      <c r="B693" s="112"/>
      <c r="C693" s="112"/>
      <c r="D693" s="112"/>
      <c r="E693" s="112"/>
      <c r="F693" s="112"/>
      <c r="G693" s="112"/>
      <c r="H693" s="112"/>
      <c r="I693" s="147"/>
      <c r="J693" s="112"/>
      <c r="K693" s="112"/>
      <c r="L693" s="112"/>
      <c r="M693" s="112"/>
      <c r="N693" s="112"/>
      <c r="O693" s="112"/>
      <c r="P693" s="112"/>
      <c r="Q693" s="112"/>
      <c r="R693" s="112"/>
      <c r="S693" s="112"/>
      <c r="T693" s="112"/>
      <c r="U693" s="112"/>
      <c r="V693" s="112"/>
      <c r="W693" s="112"/>
      <c r="X693" s="112"/>
      <c r="Y693" s="112"/>
      <c r="Z693" s="112"/>
      <c r="AA693" s="112"/>
    </row>
    <row r="694" spans="1:27" ht="14.25" customHeight="1">
      <c r="A694" s="114"/>
      <c r="B694" s="112"/>
      <c r="C694" s="112"/>
      <c r="D694" s="112"/>
      <c r="E694" s="112"/>
      <c r="F694" s="112"/>
      <c r="G694" s="112"/>
      <c r="H694" s="112"/>
      <c r="I694" s="147"/>
      <c r="J694" s="112"/>
      <c r="K694" s="112"/>
      <c r="L694" s="112"/>
      <c r="M694" s="112"/>
      <c r="N694" s="112"/>
      <c r="O694" s="112"/>
      <c r="P694" s="112"/>
      <c r="Q694" s="112"/>
      <c r="R694" s="112"/>
      <c r="S694" s="112"/>
      <c r="T694" s="112"/>
      <c r="U694" s="112"/>
      <c r="V694" s="112"/>
      <c r="W694" s="112"/>
      <c r="X694" s="112"/>
      <c r="Y694" s="112"/>
      <c r="Z694" s="112"/>
      <c r="AA694" s="112"/>
    </row>
    <row r="695" spans="1:27" ht="14.25" customHeight="1">
      <c r="A695" s="114"/>
      <c r="B695" s="112"/>
      <c r="C695" s="112"/>
      <c r="D695" s="112"/>
      <c r="E695" s="112"/>
      <c r="F695" s="112"/>
      <c r="G695" s="112"/>
      <c r="H695" s="112"/>
      <c r="I695" s="147"/>
      <c r="J695" s="112"/>
      <c r="K695" s="112"/>
      <c r="L695" s="112"/>
      <c r="M695" s="112"/>
      <c r="N695" s="112"/>
      <c r="O695" s="112"/>
      <c r="P695" s="112"/>
      <c r="Q695" s="112"/>
      <c r="R695" s="112"/>
      <c r="S695" s="112"/>
      <c r="T695" s="112"/>
      <c r="U695" s="112"/>
      <c r="V695" s="112"/>
      <c r="W695" s="112"/>
      <c r="X695" s="112"/>
      <c r="Y695" s="112"/>
      <c r="Z695" s="112"/>
      <c r="AA695" s="112"/>
    </row>
    <row r="696" spans="1:27" ht="14.25" customHeight="1">
      <c r="A696" s="114"/>
      <c r="B696" s="112"/>
      <c r="C696" s="112"/>
      <c r="D696" s="112"/>
      <c r="E696" s="112"/>
      <c r="F696" s="112"/>
      <c r="G696" s="112"/>
      <c r="H696" s="112"/>
      <c r="I696" s="147"/>
      <c r="J696" s="112"/>
      <c r="K696" s="112"/>
      <c r="L696" s="112"/>
      <c r="M696" s="112"/>
      <c r="N696" s="112"/>
      <c r="O696" s="112"/>
      <c r="P696" s="112"/>
      <c r="Q696" s="112"/>
      <c r="R696" s="112"/>
      <c r="S696" s="112"/>
      <c r="T696" s="112"/>
      <c r="U696" s="112"/>
      <c r="V696" s="112"/>
      <c r="W696" s="112"/>
      <c r="X696" s="112"/>
      <c r="Y696" s="112"/>
      <c r="Z696" s="112"/>
      <c r="AA696" s="112"/>
    </row>
    <row r="697" spans="1:27" ht="14.25" customHeight="1">
      <c r="A697" s="114"/>
      <c r="B697" s="112"/>
      <c r="C697" s="112"/>
      <c r="D697" s="112"/>
      <c r="E697" s="112"/>
      <c r="F697" s="112"/>
      <c r="G697" s="112"/>
      <c r="H697" s="112"/>
      <c r="I697" s="147"/>
      <c r="J697" s="112"/>
      <c r="K697" s="112"/>
      <c r="L697" s="112"/>
      <c r="M697" s="112"/>
      <c r="N697" s="112"/>
      <c r="O697" s="112"/>
      <c r="P697" s="112"/>
      <c r="Q697" s="112"/>
      <c r="R697" s="112"/>
      <c r="S697" s="112"/>
      <c r="T697" s="112"/>
      <c r="U697" s="112"/>
      <c r="V697" s="112"/>
      <c r="W697" s="112"/>
      <c r="X697" s="112"/>
      <c r="Y697" s="112"/>
      <c r="Z697" s="112"/>
      <c r="AA697" s="112"/>
    </row>
    <row r="698" spans="1:27" ht="14.25" customHeight="1">
      <c r="A698" s="114"/>
      <c r="B698" s="112"/>
      <c r="C698" s="112"/>
      <c r="D698" s="112"/>
      <c r="E698" s="112"/>
      <c r="F698" s="112"/>
      <c r="G698" s="112"/>
      <c r="H698" s="112"/>
      <c r="I698" s="147"/>
      <c r="J698" s="112"/>
      <c r="K698" s="112"/>
      <c r="L698" s="112"/>
      <c r="M698" s="112"/>
      <c r="N698" s="112"/>
      <c r="O698" s="112"/>
      <c r="P698" s="112"/>
      <c r="Q698" s="112"/>
      <c r="R698" s="112"/>
      <c r="S698" s="112"/>
      <c r="T698" s="112"/>
      <c r="U698" s="112"/>
      <c r="V698" s="112"/>
      <c r="W698" s="112"/>
      <c r="X698" s="112"/>
      <c r="Y698" s="112"/>
      <c r="Z698" s="112"/>
      <c r="AA698" s="112"/>
    </row>
    <row r="699" spans="1:27" ht="14.25" customHeight="1">
      <c r="A699" s="114"/>
      <c r="B699" s="112"/>
      <c r="C699" s="112"/>
      <c r="D699" s="112"/>
      <c r="E699" s="112"/>
      <c r="F699" s="112"/>
      <c r="G699" s="112"/>
      <c r="H699" s="112"/>
      <c r="I699" s="147"/>
      <c r="J699" s="112"/>
      <c r="K699" s="112"/>
      <c r="L699" s="112"/>
      <c r="M699" s="112"/>
      <c r="N699" s="112"/>
      <c r="O699" s="112"/>
      <c r="P699" s="112"/>
      <c r="Q699" s="112"/>
      <c r="R699" s="112"/>
      <c r="S699" s="112"/>
      <c r="T699" s="112"/>
      <c r="U699" s="112"/>
      <c r="V699" s="112"/>
      <c r="W699" s="112"/>
      <c r="X699" s="112"/>
      <c r="Y699" s="112"/>
      <c r="Z699" s="112"/>
      <c r="AA699" s="112"/>
    </row>
    <row r="700" spans="1:27" ht="14.25" customHeight="1">
      <c r="A700" s="114"/>
      <c r="B700" s="112"/>
      <c r="C700" s="112"/>
      <c r="D700" s="112"/>
      <c r="E700" s="112"/>
      <c r="F700" s="112"/>
      <c r="G700" s="112"/>
      <c r="H700" s="112"/>
      <c r="I700" s="147"/>
      <c r="J700" s="112"/>
      <c r="K700" s="112"/>
      <c r="L700" s="112"/>
      <c r="M700" s="112"/>
      <c r="N700" s="112"/>
      <c r="O700" s="112"/>
      <c r="P700" s="112"/>
      <c r="Q700" s="112"/>
      <c r="R700" s="112"/>
      <c r="S700" s="112"/>
      <c r="T700" s="112"/>
      <c r="U700" s="112"/>
      <c r="V700" s="112"/>
      <c r="W700" s="112"/>
      <c r="X700" s="112"/>
      <c r="Y700" s="112"/>
      <c r="Z700" s="112"/>
      <c r="AA700" s="112"/>
    </row>
    <row r="701" spans="1:27" ht="14.25" customHeight="1">
      <c r="A701" s="114"/>
      <c r="B701" s="112"/>
      <c r="C701" s="112"/>
      <c r="D701" s="112"/>
      <c r="E701" s="112"/>
      <c r="F701" s="112"/>
      <c r="G701" s="112"/>
      <c r="H701" s="112"/>
      <c r="I701" s="147"/>
      <c r="J701" s="112"/>
      <c r="K701" s="112"/>
      <c r="L701" s="112"/>
      <c r="M701" s="112"/>
      <c r="N701" s="112"/>
      <c r="O701" s="112"/>
      <c r="P701" s="112"/>
      <c r="Q701" s="112"/>
      <c r="R701" s="112"/>
      <c r="S701" s="112"/>
      <c r="T701" s="112"/>
      <c r="U701" s="112"/>
      <c r="V701" s="112"/>
      <c r="W701" s="112"/>
      <c r="X701" s="112"/>
      <c r="Y701" s="112"/>
      <c r="Z701" s="112"/>
      <c r="AA701" s="112"/>
    </row>
    <row r="702" spans="1:27" ht="14.25" customHeight="1">
      <c r="A702" s="114"/>
      <c r="B702" s="112"/>
      <c r="C702" s="112"/>
      <c r="D702" s="112"/>
      <c r="E702" s="112"/>
      <c r="F702" s="112"/>
      <c r="G702" s="112"/>
      <c r="H702" s="112"/>
      <c r="I702" s="147"/>
      <c r="J702" s="112"/>
      <c r="K702" s="112"/>
      <c r="L702" s="112"/>
      <c r="M702" s="112"/>
      <c r="N702" s="112"/>
      <c r="O702" s="112"/>
      <c r="P702" s="112"/>
      <c r="Q702" s="112"/>
      <c r="R702" s="112"/>
      <c r="S702" s="112"/>
      <c r="T702" s="112"/>
      <c r="U702" s="112"/>
      <c r="V702" s="112"/>
      <c r="W702" s="112"/>
      <c r="X702" s="112"/>
      <c r="Y702" s="112"/>
      <c r="Z702" s="112"/>
      <c r="AA702" s="112"/>
    </row>
    <row r="703" spans="1:27" ht="14.25" customHeight="1">
      <c r="A703" s="114"/>
      <c r="B703" s="112"/>
      <c r="C703" s="112"/>
      <c r="D703" s="112"/>
      <c r="E703" s="112"/>
      <c r="F703" s="112"/>
      <c r="G703" s="112"/>
      <c r="H703" s="112"/>
      <c r="I703" s="147"/>
      <c r="J703" s="112"/>
      <c r="K703" s="112"/>
      <c r="L703" s="112"/>
      <c r="M703" s="112"/>
      <c r="N703" s="112"/>
      <c r="O703" s="112"/>
      <c r="P703" s="112"/>
      <c r="Q703" s="112"/>
      <c r="R703" s="112"/>
      <c r="S703" s="112"/>
      <c r="T703" s="112"/>
      <c r="U703" s="112"/>
      <c r="V703" s="112"/>
      <c r="W703" s="112"/>
      <c r="X703" s="112"/>
      <c r="Y703" s="112"/>
      <c r="Z703" s="112"/>
      <c r="AA703" s="112"/>
    </row>
    <row r="704" spans="1:27" ht="14.25" customHeight="1">
      <c r="A704" s="114"/>
      <c r="B704" s="112"/>
      <c r="C704" s="112"/>
      <c r="D704" s="112"/>
      <c r="E704" s="112"/>
      <c r="F704" s="112"/>
      <c r="G704" s="112"/>
      <c r="H704" s="112"/>
      <c r="I704" s="147"/>
      <c r="J704" s="112"/>
      <c r="K704" s="112"/>
      <c r="L704" s="112"/>
      <c r="M704" s="112"/>
      <c r="N704" s="112"/>
      <c r="O704" s="112"/>
      <c r="P704" s="112"/>
      <c r="Q704" s="112"/>
      <c r="R704" s="112"/>
      <c r="S704" s="112"/>
      <c r="T704" s="112"/>
      <c r="U704" s="112"/>
      <c r="V704" s="112"/>
      <c r="W704" s="112"/>
      <c r="X704" s="112"/>
      <c r="Y704" s="112"/>
      <c r="Z704" s="112"/>
      <c r="AA704" s="112"/>
    </row>
    <row r="705" spans="1:27" ht="14.25" customHeight="1">
      <c r="A705" s="114"/>
      <c r="B705" s="112"/>
      <c r="C705" s="112"/>
      <c r="D705" s="112"/>
      <c r="E705" s="112"/>
      <c r="F705" s="112"/>
      <c r="G705" s="112"/>
      <c r="H705" s="112"/>
      <c r="I705" s="147"/>
      <c r="J705" s="112"/>
      <c r="K705" s="112"/>
      <c r="L705" s="112"/>
      <c r="M705" s="112"/>
      <c r="N705" s="112"/>
      <c r="O705" s="112"/>
      <c r="P705" s="112"/>
      <c r="Q705" s="112"/>
      <c r="R705" s="112"/>
      <c r="S705" s="112"/>
      <c r="T705" s="112"/>
      <c r="U705" s="112"/>
      <c r="V705" s="112"/>
      <c r="W705" s="112"/>
      <c r="X705" s="112"/>
      <c r="Y705" s="112"/>
      <c r="Z705" s="112"/>
      <c r="AA705" s="112"/>
    </row>
    <row r="706" spans="1:27" ht="14.25" customHeight="1">
      <c r="A706" s="114"/>
      <c r="B706" s="112"/>
      <c r="C706" s="112"/>
      <c r="D706" s="112"/>
      <c r="E706" s="112"/>
      <c r="F706" s="112"/>
      <c r="G706" s="112"/>
      <c r="H706" s="112"/>
      <c r="I706" s="147"/>
      <c r="J706" s="112"/>
      <c r="K706" s="112"/>
      <c r="L706" s="112"/>
      <c r="M706" s="112"/>
      <c r="N706" s="112"/>
      <c r="O706" s="112"/>
      <c r="P706" s="112"/>
      <c r="Q706" s="112"/>
      <c r="R706" s="112"/>
      <c r="S706" s="112"/>
      <c r="T706" s="112"/>
      <c r="U706" s="112"/>
      <c r="V706" s="112"/>
      <c r="W706" s="112"/>
      <c r="X706" s="112"/>
      <c r="Y706" s="112"/>
      <c r="Z706" s="112"/>
      <c r="AA706" s="112"/>
    </row>
    <row r="707" spans="1:27" ht="14.25" customHeight="1">
      <c r="A707" s="114"/>
      <c r="B707" s="112"/>
      <c r="C707" s="112"/>
      <c r="D707" s="112"/>
      <c r="E707" s="112"/>
      <c r="F707" s="112"/>
      <c r="G707" s="112"/>
      <c r="H707" s="112"/>
      <c r="I707" s="147"/>
      <c r="J707" s="112"/>
      <c r="K707" s="112"/>
      <c r="L707" s="112"/>
      <c r="M707" s="112"/>
      <c r="N707" s="112"/>
      <c r="O707" s="112"/>
      <c r="P707" s="112"/>
      <c r="Q707" s="112"/>
      <c r="R707" s="112"/>
      <c r="S707" s="112"/>
      <c r="T707" s="112"/>
      <c r="U707" s="112"/>
      <c r="V707" s="112"/>
      <c r="W707" s="112"/>
      <c r="X707" s="112"/>
      <c r="Y707" s="112"/>
      <c r="Z707" s="112"/>
      <c r="AA707" s="112"/>
    </row>
    <row r="708" spans="1:27" ht="14.25" customHeight="1">
      <c r="A708" s="114"/>
      <c r="B708" s="112"/>
      <c r="C708" s="112"/>
      <c r="D708" s="112"/>
      <c r="E708" s="112"/>
      <c r="F708" s="112"/>
      <c r="G708" s="112"/>
      <c r="H708" s="112"/>
      <c r="I708" s="147"/>
      <c r="J708" s="112"/>
      <c r="K708" s="112"/>
      <c r="L708" s="112"/>
      <c r="M708" s="112"/>
      <c r="N708" s="112"/>
      <c r="O708" s="112"/>
      <c r="P708" s="112"/>
      <c r="Q708" s="112"/>
      <c r="R708" s="112"/>
      <c r="S708" s="112"/>
      <c r="T708" s="112"/>
      <c r="U708" s="112"/>
      <c r="V708" s="112"/>
      <c r="W708" s="112"/>
      <c r="X708" s="112"/>
      <c r="Y708" s="112"/>
      <c r="Z708" s="112"/>
      <c r="AA708" s="112"/>
    </row>
    <row r="709" spans="1:27" ht="14.25" customHeight="1">
      <c r="A709" s="114"/>
      <c r="B709" s="112"/>
      <c r="C709" s="112"/>
      <c r="D709" s="112"/>
      <c r="E709" s="112"/>
      <c r="F709" s="112"/>
      <c r="G709" s="112"/>
      <c r="H709" s="112"/>
      <c r="I709" s="147"/>
      <c r="J709" s="112"/>
      <c r="K709" s="112"/>
      <c r="L709" s="112"/>
      <c r="M709" s="112"/>
      <c r="N709" s="112"/>
      <c r="O709" s="112"/>
      <c r="P709" s="112"/>
      <c r="Q709" s="112"/>
      <c r="R709" s="112"/>
      <c r="S709" s="112"/>
      <c r="T709" s="112"/>
      <c r="U709" s="112"/>
      <c r="V709" s="112"/>
      <c r="W709" s="112"/>
      <c r="X709" s="112"/>
      <c r="Y709" s="112"/>
      <c r="Z709" s="112"/>
      <c r="AA709" s="112"/>
    </row>
    <row r="710" spans="1:27" ht="14.25" customHeight="1">
      <c r="A710" s="114"/>
      <c r="B710" s="112"/>
      <c r="C710" s="112"/>
      <c r="D710" s="112"/>
      <c r="E710" s="112"/>
      <c r="F710" s="112"/>
      <c r="G710" s="112"/>
      <c r="H710" s="112"/>
      <c r="I710" s="147"/>
      <c r="J710" s="112"/>
      <c r="K710" s="112"/>
      <c r="L710" s="112"/>
      <c r="M710" s="112"/>
      <c r="N710" s="112"/>
      <c r="O710" s="112"/>
      <c r="P710" s="112"/>
      <c r="Q710" s="112"/>
      <c r="R710" s="112"/>
      <c r="S710" s="112"/>
      <c r="T710" s="112"/>
      <c r="U710" s="112"/>
      <c r="V710" s="112"/>
      <c r="W710" s="112"/>
      <c r="X710" s="112"/>
      <c r="Y710" s="112"/>
      <c r="Z710" s="112"/>
      <c r="AA710" s="112"/>
    </row>
    <row r="711" spans="1:27" ht="14.25" customHeight="1">
      <c r="A711" s="114"/>
      <c r="B711" s="112"/>
      <c r="C711" s="112"/>
      <c r="D711" s="112"/>
      <c r="E711" s="112"/>
      <c r="F711" s="112"/>
      <c r="G711" s="112"/>
      <c r="H711" s="112"/>
      <c r="I711" s="147"/>
      <c r="J711" s="112"/>
      <c r="K711" s="112"/>
      <c r="L711" s="112"/>
      <c r="M711" s="112"/>
      <c r="N711" s="112"/>
      <c r="O711" s="112"/>
      <c r="P711" s="112"/>
      <c r="Q711" s="112"/>
      <c r="R711" s="112"/>
      <c r="S711" s="112"/>
      <c r="T711" s="112"/>
      <c r="U711" s="112"/>
      <c r="V711" s="112"/>
      <c r="W711" s="112"/>
      <c r="X711" s="112"/>
      <c r="Y711" s="112"/>
      <c r="Z711" s="112"/>
      <c r="AA711" s="112"/>
    </row>
    <row r="712" spans="1:27" ht="14.25" customHeight="1">
      <c r="A712" s="114"/>
      <c r="B712" s="112"/>
      <c r="C712" s="112"/>
      <c r="D712" s="112"/>
      <c r="E712" s="112"/>
      <c r="F712" s="112"/>
      <c r="G712" s="112"/>
      <c r="H712" s="112"/>
      <c r="I712" s="147"/>
      <c r="J712" s="112"/>
      <c r="K712" s="112"/>
      <c r="L712" s="112"/>
      <c r="M712" s="112"/>
      <c r="N712" s="112"/>
      <c r="O712" s="112"/>
      <c r="P712" s="112"/>
      <c r="Q712" s="112"/>
      <c r="R712" s="112"/>
      <c r="S712" s="112"/>
      <c r="T712" s="112"/>
      <c r="U712" s="112"/>
      <c r="V712" s="112"/>
      <c r="W712" s="112"/>
      <c r="X712" s="112"/>
      <c r="Y712" s="112"/>
      <c r="Z712" s="112"/>
      <c r="AA712" s="112"/>
    </row>
    <row r="713" spans="1:27" ht="14.25" customHeight="1">
      <c r="A713" s="114"/>
      <c r="B713" s="112"/>
      <c r="C713" s="112"/>
      <c r="D713" s="112"/>
      <c r="E713" s="112"/>
      <c r="F713" s="112"/>
      <c r="G713" s="112"/>
      <c r="H713" s="112"/>
      <c r="I713" s="147"/>
      <c r="J713" s="112"/>
      <c r="K713" s="112"/>
      <c r="L713" s="112"/>
      <c r="M713" s="112"/>
      <c r="N713" s="112"/>
      <c r="O713" s="112"/>
      <c r="P713" s="112"/>
      <c r="Q713" s="112"/>
      <c r="R713" s="112"/>
      <c r="S713" s="112"/>
      <c r="T713" s="112"/>
      <c r="U713" s="112"/>
      <c r="V713" s="112"/>
      <c r="W713" s="112"/>
      <c r="X713" s="112"/>
      <c r="Y713" s="112"/>
      <c r="Z713" s="112"/>
      <c r="AA713" s="112"/>
    </row>
    <row r="714" spans="1:27" ht="14.25" customHeight="1">
      <c r="A714" s="114"/>
      <c r="B714" s="112"/>
      <c r="C714" s="112"/>
      <c r="D714" s="112"/>
      <c r="E714" s="112"/>
      <c r="F714" s="112"/>
      <c r="G714" s="112"/>
      <c r="H714" s="112"/>
      <c r="I714" s="147"/>
      <c r="J714" s="112"/>
      <c r="K714" s="112"/>
      <c r="L714" s="112"/>
      <c r="M714" s="112"/>
      <c r="N714" s="112"/>
      <c r="O714" s="112"/>
      <c r="P714" s="112"/>
      <c r="Q714" s="112"/>
      <c r="R714" s="112"/>
      <c r="S714" s="112"/>
      <c r="T714" s="112"/>
      <c r="U714" s="112"/>
      <c r="V714" s="112"/>
      <c r="W714" s="112"/>
      <c r="X714" s="112"/>
      <c r="Y714" s="112"/>
      <c r="Z714" s="112"/>
      <c r="AA714" s="112"/>
    </row>
    <row r="715" spans="1:27" ht="14.25" customHeight="1">
      <c r="A715" s="114"/>
      <c r="B715" s="112"/>
      <c r="C715" s="112"/>
      <c r="D715" s="112"/>
      <c r="E715" s="112"/>
      <c r="F715" s="112"/>
      <c r="G715" s="112"/>
      <c r="H715" s="112"/>
      <c r="I715" s="147"/>
      <c r="J715" s="112"/>
      <c r="K715" s="112"/>
      <c r="L715" s="112"/>
      <c r="M715" s="112"/>
      <c r="N715" s="112"/>
      <c r="O715" s="112"/>
      <c r="P715" s="112"/>
      <c r="Q715" s="112"/>
      <c r="R715" s="112"/>
      <c r="S715" s="112"/>
      <c r="T715" s="112"/>
      <c r="U715" s="112"/>
      <c r="V715" s="112"/>
      <c r="W715" s="112"/>
      <c r="X715" s="112"/>
      <c r="Y715" s="112"/>
      <c r="Z715" s="112"/>
      <c r="AA715" s="112"/>
    </row>
    <row r="716" spans="1:27" ht="14.25" customHeight="1">
      <c r="A716" s="114"/>
      <c r="B716" s="112"/>
      <c r="C716" s="112"/>
      <c r="D716" s="112"/>
      <c r="E716" s="112"/>
      <c r="F716" s="112"/>
      <c r="G716" s="112"/>
      <c r="H716" s="112"/>
      <c r="I716" s="147"/>
      <c r="J716" s="112"/>
      <c r="K716" s="112"/>
      <c r="L716" s="112"/>
      <c r="M716" s="112"/>
      <c r="N716" s="112"/>
      <c r="O716" s="112"/>
      <c r="P716" s="112"/>
      <c r="Q716" s="112"/>
      <c r="R716" s="112"/>
      <c r="S716" s="112"/>
      <c r="T716" s="112"/>
      <c r="U716" s="112"/>
      <c r="V716" s="112"/>
      <c r="W716" s="112"/>
      <c r="X716" s="112"/>
      <c r="Y716" s="112"/>
      <c r="Z716" s="112"/>
      <c r="AA716" s="112"/>
    </row>
    <row r="717" spans="1:27" ht="14.25" customHeight="1">
      <c r="A717" s="114"/>
      <c r="B717" s="112"/>
      <c r="C717" s="112"/>
      <c r="D717" s="112"/>
      <c r="E717" s="112"/>
      <c r="F717" s="112"/>
      <c r="G717" s="112"/>
      <c r="H717" s="112"/>
      <c r="I717" s="147"/>
      <c r="J717" s="112"/>
      <c r="K717" s="112"/>
      <c r="L717" s="112"/>
      <c r="M717" s="112"/>
      <c r="N717" s="112"/>
      <c r="O717" s="112"/>
      <c r="P717" s="112"/>
      <c r="Q717" s="112"/>
      <c r="R717" s="112"/>
      <c r="S717" s="112"/>
      <c r="T717" s="112"/>
      <c r="U717" s="112"/>
      <c r="V717" s="112"/>
      <c r="W717" s="112"/>
      <c r="X717" s="112"/>
      <c r="Y717" s="112"/>
      <c r="Z717" s="112"/>
      <c r="AA717" s="112"/>
    </row>
    <row r="718" spans="1:27" ht="14.25" customHeight="1">
      <c r="A718" s="114"/>
      <c r="B718" s="112"/>
      <c r="C718" s="112"/>
      <c r="D718" s="112"/>
      <c r="E718" s="112"/>
      <c r="F718" s="112"/>
      <c r="G718" s="112"/>
      <c r="H718" s="112"/>
      <c r="I718" s="147"/>
      <c r="J718" s="112"/>
      <c r="K718" s="112"/>
      <c r="L718" s="112"/>
      <c r="M718" s="112"/>
      <c r="N718" s="112"/>
      <c r="O718" s="112"/>
      <c r="P718" s="112"/>
      <c r="Q718" s="112"/>
      <c r="R718" s="112"/>
      <c r="S718" s="112"/>
      <c r="T718" s="112"/>
      <c r="U718" s="112"/>
      <c r="V718" s="112"/>
      <c r="W718" s="112"/>
      <c r="X718" s="112"/>
      <c r="Y718" s="112"/>
      <c r="Z718" s="112"/>
      <c r="AA718" s="112"/>
    </row>
    <row r="719" spans="1:27" ht="14.25" customHeight="1">
      <c r="A719" s="114"/>
      <c r="B719" s="112"/>
      <c r="C719" s="112"/>
      <c r="D719" s="112"/>
      <c r="E719" s="112"/>
      <c r="F719" s="112"/>
      <c r="G719" s="112"/>
      <c r="H719" s="112"/>
      <c r="I719" s="147"/>
      <c r="J719" s="112"/>
      <c r="K719" s="112"/>
      <c r="L719" s="112"/>
      <c r="M719" s="112"/>
      <c r="N719" s="112"/>
      <c r="O719" s="112"/>
      <c r="P719" s="112"/>
      <c r="Q719" s="112"/>
      <c r="R719" s="112"/>
      <c r="S719" s="112"/>
      <c r="T719" s="112"/>
      <c r="U719" s="112"/>
      <c r="V719" s="112"/>
      <c r="W719" s="112"/>
      <c r="X719" s="112"/>
      <c r="Y719" s="112"/>
      <c r="Z719" s="112"/>
      <c r="AA719" s="112"/>
    </row>
    <row r="720" spans="1:27" ht="14.25" customHeight="1">
      <c r="A720" s="114"/>
      <c r="B720" s="112"/>
      <c r="C720" s="112"/>
      <c r="D720" s="112"/>
      <c r="E720" s="112"/>
      <c r="F720" s="112"/>
      <c r="G720" s="112"/>
      <c r="H720" s="112"/>
      <c r="I720" s="147"/>
      <c r="J720" s="112"/>
      <c r="K720" s="112"/>
      <c r="L720" s="112"/>
      <c r="M720" s="112"/>
      <c r="N720" s="112"/>
      <c r="O720" s="112"/>
      <c r="P720" s="112"/>
      <c r="Q720" s="112"/>
      <c r="R720" s="112"/>
      <c r="S720" s="112"/>
      <c r="T720" s="112"/>
      <c r="U720" s="112"/>
      <c r="V720" s="112"/>
      <c r="W720" s="112"/>
      <c r="X720" s="112"/>
      <c r="Y720" s="112"/>
      <c r="Z720" s="112"/>
      <c r="AA720" s="112"/>
    </row>
    <row r="721" spans="1:27" ht="14.25" customHeight="1">
      <c r="A721" s="114"/>
      <c r="B721" s="112"/>
      <c r="C721" s="112"/>
      <c r="D721" s="112"/>
      <c r="E721" s="112"/>
      <c r="F721" s="112"/>
      <c r="G721" s="112"/>
      <c r="H721" s="112"/>
      <c r="I721" s="147"/>
      <c r="J721" s="112"/>
      <c r="K721" s="112"/>
      <c r="L721" s="112"/>
      <c r="M721" s="112"/>
      <c r="N721" s="112"/>
      <c r="O721" s="112"/>
      <c r="P721" s="112"/>
      <c r="Q721" s="112"/>
      <c r="R721" s="112"/>
      <c r="S721" s="112"/>
      <c r="T721" s="112"/>
      <c r="U721" s="112"/>
      <c r="V721" s="112"/>
      <c r="W721" s="112"/>
      <c r="X721" s="112"/>
      <c r="Y721" s="112"/>
      <c r="Z721" s="112"/>
      <c r="AA721" s="112"/>
    </row>
    <row r="722" spans="1:27" ht="14.25" customHeight="1">
      <c r="A722" s="114"/>
      <c r="B722" s="112"/>
      <c r="C722" s="112"/>
      <c r="D722" s="112"/>
      <c r="E722" s="112"/>
      <c r="F722" s="112"/>
      <c r="G722" s="112"/>
      <c r="H722" s="112"/>
      <c r="I722" s="147"/>
      <c r="J722" s="112"/>
      <c r="K722" s="112"/>
      <c r="L722" s="112"/>
      <c r="M722" s="112"/>
      <c r="N722" s="112"/>
      <c r="O722" s="112"/>
      <c r="P722" s="112"/>
      <c r="Q722" s="112"/>
      <c r="R722" s="112"/>
      <c r="S722" s="112"/>
      <c r="T722" s="112"/>
      <c r="U722" s="112"/>
      <c r="V722" s="112"/>
      <c r="W722" s="112"/>
      <c r="X722" s="112"/>
      <c r="Y722" s="112"/>
      <c r="Z722" s="112"/>
      <c r="AA722" s="112"/>
    </row>
    <row r="723" spans="1:27" ht="14.25" customHeight="1">
      <c r="A723" s="114"/>
      <c r="B723" s="112"/>
      <c r="C723" s="112"/>
      <c r="D723" s="112"/>
      <c r="E723" s="112"/>
      <c r="F723" s="112"/>
      <c r="G723" s="112"/>
      <c r="H723" s="112"/>
      <c r="I723" s="147"/>
      <c r="J723" s="112"/>
      <c r="K723" s="112"/>
      <c r="L723" s="112"/>
      <c r="M723" s="112"/>
      <c r="N723" s="112"/>
      <c r="O723" s="112"/>
      <c r="P723" s="112"/>
      <c r="Q723" s="112"/>
      <c r="R723" s="112"/>
      <c r="S723" s="112"/>
      <c r="T723" s="112"/>
      <c r="U723" s="112"/>
      <c r="V723" s="112"/>
      <c r="W723" s="112"/>
      <c r="X723" s="112"/>
      <c r="Y723" s="112"/>
      <c r="Z723" s="112"/>
      <c r="AA723" s="112"/>
    </row>
    <row r="724" spans="1:27" ht="14.25" customHeight="1">
      <c r="A724" s="114"/>
      <c r="B724" s="112"/>
      <c r="C724" s="112"/>
      <c r="D724" s="112"/>
      <c r="E724" s="112"/>
      <c r="F724" s="112"/>
      <c r="G724" s="112"/>
      <c r="H724" s="112"/>
      <c r="I724" s="147"/>
      <c r="J724" s="112"/>
      <c r="K724" s="112"/>
      <c r="L724" s="112"/>
      <c r="M724" s="112"/>
      <c r="N724" s="112"/>
      <c r="O724" s="112"/>
      <c r="P724" s="112"/>
      <c r="Q724" s="112"/>
      <c r="R724" s="112"/>
      <c r="S724" s="112"/>
      <c r="T724" s="112"/>
      <c r="U724" s="112"/>
      <c r="V724" s="112"/>
      <c r="W724" s="112"/>
      <c r="X724" s="112"/>
      <c r="Y724" s="112"/>
      <c r="Z724" s="112"/>
      <c r="AA724" s="112"/>
    </row>
    <row r="725" spans="1:27" ht="14.25" customHeight="1">
      <c r="A725" s="114"/>
      <c r="B725" s="112"/>
      <c r="C725" s="112"/>
      <c r="D725" s="112"/>
      <c r="E725" s="112"/>
      <c r="F725" s="112"/>
      <c r="G725" s="112"/>
      <c r="H725" s="112"/>
      <c r="I725" s="147"/>
      <c r="J725" s="112"/>
      <c r="K725" s="112"/>
      <c r="L725" s="112"/>
      <c r="M725" s="112"/>
      <c r="N725" s="112"/>
      <c r="O725" s="112"/>
      <c r="P725" s="112"/>
      <c r="Q725" s="112"/>
      <c r="R725" s="112"/>
      <c r="S725" s="112"/>
      <c r="T725" s="112"/>
      <c r="U725" s="112"/>
      <c r="V725" s="112"/>
      <c r="W725" s="112"/>
      <c r="X725" s="112"/>
      <c r="Y725" s="112"/>
      <c r="Z725" s="112"/>
      <c r="AA725" s="112"/>
    </row>
    <row r="726" spans="1:27" ht="14.25" customHeight="1">
      <c r="A726" s="114"/>
      <c r="B726" s="112"/>
      <c r="C726" s="112"/>
      <c r="D726" s="112"/>
      <c r="E726" s="112"/>
      <c r="F726" s="112"/>
      <c r="G726" s="112"/>
      <c r="H726" s="112"/>
      <c r="I726" s="147"/>
      <c r="J726" s="112"/>
      <c r="K726" s="112"/>
      <c r="L726" s="112"/>
      <c r="M726" s="112"/>
      <c r="N726" s="112"/>
      <c r="O726" s="112"/>
      <c r="P726" s="112"/>
      <c r="Q726" s="112"/>
      <c r="R726" s="112"/>
      <c r="S726" s="112"/>
      <c r="T726" s="112"/>
      <c r="U726" s="112"/>
      <c r="V726" s="112"/>
      <c r="W726" s="112"/>
      <c r="X726" s="112"/>
      <c r="Y726" s="112"/>
      <c r="Z726" s="112"/>
      <c r="AA726" s="112"/>
    </row>
    <row r="727" spans="1:27" ht="14.25" customHeight="1">
      <c r="A727" s="114"/>
      <c r="B727" s="112"/>
      <c r="C727" s="112"/>
      <c r="D727" s="112"/>
      <c r="E727" s="112"/>
      <c r="F727" s="112"/>
      <c r="G727" s="112"/>
      <c r="H727" s="112"/>
      <c r="I727" s="147"/>
      <c r="J727" s="112"/>
      <c r="K727" s="112"/>
      <c r="L727" s="112"/>
      <c r="M727" s="112"/>
      <c r="N727" s="112"/>
      <c r="O727" s="112"/>
      <c r="P727" s="112"/>
      <c r="Q727" s="112"/>
      <c r="R727" s="112"/>
      <c r="S727" s="112"/>
      <c r="T727" s="112"/>
      <c r="U727" s="112"/>
      <c r="V727" s="112"/>
      <c r="W727" s="112"/>
      <c r="X727" s="112"/>
      <c r="Y727" s="112"/>
      <c r="Z727" s="112"/>
      <c r="AA727" s="112"/>
    </row>
    <row r="728" spans="1:27" ht="14.25" customHeight="1">
      <c r="A728" s="114"/>
      <c r="B728" s="112"/>
      <c r="C728" s="112"/>
      <c r="D728" s="112"/>
      <c r="E728" s="112"/>
      <c r="F728" s="112"/>
      <c r="G728" s="112"/>
      <c r="H728" s="112"/>
      <c r="I728" s="147"/>
      <c r="J728" s="112"/>
      <c r="K728" s="112"/>
      <c r="L728" s="112"/>
      <c r="M728" s="112"/>
      <c r="N728" s="112"/>
      <c r="O728" s="112"/>
      <c r="P728" s="112"/>
      <c r="Q728" s="112"/>
      <c r="R728" s="112"/>
      <c r="S728" s="112"/>
      <c r="T728" s="112"/>
      <c r="U728" s="112"/>
      <c r="V728" s="112"/>
      <c r="W728" s="112"/>
      <c r="X728" s="112"/>
      <c r="Y728" s="112"/>
      <c r="Z728" s="112"/>
      <c r="AA728" s="112"/>
    </row>
    <row r="729" spans="1:27" ht="14.25" customHeight="1">
      <c r="A729" s="114"/>
      <c r="B729" s="112"/>
      <c r="C729" s="112"/>
      <c r="D729" s="112"/>
      <c r="E729" s="112"/>
      <c r="F729" s="112"/>
      <c r="G729" s="112"/>
      <c r="H729" s="112"/>
      <c r="I729" s="147"/>
      <c r="J729" s="112"/>
      <c r="K729" s="112"/>
      <c r="L729" s="112"/>
      <c r="M729" s="112"/>
      <c r="N729" s="112"/>
      <c r="O729" s="112"/>
      <c r="P729" s="112"/>
      <c r="Q729" s="112"/>
      <c r="R729" s="112"/>
      <c r="S729" s="112"/>
      <c r="T729" s="112"/>
      <c r="U729" s="112"/>
      <c r="V729" s="112"/>
      <c r="W729" s="112"/>
      <c r="X729" s="112"/>
      <c r="Y729" s="112"/>
      <c r="Z729" s="112"/>
      <c r="AA729" s="112"/>
    </row>
    <row r="730" spans="1:27" ht="14.25" customHeight="1">
      <c r="A730" s="114"/>
      <c r="B730" s="112"/>
      <c r="C730" s="112"/>
      <c r="D730" s="112"/>
      <c r="E730" s="112"/>
      <c r="F730" s="112"/>
      <c r="G730" s="112"/>
      <c r="H730" s="112"/>
      <c r="I730" s="147"/>
      <c r="J730" s="112"/>
      <c r="K730" s="112"/>
      <c r="L730" s="112"/>
      <c r="M730" s="112"/>
      <c r="N730" s="112"/>
      <c r="O730" s="112"/>
      <c r="P730" s="112"/>
      <c r="Q730" s="112"/>
      <c r="R730" s="112"/>
      <c r="S730" s="112"/>
      <c r="T730" s="112"/>
      <c r="U730" s="112"/>
      <c r="V730" s="112"/>
      <c r="W730" s="112"/>
      <c r="X730" s="112"/>
      <c r="Y730" s="112"/>
      <c r="Z730" s="112"/>
      <c r="AA730" s="112"/>
    </row>
    <row r="731" spans="1:27" ht="14.25" customHeight="1">
      <c r="A731" s="114"/>
      <c r="B731" s="112"/>
      <c r="C731" s="112"/>
      <c r="D731" s="112"/>
      <c r="E731" s="112"/>
      <c r="F731" s="112"/>
      <c r="G731" s="112"/>
      <c r="H731" s="112"/>
      <c r="I731" s="147"/>
      <c r="J731" s="112"/>
      <c r="K731" s="112"/>
      <c r="L731" s="112"/>
      <c r="M731" s="112"/>
      <c r="N731" s="112"/>
      <c r="O731" s="112"/>
      <c r="P731" s="112"/>
      <c r="Q731" s="112"/>
      <c r="R731" s="112"/>
      <c r="S731" s="112"/>
      <c r="T731" s="112"/>
      <c r="U731" s="112"/>
      <c r="V731" s="112"/>
      <c r="W731" s="112"/>
      <c r="X731" s="112"/>
      <c r="Y731" s="112"/>
      <c r="Z731" s="112"/>
      <c r="AA731" s="112"/>
    </row>
    <row r="732" spans="1:27" ht="14.25" customHeight="1">
      <c r="A732" s="114"/>
      <c r="B732" s="112"/>
      <c r="C732" s="112"/>
      <c r="D732" s="112"/>
      <c r="E732" s="112"/>
      <c r="F732" s="112"/>
      <c r="G732" s="112"/>
      <c r="H732" s="112"/>
      <c r="I732" s="147"/>
      <c r="J732" s="112"/>
      <c r="K732" s="112"/>
      <c r="L732" s="112"/>
      <c r="M732" s="112"/>
      <c r="N732" s="112"/>
      <c r="O732" s="112"/>
      <c r="P732" s="112"/>
      <c r="Q732" s="112"/>
      <c r="R732" s="112"/>
      <c r="S732" s="112"/>
      <c r="T732" s="112"/>
      <c r="U732" s="112"/>
      <c r="V732" s="112"/>
      <c r="W732" s="112"/>
      <c r="X732" s="112"/>
      <c r="Y732" s="112"/>
      <c r="Z732" s="112"/>
      <c r="AA732" s="112"/>
    </row>
    <row r="733" spans="1:27" ht="14.25" customHeight="1">
      <c r="A733" s="114"/>
      <c r="B733" s="112"/>
      <c r="C733" s="112"/>
      <c r="D733" s="112"/>
      <c r="E733" s="112"/>
      <c r="F733" s="112"/>
      <c r="G733" s="112"/>
      <c r="H733" s="112"/>
      <c r="I733" s="147"/>
      <c r="J733" s="112"/>
      <c r="K733" s="112"/>
      <c r="L733" s="112"/>
      <c r="M733" s="112"/>
      <c r="N733" s="112"/>
      <c r="O733" s="112"/>
      <c r="P733" s="112"/>
      <c r="Q733" s="112"/>
      <c r="R733" s="112"/>
      <c r="S733" s="112"/>
      <c r="T733" s="112"/>
      <c r="U733" s="112"/>
      <c r="V733" s="112"/>
      <c r="W733" s="112"/>
      <c r="X733" s="112"/>
      <c r="Y733" s="112"/>
      <c r="Z733" s="112"/>
      <c r="AA733" s="112"/>
    </row>
    <row r="734" spans="1:27" ht="14.25" customHeight="1">
      <c r="A734" s="114"/>
      <c r="B734" s="112"/>
      <c r="C734" s="112"/>
      <c r="D734" s="112"/>
      <c r="E734" s="112"/>
      <c r="F734" s="112"/>
      <c r="G734" s="112"/>
      <c r="H734" s="112"/>
      <c r="I734" s="147"/>
      <c r="J734" s="112"/>
      <c r="K734" s="112"/>
      <c r="L734" s="112"/>
      <c r="M734" s="112"/>
      <c r="N734" s="112"/>
      <c r="O734" s="112"/>
      <c r="P734" s="112"/>
      <c r="Q734" s="112"/>
      <c r="R734" s="112"/>
      <c r="S734" s="112"/>
      <c r="T734" s="112"/>
      <c r="U734" s="112"/>
      <c r="V734" s="112"/>
      <c r="W734" s="112"/>
      <c r="X734" s="112"/>
      <c r="Y734" s="112"/>
      <c r="Z734" s="112"/>
      <c r="AA734" s="112"/>
    </row>
    <row r="735" spans="1:27" ht="14.25" customHeight="1">
      <c r="A735" s="114"/>
      <c r="B735" s="112"/>
      <c r="C735" s="112"/>
      <c r="D735" s="112"/>
      <c r="E735" s="112"/>
      <c r="F735" s="112"/>
      <c r="G735" s="112"/>
      <c r="H735" s="112"/>
      <c r="I735" s="147"/>
      <c r="J735" s="112"/>
      <c r="K735" s="112"/>
      <c r="L735" s="112"/>
      <c r="M735" s="112"/>
      <c r="N735" s="112"/>
      <c r="O735" s="112"/>
      <c r="P735" s="112"/>
      <c r="Q735" s="112"/>
      <c r="R735" s="112"/>
      <c r="S735" s="112"/>
      <c r="T735" s="112"/>
      <c r="U735" s="112"/>
      <c r="V735" s="112"/>
      <c r="W735" s="112"/>
      <c r="X735" s="112"/>
      <c r="Y735" s="112"/>
      <c r="Z735" s="112"/>
      <c r="AA735" s="112"/>
    </row>
    <row r="736" spans="1:27" ht="14.25" customHeight="1">
      <c r="A736" s="114"/>
      <c r="B736" s="112"/>
      <c r="C736" s="112"/>
      <c r="D736" s="112"/>
      <c r="E736" s="112"/>
      <c r="F736" s="112"/>
      <c r="G736" s="112"/>
      <c r="H736" s="112"/>
      <c r="I736" s="147"/>
      <c r="J736" s="112"/>
      <c r="K736" s="112"/>
      <c r="L736" s="112"/>
      <c r="M736" s="112"/>
      <c r="N736" s="112"/>
      <c r="O736" s="112"/>
      <c r="P736" s="112"/>
      <c r="Q736" s="112"/>
      <c r="R736" s="112"/>
      <c r="S736" s="112"/>
      <c r="T736" s="112"/>
      <c r="U736" s="112"/>
      <c r="V736" s="112"/>
      <c r="W736" s="112"/>
      <c r="X736" s="112"/>
      <c r="Y736" s="112"/>
      <c r="Z736" s="112"/>
      <c r="AA736" s="112"/>
    </row>
    <row r="737" spans="1:27" ht="14.25" customHeight="1">
      <c r="A737" s="114"/>
      <c r="B737" s="112"/>
      <c r="C737" s="112"/>
      <c r="D737" s="112"/>
      <c r="E737" s="112"/>
      <c r="F737" s="112"/>
      <c r="G737" s="112"/>
      <c r="H737" s="112"/>
      <c r="I737" s="147"/>
      <c r="J737" s="112"/>
      <c r="K737" s="112"/>
      <c r="L737" s="112"/>
      <c r="M737" s="112"/>
      <c r="N737" s="112"/>
      <c r="O737" s="112"/>
      <c r="P737" s="112"/>
      <c r="Q737" s="112"/>
      <c r="R737" s="112"/>
      <c r="S737" s="112"/>
      <c r="T737" s="112"/>
      <c r="U737" s="112"/>
      <c r="V737" s="112"/>
      <c r="W737" s="112"/>
      <c r="X737" s="112"/>
      <c r="Y737" s="112"/>
      <c r="Z737" s="112"/>
      <c r="AA737" s="112"/>
    </row>
    <row r="738" spans="1:27" ht="14.25" customHeight="1">
      <c r="A738" s="114"/>
      <c r="B738" s="112"/>
      <c r="C738" s="112"/>
      <c r="D738" s="112"/>
      <c r="E738" s="112"/>
      <c r="F738" s="112"/>
      <c r="G738" s="112"/>
      <c r="H738" s="112"/>
      <c r="I738" s="147"/>
      <c r="J738" s="112"/>
      <c r="K738" s="112"/>
      <c r="L738" s="112"/>
      <c r="M738" s="112"/>
      <c r="N738" s="112"/>
      <c r="O738" s="112"/>
      <c r="P738" s="112"/>
      <c r="Q738" s="112"/>
      <c r="R738" s="112"/>
      <c r="S738" s="112"/>
      <c r="T738" s="112"/>
      <c r="U738" s="112"/>
      <c r="V738" s="112"/>
      <c r="W738" s="112"/>
      <c r="X738" s="112"/>
      <c r="Y738" s="112"/>
      <c r="Z738" s="112"/>
      <c r="AA738" s="112"/>
    </row>
    <row r="739" spans="1:27" ht="14.25" customHeight="1">
      <c r="A739" s="114"/>
      <c r="B739" s="112"/>
      <c r="C739" s="112"/>
      <c r="D739" s="112"/>
      <c r="E739" s="112"/>
      <c r="F739" s="112"/>
      <c r="G739" s="112"/>
      <c r="H739" s="112"/>
      <c r="I739" s="147"/>
      <c r="J739" s="112"/>
      <c r="K739" s="112"/>
      <c r="L739" s="112"/>
      <c r="M739" s="112"/>
      <c r="N739" s="112"/>
      <c r="O739" s="112"/>
      <c r="P739" s="112"/>
      <c r="Q739" s="112"/>
      <c r="R739" s="112"/>
      <c r="S739" s="112"/>
      <c r="T739" s="112"/>
      <c r="U739" s="112"/>
      <c r="V739" s="112"/>
      <c r="W739" s="112"/>
      <c r="X739" s="112"/>
      <c r="Y739" s="112"/>
      <c r="Z739" s="112"/>
      <c r="AA739" s="112"/>
    </row>
    <row r="740" spans="1:27" ht="14.25" customHeight="1">
      <c r="A740" s="114"/>
      <c r="B740" s="112"/>
      <c r="C740" s="112"/>
      <c r="D740" s="112"/>
      <c r="E740" s="112"/>
      <c r="F740" s="112"/>
      <c r="G740" s="112"/>
      <c r="H740" s="112"/>
      <c r="I740" s="147"/>
      <c r="J740" s="112"/>
      <c r="K740" s="112"/>
      <c r="L740" s="112"/>
      <c r="M740" s="112"/>
      <c r="N740" s="112"/>
      <c r="O740" s="112"/>
      <c r="P740" s="112"/>
      <c r="Q740" s="112"/>
      <c r="R740" s="112"/>
      <c r="S740" s="112"/>
      <c r="T740" s="112"/>
      <c r="U740" s="112"/>
      <c r="V740" s="112"/>
      <c r="W740" s="112"/>
      <c r="X740" s="112"/>
      <c r="Y740" s="112"/>
      <c r="Z740" s="112"/>
      <c r="AA740" s="112"/>
    </row>
    <row r="741" spans="1:27" ht="14.25" customHeight="1">
      <c r="A741" s="114"/>
      <c r="B741" s="112"/>
      <c r="C741" s="112"/>
      <c r="D741" s="112"/>
      <c r="E741" s="112"/>
      <c r="F741" s="112"/>
      <c r="G741" s="112"/>
      <c r="H741" s="112"/>
      <c r="I741" s="147"/>
      <c r="J741" s="112"/>
      <c r="K741" s="112"/>
      <c r="L741" s="112"/>
      <c r="M741" s="112"/>
      <c r="N741" s="112"/>
      <c r="O741" s="112"/>
      <c r="P741" s="112"/>
      <c r="Q741" s="112"/>
      <c r="R741" s="112"/>
      <c r="S741" s="112"/>
      <c r="T741" s="112"/>
      <c r="U741" s="112"/>
      <c r="V741" s="112"/>
      <c r="W741" s="112"/>
      <c r="X741" s="112"/>
      <c r="Y741" s="112"/>
      <c r="Z741" s="112"/>
      <c r="AA741" s="112"/>
    </row>
    <row r="742" spans="1:27" ht="14.25" customHeight="1">
      <c r="A742" s="114"/>
      <c r="B742" s="112"/>
      <c r="C742" s="112"/>
      <c r="D742" s="112"/>
      <c r="E742" s="112"/>
      <c r="F742" s="112"/>
      <c r="G742" s="112"/>
      <c r="H742" s="112"/>
      <c r="I742" s="147"/>
      <c r="J742" s="112"/>
      <c r="K742" s="112"/>
      <c r="L742" s="112"/>
      <c r="M742" s="112"/>
      <c r="N742" s="112"/>
      <c r="O742" s="112"/>
      <c r="P742" s="112"/>
      <c r="Q742" s="112"/>
      <c r="R742" s="112"/>
      <c r="S742" s="112"/>
      <c r="T742" s="112"/>
      <c r="U742" s="112"/>
      <c r="V742" s="112"/>
      <c r="W742" s="112"/>
      <c r="X742" s="112"/>
      <c r="Y742" s="112"/>
      <c r="Z742" s="112"/>
      <c r="AA742" s="112"/>
    </row>
    <row r="743" spans="1:27" ht="14.25" customHeight="1">
      <c r="A743" s="114"/>
      <c r="B743" s="112"/>
      <c r="C743" s="112"/>
      <c r="D743" s="112"/>
      <c r="E743" s="112"/>
      <c r="F743" s="112"/>
      <c r="G743" s="112"/>
      <c r="H743" s="112"/>
      <c r="I743" s="147"/>
      <c r="J743" s="112"/>
      <c r="K743" s="112"/>
      <c r="L743" s="112"/>
      <c r="M743" s="112"/>
      <c r="N743" s="112"/>
      <c r="O743" s="112"/>
      <c r="P743" s="112"/>
      <c r="Q743" s="112"/>
      <c r="R743" s="112"/>
      <c r="S743" s="112"/>
      <c r="T743" s="112"/>
      <c r="U743" s="112"/>
      <c r="V743" s="112"/>
      <c r="W743" s="112"/>
      <c r="X743" s="112"/>
      <c r="Y743" s="112"/>
      <c r="Z743" s="112"/>
      <c r="AA743" s="112"/>
    </row>
    <row r="744" spans="1:27" ht="14.25" customHeight="1">
      <c r="A744" s="114"/>
      <c r="B744" s="112"/>
      <c r="C744" s="112"/>
      <c r="D744" s="112"/>
      <c r="E744" s="112"/>
      <c r="F744" s="112"/>
      <c r="G744" s="112"/>
      <c r="H744" s="112"/>
      <c r="I744" s="147"/>
      <c r="J744" s="112"/>
      <c r="K744" s="112"/>
      <c r="L744" s="112"/>
      <c r="M744" s="112"/>
      <c r="N744" s="112"/>
      <c r="O744" s="112"/>
      <c r="P744" s="112"/>
      <c r="Q744" s="112"/>
      <c r="R744" s="112"/>
      <c r="S744" s="112"/>
      <c r="T744" s="112"/>
      <c r="U744" s="112"/>
      <c r="V744" s="112"/>
      <c r="W744" s="112"/>
      <c r="X744" s="112"/>
      <c r="Y744" s="112"/>
      <c r="Z744" s="112"/>
      <c r="AA744" s="112"/>
    </row>
    <row r="745" spans="1:27" ht="14.25" customHeight="1">
      <c r="A745" s="114"/>
      <c r="B745" s="112"/>
      <c r="C745" s="112"/>
      <c r="D745" s="112"/>
      <c r="E745" s="112"/>
      <c r="F745" s="112"/>
      <c r="G745" s="112"/>
      <c r="H745" s="112"/>
      <c r="I745" s="147"/>
      <c r="J745" s="112"/>
      <c r="K745" s="112"/>
      <c r="L745" s="112"/>
      <c r="M745" s="112"/>
      <c r="N745" s="112"/>
      <c r="O745" s="112"/>
      <c r="P745" s="112"/>
      <c r="Q745" s="112"/>
      <c r="R745" s="112"/>
      <c r="S745" s="112"/>
      <c r="T745" s="112"/>
      <c r="U745" s="112"/>
      <c r="V745" s="112"/>
      <c r="W745" s="112"/>
      <c r="X745" s="112"/>
      <c r="Y745" s="112"/>
      <c r="Z745" s="112"/>
      <c r="AA745" s="112"/>
    </row>
    <row r="746" spans="1:27" ht="14.25" customHeight="1">
      <c r="A746" s="114"/>
      <c r="B746" s="112"/>
      <c r="C746" s="112"/>
      <c r="D746" s="112"/>
      <c r="E746" s="112"/>
      <c r="F746" s="112"/>
      <c r="G746" s="112"/>
      <c r="H746" s="112"/>
      <c r="I746" s="147"/>
      <c r="J746" s="112"/>
      <c r="K746" s="112"/>
      <c r="L746" s="112"/>
      <c r="M746" s="112"/>
      <c r="N746" s="112"/>
      <c r="O746" s="112"/>
      <c r="P746" s="112"/>
      <c r="Q746" s="112"/>
      <c r="R746" s="112"/>
      <c r="S746" s="112"/>
      <c r="T746" s="112"/>
      <c r="U746" s="112"/>
      <c r="V746" s="112"/>
      <c r="W746" s="112"/>
      <c r="X746" s="112"/>
      <c r="Y746" s="112"/>
      <c r="Z746" s="112"/>
      <c r="AA746" s="112"/>
    </row>
    <row r="747" spans="1:27" ht="14.25" customHeight="1">
      <c r="A747" s="114"/>
      <c r="B747" s="112"/>
      <c r="C747" s="112"/>
      <c r="D747" s="112"/>
      <c r="E747" s="112"/>
      <c r="F747" s="112"/>
      <c r="G747" s="112"/>
      <c r="H747" s="112"/>
      <c r="I747" s="147"/>
      <c r="J747" s="112"/>
      <c r="K747" s="112"/>
      <c r="L747" s="112"/>
      <c r="M747" s="112"/>
      <c r="N747" s="112"/>
      <c r="O747" s="112"/>
      <c r="P747" s="112"/>
      <c r="Q747" s="112"/>
      <c r="R747" s="112"/>
      <c r="S747" s="112"/>
      <c r="T747" s="112"/>
      <c r="U747" s="112"/>
      <c r="V747" s="112"/>
      <c r="W747" s="112"/>
      <c r="X747" s="112"/>
      <c r="Y747" s="112"/>
      <c r="Z747" s="112"/>
      <c r="AA747" s="112"/>
    </row>
    <row r="748" spans="1:27" ht="14.25" customHeight="1">
      <c r="A748" s="114"/>
      <c r="B748" s="112"/>
      <c r="C748" s="112"/>
      <c r="D748" s="112"/>
      <c r="E748" s="112"/>
      <c r="F748" s="112"/>
      <c r="G748" s="112"/>
      <c r="H748" s="112"/>
      <c r="I748" s="147"/>
      <c r="J748" s="112"/>
      <c r="K748" s="112"/>
      <c r="L748" s="112"/>
      <c r="M748" s="112"/>
      <c r="N748" s="112"/>
      <c r="O748" s="112"/>
      <c r="P748" s="112"/>
      <c r="Q748" s="112"/>
      <c r="R748" s="112"/>
      <c r="S748" s="112"/>
      <c r="T748" s="112"/>
      <c r="U748" s="112"/>
      <c r="V748" s="112"/>
      <c r="W748" s="112"/>
      <c r="X748" s="112"/>
      <c r="Y748" s="112"/>
      <c r="Z748" s="112"/>
      <c r="AA748" s="112"/>
    </row>
    <row r="749" spans="1:27" ht="14.25" customHeight="1">
      <c r="A749" s="114"/>
      <c r="B749" s="112"/>
      <c r="C749" s="112"/>
      <c r="D749" s="112"/>
      <c r="E749" s="112"/>
      <c r="F749" s="112"/>
      <c r="G749" s="112"/>
      <c r="H749" s="112"/>
      <c r="I749" s="147"/>
      <c r="J749" s="112"/>
      <c r="K749" s="112"/>
      <c r="L749" s="112"/>
      <c r="M749" s="112"/>
      <c r="N749" s="112"/>
      <c r="O749" s="112"/>
      <c r="P749" s="112"/>
      <c r="Q749" s="112"/>
      <c r="R749" s="112"/>
      <c r="S749" s="112"/>
      <c r="T749" s="112"/>
      <c r="U749" s="112"/>
      <c r="V749" s="112"/>
      <c r="W749" s="112"/>
      <c r="X749" s="112"/>
      <c r="Y749" s="112"/>
      <c r="Z749" s="112"/>
      <c r="AA749" s="112"/>
    </row>
    <row r="750" spans="1:27" ht="14.25" customHeight="1">
      <c r="A750" s="114"/>
      <c r="B750" s="112"/>
      <c r="C750" s="112"/>
      <c r="D750" s="112"/>
      <c r="E750" s="112"/>
      <c r="F750" s="112"/>
      <c r="G750" s="112"/>
      <c r="H750" s="112"/>
      <c r="I750" s="147"/>
      <c r="J750" s="112"/>
      <c r="K750" s="112"/>
      <c r="L750" s="112"/>
      <c r="M750" s="112"/>
      <c r="N750" s="112"/>
      <c r="O750" s="112"/>
      <c r="P750" s="112"/>
      <c r="Q750" s="112"/>
      <c r="R750" s="112"/>
      <c r="S750" s="112"/>
      <c r="T750" s="112"/>
      <c r="U750" s="112"/>
      <c r="V750" s="112"/>
      <c r="W750" s="112"/>
      <c r="X750" s="112"/>
      <c r="Y750" s="112"/>
      <c r="Z750" s="112"/>
      <c r="AA750" s="112"/>
    </row>
    <row r="751" spans="1:27" ht="14.25" customHeight="1">
      <c r="A751" s="114"/>
      <c r="B751" s="112"/>
      <c r="C751" s="112"/>
      <c r="D751" s="112"/>
      <c r="E751" s="112"/>
      <c r="F751" s="112"/>
      <c r="G751" s="112"/>
      <c r="H751" s="112"/>
      <c r="I751" s="147"/>
      <c r="J751" s="112"/>
      <c r="K751" s="112"/>
      <c r="L751" s="112"/>
      <c r="M751" s="112"/>
      <c r="N751" s="112"/>
      <c r="O751" s="112"/>
      <c r="P751" s="112"/>
      <c r="Q751" s="112"/>
      <c r="R751" s="112"/>
      <c r="S751" s="112"/>
      <c r="T751" s="112"/>
      <c r="U751" s="112"/>
      <c r="V751" s="112"/>
      <c r="W751" s="112"/>
      <c r="X751" s="112"/>
      <c r="Y751" s="112"/>
      <c r="Z751" s="112"/>
      <c r="AA751" s="112"/>
    </row>
    <row r="752" spans="1:27" ht="14.25" customHeight="1">
      <c r="A752" s="114"/>
      <c r="B752" s="112"/>
      <c r="C752" s="112"/>
      <c r="D752" s="112"/>
      <c r="E752" s="112"/>
      <c r="F752" s="112"/>
      <c r="G752" s="112"/>
      <c r="H752" s="112"/>
      <c r="I752" s="147"/>
      <c r="J752" s="112"/>
      <c r="K752" s="112"/>
      <c r="L752" s="112"/>
      <c r="M752" s="112"/>
      <c r="N752" s="112"/>
      <c r="O752" s="112"/>
      <c r="P752" s="112"/>
      <c r="Q752" s="112"/>
      <c r="R752" s="112"/>
      <c r="S752" s="112"/>
      <c r="T752" s="112"/>
      <c r="U752" s="112"/>
      <c r="V752" s="112"/>
      <c r="W752" s="112"/>
      <c r="X752" s="112"/>
      <c r="Y752" s="112"/>
      <c r="Z752" s="112"/>
      <c r="AA752" s="112"/>
    </row>
    <row r="753" spans="1:27" ht="14.25" customHeight="1">
      <c r="A753" s="114"/>
      <c r="B753" s="112"/>
      <c r="C753" s="112"/>
      <c r="D753" s="112"/>
      <c r="E753" s="112"/>
      <c r="F753" s="112"/>
      <c r="G753" s="112"/>
      <c r="H753" s="112"/>
      <c r="I753" s="147"/>
      <c r="J753" s="112"/>
      <c r="K753" s="112"/>
      <c r="L753" s="112"/>
      <c r="M753" s="112"/>
      <c r="N753" s="112"/>
      <c r="O753" s="112"/>
      <c r="P753" s="112"/>
      <c r="Q753" s="112"/>
      <c r="R753" s="112"/>
      <c r="S753" s="112"/>
      <c r="T753" s="112"/>
      <c r="U753" s="112"/>
      <c r="V753" s="112"/>
      <c r="W753" s="112"/>
      <c r="X753" s="112"/>
      <c r="Y753" s="112"/>
      <c r="Z753" s="112"/>
      <c r="AA753" s="112"/>
    </row>
    <row r="754" spans="1:27" ht="14.25" customHeight="1">
      <c r="A754" s="114"/>
      <c r="B754" s="112"/>
      <c r="C754" s="112"/>
      <c r="D754" s="112"/>
      <c r="E754" s="112"/>
      <c r="F754" s="112"/>
      <c r="G754" s="112"/>
      <c r="H754" s="112"/>
      <c r="I754" s="147"/>
      <c r="J754" s="112"/>
      <c r="K754" s="112"/>
      <c r="L754" s="112"/>
      <c r="M754" s="112"/>
      <c r="N754" s="112"/>
      <c r="O754" s="112"/>
      <c r="P754" s="112"/>
      <c r="Q754" s="112"/>
      <c r="R754" s="112"/>
      <c r="S754" s="112"/>
      <c r="T754" s="112"/>
      <c r="U754" s="112"/>
      <c r="V754" s="112"/>
      <c r="W754" s="112"/>
      <c r="X754" s="112"/>
      <c r="Y754" s="112"/>
      <c r="Z754" s="112"/>
      <c r="AA754" s="112"/>
    </row>
    <row r="755" spans="1:27" ht="14.25" customHeight="1">
      <c r="A755" s="114"/>
      <c r="B755" s="112"/>
      <c r="C755" s="112"/>
      <c r="D755" s="112"/>
      <c r="E755" s="112"/>
      <c r="F755" s="112"/>
      <c r="G755" s="112"/>
      <c r="H755" s="112"/>
      <c r="I755" s="147"/>
      <c r="J755" s="112"/>
      <c r="K755" s="112"/>
      <c r="L755" s="112"/>
      <c r="M755" s="112"/>
      <c r="N755" s="112"/>
      <c r="O755" s="112"/>
      <c r="P755" s="112"/>
      <c r="Q755" s="112"/>
      <c r="R755" s="112"/>
      <c r="S755" s="112"/>
      <c r="T755" s="112"/>
      <c r="U755" s="112"/>
      <c r="V755" s="112"/>
      <c r="W755" s="112"/>
      <c r="X755" s="112"/>
      <c r="Y755" s="112"/>
      <c r="Z755" s="112"/>
      <c r="AA755" s="112"/>
    </row>
    <row r="756" spans="1:27" ht="14.25" customHeight="1">
      <c r="A756" s="114"/>
      <c r="B756" s="112"/>
      <c r="C756" s="112"/>
      <c r="D756" s="112"/>
      <c r="E756" s="112"/>
      <c r="F756" s="112"/>
      <c r="G756" s="112"/>
      <c r="H756" s="112"/>
      <c r="I756" s="147"/>
      <c r="J756" s="112"/>
      <c r="K756" s="112"/>
      <c r="L756" s="112"/>
      <c r="M756" s="112"/>
      <c r="N756" s="112"/>
      <c r="O756" s="112"/>
      <c r="P756" s="112"/>
      <c r="Q756" s="112"/>
      <c r="R756" s="112"/>
      <c r="S756" s="112"/>
      <c r="T756" s="112"/>
      <c r="U756" s="112"/>
      <c r="V756" s="112"/>
      <c r="W756" s="112"/>
      <c r="X756" s="112"/>
      <c r="Y756" s="112"/>
      <c r="Z756" s="112"/>
      <c r="AA756" s="112"/>
    </row>
    <row r="757" spans="1:27" ht="14.25" customHeight="1">
      <c r="A757" s="114"/>
      <c r="B757" s="112"/>
      <c r="C757" s="112"/>
      <c r="D757" s="112"/>
      <c r="E757" s="112"/>
      <c r="F757" s="112"/>
      <c r="G757" s="112"/>
      <c r="H757" s="112"/>
      <c r="I757" s="147"/>
      <c r="J757" s="112"/>
      <c r="K757" s="112"/>
      <c r="L757" s="112"/>
      <c r="M757" s="112"/>
      <c r="N757" s="112"/>
      <c r="O757" s="112"/>
      <c r="P757" s="112"/>
      <c r="Q757" s="112"/>
      <c r="R757" s="112"/>
      <c r="S757" s="112"/>
      <c r="T757" s="112"/>
      <c r="U757" s="112"/>
      <c r="V757" s="112"/>
      <c r="W757" s="112"/>
      <c r="X757" s="112"/>
      <c r="Y757" s="112"/>
      <c r="Z757" s="112"/>
      <c r="AA757" s="112"/>
    </row>
    <row r="758" spans="1:27" ht="14.25" customHeight="1">
      <c r="A758" s="114"/>
      <c r="B758" s="112"/>
      <c r="C758" s="112"/>
      <c r="D758" s="112"/>
      <c r="E758" s="112"/>
      <c r="F758" s="112"/>
      <c r="G758" s="112"/>
      <c r="H758" s="112"/>
      <c r="I758" s="147"/>
      <c r="J758" s="112"/>
      <c r="K758" s="112"/>
      <c r="L758" s="112"/>
      <c r="M758" s="112"/>
      <c r="N758" s="112"/>
      <c r="O758" s="112"/>
      <c r="P758" s="112"/>
      <c r="Q758" s="112"/>
      <c r="R758" s="112"/>
      <c r="S758" s="112"/>
      <c r="T758" s="112"/>
      <c r="U758" s="112"/>
      <c r="V758" s="112"/>
      <c r="W758" s="112"/>
      <c r="X758" s="112"/>
      <c r="Y758" s="112"/>
      <c r="Z758" s="112"/>
      <c r="AA758" s="112"/>
    </row>
    <row r="759" spans="1:27" ht="14.25" customHeight="1">
      <c r="A759" s="114"/>
      <c r="B759" s="112"/>
      <c r="C759" s="112"/>
      <c r="D759" s="112"/>
      <c r="E759" s="112"/>
      <c r="F759" s="112"/>
      <c r="G759" s="112"/>
      <c r="H759" s="112"/>
      <c r="I759" s="147"/>
      <c r="J759" s="112"/>
      <c r="K759" s="112"/>
      <c r="L759" s="112"/>
      <c r="M759" s="112"/>
      <c r="N759" s="112"/>
      <c r="O759" s="112"/>
      <c r="P759" s="112"/>
      <c r="Q759" s="112"/>
      <c r="R759" s="112"/>
      <c r="S759" s="112"/>
      <c r="T759" s="112"/>
      <c r="U759" s="112"/>
      <c r="V759" s="112"/>
      <c r="W759" s="112"/>
      <c r="X759" s="112"/>
      <c r="Y759" s="112"/>
      <c r="Z759" s="112"/>
      <c r="AA759" s="112"/>
    </row>
    <row r="760" spans="1:27" ht="14.25" customHeight="1">
      <c r="A760" s="114"/>
      <c r="B760" s="112"/>
      <c r="C760" s="112"/>
      <c r="D760" s="112"/>
      <c r="E760" s="112"/>
      <c r="F760" s="112"/>
      <c r="G760" s="112"/>
      <c r="H760" s="112"/>
      <c r="I760" s="147"/>
      <c r="J760" s="112"/>
      <c r="K760" s="112"/>
      <c r="L760" s="112"/>
      <c r="M760" s="112"/>
      <c r="N760" s="112"/>
      <c r="O760" s="112"/>
      <c r="P760" s="112"/>
      <c r="Q760" s="112"/>
      <c r="R760" s="112"/>
      <c r="S760" s="112"/>
      <c r="T760" s="112"/>
      <c r="U760" s="112"/>
      <c r="V760" s="112"/>
      <c r="W760" s="112"/>
      <c r="X760" s="112"/>
      <c r="Y760" s="112"/>
      <c r="Z760" s="112"/>
      <c r="AA760" s="112"/>
    </row>
    <row r="761" spans="1:27" ht="14.25" customHeight="1">
      <c r="A761" s="114"/>
      <c r="B761" s="112"/>
      <c r="C761" s="112"/>
      <c r="D761" s="112"/>
      <c r="E761" s="112"/>
      <c r="F761" s="112"/>
      <c r="G761" s="112"/>
      <c r="H761" s="112"/>
      <c r="I761" s="147"/>
      <c r="J761" s="112"/>
      <c r="K761" s="112"/>
      <c r="L761" s="112"/>
      <c r="M761" s="112"/>
      <c r="N761" s="112"/>
      <c r="O761" s="112"/>
      <c r="P761" s="112"/>
      <c r="Q761" s="112"/>
      <c r="R761" s="112"/>
      <c r="S761" s="112"/>
      <c r="T761" s="112"/>
      <c r="U761" s="112"/>
      <c r="V761" s="112"/>
      <c r="W761" s="112"/>
      <c r="X761" s="112"/>
      <c r="Y761" s="112"/>
      <c r="Z761" s="112"/>
      <c r="AA761" s="112"/>
    </row>
    <row r="762" spans="1:27" ht="14.25" customHeight="1">
      <c r="A762" s="114"/>
      <c r="B762" s="112"/>
      <c r="C762" s="112"/>
      <c r="D762" s="112"/>
      <c r="E762" s="112"/>
      <c r="F762" s="112"/>
      <c r="G762" s="112"/>
      <c r="H762" s="112"/>
      <c r="I762" s="147"/>
      <c r="J762" s="112"/>
      <c r="K762" s="112"/>
      <c r="L762" s="112"/>
      <c r="M762" s="112"/>
      <c r="N762" s="112"/>
      <c r="O762" s="112"/>
      <c r="P762" s="112"/>
      <c r="Q762" s="112"/>
      <c r="R762" s="112"/>
      <c r="S762" s="112"/>
      <c r="T762" s="112"/>
      <c r="U762" s="112"/>
      <c r="V762" s="112"/>
      <c r="W762" s="112"/>
      <c r="X762" s="112"/>
      <c r="Y762" s="112"/>
      <c r="Z762" s="112"/>
      <c r="AA762" s="112"/>
    </row>
    <row r="763" spans="1:27" ht="14.25" customHeight="1">
      <c r="A763" s="114"/>
      <c r="B763" s="112"/>
      <c r="C763" s="112"/>
      <c r="D763" s="112"/>
      <c r="E763" s="112"/>
      <c r="F763" s="112"/>
      <c r="G763" s="112"/>
      <c r="H763" s="112"/>
      <c r="I763" s="147"/>
      <c r="J763" s="112"/>
      <c r="K763" s="112"/>
      <c r="L763" s="112"/>
      <c r="M763" s="112"/>
      <c r="N763" s="112"/>
      <c r="O763" s="112"/>
      <c r="P763" s="112"/>
      <c r="Q763" s="112"/>
      <c r="R763" s="112"/>
      <c r="S763" s="112"/>
      <c r="T763" s="112"/>
      <c r="U763" s="112"/>
      <c r="V763" s="112"/>
      <c r="W763" s="112"/>
      <c r="X763" s="112"/>
      <c r="Y763" s="112"/>
      <c r="Z763" s="112"/>
      <c r="AA763" s="112"/>
    </row>
    <row r="764" spans="1:27" ht="14.25" customHeight="1">
      <c r="A764" s="114"/>
      <c r="B764" s="112"/>
      <c r="C764" s="112"/>
      <c r="D764" s="112"/>
      <c r="E764" s="112"/>
      <c r="F764" s="112"/>
      <c r="G764" s="112"/>
      <c r="H764" s="112"/>
      <c r="I764" s="147"/>
      <c r="J764" s="112"/>
      <c r="K764" s="112"/>
      <c r="L764" s="112"/>
      <c r="M764" s="112"/>
      <c r="N764" s="112"/>
      <c r="O764" s="112"/>
      <c r="P764" s="112"/>
      <c r="Q764" s="112"/>
      <c r="R764" s="112"/>
      <c r="S764" s="112"/>
      <c r="T764" s="112"/>
      <c r="U764" s="112"/>
      <c r="V764" s="112"/>
      <c r="W764" s="112"/>
      <c r="X764" s="112"/>
      <c r="Y764" s="112"/>
      <c r="Z764" s="112"/>
      <c r="AA764" s="112"/>
    </row>
    <row r="765" spans="1:27" ht="14.25" customHeight="1">
      <c r="A765" s="114"/>
      <c r="B765" s="112"/>
      <c r="C765" s="112"/>
      <c r="D765" s="112"/>
      <c r="E765" s="112"/>
      <c r="F765" s="112"/>
      <c r="G765" s="112"/>
      <c r="H765" s="112"/>
      <c r="I765" s="147"/>
      <c r="J765" s="112"/>
      <c r="K765" s="112"/>
      <c r="L765" s="112"/>
      <c r="M765" s="112"/>
      <c r="N765" s="112"/>
      <c r="O765" s="112"/>
      <c r="P765" s="112"/>
      <c r="Q765" s="112"/>
      <c r="R765" s="112"/>
      <c r="S765" s="112"/>
      <c r="T765" s="112"/>
      <c r="U765" s="112"/>
      <c r="V765" s="112"/>
      <c r="W765" s="112"/>
      <c r="X765" s="112"/>
      <c r="Y765" s="112"/>
      <c r="Z765" s="112"/>
      <c r="AA765" s="112"/>
    </row>
    <row r="766" spans="1:27" ht="14.25" customHeight="1">
      <c r="A766" s="114"/>
      <c r="B766" s="112"/>
      <c r="C766" s="112"/>
      <c r="D766" s="112"/>
      <c r="E766" s="112"/>
      <c r="F766" s="112"/>
      <c r="G766" s="112"/>
      <c r="H766" s="112"/>
      <c r="I766" s="147"/>
      <c r="J766" s="112"/>
      <c r="K766" s="112"/>
      <c r="L766" s="112"/>
      <c r="M766" s="112"/>
      <c r="N766" s="112"/>
      <c r="O766" s="112"/>
      <c r="P766" s="112"/>
      <c r="Q766" s="112"/>
      <c r="R766" s="112"/>
      <c r="S766" s="112"/>
      <c r="T766" s="112"/>
      <c r="U766" s="112"/>
      <c r="V766" s="112"/>
      <c r="W766" s="112"/>
      <c r="X766" s="112"/>
      <c r="Y766" s="112"/>
      <c r="Z766" s="112"/>
      <c r="AA766" s="112"/>
    </row>
    <row r="767" spans="1:27" ht="14.25" customHeight="1">
      <c r="A767" s="114"/>
      <c r="B767" s="112"/>
      <c r="C767" s="112"/>
      <c r="D767" s="112"/>
      <c r="E767" s="112"/>
      <c r="F767" s="112"/>
      <c r="G767" s="112"/>
      <c r="H767" s="112"/>
      <c r="I767" s="147"/>
      <c r="J767" s="112"/>
      <c r="K767" s="112"/>
      <c r="L767" s="112"/>
      <c r="M767" s="112"/>
      <c r="N767" s="112"/>
      <c r="O767" s="112"/>
      <c r="P767" s="112"/>
      <c r="Q767" s="112"/>
      <c r="R767" s="112"/>
      <c r="S767" s="112"/>
      <c r="T767" s="112"/>
      <c r="U767" s="112"/>
      <c r="V767" s="112"/>
      <c r="W767" s="112"/>
      <c r="X767" s="112"/>
      <c r="Y767" s="112"/>
      <c r="Z767" s="112"/>
      <c r="AA767" s="112"/>
    </row>
    <row r="768" spans="1:27" ht="14.25" customHeight="1">
      <c r="A768" s="114"/>
      <c r="B768" s="112"/>
      <c r="C768" s="112"/>
      <c r="D768" s="112"/>
      <c r="E768" s="112"/>
      <c r="F768" s="112"/>
      <c r="G768" s="112"/>
      <c r="H768" s="112"/>
      <c r="I768" s="147"/>
      <c r="J768" s="112"/>
      <c r="K768" s="112"/>
      <c r="L768" s="112"/>
      <c r="M768" s="112"/>
      <c r="N768" s="112"/>
      <c r="O768" s="112"/>
      <c r="P768" s="112"/>
      <c r="Q768" s="112"/>
      <c r="R768" s="112"/>
      <c r="S768" s="112"/>
      <c r="T768" s="112"/>
      <c r="U768" s="112"/>
      <c r="V768" s="112"/>
      <c r="W768" s="112"/>
      <c r="X768" s="112"/>
      <c r="Y768" s="112"/>
      <c r="Z768" s="112"/>
      <c r="AA768" s="112"/>
    </row>
    <row r="769" spans="1:27" ht="14.25" customHeight="1">
      <c r="A769" s="114"/>
      <c r="B769" s="112"/>
      <c r="C769" s="112"/>
      <c r="D769" s="112"/>
      <c r="E769" s="112"/>
      <c r="F769" s="112"/>
      <c r="G769" s="112"/>
      <c r="H769" s="112"/>
      <c r="I769" s="147"/>
      <c r="J769" s="112"/>
      <c r="K769" s="112"/>
      <c r="L769" s="112"/>
      <c r="M769" s="112"/>
      <c r="N769" s="112"/>
      <c r="O769" s="112"/>
      <c r="P769" s="112"/>
      <c r="Q769" s="112"/>
      <c r="R769" s="112"/>
      <c r="S769" s="112"/>
      <c r="T769" s="112"/>
      <c r="U769" s="112"/>
      <c r="V769" s="112"/>
      <c r="W769" s="112"/>
      <c r="X769" s="112"/>
      <c r="Y769" s="112"/>
      <c r="Z769" s="112"/>
      <c r="AA769" s="112"/>
    </row>
    <row r="770" spans="1:27" ht="14.25" customHeight="1">
      <c r="A770" s="114"/>
      <c r="B770" s="112"/>
      <c r="C770" s="112"/>
      <c r="D770" s="112"/>
      <c r="E770" s="112"/>
      <c r="F770" s="112"/>
      <c r="G770" s="112"/>
      <c r="H770" s="112"/>
      <c r="I770" s="147"/>
      <c r="J770" s="112"/>
      <c r="K770" s="112"/>
      <c r="L770" s="112"/>
      <c r="M770" s="112"/>
      <c r="N770" s="112"/>
      <c r="O770" s="112"/>
      <c r="P770" s="112"/>
      <c r="Q770" s="112"/>
      <c r="R770" s="112"/>
      <c r="S770" s="112"/>
      <c r="T770" s="112"/>
      <c r="U770" s="112"/>
      <c r="V770" s="112"/>
      <c r="W770" s="112"/>
      <c r="X770" s="112"/>
      <c r="Y770" s="112"/>
      <c r="Z770" s="112"/>
      <c r="AA770" s="112"/>
    </row>
    <row r="771" spans="1:27" ht="14.25" customHeight="1">
      <c r="A771" s="114"/>
      <c r="B771" s="112"/>
      <c r="C771" s="112"/>
      <c r="D771" s="112"/>
      <c r="E771" s="112"/>
      <c r="F771" s="112"/>
      <c r="G771" s="112"/>
      <c r="H771" s="112"/>
      <c r="I771" s="147"/>
      <c r="J771" s="112"/>
      <c r="K771" s="112"/>
      <c r="L771" s="112"/>
      <c r="M771" s="112"/>
      <c r="N771" s="112"/>
      <c r="O771" s="112"/>
      <c r="P771" s="112"/>
      <c r="Q771" s="112"/>
      <c r="R771" s="112"/>
      <c r="S771" s="112"/>
      <c r="T771" s="112"/>
      <c r="U771" s="112"/>
      <c r="V771" s="112"/>
      <c r="W771" s="112"/>
      <c r="X771" s="112"/>
      <c r="Y771" s="112"/>
      <c r="Z771" s="112"/>
      <c r="AA771" s="112"/>
    </row>
    <row r="772" spans="1:27" ht="14.25" customHeight="1">
      <c r="A772" s="114"/>
      <c r="B772" s="112"/>
      <c r="C772" s="112"/>
      <c r="D772" s="112"/>
      <c r="E772" s="112"/>
      <c r="F772" s="112"/>
      <c r="G772" s="112"/>
      <c r="H772" s="112"/>
      <c r="I772" s="147"/>
      <c r="J772" s="112"/>
      <c r="K772" s="112"/>
      <c r="L772" s="112"/>
      <c r="M772" s="112"/>
      <c r="N772" s="112"/>
      <c r="O772" s="112"/>
      <c r="P772" s="112"/>
      <c r="Q772" s="112"/>
      <c r="R772" s="112"/>
      <c r="S772" s="112"/>
      <c r="T772" s="112"/>
      <c r="U772" s="112"/>
      <c r="V772" s="112"/>
      <c r="W772" s="112"/>
      <c r="X772" s="112"/>
      <c r="Y772" s="112"/>
      <c r="Z772" s="112"/>
      <c r="AA772" s="112"/>
    </row>
    <row r="773" spans="1:27" ht="14.25" customHeight="1">
      <c r="A773" s="114"/>
      <c r="B773" s="112"/>
      <c r="C773" s="112"/>
      <c r="D773" s="112"/>
      <c r="E773" s="112"/>
      <c r="F773" s="112"/>
      <c r="G773" s="112"/>
      <c r="H773" s="112"/>
      <c r="I773" s="147"/>
      <c r="J773" s="112"/>
      <c r="K773" s="112"/>
      <c r="L773" s="112"/>
      <c r="M773" s="112"/>
      <c r="N773" s="112"/>
      <c r="O773" s="112"/>
      <c r="P773" s="112"/>
      <c r="Q773" s="112"/>
      <c r="R773" s="112"/>
      <c r="S773" s="112"/>
      <c r="T773" s="112"/>
      <c r="U773" s="112"/>
      <c r="V773" s="112"/>
      <c r="W773" s="112"/>
      <c r="X773" s="112"/>
      <c r="Y773" s="112"/>
      <c r="Z773" s="112"/>
      <c r="AA773" s="112"/>
    </row>
    <row r="774" spans="1:27" ht="14.25" customHeight="1">
      <c r="A774" s="114"/>
      <c r="B774" s="112"/>
      <c r="C774" s="112"/>
      <c r="D774" s="112"/>
      <c r="E774" s="112"/>
      <c r="F774" s="112"/>
      <c r="G774" s="112"/>
      <c r="H774" s="112"/>
      <c r="I774" s="147"/>
      <c r="J774" s="112"/>
      <c r="K774" s="112"/>
      <c r="L774" s="112"/>
      <c r="M774" s="112"/>
      <c r="N774" s="112"/>
      <c r="O774" s="112"/>
      <c r="P774" s="112"/>
      <c r="Q774" s="112"/>
      <c r="R774" s="112"/>
      <c r="S774" s="112"/>
      <c r="T774" s="112"/>
      <c r="U774" s="112"/>
      <c r="V774" s="112"/>
      <c r="W774" s="112"/>
      <c r="X774" s="112"/>
      <c r="Y774" s="112"/>
      <c r="Z774" s="112"/>
      <c r="AA774" s="112"/>
    </row>
    <row r="775" spans="1:27" ht="14.25" customHeight="1">
      <c r="A775" s="114"/>
      <c r="B775" s="112"/>
      <c r="C775" s="112"/>
      <c r="D775" s="112"/>
      <c r="E775" s="112"/>
      <c r="F775" s="112"/>
      <c r="G775" s="112"/>
      <c r="H775" s="112"/>
      <c r="I775" s="147"/>
      <c r="J775" s="112"/>
      <c r="K775" s="112"/>
      <c r="L775" s="112"/>
      <c r="M775" s="112"/>
      <c r="N775" s="112"/>
      <c r="O775" s="112"/>
      <c r="P775" s="112"/>
      <c r="Q775" s="112"/>
      <c r="R775" s="112"/>
      <c r="S775" s="112"/>
      <c r="T775" s="112"/>
      <c r="U775" s="112"/>
      <c r="V775" s="112"/>
      <c r="W775" s="112"/>
      <c r="X775" s="112"/>
      <c r="Y775" s="112"/>
      <c r="Z775" s="112"/>
      <c r="AA775" s="112"/>
    </row>
    <row r="776" spans="1:27" ht="14.25" customHeight="1">
      <c r="A776" s="114"/>
      <c r="B776" s="112"/>
      <c r="C776" s="112"/>
      <c r="D776" s="112"/>
      <c r="E776" s="112"/>
      <c r="F776" s="112"/>
      <c r="G776" s="112"/>
      <c r="H776" s="112"/>
      <c r="I776" s="147"/>
      <c r="J776" s="112"/>
      <c r="K776" s="112"/>
      <c r="L776" s="112"/>
      <c r="M776" s="112"/>
      <c r="N776" s="112"/>
      <c r="O776" s="112"/>
      <c r="P776" s="112"/>
      <c r="Q776" s="112"/>
      <c r="R776" s="112"/>
      <c r="S776" s="112"/>
      <c r="T776" s="112"/>
      <c r="U776" s="112"/>
      <c r="V776" s="112"/>
      <c r="W776" s="112"/>
      <c r="X776" s="112"/>
      <c r="Y776" s="112"/>
      <c r="Z776" s="112"/>
      <c r="AA776" s="112"/>
    </row>
    <row r="777" spans="1:27" ht="14.25" customHeight="1">
      <c r="A777" s="114"/>
      <c r="B777" s="112"/>
      <c r="C777" s="112"/>
      <c r="D777" s="112"/>
      <c r="E777" s="112"/>
      <c r="F777" s="112"/>
      <c r="G777" s="112"/>
      <c r="H777" s="112"/>
      <c r="I777" s="147"/>
      <c r="J777" s="112"/>
      <c r="K777" s="112"/>
      <c r="L777" s="112"/>
      <c r="M777" s="112"/>
      <c r="N777" s="112"/>
      <c r="O777" s="112"/>
      <c r="P777" s="112"/>
      <c r="Q777" s="112"/>
      <c r="R777" s="112"/>
      <c r="S777" s="112"/>
      <c r="T777" s="112"/>
      <c r="U777" s="112"/>
      <c r="V777" s="112"/>
      <c r="W777" s="112"/>
      <c r="X777" s="112"/>
      <c r="Y777" s="112"/>
      <c r="Z777" s="112"/>
      <c r="AA777" s="112"/>
    </row>
    <row r="778" spans="1:27" ht="14.25" customHeight="1">
      <c r="A778" s="114"/>
      <c r="B778" s="112"/>
      <c r="C778" s="112"/>
      <c r="D778" s="112"/>
      <c r="E778" s="112"/>
      <c r="F778" s="112"/>
      <c r="G778" s="112"/>
      <c r="H778" s="112"/>
      <c r="I778" s="147"/>
      <c r="J778" s="112"/>
      <c r="K778" s="112"/>
      <c r="L778" s="112"/>
      <c r="M778" s="112"/>
      <c r="N778" s="112"/>
      <c r="O778" s="112"/>
      <c r="P778" s="112"/>
      <c r="Q778" s="112"/>
      <c r="R778" s="112"/>
      <c r="S778" s="112"/>
      <c r="T778" s="112"/>
      <c r="U778" s="112"/>
      <c r="V778" s="112"/>
      <c r="W778" s="112"/>
      <c r="X778" s="112"/>
      <c r="Y778" s="112"/>
      <c r="Z778" s="112"/>
      <c r="AA778" s="112"/>
    </row>
    <row r="779" spans="1:27" ht="14.25" customHeight="1">
      <c r="A779" s="114"/>
      <c r="B779" s="112"/>
      <c r="C779" s="112"/>
      <c r="D779" s="112"/>
      <c r="E779" s="112"/>
      <c r="F779" s="112"/>
      <c r="G779" s="112"/>
      <c r="H779" s="112"/>
      <c r="I779" s="147"/>
      <c r="J779" s="112"/>
      <c r="K779" s="112"/>
      <c r="L779" s="112"/>
      <c r="M779" s="112"/>
      <c r="N779" s="112"/>
      <c r="O779" s="112"/>
      <c r="P779" s="112"/>
      <c r="Q779" s="112"/>
      <c r="R779" s="112"/>
      <c r="S779" s="112"/>
      <c r="T779" s="112"/>
      <c r="U779" s="112"/>
      <c r="V779" s="112"/>
      <c r="W779" s="112"/>
      <c r="X779" s="112"/>
      <c r="Y779" s="112"/>
      <c r="Z779" s="112"/>
      <c r="AA779" s="112"/>
    </row>
    <row r="780" spans="1:27" ht="14.25" customHeight="1">
      <c r="A780" s="114"/>
      <c r="B780" s="112"/>
      <c r="C780" s="112"/>
      <c r="D780" s="112"/>
      <c r="E780" s="112"/>
      <c r="F780" s="112"/>
      <c r="G780" s="112"/>
      <c r="H780" s="112"/>
      <c r="I780" s="147"/>
      <c r="J780" s="112"/>
      <c r="K780" s="112"/>
      <c r="L780" s="112"/>
      <c r="M780" s="112"/>
      <c r="N780" s="112"/>
      <c r="O780" s="112"/>
      <c r="P780" s="112"/>
      <c r="Q780" s="112"/>
      <c r="R780" s="112"/>
      <c r="S780" s="112"/>
      <c r="T780" s="112"/>
      <c r="U780" s="112"/>
      <c r="V780" s="112"/>
      <c r="W780" s="112"/>
      <c r="X780" s="112"/>
      <c r="Y780" s="112"/>
      <c r="Z780" s="112"/>
      <c r="AA780" s="112"/>
    </row>
    <row r="781" spans="1:27" ht="14.25" customHeight="1">
      <c r="A781" s="114"/>
      <c r="B781" s="112"/>
      <c r="C781" s="112"/>
      <c r="D781" s="112"/>
      <c r="E781" s="112"/>
      <c r="F781" s="112"/>
      <c r="G781" s="112"/>
      <c r="H781" s="112"/>
      <c r="I781" s="147"/>
      <c r="J781" s="112"/>
      <c r="K781" s="112"/>
      <c r="L781" s="112"/>
      <c r="M781" s="112"/>
      <c r="N781" s="112"/>
      <c r="O781" s="112"/>
      <c r="P781" s="112"/>
      <c r="Q781" s="112"/>
      <c r="R781" s="112"/>
      <c r="S781" s="112"/>
      <c r="T781" s="112"/>
      <c r="U781" s="112"/>
      <c r="V781" s="112"/>
      <c r="W781" s="112"/>
      <c r="X781" s="112"/>
      <c r="Y781" s="112"/>
      <c r="Z781" s="112"/>
      <c r="AA781" s="112"/>
    </row>
    <row r="782" spans="1:27" ht="14.25" customHeight="1">
      <c r="A782" s="114"/>
      <c r="B782" s="112"/>
      <c r="C782" s="112"/>
      <c r="D782" s="112"/>
      <c r="E782" s="112"/>
      <c r="F782" s="112"/>
      <c r="G782" s="112"/>
      <c r="H782" s="112"/>
      <c r="I782" s="147"/>
      <c r="J782" s="112"/>
      <c r="K782" s="112"/>
      <c r="L782" s="112"/>
      <c r="M782" s="112"/>
      <c r="N782" s="112"/>
      <c r="O782" s="112"/>
      <c r="P782" s="112"/>
      <c r="Q782" s="112"/>
      <c r="R782" s="112"/>
      <c r="S782" s="112"/>
      <c r="T782" s="112"/>
      <c r="U782" s="112"/>
      <c r="V782" s="112"/>
      <c r="W782" s="112"/>
      <c r="X782" s="112"/>
      <c r="Y782" s="112"/>
      <c r="Z782" s="112"/>
      <c r="AA782" s="112"/>
    </row>
    <row r="783" spans="1:27" ht="14.25" customHeight="1">
      <c r="A783" s="114"/>
      <c r="B783" s="112"/>
      <c r="C783" s="112"/>
      <c r="D783" s="112"/>
      <c r="E783" s="112"/>
      <c r="F783" s="112"/>
      <c r="G783" s="112"/>
      <c r="H783" s="112"/>
      <c r="I783" s="147"/>
      <c r="J783" s="112"/>
      <c r="K783" s="112"/>
      <c r="L783" s="112"/>
      <c r="M783" s="112"/>
      <c r="N783" s="112"/>
      <c r="O783" s="112"/>
      <c r="P783" s="112"/>
      <c r="Q783" s="112"/>
      <c r="R783" s="112"/>
      <c r="S783" s="112"/>
      <c r="T783" s="112"/>
      <c r="U783" s="112"/>
      <c r="V783" s="112"/>
      <c r="W783" s="112"/>
      <c r="X783" s="112"/>
      <c r="Y783" s="112"/>
      <c r="Z783" s="112"/>
      <c r="AA783" s="112"/>
    </row>
    <row r="784" spans="1:27" ht="14.25" customHeight="1">
      <c r="A784" s="114"/>
      <c r="B784" s="112"/>
      <c r="C784" s="112"/>
      <c r="D784" s="112"/>
      <c r="E784" s="112"/>
      <c r="F784" s="112"/>
      <c r="G784" s="112"/>
      <c r="H784" s="112"/>
      <c r="I784" s="147"/>
      <c r="J784" s="112"/>
      <c r="K784" s="112"/>
      <c r="L784" s="112"/>
      <c r="M784" s="112"/>
      <c r="N784" s="112"/>
      <c r="O784" s="112"/>
      <c r="P784" s="112"/>
      <c r="Q784" s="112"/>
      <c r="R784" s="112"/>
      <c r="S784" s="112"/>
      <c r="T784" s="112"/>
      <c r="U784" s="112"/>
      <c r="V784" s="112"/>
      <c r="W784" s="112"/>
      <c r="X784" s="112"/>
      <c r="Y784" s="112"/>
      <c r="Z784" s="112"/>
      <c r="AA784" s="112"/>
    </row>
    <row r="785" spans="1:27" ht="14.25" customHeight="1">
      <c r="A785" s="114"/>
      <c r="B785" s="112"/>
      <c r="C785" s="112"/>
      <c r="D785" s="112"/>
      <c r="E785" s="112"/>
      <c r="F785" s="112"/>
      <c r="G785" s="112"/>
      <c r="H785" s="112"/>
      <c r="I785" s="147"/>
      <c r="J785" s="112"/>
      <c r="K785" s="112"/>
      <c r="L785" s="112"/>
      <c r="M785" s="112"/>
      <c r="N785" s="112"/>
      <c r="O785" s="112"/>
      <c r="P785" s="112"/>
      <c r="Q785" s="112"/>
      <c r="R785" s="112"/>
      <c r="S785" s="112"/>
      <c r="T785" s="112"/>
      <c r="U785" s="112"/>
      <c r="V785" s="112"/>
      <c r="W785" s="112"/>
      <c r="X785" s="112"/>
      <c r="Y785" s="112"/>
      <c r="Z785" s="112"/>
      <c r="AA785" s="112"/>
    </row>
    <row r="786" spans="1:27" ht="14.25" customHeight="1">
      <c r="A786" s="114"/>
      <c r="B786" s="112"/>
      <c r="C786" s="112"/>
      <c r="D786" s="112"/>
      <c r="E786" s="112"/>
      <c r="F786" s="112"/>
      <c r="G786" s="112"/>
      <c r="H786" s="112"/>
      <c r="I786" s="147"/>
      <c r="J786" s="112"/>
      <c r="K786" s="112"/>
      <c r="L786" s="112"/>
      <c r="M786" s="112"/>
      <c r="N786" s="112"/>
      <c r="O786" s="112"/>
      <c r="P786" s="112"/>
      <c r="Q786" s="112"/>
      <c r="R786" s="112"/>
      <c r="S786" s="112"/>
      <c r="T786" s="112"/>
      <c r="U786" s="112"/>
      <c r="V786" s="112"/>
      <c r="W786" s="112"/>
      <c r="X786" s="112"/>
      <c r="Y786" s="112"/>
      <c r="Z786" s="112"/>
      <c r="AA786" s="112"/>
    </row>
    <row r="787" spans="1:27" ht="14.25" customHeight="1">
      <c r="A787" s="114"/>
      <c r="B787" s="112"/>
      <c r="C787" s="112"/>
      <c r="D787" s="112"/>
      <c r="E787" s="112"/>
      <c r="F787" s="112"/>
      <c r="G787" s="112"/>
      <c r="H787" s="112"/>
      <c r="I787" s="147"/>
      <c r="J787" s="112"/>
      <c r="K787" s="112"/>
      <c r="L787" s="112"/>
      <c r="M787" s="112"/>
      <c r="N787" s="112"/>
      <c r="O787" s="112"/>
      <c r="P787" s="112"/>
      <c r="Q787" s="112"/>
      <c r="R787" s="112"/>
      <c r="S787" s="112"/>
      <c r="T787" s="112"/>
      <c r="U787" s="112"/>
      <c r="V787" s="112"/>
      <c r="W787" s="112"/>
      <c r="X787" s="112"/>
      <c r="Y787" s="112"/>
      <c r="Z787" s="112"/>
      <c r="AA787" s="112"/>
    </row>
    <row r="788" spans="1:27" ht="14.25" customHeight="1">
      <c r="A788" s="114"/>
      <c r="B788" s="112"/>
      <c r="C788" s="112"/>
      <c r="D788" s="112"/>
      <c r="E788" s="112"/>
      <c r="F788" s="112"/>
      <c r="G788" s="112"/>
      <c r="H788" s="112"/>
      <c r="I788" s="147"/>
      <c r="J788" s="112"/>
      <c r="K788" s="112"/>
      <c r="L788" s="112"/>
      <c r="M788" s="112"/>
      <c r="N788" s="112"/>
      <c r="O788" s="112"/>
      <c r="P788" s="112"/>
      <c r="Q788" s="112"/>
      <c r="R788" s="112"/>
      <c r="S788" s="112"/>
      <c r="T788" s="112"/>
      <c r="U788" s="112"/>
      <c r="V788" s="112"/>
      <c r="W788" s="112"/>
      <c r="X788" s="112"/>
      <c r="Y788" s="112"/>
      <c r="Z788" s="112"/>
      <c r="AA788" s="112"/>
    </row>
    <row r="789" spans="1:27" ht="14.25" customHeight="1">
      <c r="A789" s="114"/>
      <c r="B789" s="112"/>
      <c r="C789" s="112"/>
      <c r="D789" s="112"/>
      <c r="E789" s="112"/>
      <c r="F789" s="112"/>
      <c r="G789" s="112"/>
      <c r="H789" s="112"/>
      <c r="I789" s="147"/>
      <c r="J789" s="112"/>
      <c r="K789" s="112"/>
      <c r="L789" s="112"/>
      <c r="M789" s="112"/>
      <c r="N789" s="112"/>
      <c r="O789" s="112"/>
      <c r="P789" s="112"/>
      <c r="Q789" s="112"/>
      <c r="R789" s="112"/>
      <c r="S789" s="112"/>
      <c r="T789" s="112"/>
      <c r="U789" s="112"/>
      <c r="V789" s="112"/>
      <c r="W789" s="112"/>
      <c r="X789" s="112"/>
      <c r="Y789" s="112"/>
      <c r="Z789" s="112"/>
      <c r="AA789" s="112"/>
    </row>
    <row r="790" spans="1:27" ht="14.25" customHeight="1">
      <c r="A790" s="114"/>
      <c r="B790" s="112"/>
      <c r="C790" s="112"/>
      <c r="D790" s="112"/>
      <c r="E790" s="112"/>
      <c r="F790" s="112"/>
      <c r="G790" s="112"/>
      <c r="H790" s="112"/>
      <c r="I790" s="147"/>
      <c r="J790" s="112"/>
      <c r="K790" s="112"/>
      <c r="L790" s="112"/>
      <c r="M790" s="112"/>
      <c r="N790" s="112"/>
      <c r="O790" s="112"/>
      <c r="P790" s="112"/>
      <c r="Q790" s="112"/>
      <c r="R790" s="112"/>
      <c r="S790" s="112"/>
      <c r="T790" s="112"/>
      <c r="U790" s="112"/>
      <c r="V790" s="112"/>
      <c r="W790" s="112"/>
      <c r="X790" s="112"/>
      <c r="Y790" s="112"/>
      <c r="Z790" s="112"/>
      <c r="AA790" s="112"/>
    </row>
    <row r="791" spans="1:27" ht="14.25" customHeight="1">
      <c r="A791" s="114"/>
      <c r="B791" s="112"/>
      <c r="C791" s="112"/>
      <c r="D791" s="112"/>
      <c r="E791" s="112"/>
      <c r="F791" s="112"/>
      <c r="G791" s="112"/>
      <c r="H791" s="112"/>
      <c r="I791" s="147"/>
      <c r="J791" s="112"/>
      <c r="K791" s="112"/>
      <c r="L791" s="112"/>
      <c r="M791" s="112"/>
      <c r="N791" s="112"/>
      <c r="O791" s="112"/>
      <c r="P791" s="112"/>
      <c r="Q791" s="112"/>
      <c r="R791" s="112"/>
      <c r="S791" s="112"/>
      <c r="T791" s="112"/>
      <c r="U791" s="112"/>
      <c r="V791" s="112"/>
      <c r="W791" s="112"/>
      <c r="X791" s="112"/>
      <c r="Y791" s="112"/>
      <c r="Z791" s="112"/>
      <c r="AA791" s="112"/>
    </row>
    <row r="792" spans="1:27" ht="14.25" customHeight="1">
      <c r="A792" s="114"/>
      <c r="B792" s="112"/>
      <c r="C792" s="112"/>
      <c r="D792" s="112"/>
      <c r="E792" s="112"/>
      <c r="F792" s="112"/>
      <c r="G792" s="112"/>
      <c r="H792" s="112"/>
      <c r="I792" s="147"/>
      <c r="J792" s="112"/>
      <c r="K792" s="112"/>
      <c r="L792" s="112"/>
      <c r="M792" s="112"/>
      <c r="N792" s="112"/>
      <c r="O792" s="112"/>
      <c r="P792" s="112"/>
      <c r="Q792" s="112"/>
      <c r="R792" s="112"/>
      <c r="S792" s="112"/>
      <c r="T792" s="112"/>
      <c r="U792" s="112"/>
      <c r="V792" s="112"/>
      <c r="W792" s="112"/>
      <c r="X792" s="112"/>
      <c r="Y792" s="112"/>
      <c r="Z792" s="112"/>
      <c r="AA792" s="112"/>
    </row>
    <row r="793" spans="1:27" ht="14.25" customHeight="1">
      <c r="A793" s="114"/>
      <c r="B793" s="112"/>
      <c r="C793" s="112"/>
      <c r="D793" s="112"/>
      <c r="E793" s="112"/>
      <c r="F793" s="112"/>
      <c r="G793" s="112"/>
      <c r="H793" s="112"/>
      <c r="I793" s="147"/>
      <c r="J793" s="112"/>
      <c r="K793" s="112"/>
      <c r="L793" s="112"/>
      <c r="M793" s="112"/>
      <c r="N793" s="112"/>
      <c r="O793" s="112"/>
      <c r="P793" s="112"/>
      <c r="Q793" s="112"/>
      <c r="R793" s="112"/>
      <c r="S793" s="112"/>
      <c r="T793" s="112"/>
      <c r="U793" s="112"/>
      <c r="V793" s="112"/>
      <c r="W793" s="112"/>
      <c r="X793" s="112"/>
      <c r="Y793" s="112"/>
      <c r="Z793" s="112"/>
      <c r="AA793" s="112"/>
    </row>
    <row r="794" spans="1:27" ht="14.25" customHeight="1">
      <c r="A794" s="114"/>
      <c r="B794" s="112"/>
      <c r="C794" s="112"/>
      <c r="D794" s="112"/>
      <c r="E794" s="112"/>
      <c r="F794" s="112"/>
      <c r="G794" s="112"/>
      <c r="H794" s="112"/>
      <c r="I794" s="147"/>
      <c r="J794" s="112"/>
      <c r="K794" s="112"/>
      <c r="L794" s="112"/>
      <c r="M794" s="112"/>
      <c r="N794" s="112"/>
      <c r="O794" s="112"/>
      <c r="P794" s="112"/>
      <c r="Q794" s="112"/>
      <c r="R794" s="112"/>
      <c r="S794" s="112"/>
      <c r="T794" s="112"/>
      <c r="U794" s="112"/>
      <c r="V794" s="112"/>
      <c r="W794" s="112"/>
      <c r="X794" s="112"/>
      <c r="Y794" s="112"/>
      <c r="Z794" s="112"/>
      <c r="AA794" s="112"/>
    </row>
    <row r="795" spans="1:27" ht="14.25" customHeight="1">
      <c r="A795" s="114"/>
      <c r="B795" s="112"/>
      <c r="C795" s="112"/>
      <c r="D795" s="112"/>
      <c r="E795" s="112"/>
      <c r="F795" s="112"/>
      <c r="G795" s="112"/>
      <c r="H795" s="112"/>
      <c r="I795" s="147"/>
      <c r="J795" s="112"/>
      <c r="K795" s="112"/>
      <c r="L795" s="112"/>
      <c r="M795" s="112"/>
      <c r="N795" s="112"/>
      <c r="O795" s="112"/>
      <c r="P795" s="112"/>
      <c r="Q795" s="112"/>
      <c r="R795" s="112"/>
      <c r="S795" s="112"/>
      <c r="T795" s="112"/>
      <c r="U795" s="112"/>
      <c r="V795" s="112"/>
      <c r="W795" s="112"/>
      <c r="X795" s="112"/>
      <c r="Y795" s="112"/>
      <c r="Z795" s="112"/>
      <c r="AA795" s="112"/>
    </row>
    <row r="796" spans="1:27" ht="14.25" customHeight="1">
      <c r="A796" s="114"/>
      <c r="B796" s="112"/>
      <c r="C796" s="112"/>
      <c r="D796" s="112"/>
      <c r="E796" s="112"/>
      <c r="F796" s="112"/>
      <c r="G796" s="112"/>
      <c r="H796" s="112"/>
      <c r="I796" s="147"/>
      <c r="J796" s="112"/>
      <c r="K796" s="112"/>
      <c r="L796" s="112"/>
      <c r="M796" s="112"/>
      <c r="N796" s="112"/>
      <c r="O796" s="112"/>
      <c r="P796" s="112"/>
      <c r="Q796" s="112"/>
      <c r="R796" s="112"/>
      <c r="S796" s="112"/>
      <c r="T796" s="112"/>
      <c r="U796" s="112"/>
      <c r="V796" s="112"/>
      <c r="W796" s="112"/>
      <c r="X796" s="112"/>
      <c r="Y796" s="112"/>
      <c r="Z796" s="112"/>
      <c r="AA796" s="112"/>
    </row>
    <row r="797" spans="1:27" ht="14.25" customHeight="1">
      <c r="A797" s="114"/>
      <c r="B797" s="112"/>
      <c r="C797" s="112"/>
      <c r="D797" s="112"/>
      <c r="E797" s="112"/>
      <c r="F797" s="112"/>
      <c r="G797" s="112"/>
      <c r="H797" s="112"/>
      <c r="I797" s="147"/>
      <c r="J797" s="112"/>
      <c r="K797" s="112"/>
      <c r="L797" s="112"/>
      <c r="M797" s="112"/>
      <c r="N797" s="112"/>
      <c r="O797" s="112"/>
      <c r="P797" s="112"/>
      <c r="Q797" s="112"/>
      <c r="R797" s="112"/>
      <c r="S797" s="112"/>
      <c r="T797" s="112"/>
      <c r="U797" s="112"/>
      <c r="V797" s="112"/>
      <c r="W797" s="112"/>
      <c r="X797" s="112"/>
      <c r="Y797" s="112"/>
      <c r="Z797" s="112"/>
      <c r="AA797" s="112"/>
    </row>
    <row r="798" spans="1:27" ht="14.25" customHeight="1">
      <c r="A798" s="114"/>
      <c r="B798" s="112"/>
      <c r="C798" s="112"/>
      <c r="D798" s="112"/>
      <c r="E798" s="112"/>
      <c r="F798" s="112"/>
      <c r="G798" s="112"/>
      <c r="H798" s="112"/>
      <c r="I798" s="147"/>
      <c r="J798" s="112"/>
      <c r="K798" s="112"/>
      <c r="L798" s="112"/>
      <c r="M798" s="112"/>
      <c r="N798" s="112"/>
      <c r="O798" s="112"/>
      <c r="P798" s="112"/>
      <c r="Q798" s="112"/>
      <c r="R798" s="112"/>
      <c r="S798" s="112"/>
      <c r="T798" s="112"/>
      <c r="U798" s="112"/>
      <c r="V798" s="112"/>
      <c r="W798" s="112"/>
      <c r="X798" s="112"/>
      <c r="Y798" s="112"/>
      <c r="Z798" s="112"/>
      <c r="AA798" s="112"/>
    </row>
    <row r="799" spans="1:27" ht="14.25" customHeight="1">
      <c r="A799" s="114"/>
      <c r="B799" s="112"/>
      <c r="C799" s="112"/>
      <c r="D799" s="112"/>
      <c r="E799" s="112"/>
      <c r="F799" s="112"/>
      <c r="G799" s="112"/>
      <c r="H799" s="112"/>
      <c r="I799" s="147"/>
      <c r="J799" s="112"/>
      <c r="K799" s="112"/>
      <c r="L799" s="112"/>
      <c r="M799" s="112"/>
      <c r="N799" s="112"/>
      <c r="O799" s="112"/>
      <c r="P799" s="112"/>
      <c r="Q799" s="112"/>
      <c r="R799" s="112"/>
      <c r="S799" s="112"/>
      <c r="T799" s="112"/>
      <c r="U799" s="112"/>
      <c r="V799" s="112"/>
      <c r="W799" s="112"/>
      <c r="X799" s="112"/>
      <c r="Y799" s="112"/>
      <c r="Z799" s="112"/>
      <c r="AA799" s="112"/>
    </row>
    <row r="800" spans="1:27" ht="14.25" customHeight="1">
      <c r="A800" s="114"/>
      <c r="B800" s="112"/>
      <c r="C800" s="112"/>
      <c r="D800" s="112"/>
      <c r="E800" s="112"/>
      <c r="F800" s="112"/>
      <c r="G800" s="112"/>
      <c r="H800" s="112"/>
      <c r="I800" s="147"/>
      <c r="J800" s="112"/>
      <c r="K800" s="112"/>
      <c r="L800" s="112"/>
      <c r="M800" s="112"/>
      <c r="N800" s="112"/>
      <c r="O800" s="112"/>
      <c r="P800" s="112"/>
      <c r="Q800" s="112"/>
      <c r="R800" s="112"/>
      <c r="S800" s="112"/>
      <c r="T800" s="112"/>
      <c r="U800" s="112"/>
      <c r="V800" s="112"/>
      <c r="W800" s="112"/>
      <c r="X800" s="112"/>
      <c r="Y800" s="112"/>
      <c r="Z800" s="112"/>
      <c r="AA800" s="112"/>
    </row>
    <row r="801" spans="1:27" ht="14.25" customHeight="1">
      <c r="A801" s="114"/>
      <c r="B801" s="112"/>
      <c r="C801" s="112"/>
      <c r="D801" s="112"/>
      <c r="E801" s="112"/>
      <c r="F801" s="112"/>
      <c r="G801" s="112"/>
      <c r="H801" s="112"/>
      <c r="I801" s="147"/>
      <c r="J801" s="112"/>
      <c r="K801" s="112"/>
      <c r="L801" s="112"/>
      <c r="M801" s="112"/>
      <c r="N801" s="112"/>
      <c r="O801" s="112"/>
      <c r="P801" s="112"/>
      <c r="Q801" s="112"/>
      <c r="R801" s="112"/>
      <c r="S801" s="112"/>
      <c r="T801" s="112"/>
      <c r="U801" s="112"/>
      <c r="V801" s="112"/>
      <c r="W801" s="112"/>
      <c r="X801" s="112"/>
      <c r="Y801" s="112"/>
      <c r="Z801" s="112"/>
      <c r="AA801" s="112"/>
    </row>
    <row r="802" spans="1:27" ht="14.25" customHeight="1">
      <c r="A802" s="114"/>
      <c r="B802" s="112"/>
      <c r="C802" s="112"/>
      <c r="D802" s="112"/>
      <c r="E802" s="112"/>
      <c r="F802" s="112"/>
      <c r="G802" s="112"/>
      <c r="H802" s="112"/>
      <c r="I802" s="147"/>
      <c r="J802" s="112"/>
      <c r="K802" s="112"/>
      <c r="L802" s="112"/>
      <c r="M802" s="112"/>
      <c r="N802" s="112"/>
      <c r="O802" s="112"/>
      <c r="P802" s="112"/>
      <c r="Q802" s="112"/>
      <c r="R802" s="112"/>
      <c r="S802" s="112"/>
      <c r="T802" s="112"/>
      <c r="U802" s="112"/>
      <c r="V802" s="112"/>
      <c r="W802" s="112"/>
      <c r="X802" s="112"/>
      <c r="Y802" s="112"/>
      <c r="Z802" s="112"/>
      <c r="AA802" s="112"/>
    </row>
    <row r="803" spans="1:27" ht="14.25" customHeight="1">
      <c r="A803" s="114"/>
      <c r="B803" s="112"/>
      <c r="C803" s="112"/>
      <c r="D803" s="112"/>
      <c r="E803" s="112"/>
      <c r="F803" s="112"/>
      <c r="G803" s="112"/>
      <c r="H803" s="112"/>
      <c r="I803" s="147"/>
      <c r="J803" s="112"/>
      <c r="K803" s="112"/>
      <c r="L803" s="112"/>
      <c r="M803" s="112"/>
      <c r="N803" s="112"/>
      <c r="O803" s="112"/>
      <c r="P803" s="112"/>
      <c r="Q803" s="112"/>
      <c r="R803" s="112"/>
      <c r="S803" s="112"/>
      <c r="T803" s="112"/>
      <c r="U803" s="112"/>
      <c r="V803" s="112"/>
      <c r="W803" s="112"/>
      <c r="X803" s="112"/>
      <c r="Y803" s="112"/>
      <c r="Z803" s="112"/>
      <c r="AA803" s="112"/>
    </row>
    <row r="804" spans="1:27" ht="14.25" customHeight="1">
      <c r="A804" s="114"/>
      <c r="B804" s="112"/>
      <c r="C804" s="112"/>
      <c r="D804" s="112"/>
      <c r="E804" s="112"/>
      <c r="F804" s="112"/>
      <c r="G804" s="112"/>
      <c r="H804" s="112"/>
      <c r="I804" s="147"/>
      <c r="J804" s="112"/>
      <c r="K804" s="112"/>
      <c r="L804" s="112"/>
      <c r="M804" s="112"/>
      <c r="N804" s="112"/>
      <c r="O804" s="112"/>
      <c r="P804" s="112"/>
      <c r="Q804" s="112"/>
      <c r="R804" s="112"/>
      <c r="S804" s="112"/>
      <c r="T804" s="112"/>
      <c r="U804" s="112"/>
      <c r="V804" s="112"/>
      <c r="W804" s="112"/>
      <c r="X804" s="112"/>
      <c r="Y804" s="112"/>
      <c r="Z804" s="112"/>
      <c r="AA804" s="112"/>
    </row>
    <row r="805" spans="1:27" ht="14.25" customHeight="1">
      <c r="A805" s="114"/>
      <c r="B805" s="112"/>
      <c r="C805" s="112"/>
      <c r="D805" s="112"/>
      <c r="E805" s="112"/>
      <c r="F805" s="112"/>
      <c r="G805" s="112"/>
      <c r="H805" s="112"/>
      <c r="I805" s="147"/>
      <c r="J805" s="112"/>
      <c r="K805" s="112"/>
      <c r="L805" s="112"/>
      <c r="M805" s="112"/>
      <c r="N805" s="112"/>
      <c r="O805" s="112"/>
      <c r="P805" s="112"/>
      <c r="Q805" s="112"/>
      <c r="R805" s="112"/>
      <c r="S805" s="112"/>
      <c r="T805" s="112"/>
      <c r="U805" s="112"/>
      <c r="V805" s="112"/>
      <c r="W805" s="112"/>
      <c r="X805" s="112"/>
      <c r="Y805" s="112"/>
      <c r="Z805" s="112"/>
      <c r="AA805" s="112"/>
    </row>
    <row r="806" spans="1:27" ht="14.25" customHeight="1">
      <c r="A806" s="114"/>
      <c r="B806" s="112"/>
      <c r="C806" s="112"/>
      <c r="D806" s="112"/>
      <c r="E806" s="112"/>
      <c r="F806" s="112"/>
      <c r="G806" s="112"/>
      <c r="H806" s="112"/>
      <c r="I806" s="147"/>
      <c r="J806" s="112"/>
      <c r="K806" s="112"/>
      <c r="L806" s="112"/>
      <c r="M806" s="112"/>
      <c r="N806" s="112"/>
      <c r="O806" s="112"/>
      <c r="P806" s="112"/>
      <c r="Q806" s="112"/>
      <c r="R806" s="112"/>
      <c r="S806" s="112"/>
      <c r="T806" s="112"/>
      <c r="U806" s="112"/>
      <c r="V806" s="112"/>
      <c r="W806" s="112"/>
      <c r="X806" s="112"/>
      <c r="Y806" s="112"/>
      <c r="Z806" s="112"/>
      <c r="AA806" s="112"/>
    </row>
    <row r="807" spans="1:27" ht="14.25" customHeight="1">
      <c r="A807" s="114"/>
      <c r="B807" s="112"/>
      <c r="C807" s="112"/>
      <c r="D807" s="112"/>
      <c r="E807" s="112"/>
      <c r="F807" s="112"/>
      <c r="G807" s="112"/>
      <c r="H807" s="112"/>
      <c r="I807" s="147"/>
      <c r="J807" s="112"/>
      <c r="K807" s="112"/>
      <c r="L807" s="112"/>
      <c r="M807" s="112"/>
      <c r="N807" s="112"/>
      <c r="O807" s="112"/>
      <c r="P807" s="112"/>
      <c r="Q807" s="112"/>
      <c r="R807" s="112"/>
      <c r="S807" s="112"/>
      <c r="T807" s="112"/>
      <c r="U807" s="112"/>
      <c r="V807" s="112"/>
      <c r="W807" s="112"/>
      <c r="X807" s="112"/>
      <c r="Y807" s="112"/>
      <c r="Z807" s="112"/>
      <c r="AA807" s="112"/>
    </row>
    <row r="808" spans="1:27" ht="14.25" customHeight="1">
      <c r="A808" s="114"/>
      <c r="B808" s="112"/>
      <c r="C808" s="112"/>
      <c r="D808" s="112"/>
      <c r="E808" s="112"/>
      <c r="F808" s="112"/>
      <c r="G808" s="112"/>
      <c r="H808" s="112"/>
      <c r="I808" s="147"/>
      <c r="J808" s="112"/>
      <c r="K808" s="112"/>
      <c r="L808" s="112"/>
      <c r="M808" s="112"/>
      <c r="N808" s="112"/>
      <c r="O808" s="112"/>
      <c r="P808" s="112"/>
      <c r="Q808" s="112"/>
      <c r="R808" s="112"/>
      <c r="S808" s="112"/>
      <c r="T808" s="112"/>
      <c r="U808" s="112"/>
      <c r="V808" s="112"/>
      <c r="W808" s="112"/>
      <c r="X808" s="112"/>
      <c r="Y808" s="112"/>
      <c r="Z808" s="112"/>
      <c r="AA808" s="112"/>
    </row>
    <row r="809" spans="1:27" ht="14.25" customHeight="1">
      <c r="A809" s="114"/>
      <c r="B809" s="112"/>
      <c r="C809" s="112"/>
      <c r="D809" s="112"/>
      <c r="E809" s="112"/>
      <c r="F809" s="112"/>
      <c r="G809" s="112"/>
      <c r="H809" s="112"/>
      <c r="I809" s="147"/>
      <c r="J809" s="112"/>
      <c r="K809" s="112"/>
      <c r="L809" s="112"/>
      <c r="M809" s="112"/>
      <c r="N809" s="112"/>
      <c r="O809" s="112"/>
      <c r="P809" s="112"/>
      <c r="Q809" s="112"/>
      <c r="R809" s="112"/>
      <c r="S809" s="112"/>
      <c r="T809" s="112"/>
      <c r="U809" s="112"/>
      <c r="V809" s="112"/>
      <c r="W809" s="112"/>
      <c r="X809" s="112"/>
      <c r="Y809" s="112"/>
      <c r="Z809" s="112"/>
      <c r="AA809" s="112"/>
    </row>
    <row r="810" spans="1:27" ht="14.25" customHeight="1">
      <c r="A810" s="114"/>
      <c r="B810" s="112"/>
      <c r="C810" s="112"/>
      <c r="D810" s="112"/>
      <c r="E810" s="112"/>
      <c r="F810" s="112"/>
      <c r="G810" s="112"/>
      <c r="H810" s="112"/>
      <c r="I810" s="147"/>
      <c r="J810" s="112"/>
      <c r="K810" s="112"/>
      <c r="L810" s="112"/>
      <c r="M810" s="112"/>
      <c r="N810" s="112"/>
      <c r="O810" s="112"/>
      <c r="P810" s="112"/>
      <c r="Q810" s="112"/>
      <c r="R810" s="112"/>
      <c r="S810" s="112"/>
      <c r="T810" s="112"/>
      <c r="U810" s="112"/>
      <c r="V810" s="112"/>
      <c r="W810" s="112"/>
      <c r="X810" s="112"/>
      <c r="Y810" s="112"/>
      <c r="Z810" s="112"/>
      <c r="AA810" s="112"/>
    </row>
    <row r="811" spans="1:27" ht="14.25" customHeight="1">
      <c r="A811" s="114"/>
      <c r="B811" s="112"/>
      <c r="C811" s="112"/>
      <c r="D811" s="112"/>
      <c r="E811" s="112"/>
      <c r="F811" s="112"/>
      <c r="G811" s="112"/>
      <c r="H811" s="112"/>
      <c r="I811" s="147"/>
      <c r="J811" s="112"/>
      <c r="K811" s="112"/>
      <c r="L811" s="112"/>
      <c r="M811" s="112"/>
      <c r="N811" s="112"/>
      <c r="O811" s="112"/>
      <c r="P811" s="112"/>
      <c r="Q811" s="112"/>
      <c r="R811" s="112"/>
      <c r="S811" s="112"/>
      <c r="T811" s="112"/>
      <c r="U811" s="112"/>
      <c r="V811" s="112"/>
      <c r="W811" s="112"/>
      <c r="X811" s="112"/>
      <c r="Y811" s="112"/>
      <c r="Z811" s="112"/>
      <c r="AA811" s="112"/>
    </row>
    <row r="812" spans="1:27" ht="14.25" customHeight="1">
      <c r="A812" s="114"/>
      <c r="B812" s="112"/>
      <c r="C812" s="112"/>
      <c r="D812" s="112"/>
      <c r="E812" s="112"/>
      <c r="F812" s="112"/>
      <c r="G812" s="112"/>
      <c r="H812" s="112"/>
      <c r="I812" s="147"/>
      <c r="J812" s="112"/>
      <c r="K812" s="112"/>
      <c r="L812" s="112"/>
      <c r="M812" s="112"/>
      <c r="N812" s="112"/>
      <c r="O812" s="112"/>
      <c r="P812" s="112"/>
      <c r="Q812" s="112"/>
      <c r="R812" s="112"/>
      <c r="S812" s="112"/>
      <c r="T812" s="112"/>
      <c r="U812" s="112"/>
      <c r="V812" s="112"/>
      <c r="W812" s="112"/>
      <c r="X812" s="112"/>
      <c r="Y812" s="112"/>
      <c r="Z812" s="112"/>
      <c r="AA812" s="112"/>
    </row>
    <row r="813" spans="1:27" ht="14.25" customHeight="1">
      <c r="A813" s="114"/>
      <c r="B813" s="112"/>
      <c r="C813" s="112"/>
      <c r="D813" s="112"/>
      <c r="E813" s="112"/>
      <c r="F813" s="112"/>
      <c r="G813" s="112"/>
      <c r="H813" s="112"/>
      <c r="I813" s="147"/>
      <c r="J813" s="112"/>
      <c r="K813" s="112"/>
      <c r="L813" s="112"/>
      <c r="M813" s="112"/>
      <c r="N813" s="112"/>
      <c r="O813" s="112"/>
      <c r="P813" s="112"/>
      <c r="Q813" s="112"/>
      <c r="R813" s="112"/>
      <c r="S813" s="112"/>
      <c r="T813" s="112"/>
      <c r="U813" s="112"/>
      <c r="V813" s="112"/>
      <c r="W813" s="112"/>
      <c r="X813" s="112"/>
      <c r="Y813" s="112"/>
      <c r="Z813" s="112"/>
      <c r="AA813" s="112"/>
    </row>
    <row r="814" spans="1:27" ht="14.25" customHeight="1">
      <c r="A814" s="114"/>
      <c r="B814" s="112"/>
      <c r="C814" s="112"/>
      <c r="D814" s="112"/>
      <c r="E814" s="112"/>
      <c r="F814" s="112"/>
      <c r="G814" s="112"/>
      <c r="H814" s="112"/>
      <c r="I814" s="147"/>
      <c r="J814" s="112"/>
      <c r="K814" s="112"/>
      <c r="L814" s="112"/>
      <c r="M814" s="112"/>
      <c r="N814" s="112"/>
      <c r="O814" s="112"/>
      <c r="P814" s="112"/>
      <c r="Q814" s="112"/>
      <c r="R814" s="112"/>
      <c r="S814" s="112"/>
      <c r="T814" s="112"/>
      <c r="U814" s="112"/>
      <c r="V814" s="112"/>
      <c r="W814" s="112"/>
      <c r="X814" s="112"/>
      <c r="Y814" s="112"/>
      <c r="Z814" s="112"/>
      <c r="AA814" s="112"/>
    </row>
    <row r="815" spans="1:27" ht="14.25" customHeight="1">
      <c r="A815" s="114"/>
      <c r="B815" s="112"/>
      <c r="C815" s="112"/>
      <c r="D815" s="112"/>
      <c r="E815" s="112"/>
      <c r="F815" s="112"/>
      <c r="G815" s="112"/>
      <c r="H815" s="112"/>
      <c r="I815" s="147"/>
      <c r="J815" s="112"/>
      <c r="K815" s="112"/>
      <c r="L815" s="112"/>
      <c r="M815" s="112"/>
      <c r="N815" s="112"/>
      <c r="O815" s="112"/>
      <c r="P815" s="112"/>
      <c r="Q815" s="112"/>
      <c r="R815" s="112"/>
      <c r="S815" s="112"/>
      <c r="T815" s="112"/>
      <c r="U815" s="112"/>
      <c r="V815" s="112"/>
      <c r="W815" s="112"/>
      <c r="X815" s="112"/>
      <c r="Y815" s="112"/>
      <c r="Z815" s="112"/>
      <c r="AA815" s="112"/>
    </row>
    <row r="816" spans="1:27" ht="14.25" customHeight="1">
      <c r="A816" s="114"/>
      <c r="B816" s="112"/>
      <c r="C816" s="112"/>
      <c r="D816" s="112"/>
      <c r="E816" s="112"/>
      <c r="F816" s="112"/>
      <c r="G816" s="112"/>
      <c r="H816" s="112"/>
      <c r="I816" s="147"/>
      <c r="J816" s="112"/>
      <c r="K816" s="112"/>
      <c r="L816" s="112"/>
      <c r="M816" s="112"/>
      <c r="N816" s="112"/>
      <c r="O816" s="112"/>
      <c r="P816" s="112"/>
      <c r="Q816" s="112"/>
      <c r="R816" s="112"/>
      <c r="S816" s="112"/>
      <c r="T816" s="112"/>
      <c r="U816" s="112"/>
      <c r="V816" s="112"/>
      <c r="W816" s="112"/>
      <c r="X816" s="112"/>
      <c r="Y816" s="112"/>
      <c r="Z816" s="112"/>
      <c r="AA816" s="112"/>
    </row>
    <row r="817" spans="1:27" ht="14.25" customHeight="1">
      <c r="A817" s="114"/>
      <c r="B817" s="112"/>
      <c r="C817" s="112"/>
      <c r="D817" s="112"/>
      <c r="E817" s="112"/>
      <c r="F817" s="112"/>
      <c r="G817" s="112"/>
      <c r="H817" s="112"/>
      <c r="I817" s="147"/>
      <c r="J817" s="112"/>
      <c r="K817" s="112"/>
      <c r="L817" s="112"/>
      <c r="M817" s="112"/>
      <c r="N817" s="112"/>
      <c r="O817" s="112"/>
      <c r="P817" s="112"/>
      <c r="Q817" s="112"/>
      <c r="R817" s="112"/>
      <c r="S817" s="112"/>
      <c r="T817" s="112"/>
      <c r="U817" s="112"/>
      <c r="V817" s="112"/>
      <c r="W817" s="112"/>
      <c r="X817" s="112"/>
      <c r="Y817" s="112"/>
      <c r="Z817" s="112"/>
      <c r="AA817" s="112"/>
    </row>
    <row r="818" spans="1:27" ht="14.25" customHeight="1">
      <c r="A818" s="114"/>
      <c r="B818" s="112"/>
      <c r="C818" s="112"/>
      <c r="D818" s="112"/>
      <c r="E818" s="112"/>
      <c r="F818" s="112"/>
      <c r="G818" s="112"/>
      <c r="H818" s="112"/>
      <c r="I818" s="147"/>
      <c r="J818" s="112"/>
      <c r="K818" s="112"/>
      <c r="L818" s="112"/>
      <c r="M818" s="112"/>
      <c r="N818" s="112"/>
      <c r="O818" s="112"/>
      <c r="P818" s="112"/>
      <c r="Q818" s="112"/>
      <c r="R818" s="112"/>
      <c r="S818" s="112"/>
      <c r="T818" s="112"/>
      <c r="U818" s="112"/>
      <c r="V818" s="112"/>
      <c r="W818" s="112"/>
      <c r="X818" s="112"/>
      <c r="Y818" s="112"/>
      <c r="Z818" s="112"/>
      <c r="AA818" s="112"/>
    </row>
    <row r="819" spans="1:27" ht="14.25" customHeight="1">
      <c r="A819" s="114"/>
      <c r="B819" s="112"/>
      <c r="C819" s="112"/>
      <c r="D819" s="112"/>
      <c r="E819" s="112"/>
      <c r="F819" s="112"/>
      <c r="G819" s="112"/>
      <c r="H819" s="112"/>
      <c r="I819" s="147"/>
      <c r="J819" s="112"/>
      <c r="K819" s="112"/>
      <c r="L819" s="112"/>
      <c r="M819" s="112"/>
      <c r="N819" s="112"/>
      <c r="O819" s="112"/>
      <c r="P819" s="112"/>
      <c r="Q819" s="112"/>
      <c r="R819" s="112"/>
      <c r="S819" s="112"/>
      <c r="T819" s="112"/>
      <c r="U819" s="112"/>
      <c r="V819" s="112"/>
      <c r="W819" s="112"/>
      <c r="X819" s="112"/>
      <c r="Y819" s="112"/>
      <c r="Z819" s="112"/>
      <c r="AA819" s="112"/>
    </row>
    <row r="820" spans="1:27" ht="14.25" customHeight="1">
      <c r="A820" s="114"/>
      <c r="B820" s="112"/>
      <c r="C820" s="112"/>
      <c r="D820" s="112"/>
      <c r="E820" s="112"/>
      <c r="F820" s="112"/>
      <c r="G820" s="112"/>
      <c r="H820" s="112"/>
      <c r="I820" s="147"/>
      <c r="J820" s="112"/>
      <c r="K820" s="112"/>
      <c r="L820" s="112"/>
      <c r="M820" s="112"/>
      <c r="N820" s="112"/>
      <c r="O820" s="112"/>
      <c r="P820" s="112"/>
      <c r="Q820" s="112"/>
      <c r="R820" s="112"/>
      <c r="S820" s="112"/>
      <c r="T820" s="112"/>
      <c r="U820" s="112"/>
      <c r="V820" s="112"/>
      <c r="W820" s="112"/>
      <c r="X820" s="112"/>
      <c r="Y820" s="112"/>
      <c r="Z820" s="112"/>
      <c r="AA820" s="112"/>
    </row>
    <row r="821" spans="1:27" ht="14.25" customHeight="1">
      <c r="A821" s="114"/>
      <c r="B821" s="112"/>
      <c r="C821" s="112"/>
      <c r="D821" s="112"/>
      <c r="E821" s="112"/>
      <c r="F821" s="112"/>
      <c r="G821" s="112"/>
      <c r="H821" s="112"/>
      <c r="I821" s="147"/>
      <c r="J821" s="112"/>
      <c r="K821" s="112"/>
      <c r="L821" s="112"/>
      <c r="M821" s="112"/>
      <c r="N821" s="112"/>
      <c r="O821" s="112"/>
      <c r="P821" s="112"/>
      <c r="Q821" s="112"/>
      <c r="R821" s="112"/>
      <c r="S821" s="112"/>
      <c r="T821" s="112"/>
      <c r="U821" s="112"/>
      <c r="V821" s="112"/>
      <c r="W821" s="112"/>
      <c r="X821" s="112"/>
      <c r="Y821" s="112"/>
      <c r="Z821" s="112"/>
      <c r="AA821" s="112"/>
    </row>
    <row r="822" spans="1:27" ht="14.25" customHeight="1">
      <c r="A822" s="114"/>
      <c r="B822" s="112"/>
      <c r="C822" s="112"/>
      <c r="D822" s="112"/>
      <c r="E822" s="112"/>
      <c r="F822" s="112"/>
      <c r="G822" s="112"/>
      <c r="H822" s="112"/>
      <c r="I822" s="147"/>
      <c r="J822" s="112"/>
      <c r="K822" s="112"/>
      <c r="L822" s="112"/>
      <c r="M822" s="112"/>
      <c r="N822" s="112"/>
      <c r="O822" s="112"/>
      <c r="P822" s="112"/>
      <c r="Q822" s="112"/>
      <c r="R822" s="112"/>
      <c r="S822" s="112"/>
      <c r="T822" s="112"/>
      <c r="U822" s="112"/>
      <c r="V822" s="112"/>
      <c r="W822" s="112"/>
      <c r="X822" s="112"/>
      <c r="Y822" s="112"/>
      <c r="Z822" s="112"/>
      <c r="AA822" s="112"/>
    </row>
    <row r="823" spans="1:27" ht="14.25" customHeight="1">
      <c r="A823" s="114"/>
      <c r="B823" s="112"/>
      <c r="C823" s="112"/>
      <c r="D823" s="112"/>
      <c r="E823" s="112"/>
      <c r="F823" s="112"/>
      <c r="G823" s="112"/>
      <c r="H823" s="112"/>
      <c r="I823" s="147"/>
      <c r="J823" s="112"/>
      <c r="K823" s="112"/>
      <c r="L823" s="112"/>
      <c r="M823" s="112"/>
      <c r="N823" s="112"/>
      <c r="O823" s="112"/>
      <c r="P823" s="112"/>
      <c r="Q823" s="112"/>
      <c r="R823" s="112"/>
      <c r="S823" s="112"/>
      <c r="T823" s="112"/>
      <c r="U823" s="112"/>
      <c r="V823" s="112"/>
      <c r="W823" s="112"/>
      <c r="X823" s="112"/>
      <c r="Y823" s="112"/>
      <c r="Z823" s="112"/>
      <c r="AA823" s="112"/>
    </row>
    <row r="824" spans="1:27" ht="14.25" customHeight="1">
      <c r="A824" s="114"/>
      <c r="B824" s="112"/>
      <c r="C824" s="112"/>
      <c r="D824" s="112"/>
      <c r="E824" s="112"/>
      <c r="F824" s="112"/>
      <c r="G824" s="112"/>
      <c r="H824" s="112"/>
      <c r="I824" s="147"/>
      <c r="J824" s="112"/>
      <c r="K824" s="112"/>
      <c r="L824" s="112"/>
      <c r="M824" s="112"/>
      <c r="N824" s="112"/>
      <c r="O824" s="112"/>
      <c r="P824" s="112"/>
      <c r="Q824" s="112"/>
      <c r="R824" s="112"/>
      <c r="S824" s="112"/>
      <c r="T824" s="112"/>
      <c r="U824" s="112"/>
      <c r="V824" s="112"/>
      <c r="W824" s="112"/>
      <c r="X824" s="112"/>
      <c r="Y824" s="112"/>
      <c r="Z824" s="112"/>
      <c r="AA824" s="112"/>
    </row>
    <row r="825" spans="1:27" ht="14.25" customHeight="1">
      <c r="A825" s="114"/>
      <c r="B825" s="112"/>
      <c r="C825" s="112"/>
      <c r="D825" s="112"/>
      <c r="E825" s="112"/>
      <c r="F825" s="112"/>
      <c r="G825" s="112"/>
      <c r="H825" s="112"/>
      <c r="I825" s="147"/>
      <c r="J825" s="112"/>
      <c r="K825" s="112"/>
      <c r="L825" s="112"/>
      <c r="M825" s="112"/>
      <c r="N825" s="112"/>
      <c r="O825" s="112"/>
      <c r="P825" s="112"/>
      <c r="Q825" s="112"/>
      <c r="R825" s="112"/>
      <c r="S825" s="112"/>
      <c r="T825" s="112"/>
      <c r="U825" s="112"/>
      <c r="V825" s="112"/>
      <c r="W825" s="112"/>
      <c r="X825" s="112"/>
      <c r="Y825" s="112"/>
      <c r="Z825" s="112"/>
      <c r="AA825" s="112"/>
    </row>
    <row r="826" spans="1:27" ht="14.25" customHeight="1">
      <c r="A826" s="114"/>
      <c r="B826" s="112"/>
      <c r="C826" s="112"/>
      <c r="D826" s="112"/>
      <c r="E826" s="112"/>
      <c r="F826" s="112"/>
      <c r="G826" s="112"/>
      <c r="H826" s="112"/>
      <c r="I826" s="147"/>
      <c r="J826" s="112"/>
      <c r="K826" s="112"/>
      <c r="L826" s="112"/>
      <c r="M826" s="112"/>
      <c r="N826" s="112"/>
      <c r="O826" s="112"/>
      <c r="P826" s="112"/>
      <c r="Q826" s="112"/>
      <c r="R826" s="112"/>
      <c r="S826" s="112"/>
      <c r="T826" s="112"/>
      <c r="U826" s="112"/>
      <c r="V826" s="112"/>
      <c r="W826" s="112"/>
      <c r="X826" s="112"/>
      <c r="Y826" s="112"/>
      <c r="Z826" s="112"/>
      <c r="AA826" s="112"/>
    </row>
    <row r="827" spans="1:27" ht="14.25" customHeight="1">
      <c r="A827" s="114"/>
      <c r="B827" s="112"/>
      <c r="C827" s="112"/>
      <c r="D827" s="112"/>
      <c r="E827" s="112"/>
      <c r="F827" s="112"/>
      <c r="G827" s="112"/>
      <c r="H827" s="112"/>
      <c r="I827" s="147"/>
      <c r="J827" s="112"/>
      <c r="K827" s="112"/>
      <c r="L827" s="112"/>
      <c r="M827" s="112"/>
      <c r="N827" s="112"/>
      <c r="O827" s="112"/>
      <c r="P827" s="112"/>
      <c r="Q827" s="112"/>
      <c r="R827" s="112"/>
      <c r="S827" s="112"/>
      <c r="T827" s="112"/>
      <c r="U827" s="112"/>
      <c r="V827" s="112"/>
      <c r="W827" s="112"/>
      <c r="X827" s="112"/>
      <c r="Y827" s="112"/>
      <c r="Z827" s="112"/>
      <c r="AA827" s="112"/>
    </row>
    <row r="828" spans="1:27" ht="14.25" customHeight="1">
      <c r="A828" s="114"/>
      <c r="B828" s="112"/>
      <c r="C828" s="112"/>
      <c r="D828" s="112"/>
      <c r="E828" s="112"/>
      <c r="F828" s="112"/>
      <c r="G828" s="112"/>
      <c r="H828" s="112"/>
      <c r="I828" s="147"/>
      <c r="J828" s="112"/>
      <c r="K828" s="112"/>
      <c r="L828" s="112"/>
      <c r="M828" s="112"/>
      <c r="N828" s="112"/>
      <c r="O828" s="112"/>
      <c r="P828" s="112"/>
      <c r="Q828" s="112"/>
      <c r="R828" s="112"/>
      <c r="S828" s="112"/>
      <c r="T828" s="112"/>
      <c r="U828" s="112"/>
      <c r="V828" s="112"/>
      <c r="W828" s="112"/>
      <c r="X828" s="112"/>
      <c r="Y828" s="112"/>
      <c r="Z828" s="112"/>
      <c r="AA828" s="112"/>
    </row>
    <row r="829" spans="1:27" ht="14.25" customHeight="1">
      <c r="A829" s="114"/>
      <c r="B829" s="112"/>
      <c r="C829" s="112"/>
      <c r="D829" s="112"/>
      <c r="E829" s="112"/>
      <c r="F829" s="112"/>
      <c r="G829" s="112"/>
      <c r="H829" s="112"/>
      <c r="I829" s="147"/>
      <c r="J829" s="112"/>
      <c r="K829" s="112"/>
      <c r="L829" s="112"/>
      <c r="M829" s="112"/>
      <c r="N829" s="112"/>
      <c r="O829" s="112"/>
      <c r="P829" s="112"/>
      <c r="Q829" s="112"/>
      <c r="R829" s="112"/>
      <c r="S829" s="112"/>
      <c r="T829" s="112"/>
      <c r="U829" s="112"/>
      <c r="V829" s="112"/>
      <c r="W829" s="112"/>
      <c r="X829" s="112"/>
      <c r="Y829" s="112"/>
      <c r="Z829" s="112"/>
      <c r="AA829" s="112"/>
    </row>
    <row r="830" spans="1:27" ht="14.25" customHeight="1">
      <c r="A830" s="114"/>
      <c r="B830" s="112"/>
      <c r="C830" s="112"/>
      <c r="D830" s="112"/>
      <c r="E830" s="112"/>
      <c r="F830" s="112"/>
      <c r="G830" s="112"/>
      <c r="H830" s="112"/>
      <c r="I830" s="147"/>
      <c r="J830" s="112"/>
      <c r="K830" s="112"/>
      <c r="L830" s="112"/>
      <c r="M830" s="112"/>
      <c r="N830" s="112"/>
      <c r="O830" s="112"/>
      <c r="P830" s="112"/>
      <c r="Q830" s="112"/>
      <c r="R830" s="112"/>
      <c r="S830" s="112"/>
      <c r="T830" s="112"/>
      <c r="U830" s="112"/>
      <c r="V830" s="112"/>
      <c r="W830" s="112"/>
      <c r="X830" s="112"/>
      <c r="Y830" s="112"/>
      <c r="Z830" s="112"/>
      <c r="AA830" s="112"/>
    </row>
    <row r="831" spans="1:27" ht="14.25" customHeight="1">
      <c r="A831" s="114"/>
      <c r="B831" s="112"/>
      <c r="C831" s="112"/>
      <c r="D831" s="112"/>
      <c r="E831" s="112"/>
      <c r="F831" s="112"/>
      <c r="G831" s="112"/>
      <c r="H831" s="112"/>
      <c r="I831" s="147"/>
      <c r="J831" s="112"/>
      <c r="K831" s="112"/>
      <c r="L831" s="112"/>
      <c r="M831" s="112"/>
      <c r="N831" s="112"/>
      <c r="O831" s="112"/>
      <c r="P831" s="112"/>
      <c r="Q831" s="112"/>
      <c r="R831" s="112"/>
      <c r="S831" s="112"/>
      <c r="T831" s="112"/>
      <c r="U831" s="112"/>
      <c r="V831" s="112"/>
      <c r="W831" s="112"/>
      <c r="X831" s="112"/>
      <c r="Y831" s="112"/>
      <c r="Z831" s="112"/>
      <c r="AA831" s="112"/>
    </row>
    <row r="832" spans="1:27" ht="14.25" customHeight="1">
      <c r="A832" s="114"/>
      <c r="B832" s="112"/>
      <c r="C832" s="112"/>
      <c r="D832" s="112"/>
      <c r="E832" s="112"/>
      <c r="F832" s="112"/>
      <c r="G832" s="112"/>
      <c r="H832" s="112"/>
      <c r="I832" s="147"/>
      <c r="J832" s="112"/>
      <c r="K832" s="112"/>
      <c r="L832" s="112"/>
      <c r="M832" s="112"/>
      <c r="N832" s="112"/>
      <c r="O832" s="112"/>
      <c r="P832" s="112"/>
      <c r="Q832" s="112"/>
      <c r="R832" s="112"/>
      <c r="S832" s="112"/>
      <c r="T832" s="112"/>
      <c r="U832" s="112"/>
      <c r="V832" s="112"/>
      <c r="W832" s="112"/>
      <c r="X832" s="112"/>
      <c r="Y832" s="112"/>
      <c r="Z832" s="112"/>
      <c r="AA832" s="112"/>
    </row>
    <row r="833" spans="1:27" ht="14.25" customHeight="1">
      <c r="A833" s="114"/>
      <c r="B833" s="112"/>
      <c r="C833" s="112"/>
      <c r="D833" s="112"/>
      <c r="E833" s="112"/>
      <c r="F833" s="112"/>
      <c r="G833" s="112"/>
      <c r="H833" s="112"/>
      <c r="I833" s="147"/>
      <c r="J833" s="112"/>
      <c r="K833" s="112"/>
      <c r="L833" s="112"/>
      <c r="M833" s="112"/>
      <c r="N833" s="112"/>
      <c r="O833" s="112"/>
      <c r="P833" s="112"/>
      <c r="Q833" s="112"/>
      <c r="R833" s="112"/>
      <c r="S833" s="112"/>
      <c r="T833" s="112"/>
      <c r="U833" s="112"/>
      <c r="V833" s="112"/>
      <c r="W833" s="112"/>
      <c r="X833" s="112"/>
      <c r="Y833" s="112"/>
      <c r="Z833" s="112"/>
      <c r="AA833" s="112"/>
    </row>
    <row r="834" spans="1:27" ht="14.25" customHeight="1">
      <c r="A834" s="114"/>
      <c r="B834" s="112"/>
      <c r="C834" s="112"/>
      <c r="D834" s="112"/>
      <c r="E834" s="112"/>
      <c r="F834" s="112"/>
      <c r="G834" s="112"/>
      <c r="H834" s="112"/>
      <c r="I834" s="147"/>
      <c r="J834" s="112"/>
      <c r="K834" s="112"/>
      <c r="L834" s="112"/>
      <c r="M834" s="112"/>
      <c r="N834" s="112"/>
      <c r="O834" s="112"/>
      <c r="P834" s="112"/>
      <c r="Q834" s="112"/>
      <c r="R834" s="112"/>
      <c r="S834" s="112"/>
      <c r="T834" s="112"/>
      <c r="U834" s="112"/>
      <c r="V834" s="112"/>
      <c r="W834" s="112"/>
      <c r="X834" s="112"/>
      <c r="Y834" s="112"/>
      <c r="Z834" s="112"/>
      <c r="AA834" s="112"/>
    </row>
    <row r="835" spans="1:27" ht="14.25" customHeight="1">
      <c r="A835" s="114"/>
      <c r="B835" s="112"/>
      <c r="C835" s="112"/>
      <c r="D835" s="112"/>
      <c r="E835" s="112"/>
      <c r="F835" s="112"/>
      <c r="G835" s="112"/>
      <c r="H835" s="112"/>
      <c r="I835" s="147"/>
      <c r="J835" s="112"/>
      <c r="K835" s="112"/>
      <c r="L835" s="112"/>
      <c r="M835" s="112"/>
      <c r="N835" s="112"/>
      <c r="O835" s="112"/>
      <c r="P835" s="112"/>
      <c r="Q835" s="112"/>
      <c r="R835" s="112"/>
      <c r="S835" s="112"/>
      <c r="T835" s="112"/>
      <c r="U835" s="112"/>
      <c r="V835" s="112"/>
      <c r="W835" s="112"/>
      <c r="X835" s="112"/>
      <c r="Y835" s="112"/>
      <c r="Z835" s="112"/>
      <c r="AA835" s="112"/>
    </row>
    <row r="836" spans="1:27" ht="14.25" customHeight="1">
      <c r="A836" s="114"/>
      <c r="B836" s="112"/>
      <c r="C836" s="112"/>
      <c r="D836" s="112"/>
      <c r="E836" s="112"/>
      <c r="F836" s="112"/>
      <c r="G836" s="112"/>
      <c r="H836" s="112"/>
      <c r="I836" s="147"/>
      <c r="J836" s="112"/>
      <c r="K836" s="112"/>
      <c r="L836" s="112"/>
      <c r="M836" s="112"/>
      <c r="N836" s="112"/>
      <c r="O836" s="112"/>
      <c r="P836" s="112"/>
      <c r="Q836" s="112"/>
      <c r="R836" s="112"/>
      <c r="S836" s="112"/>
      <c r="T836" s="112"/>
      <c r="U836" s="112"/>
      <c r="V836" s="112"/>
      <c r="W836" s="112"/>
      <c r="X836" s="112"/>
      <c r="Y836" s="112"/>
      <c r="Z836" s="112"/>
      <c r="AA836" s="112"/>
    </row>
    <row r="837" spans="1:27" ht="14.25" customHeight="1">
      <c r="A837" s="114"/>
      <c r="B837" s="112"/>
      <c r="C837" s="112"/>
      <c r="D837" s="112"/>
      <c r="E837" s="112"/>
      <c r="F837" s="112"/>
      <c r="G837" s="112"/>
      <c r="H837" s="112"/>
      <c r="I837" s="147"/>
      <c r="J837" s="112"/>
      <c r="K837" s="112"/>
      <c r="L837" s="112"/>
      <c r="M837" s="112"/>
      <c r="N837" s="112"/>
      <c r="O837" s="112"/>
      <c r="P837" s="112"/>
      <c r="Q837" s="112"/>
      <c r="R837" s="112"/>
      <c r="S837" s="112"/>
      <c r="T837" s="112"/>
      <c r="U837" s="112"/>
      <c r="V837" s="112"/>
      <c r="W837" s="112"/>
      <c r="X837" s="112"/>
      <c r="Y837" s="112"/>
      <c r="Z837" s="112"/>
      <c r="AA837" s="112"/>
    </row>
    <row r="838" spans="1:27" ht="14.25" customHeight="1">
      <c r="A838" s="114"/>
      <c r="B838" s="112"/>
      <c r="C838" s="112"/>
      <c r="D838" s="112"/>
      <c r="E838" s="112"/>
      <c r="F838" s="112"/>
      <c r="G838" s="112"/>
      <c r="H838" s="112"/>
      <c r="I838" s="147"/>
      <c r="J838" s="112"/>
      <c r="K838" s="112"/>
      <c r="L838" s="112"/>
      <c r="M838" s="112"/>
      <c r="N838" s="112"/>
      <c r="O838" s="112"/>
      <c r="P838" s="112"/>
      <c r="Q838" s="112"/>
      <c r="R838" s="112"/>
      <c r="S838" s="112"/>
      <c r="T838" s="112"/>
      <c r="U838" s="112"/>
      <c r="V838" s="112"/>
      <c r="W838" s="112"/>
      <c r="X838" s="112"/>
      <c r="Y838" s="112"/>
      <c r="Z838" s="112"/>
      <c r="AA838" s="112"/>
    </row>
    <row r="839" spans="1:27" ht="14.25" customHeight="1">
      <c r="A839" s="114"/>
      <c r="B839" s="112"/>
      <c r="C839" s="112"/>
      <c r="D839" s="112"/>
      <c r="E839" s="112"/>
      <c r="F839" s="112"/>
      <c r="G839" s="112"/>
      <c r="H839" s="112"/>
      <c r="I839" s="147"/>
      <c r="J839" s="112"/>
      <c r="K839" s="112"/>
      <c r="L839" s="112"/>
      <c r="M839" s="112"/>
      <c r="N839" s="112"/>
      <c r="O839" s="112"/>
      <c r="P839" s="112"/>
      <c r="Q839" s="112"/>
      <c r="R839" s="112"/>
      <c r="S839" s="112"/>
      <c r="T839" s="112"/>
      <c r="U839" s="112"/>
      <c r="V839" s="112"/>
      <c r="W839" s="112"/>
      <c r="X839" s="112"/>
      <c r="Y839" s="112"/>
      <c r="Z839" s="112"/>
      <c r="AA839" s="112"/>
    </row>
    <row r="840" spans="1:27" ht="14.25" customHeight="1">
      <c r="A840" s="114"/>
      <c r="B840" s="112"/>
      <c r="C840" s="112"/>
      <c r="D840" s="112"/>
      <c r="E840" s="112"/>
      <c r="F840" s="112"/>
      <c r="G840" s="112"/>
      <c r="H840" s="112"/>
      <c r="I840" s="147"/>
      <c r="J840" s="112"/>
      <c r="K840" s="112"/>
      <c r="L840" s="112"/>
      <c r="M840" s="112"/>
      <c r="N840" s="112"/>
      <c r="O840" s="112"/>
      <c r="P840" s="112"/>
      <c r="Q840" s="112"/>
      <c r="R840" s="112"/>
      <c r="S840" s="112"/>
      <c r="T840" s="112"/>
      <c r="U840" s="112"/>
      <c r="V840" s="112"/>
      <c r="W840" s="112"/>
      <c r="X840" s="112"/>
      <c r="Y840" s="112"/>
      <c r="Z840" s="112"/>
      <c r="AA840" s="112"/>
    </row>
    <row r="841" spans="1:27" ht="14.25" customHeight="1">
      <c r="A841" s="114"/>
      <c r="B841" s="112"/>
      <c r="C841" s="112"/>
      <c r="D841" s="112"/>
      <c r="E841" s="112"/>
      <c r="F841" s="112"/>
      <c r="G841" s="112"/>
      <c r="H841" s="112"/>
      <c r="I841" s="147"/>
      <c r="J841" s="112"/>
      <c r="K841" s="112"/>
      <c r="L841" s="112"/>
      <c r="M841" s="112"/>
      <c r="N841" s="112"/>
      <c r="O841" s="112"/>
      <c r="P841" s="112"/>
      <c r="Q841" s="112"/>
      <c r="R841" s="112"/>
      <c r="S841" s="112"/>
      <c r="T841" s="112"/>
      <c r="U841" s="112"/>
      <c r="V841" s="112"/>
      <c r="W841" s="112"/>
      <c r="X841" s="112"/>
      <c r="Y841" s="112"/>
      <c r="Z841" s="112"/>
      <c r="AA841" s="112"/>
    </row>
    <row r="842" spans="1:27" ht="14.25" customHeight="1">
      <c r="A842" s="114"/>
      <c r="B842" s="112"/>
      <c r="C842" s="112"/>
      <c r="D842" s="112"/>
      <c r="E842" s="112"/>
      <c r="F842" s="112"/>
      <c r="G842" s="112"/>
      <c r="H842" s="112"/>
      <c r="I842" s="147"/>
      <c r="J842" s="112"/>
      <c r="K842" s="112"/>
      <c r="L842" s="112"/>
      <c r="M842" s="112"/>
      <c r="N842" s="112"/>
      <c r="O842" s="112"/>
      <c r="P842" s="112"/>
      <c r="Q842" s="112"/>
      <c r="R842" s="112"/>
      <c r="S842" s="112"/>
      <c r="T842" s="112"/>
      <c r="U842" s="112"/>
      <c r="V842" s="112"/>
      <c r="W842" s="112"/>
      <c r="X842" s="112"/>
      <c r="Y842" s="112"/>
      <c r="Z842" s="112"/>
      <c r="AA842" s="112"/>
    </row>
    <row r="843" spans="1:27" ht="14.25" customHeight="1">
      <c r="A843" s="114"/>
      <c r="B843" s="112"/>
      <c r="C843" s="112"/>
      <c r="D843" s="112"/>
      <c r="E843" s="112"/>
      <c r="F843" s="112"/>
      <c r="G843" s="112"/>
      <c r="H843" s="112"/>
      <c r="I843" s="147"/>
      <c r="J843" s="112"/>
      <c r="K843" s="112"/>
      <c r="L843" s="112"/>
      <c r="M843" s="112"/>
      <c r="N843" s="112"/>
      <c r="O843" s="112"/>
      <c r="P843" s="112"/>
      <c r="Q843" s="112"/>
      <c r="R843" s="112"/>
      <c r="S843" s="112"/>
      <c r="T843" s="112"/>
      <c r="U843" s="112"/>
      <c r="V843" s="112"/>
      <c r="W843" s="112"/>
      <c r="X843" s="112"/>
      <c r="Y843" s="112"/>
      <c r="Z843" s="112"/>
      <c r="AA843" s="112"/>
    </row>
    <row r="844" spans="1:27" ht="14.25" customHeight="1">
      <c r="A844" s="114"/>
      <c r="B844" s="112"/>
      <c r="C844" s="112"/>
      <c r="D844" s="112"/>
      <c r="E844" s="112"/>
      <c r="F844" s="112"/>
      <c r="G844" s="112"/>
      <c r="H844" s="112"/>
      <c r="I844" s="147"/>
      <c r="J844" s="112"/>
      <c r="K844" s="112"/>
      <c r="L844" s="112"/>
      <c r="M844" s="112"/>
      <c r="N844" s="112"/>
      <c r="O844" s="112"/>
      <c r="P844" s="112"/>
      <c r="Q844" s="112"/>
      <c r="R844" s="112"/>
      <c r="S844" s="112"/>
      <c r="T844" s="112"/>
      <c r="U844" s="112"/>
      <c r="V844" s="112"/>
      <c r="W844" s="112"/>
      <c r="X844" s="112"/>
      <c r="Y844" s="112"/>
      <c r="Z844" s="112"/>
      <c r="AA844" s="112"/>
    </row>
    <row r="845" spans="1:27" ht="14.25" customHeight="1">
      <c r="A845" s="114"/>
      <c r="B845" s="112"/>
      <c r="C845" s="112"/>
      <c r="D845" s="112"/>
      <c r="E845" s="112"/>
      <c r="F845" s="112"/>
      <c r="G845" s="112"/>
      <c r="H845" s="112"/>
      <c r="I845" s="147"/>
      <c r="J845" s="112"/>
      <c r="K845" s="112"/>
      <c r="L845" s="112"/>
      <c r="M845" s="112"/>
      <c r="N845" s="112"/>
      <c r="O845" s="112"/>
      <c r="P845" s="112"/>
      <c r="Q845" s="112"/>
      <c r="R845" s="112"/>
      <c r="S845" s="112"/>
      <c r="T845" s="112"/>
      <c r="U845" s="112"/>
      <c r="V845" s="112"/>
      <c r="W845" s="112"/>
      <c r="X845" s="112"/>
      <c r="Y845" s="112"/>
      <c r="Z845" s="112"/>
      <c r="AA845" s="112"/>
    </row>
    <row r="846" spans="1:27" ht="14.25" customHeight="1">
      <c r="A846" s="114"/>
      <c r="B846" s="112"/>
      <c r="C846" s="112"/>
      <c r="D846" s="112"/>
      <c r="E846" s="112"/>
      <c r="F846" s="112"/>
      <c r="G846" s="112"/>
      <c r="H846" s="112"/>
      <c r="I846" s="147"/>
      <c r="J846" s="112"/>
      <c r="K846" s="112"/>
      <c r="L846" s="112"/>
      <c r="M846" s="112"/>
      <c r="N846" s="112"/>
      <c r="O846" s="112"/>
      <c r="P846" s="112"/>
      <c r="Q846" s="112"/>
      <c r="R846" s="112"/>
      <c r="S846" s="112"/>
      <c r="T846" s="112"/>
      <c r="U846" s="112"/>
      <c r="V846" s="112"/>
      <c r="W846" s="112"/>
      <c r="X846" s="112"/>
      <c r="Y846" s="112"/>
      <c r="Z846" s="112"/>
      <c r="AA846" s="112"/>
    </row>
    <row r="847" spans="1:27" ht="14.25" customHeight="1">
      <c r="A847" s="114"/>
      <c r="B847" s="112"/>
      <c r="C847" s="112"/>
      <c r="D847" s="112"/>
      <c r="E847" s="112"/>
      <c r="F847" s="112"/>
      <c r="G847" s="112"/>
      <c r="H847" s="112"/>
      <c r="I847" s="147"/>
      <c r="J847" s="112"/>
      <c r="K847" s="112"/>
      <c r="L847" s="112"/>
      <c r="M847" s="112"/>
      <c r="N847" s="112"/>
      <c r="O847" s="112"/>
      <c r="P847" s="112"/>
      <c r="Q847" s="112"/>
      <c r="R847" s="112"/>
      <c r="S847" s="112"/>
      <c r="T847" s="112"/>
      <c r="U847" s="112"/>
      <c r="V847" s="112"/>
      <c r="W847" s="112"/>
      <c r="X847" s="112"/>
      <c r="Y847" s="112"/>
      <c r="Z847" s="112"/>
      <c r="AA847" s="112"/>
    </row>
    <row r="848" spans="1:27" ht="14.25" customHeight="1">
      <c r="A848" s="114"/>
      <c r="B848" s="112"/>
      <c r="C848" s="112"/>
      <c r="D848" s="112"/>
      <c r="E848" s="112"/>
      <c r="F848" s="112"/>
      <c r="G848" s="112"/>
      <c r="H848" s="112"/>
      <c r="I848" s="147"/>
      <c r="J848" s="112"/>
      <c r="K848" s="112"/>
      <c r="L848" s="112"/>
      <c r="M848" s="112"/>
      <c r="N848" s="112"/>
      <c r="O848" s="112"/>
      <c r="P848" s="112"/>
      <c r="Q848" s="112"/>
      <c r="R848" s="112"/>
      <c r="S848" s="112"/>
      <c r="T848" s="112"/>
      <c r="U848" s="112"/>
      <c r="V848" s="112"/>
      <c r="W848" s="112"/>
      <c r="X848" s="112"/>
      <c r="Y848" s="112"/>
      <c r="Z848" s="112"/>
      <c r="AA848" s="112"/>
    </row>
    <row r="849" spans="1:27" ht="14.25" customHeight="1">
      <c r="A849" s="114"/>
      <c r="B849" s="112"/>
      <c r="C849" s="112"/>
      <c r="D849" s="112"/>
      <c r="E849" s="112"/>
      <c r="F849" s="112"/>
      <c r="G849" s="112"/>
      <c r="H849" s="112"/>
      <c r="I849" s="147"/>
      <c r="J849" s="112"/>
      <c r="K849" s="112"/>
      <c r="L849" s="112"/>
      <c r="M849" s="112"/>
      <c r="N849" s="112"/>
      <c r="O849" s="112"/>
      <c r="P849" s="112"/>
      <c r="Q849" s="112"/>
      <c r="R849" s="112"/>
      <c r="S849" s="112"/>
      <c r="T849" s="112"/>
      <c r="U849" s="112"/>
      <c r="V849" s="112"/>
      <c r="W849" s="112"/>
      <c r="X849" s="112"/>
      <c r="Y849" s="112"/>
      <c r="Z849" s="112"/>
      <c r="AA849" s="112"/>
    </row>
    <row r="850" spans="1:27" ht="14.25" customHeight="1">
      <c r="A850" s="114"/>
      <c r="B850" s="112"/>
      <c r="C850" s="112"/>
      <c r="D850" s="112"/>
      <c r="E850" s="112"/>
      <c r="F850" s="112"/>
      <c r="G850" s="112"/>
      <c r="H850" s="112"/>
      <c r="I850" s="147"/>
      <c r="J850" s="112"/>
      <c r="K850" s="112"/>
      <c r="L850" s="112"/>
      <c r="M850" s="112"/>
      <c r="N850" s="112"/>
      <c r="O850" s="112"/>
      <c r="P850" s="112"/>
      <c r="Q850" s="112"/>
      <c r="R850" s="112"/>
      <c r="S850" s="112"/>
      <c r="T850" s="112"/>
      <c r="U850" s="112"/>
      <c r="V850" s="112"/>
      <c r="W850" s="112"/>
      <c r="X850" s="112"/>
      <c r="Y850" s="112"/>
      <c r="Z850" s="112"/>
      <c r="AA850" s="112"/>
    </row>
    <row r="851" spans="1:27" ht="14.25" customHeight="1">
      <c r="A851" s="114"/>
      <c r="B851" s="112"/>
      <c r="C851" s="112"/>
      <c r="D851" s="112"/>
      <c r="E851" s="112"/>
      <c r="F851" s="112"/>
      <c r="G851" s="112"/>
      <c r="H851" s="112"/>
      <c r="I851" s="147"/>
      <c r="J851" s="112"/>
      <c r="K851" s="112"/>
      <c r="L851" s="112"/>
      <c r="M851" s="112"/>
      <c r="N851" s="112"/>
      <c r="O851" s="112"/>
      <c r="P851" s="112"/>
      <c r="Q851" s="112"/>
      <c r="R851" s="112"/>
      <c r="S851" s="112"/>
      <c r="T851" s="112"/>
      <c r="U851" s="112"/>
      <c r="V851" s="112"/>
      <c r="W851" s="112"/>
      <c r="X851" s="112"/>
      <c r="Y851" s="112"/>
      <c r="Z851" s="112"/>
      <c r="AA851" s="112"/>
    </row>
    <row r="852" spans="1:27" ht="14.25" customHeight="1">
      <c r="A852" s="114"/>
      <c r="B852" s="112"/>
      <c r="C852" s="112"/>
      <c r="D852" s="112"/>
      <c r="E852" s="112"/>
      <c r="F852" s="112"/>
      <c r="G852" s="112"/>
      <c r="H852" s="112"/>
      <c r="I852" s="147"/>
      <c r="J852" s="112"/>
      <c r="K852" s="112"/>
      <c r="L852" s="112"/>
      <c r="M852" s="112"/>
      <c r="N852" s="112"/>
      <c r="O852" s="112"/>
      <c r="P852" s="112"/>
      <c r="Q852" s="112"/>
      <c r="R852" s="112"/>
      <c r="S852" s="112"/>
      <c r="T852" s="112"/>
      <c r="U852" s="112"/>
      <c r="V852" s="112"/>
      <c r="W852" s="112"/>
      <c r="X852" s="112"/>
      <c r="Y852" s="112"/>
      <c r="Z852" s="112"/>
      <c r="AA852" s="112"/>
    </row>
    <row r="853" spans="1:27" ht="14.25" customHeight="1">
      <c r="A853" s="114"/>
      <c r="B853" s="112"/>
      <c r="C853" s="112"/>
      <c r="D853" s="112"/>
      <c r="E853" s="112"/>
      <c r="F853" s="112"/>
      <c r="G853" s="112"/>
      <c r="H853" s="112"/>
      <c r="I853" s="147"/>
      <c r="J853" s="112"/>
      <c r="K853" s="112"/>
      <c r="L853" s="112"/>
      <c r="M853" s="112"/>
      <c r="N853" s="112"/>
      <c r="O853" s="112"/>
      <c r="P853" s="112"/>
      <c r="Q853" s="112"/>
      <c r="R853" s="112"/>
      <c r="S853" s="112"/>
      <c r="T853" s="112"/>
      <c r="U853" s="112"/>
      <c r="V853" s="112"/>
      <c r="W853" s="112"/>
      <c r="X853" s="112"/>
      <c r="Y853" s="112"/>
      <c r="Z853" s="112"/>
      <c r="AA853" s="112"/>
    </row>
    <row r="854" spans="1:27" ht="14.25" customHeight="1">
      <c r="A854" s="114"/>
      <c r="B854" s="112"/>
      <c r="C854" s="112"/>
      <c r="D854" s="112"/>
      <c r="E854" s="112"/>
      <c r="F854" s="112"/>
      <c r="G854" s="112"/>
      <c r="H854" s="112"/>
      <c r="I854" s="147"/>
      <c r="J854" s="112"/>
      <c r="K854" s="112"/>
      <c r="L854" s="112"/>
      <c r="M854" s="112"/>
      <c r="N854" s="112"/>
      <c r="O854" s="112"/>
      <c r="P854" s="112"/>
      <c r="Q854" s="112"/>
      <c r="R854" s="112"/>
      <c r="S854" s="112"/>
      <c r="T854" s="112"/>
      <c r="U854" s="112"/>
      <c r="V854" s="112"/>
      <c r="W854" s="112"/>
      <c r="X854" s="112"/>
      <c r="Y854" s="112"/>
      <c r="Z854" s="112"/>
      <c r="AA854" s="112"/>
    </row>
    <row r="855" spans="1:27" ht="14.25" customHeight="1">
      <c r="A855" s="114"/>
      <c r="B855" s="112"/>
      <c r="C855" s="112"/>
      <c r="D855" s="112"/>
      <c r="E855" s="112"/>
      <c r="F855" s="112"/>
      <c r="G855" s="112"/>
      <c r="H855" s="112"/>
      <c r="I855" s="147"/>
      <c r="J855" s="112"/>
      <c r="K855" s="112"/>
      <c r="L855" s="112"/>
      <c r="M855" s="112"/>
      <c r="N855" s="112"/>
      <c r="O855" s="112"/>
      <c r="P855" s="112"/>
      <c r="Q855" s="112"/>
      <c r="R855" s="112"/>
      <c r="S855" s="112"/>
      <c r="T855" s="112"/>
      <c r="U855" s="112"/>
      <c r="V855" s="112"/>
      <c r="W855" s="112"/>
      <c r="X855" s="112"/>
      <c r="Y855" s="112"/>
      <c r="Z855" s="112"/>
      <c r="AA855" s="112"/>
    </row>
    <row r="856" spans="1:27" ht="14.25" customHeight="1">
      <c r="A856" s="114"/>
      <c r="B856" s="112"/>
      <c r="C856" s="112"/>
      <c r="D856" s="112"/>
      <c r="E856" s="112"/>
      <c r="F856" s="112"/>
      <c r="G856" s="112"/>
      <c r="H856" s="112"/>
      <c r="I856" s="147"/>
      <c r="J856" s="112"/>
      <c r="K856" s="112"/>
      <c r="L856" s="112"/>
      <c r="M856" s="112"/>
      <c r="N856" s="112"/>
      <c r="O856" s="112"/>
      <c r="P856" s="112"/>
      <c r="Q856" s="112"/>
      <c r="R856" s="112"/>
      <c r="S856" s="112"/>
      <c r="T856" s="112"/>
      <c r="U856" s="112"/>
      <c r="V856" s="112"/>
      <c r="W856" s="112"/>
      <c r="X856" s="112"/>
      <c r="Y856" s="112"/>
      <c r="Z856" s="112"/>
      <c r="AA856" s="112"/>
    </row>
    <row r="857" spans="1:27" ht="14.25" customHeight="1">
      <c r="A857" s="114"/>
      <c r="B857" s="112"/>
      <c r="C857" s="112"/>
      <c r="D857" s="112"/>
      <c r="E857" s="112"/>
      <c r="F857" s="112"/>
      <c r="G857" s="112"/>
      <c r="H857" s="112"/>
      <c r="I857" s="147"/>
      <c r="J857" s="112"/>
      <c r="K857" s="112"/>
      <c r="L857" s="112"/>
      <c r="M857" s="112"/>
      <c r="N857" s="112"/>
      <c r="O857" s="112"/>
      <c r="P857" s="112"/>
      <c r="Q857" s="112"/>
      <c r="R857" s="112"/>
      <c r="S857" s="112"/>
      <c r="T857" s="112"/>
      <c r="U857" s="112"/>
      <c r="V857" s="112"/>
      <c r="W857" s="112"/>
      <c r="X857" s="112"/>
      <c r="Y857" s="112"/>
      <c r="Z857" s="112"/>
      <c r="AA857" s="112"/>
    </row>
    <row r="858" spans="1:27" ht="14.25" customHeight="1">
      <c r="A858" s="114"/>
      <c r="B858" s="112"/>
      <c r="C858" s="112"/>
      <c r="D858" s="112"/>
      <c r="E858" s="112"/>
      <c r="F858" s="112"/>
      <c r="G858" s="112"/>
      <c r="H858" s="112"/>
      <c r="I858" s="147"/>
      <c r="J858" s="112"/>
      <c r="K858" s="112"/>
      <c r="L858" s="112"/>
      <c r="M858" s="112"/>
      <c r="N858" s="112"/>
      <c r="O858" s="112"/>
      <c r="P858" s="112"/>
      <c r="Q858" s="112"/>
      <c r="R858" s="112"/>
      <c r="S858" s="112"/>
      <c r="T858" s="112"/>
      <c r="U858" s="112"/>
      <c r="V858" s="112"/>
      <c r="W858" s="112"/>
      <c r="X858" s="112"/>
      <c r="Y858" s="112"/>
      <c r="Z858" s="112"/>
      <c r="AA858" s="112"/>
    </row>
    <row r="859" spans="1:27" ht="14.25" customHeight="1">
      <c r="A859" s="114"/>
      <c r="B859" s="112"/>
      <c r="C859" s="112"/>
      <c r="D859" s="112"/>
      <c r="E859" s="112"/>
      <c r="F859" s="112"/>
      <c r="G859" s="112"/>
      <c r="H859" s="112"/>
      <c r="I859" s="147"/>
      <c r="J859" s="112"/>
      <c r="K859" s="112"/>
      <c r="L859" s="112"/>
      <c r="M859" s="112"/>
      <c r="N859" s="112"/>
      <c r="O859" s="112"/>
      <c r="P859" s="112"/>
      <c r="Q859" s="112"/>
      <c r="R859" s="112"/>
      <c r="S859" s="112"/>
      <c r="T859" s="112"/>
      <c r="U859" s="112"/>
      <c r="V859" s="112"/>
      <c r="W859" s="112"/>
      <c r="X859" s="112"/>
      <c r="Y859" s="112"/>
      <c r="Z859" s="112"/>
      <c r="AA859" s="112"/>
    </row>
    <row r="860" spans="1:27" ht="14.25" customHeight="1">
      <c r="A860" s="114"/>
      <c r="B860" s="112"/>
      <c r="C860" s="112"/>
      <c r="D860" s="112"/>
      <c r="E860" s="112"/>
      <c r="F860" s="112"/>
      <c r="G860" s="112"/>
      <c r="H860" s="112"/>
      <c r="I860" s="147"/>
      <c r="J860" s="112"/>
      <c r="K860" s="112"/>
      <c r="L860" s="112"/>
      <c r="M860" s="112"/>
      <c r="N860" s="112"/>
      <c r="O860" s="112"/>
      <c r="P860" s="112"/>
      <c r="Q860" s="112"/>
      <c r="R860" s="112"/>
      <c r="S860" s="112"/>
      <c r="T860" s="112"/>
      <c r="U860" s="112"/>
      <c r="V860" s="112"/>
      <c r="W860" s="112"/>
      <c r="X860" s="112"/>
      <c r="Y860" s="112"/>
      <c r="Z860" s="112"/>
      <c r="AA860" s="112"/>
    </row>
    <row r="861" spans="1:27" ht="14.25" customHeight="1">
      <c r="A861" s="114"/>
      <c r="B861" s="112"/>
      <c r="C861" s="112"/>
      <c r="D861" s="112"/>
      <c r="E861" s="112"/>
      <c r="F861" s="112"/>
      <c r="G861" s="112"/>
      <c r="H861" s="112"/>
      <c r="I861" s="147"/>
      <c r="J861" s="112"/>
      <c r="K861" s="112"/>
      <c r="L861" s="112"/>
      <c r="M861" s="112"/>
      <c r="N861" s="112"/>
      <c r="O861" s="112"/>
      <c r="P861" s="112"/>
      <c r="Q861" s="112"/>
      <c r="R861" s="112"/>
      <c r="S861" s="112"/>
      <c r="T861" s="112"/>
      <c r="U861" s="112"/>
      <c r="V861" s="112"/>
      <c r="W861" s="112"/>
      <c r="X861" s="112"/>
      <c r="Y861" s="112"/>
      <c r="Z861" s="112"/>
      <c r="AA861" s="112"/>
    </row>
    <row r="862" spans="1:27" ht="14.25" customHeight="1">
      <c r="A862" s="114"/>
      <c r="B862" s="112"/>
      <c r="C862" s="112"/>
      <c r="D862" s="112"/>
      <c r="E862" s="112"/>
      <c r="F862" s="112"/>
      <c r="G862" s="112"/>
      <c r="H862" s="112"/>
      <c r="I862" s="147"/>
      <c r="J862" s="112"/>
      <c r="K862" s="112"/>
      <c r="L862" s="112"/>
      <c r="M862" s="112"/>
      <c r="N862" s="112"/>
      <c r="O862" s="112"/>
      <c r="P862" s="112"/>
      <c r="Q862" s="112"/>
      <c r="R862" s="112"/>
      <c r="S862" s="112"/>
      <c r="T862" s="112"/>
      <c r="U862" s="112"/>
      <c r="V862" s="112"/>
      <c r="W862" s="112"/>
      <c r="X862" s="112"/>
      <c r="Y862" s="112"/>
      <c r="Z862" s="112"/>
      <c r="AA862" s="112"/>
    </row>
    <row r="863" spans="1:27" ht="14.25" customHeight="1">
      <c r="A863" s="114"/>
      <c r="B863" s="112"/>
      <c r="C863" s="112"/>
      <c r="D863" s="112"/>
      <c r="E863" s="112"/>
      <c r="F863" s="112"/>
      <c r="G863" s="112"/>
      <c r="H863" s="112"/>
      <c r="I863" s="147"/>
      <c r="J863" s="112"/>
      <c r="K863" s="112"/>
      <c r="L863" s="112"/>
      <c r="M863" s="112"/>
      <c r="N863" s="112"/>
      <c r="O863" s="112"/>
      <c r="P863" s="112"/>
      <c r="Q863" s="112"/>
      <c r="R863" s="112"/>
      <c r="S863" s="112"/>
      <c r="T863" s="112"/>
      <c r="U863" s="112"/>
      <c r="V863" s="112"/>
      <c r="W863" s="112"/>
      <c r="X863" s="112"/>
      <c r="Y863" s="112"/>
      <c r="Z863" s="112"/>
      <c r="AA863" s="112"/>
    </row>
    <row r="864" spans="1:27" ht="14.25" customHeight="1">
      <c r="A864" s="114"/>
      <c r="B864" s="112"/>
      <c r="C864" s="112"/>
      <c r="D864" s="112"/>
      <c r="E864" s="112"/>
      <c r="F864" s="112"/>
      <c r="G864" s="112"/>
      <c r="H864" s="112"/>
      <c r="I864" s="147"/>
      <c r="J864" s="112"/>
      <c r="K864" s="112"/>
      <c r="L864" s="112"/>
      <c r="M864" s="112"/>
      <c r="N864" s="112"/>
      <c r="O864" s="112"/>
      <c r="P864" s="112"/>
      <c r="Q864" s="112"/>
      <c r="R864" s="112"/>
      <c r="S864" s="112"/>
      <c r="T864" s="112"/>
      <c r="U864" s="112"/>
      <c r="V864" s="112"/>
      <c r="W864" s="112"/>
      <c r="X864" s="112"/>
      <c r="Y864" s="112"/>
      <c r="Z864" s="112"/>
      <c r="AA864" s="112"/>
    </row>
    <row r="865" spans="1:27" ht="14.25" customHeight="1">
      <c r="A865" s="114"/>
      <c r="B865" s="112"/>
      <c r="C865" s="112"/>
      <c r="D865" s="112"/>
      <c r="E865" s="112"/>
      <c r="F865" s="112"/>
      <c r="G865" s="112"/>
      <c r="H865" s="112"/>
      <c r="I865" s="147"/>
      <c r="J865" s="112"/>
      <c r="K865" s="112"/>
      <c r="L865" s="112"/>
      <c r="M865" s="112"/>
      <c r="N865" s="112"/>
      <c r="O865" s="112"/>
      <c r="P865" s="112"/>
      <c r="Q865" s="112"/>
      <c r="R865" s="112"/>
      <c r="S865" s="112"/>
      <c r="T865" s="112"/>
      <c r="U865" s="112"/>
      <c r="V865" s="112"/>
      <c r="W865" s="112"/>
      <c r="X865" s="112"/>
      <c r="Y865" s="112"/>
      <c r="Z865" s="112"/>
      <c r="AA865" s="112"/>
    </row>
    <row r="866" spans="1:27" ht="14.25" customHeight="1">
      <c r="A866" s="114"/>
      <c r="B866" s="112"/>
      <c r="C866" s="112"/>
      <c r="D866" s="112"/>
      <c r="E866" s="112"/>
      <c r="F866" s="112"/>
      <c r="G866" s="112"/>
      <c r="H866" s="112"/>
      <c r="I866" s="147"/>
      <c r="J866" s="112"/>
      <c r="K866" s="112"/>
      <c r="L866" s="112"/>
      <c r="M866" s="112"/>
      <c r="N866" s="112"/>
      <c r="O866" s="112"/>
      <c r="P866" s="112"/>
      <c r="Q866" s="112"/>
      <c r="R866" s="112"/>
      <c r="S866" s="112"/>
      <c r="T866" s="112"/>
      <c r="U866" s="112"/>
      <c r="V866" s="112"/>
      <c r="W866" s="112"/>
      <c r="X866" s="112"/>
      <c r="Y866" s="112"/>
      <c r="Z866" s="112"/>
      <c r="AA866" s="112"/>
    </row>
    <row r="867" spans="1:27" ht="14.25" customHeight="1">
      <c r="A867" s="114"/>
      <c r="B867" s="112"/>
      <c r="C867" s="112"/>
      <c r="D867" s="112"/>
      <c r="E867" s="112"/>
      <c r="F867" s="112"/>
      <c r="G867" s="112"/>
      <c r="H867" s="112"/>
      <c r="I867" s="147"/>
      <c r="J867" s="112"/>
      <c r="K867" s="112"/>
      <c r="L867" s="112"/>
      <c r="M867" s="112"/>
      <c r="N867" s="112"/>
      <c r="O867" s="112"/>
      <c r="P867" s="112"/>
      <c r="Q867" s="112"/>
      <c r="R867" s="112"/>
      <c r="S867" s="112"/>
      <c r="T867" s="112"/>
      <c r="U867" s="112"/>
      <c r="V867" s="112"/>
      <c r="W867" s="112"/>
      <c r="X867" s="112"/>
      <c r="Y867" s="112"/>
      <c r="Z867" s="112"/>
      <c r="AA867" s="112"/>
    </row>
    <row r="868" spans="1:27" ht="14.25" customHeight="1">
      <c r="A868" s="114"/>
      <c r="B868" s="112"/>
      <c r="C868" s="112"/>
      <c r="D868" s="112"/>
      <c r="E868" s="112"/>
      <c r="F868" s="112"/>
      <c r="G868" s="112"/>
      <c r="H868" s="112"/>
      <c r="I868" s="147"/>
      <c r="J868" s="112"/>
      <c r="K868" s="112"/>
      <c r="L868" s="112"/>
      <c r="M868" s="112"/>
      <c r="N868" s="112"/>
      <c r="O868" s="112"/>
      <c r="P868" s="112"/>
      <c r="Q868" s="112"/>
      <c r="R868" s="112"/>
      <c r="S868" s="112"/>
      <c r="T868" s="112"/>
      <c r="U868" s="112"/>
      <c r="V868" s="112"/>
      <c r="W868" s="112"/>
      <c r="X868" s="112"/>
      <c r="Y868" s="112"/>
      <c r="Z868" s="112"/>
      <c r="AA868" s="112"/>
    </row>
    <row r="869" spans="1:27" ht="14.25" customHeight="1">
      <c r="A869" s="114"/>
      <c r="B869" s="112"/>
      <c r="C869" s="112"/>
      <c r="D869" s="112"/>
      <c r="E869" s="112"/>
      <c r="F869" s="112"/>
      <c r="G869" s="112"/>
      <c r="H869" s="112"/>
      <c r="I869" s="147"/>
      <c r="J869" s="112"/>
      <c r="K869" s="112"/>
      <c r="L869" s="112"/>
      <c r="M869" s="112"/>
      <c r="N869" s="112"/>
      <c r="O869" s="112"/>
      <c r="P869" s="112"/>
      <c r="Q869" s="112"/>
      <c r="R869" s="112"/>
      <c r="S869" s="112"/>
      <c r="T869" s="112"/>
      <c r="U869" s="112"/>
      <c r="V869" s="112"/>
      <c r="W869" s="112"/>
      <c r="X869" s="112"/>
      <c r="Y869" s="112"/>
      <c r="Z869" s="112"/>
      <c r="AA869" s="112"/>
    </row>
    <row r="870" spans="1:27" ht="14.25" customHeight="1">
      <c r="A870" s="114"/>
      <c r="B870" s="112"/>
      <c r="C870" s="112"/>
      <c r="D870" s="112"/>
      <c r="E870" s="112"/>
      <c r="F870" s="112"/>
      <c r="G870" s="112"/>
      <c r="H870" s="112"/>
      <c r="I870" s="147"/>
      <c r="J870" s="112"/>
      <c r="K870" s="112"/>
      <c r="L870" s="112"/>
      <c r="M870" s="112"/>
      <c r="N870" s="112"/>
      <c r="O870" s="112"/>
      <c r="P870" s="112"/>
      <c r="Q870" s="112"/>
      <c r="R870" s="112"/>
      <c r="S870" s="112"/>
      <c r="T870" s="112"/>
      <c r="U870" s="112"/>
      <c r="V870" s="112"/>
      <c r="W870" s="112"/>
      <c r="X870" s="112"/>
      <c r="Y870" s="112"/>
      <c r="Z870" s="112"/>
      <c r="AA870" s="112"/>
    </row>
    <row r="871" spans="1:27" ht="14.25" customHeight="1">
      <c r="A871" s="114"/>
      <c r="B871" s="112"/>
      <c r="C871" s="112"/>
      <c r="D871" s="112"/>
      <c r="E871" s="112"/>
      <c r="F871" s="112"/>
      <c r="G871" s="112"/>
      <c r="H871" s="112"/>
      <c r="I871" s="147"/>
      <c r="J871" s="112"/>
      <c r="K871" s="112"/>
      <c r="L871" s="112"/>
      <c r="M871" s="112"/>
      <c r="N871" s="112"/>
      <c r="O871" s="112"/>
      <c r="P871" s="112"/>
      <c r="Q871" s="112"/>
      <c r="R871" s="112"/>
      <c r="S871" s="112"/>
      <c r="T871" s="112"/>
      <c r="U871" s="112"/>
      <c r="V871" s="112"/>
      <c r="W871" s="112"/>
      <c r="X871" s="112"/>
      <c r="Y871" s="112"/>
      <c r="Z871" s="112"/>
      <c r="AA871" s="112"/>
    </row>
    <row r="872" spans="1:27" ht="14.25" customHeight="1">
      <c r="A872" s="114"/>
      <c r="B872" s="112"/>
      <c r="C872" s="112"/>
      <c r="D872" s="112"/>
      <c r="E872" s="112"/>
      <c r="F872" s="112"/>
      <c r="G872" s="112"/>
      <c r="H872" s="112"/>
      <c r="I872" s="147"/>
      <c r="J872" s="112"/>
      <c r="K872" s="112"/>
      <c r="L872" s="112"/>
      <c r="M872" s="112"/>
      <c r="N872" s="112"/>
      <c r="O872" s="112"/>
      <c r="P872" s="112"/>
      <c r="Q872" s="112"/>
      <c r="R872" s="112"/>
      <c r="S872" s="112"/>
      <c r="T872" s="112"/>
      <c r="U872" s="112"/>
      <c r="V872" s="112"/>
      <c r="W872" s="112"/>
      <c r="X872" s="112"/>
      <c r="Y872" s="112"/>
      <c r="Z872" s="112"/>
      <c r="AA872" s="112"/>
    </row>
    <row r="873" spans="1:27" ht="14.25" customHeight="1">
      <c r="A873" s="114"/>
      <c r="B873" s="112"/>
      <c r="C873" s="112"/>
      <c r="D873" s="112"/>
      <c r="E873" s="112"/>
      <c r="F873" s="112"/>
      <c r="G873" s="112"/>
      <c r="H873" s="112"/>
      <c r="I873" s="147"/>
      <c r="J873" s="112"/>
      <c r="K873" s="112"/>
      <c r="L873" s="112"/>
      <c r="M873" s="112"/>
      <c r="N873" s="112"/>
      <c r="O873" s="112"/>
      <c r="P873" s="112"/>
      <c r="Q873" s="112"/>
      <c r="R873" s="112"/>
      <c r="S873" s="112"/>
      <c r="T873" s="112"/>
      <c r="U873" s="112"/>
      <c r="V873" s="112"/>
      <c r="W873" s="112"/>
      <c r="X873" s="112"/>
      <c r="Y873" s="112"/>
      <c r="Z873" s="112"/>
      <c r="AA873" s="112"/>
    </row>
    <row r="874" spans="1:27" ht="14.25" customHeight="1">
      <c r="A874" s="114"/>
      <c r="B874" s="112"/>
      <c r="C874" s="112"/>
      <c r="D874" s="112"/>
      <c r="E874" s="112"/>
      <c r="F874" s="112"/>
      <c r="G874" s="112"/>
      <c r="H874" s="112"/>
      <c r="I874" s="147"/>
      <c r="J874" s="112"/>
      <c r="K874" s="112"/>
      <c r="L874" s="112"/>
      <c r="M874" s="112"/>
      <c r="N874" s="112"/>
      <c r="O874" s="112"/>
      <c r="P874" s="112"/>
      <c r="Q874" s="112"/>
      <c r="R874" s="112"/>
      <c r="S874" s="112"/>
      <c r="T874" s="112"/>
      <c r="U874" s="112"/>
      <c r="V874" s="112"/>
      <c r="W874" s="112"/>
      <c r="X874" s="112"/>
      <c r="Y874" s="112"/>
      <c r="Z874" s="112"/>
      <c r="AA874" s="112"/>
    </row>
    <row r="875" spans="1:27" ht="14.25" customHeight="1">
      <c r="A875" s="114"/>
      <c r="B875" s="112"/>
      <c r="C875" s="112"/>
      <c r="D875" s="112"/>
      <c r="E875" s="112"/>
      <c r="F875" s="112"/>
      <c r="G875" s="112"/>
      <c r="H875" s="112"/>
      <c r="I875" s="147"/>
      <c r="J875" s="112"/>
      <c r="K875" s="112"/>
      <c r="L875" s="112"/>
      <c r="M875" s="112"/>
      <c r="N875" s="112"/>
      <c r="O875" s="112"/>
      <c r="P875" s="112"/>
      <c r="Q875" s="112"/>
      <c r="R875" s="112"/>
      <c r="S875" s="112"/>
      <c r="T875" s="112"/>
      <c r="U875" s="112"/>
      <c r="V875" s="112"/>
      <c r="W875" s="112"/>
      <c r="X875" s="112"/>
      <c r="Y875" s="112"/>
      <c r="Z875" s="112"/>
      <c r="AA875" s="112"/>
    </row>
    <row r="876" spans="1:27" ht="14.25" customHeight="1">
      <c r="A876" s="114"/>
      <c r="B876" s="112"/>
      <c r="C876" s="112"/>
      <c r="D876" s="112"/>
      <c r="E876" s="112"/>
      <c r="F876" s="112"/>
      <c r="G876" s="112"/>
      <c r="H876" s="112"/>
      <c r="I876" s="147"/>
      <c r="J876" s="112"/>
      <c r="K876" s="112"/>
      <c r="L876" s="112"/>
      <c r="M876" s="112"/>
      <c r="N876" s="112"/>
      <c r="O876" s="112"/>
      <c r="P876" s="112"/>
      <c r="Q876" s="112"/>
      <c r="R876" s="112"/>
      <c r="S876" s="112"/>
      <c r="T876" s="112"/>
      <c r="U876" s="112"/>
      <c r="V876" s="112"/>
      <c r="W876" s="112"/>
      <c r="X876" s="112"/>
      <c r="Y876" s="112"/>
      <c r="Z876" s="112"/>
      <c r="AA876" s="112"/>
    </row>
    <row r="877" spans="1:27" ht="14.25" customHeight="1">
      <c r="A877" s="114"/>
      <c r="B877" s="112"/>
      <c r="C877" s="112"/>
      <c r="D877" s="112"/>
      <c r="E877" s="112"/>
      <c r="F877" s="112"/>
      <c r="G877" s="112"/>
      <c r="H877" s="112"/>
      <c r="I877" s="147"/>
      <c r="J877" s="112"/>
      <c r="K877" s="112"/>
      <c r="L877" s="112"/>
      <c r="M877" s="112"/>
      <c r="N877" s="112"/>
      <c r="O877" s="112"/>
      <c r="P877" s="112"/>
      <c r="Q877" s="112"/>
      <c r="R877" s="112"/>
      <c r="S877" s="112"/>
      <c r="T877" s="112"/>
      <c r="U877" s="112"/>
      <c r="V877" s="112"/>
      <c r="W877" s="112"/>
      <c r="X877" s="112"/>
      <c r="Y877" s="112"/>
      <c r="Z877" s="112"/>
      <c r="AA877" s="112"/>
    </row>
    <row r="878" spans="1:27" ht="14.25" customHeight="1">
      <c r="A878" s="114"/>
      <c r="B878" s="112"/>
      <c r="C878" s="112"/>
      <c r="D878" s="112"/>
      <c r="E878" s="112"/>
      <c r="F878" s="112"/>
      <c r="G878" s="112"/>
      <c r="H878" s="112"/>
      <c r="I878" s="147"/>
      <c r="J878" s="112"/>
      <c r="K878" s="112"/>
      <c r="L878" s="112"/>
      <c r="M878" s="112"/>
      <c r="N878" s="112"/>
      <c r="O878" s="112"/>
      <c r="P878" s="112"/>
      <c r="Q878" s="112"/>
      <c r="R878" s="112"/>
      <c r="S878" s="112"/>
      <c r="T878" s="112"/>
      <c r="U878" s="112"/>
      <c r="V878" s="112"/>
      <c r="W878" s="112"/>
      <c r="X878" s="112"/>
      <c r="Y878" s="112"/>
      <c r="Z878" s="112"/>
      <c r="AA878" s="112"/>
    </row>
    <row r="879" spans="1:27" ht="14.25" customHeight="1">
      <c r="A879" s="114"/>
      <c r="B879" s="112"/>
      <c r="C879" s="112"/>
      <c r="D879" s="112"/>
      <c r="E879" s="112"/>
      <c r="F879" s="112"/>
      <c r="G879" s="112"/>
      <c r="H879" s="112"/>
      <c r="I879" s="147"/>
      <c r="J879" s="112"/>
      <c r="K879" s="112"/>
      <c r="L879" s="112"/>
      <c r="M879" s="112"/>
      <c r="N879" s="112"/>
      <c r="O879" s="112"/>
      <c r="P879" s="112"/>
      <c r="Q879" s="112"/>
      <c r="R879" s="112"/>
      <c r="S879" s="112"/>
      <c r="T879" s="112"/>
      <c r="U879" s="112"/>
      <c r="V879" s="112"/>
      <c r="W879" s="112"/>
      <c r="X879" s="112"/>
      <c r="Y879" s="112"/>
      <c r="Z879" s="112"/>
      <c r="AA879" s="112"/>
    </row>
    <row r="880" spans="1:27" ht="14.25" customHeight="1">
      <c r="A880" s="114"/>
      <c r="B880" s="112"/>
      <c r="C880" s="112"/>
      <c r="D880" s="112"/>
      <c r="E880" s="112"/>
      <c r="F880" s="112"/>
      <c r="G880" s="112"/>
      <c r="H880" s="112"/>
      <c r="I880" s="147"/>
      <c r="J880" s="112"/>
      <c r="K880" s="112"/>
      <c r="L880" s="112"/>
      <c r="M880" s="112"/>
      <c r="N880" s="112"/>
      <c r="O880" s="112"/>
      <c r="P880" s="112"/>
      <c r="Q880" s="112"/>
      <c r="R880" s="112"/>
      <c r="S880" s="112"/>
      <c r="T880" s="112"/>
      <c r="U880" s="112"/>
      <c r="V880" s="112"/>
      <c r="W880" s="112"/>
      <c r="X880" s="112"/>
      <c r="Y880" s="112"/>
      <c r="Z880" s="112"/>
      <c r="AA880" s="112"/>
    </row>
    <row r="881" spans="1:27" ht="14.25" customHeight="1">
      <c r="A881" s="114"/>
      <c r="B881" s="112"/>
      <c r="C881" s="112"/>
      <c r="D881" s="112"/>
      <c r="E881" s="112"/>
      <c r="F881" s="112"/>
      <c r="G881" s="112"/>
      <c r="H881" s="112"/>
      <c r="I881" s="147"/>
      <c r="J881" s="112"/>
      <c r="K881" s="112"/>
      <c r="L881" s="112"/>
      <c r="M881" s="112"/>
      <c r="N881" s="112"/>
      <c r="O881" s="112"/>
      <c r="P881" s="112"/>
      <c r="Q881" s="112"/>
      <c r="R881" s="112"/>
      <c r="S881" s="112"/>
      <c r="T881" s="112"/>
      <c r="U881" s="112"/>
      <c r="V881" s="112"/>
      <c r="W881" s="112"/>
      <c r="X881" s="112"/>
      <c r="Y881" s="112"/>
      <c r="Z881" s="112"/>
      <c r="AA881" s="112"/>
    </row>
    <row r="882" spans="1:27" ht="14.25" customHeight="1">
      <c r="A882" s="114"/>
      <c r="B882" s="112"/>
      <c r="C882" s="112"/>
      <c r="D882" s="112"/>
      <c r="E882" s="112"/>
      <c r="F882" s="112"/>
      <c r="G882" s="112"/>
      <c r="H882" s="112"/>
      <c r="I882" s="147"/>
      <c r="J882" s="112"/>
      <c r="K882" s="112"/>
      <c r="L882" s="112"/>
      <c r="M882" s="112"/>
      <c r="N882" s="112"/>
      <c r="O882" s="112"/>
      <c r="P882" s="112"/>
      <c r="Q882" s="112"/>
      <c r="R882" s="112"/>
      <c r="S882" s="112"/>
      <c r="T882" s="112"/>
      <c r="U882" s="112"/>
      <c r="V882" s="112"/>
      <c r="W882" s="112"/>
      <c r="X882" s="112"/>
      <c r="Y882" s="112"/>
      <c r="Z882" s="112"/>
      <c r="AA882" s="112"/>
    </row>
    <row r="883" spans="1:27" ht="14.25" customHeight="1">
      <c r="A883" s="114"/>
      <c r="B883" s="112"/>
      <c r="C883" s="112"/>
      <c r="D883" s="112"/>
      <c r="E883" s="112"/>
      <c r="F883" s="112"/>
      <c r="G883" s="112"/>
      <c r="H883" s="112"/>
      <c r="I883" s="147"/>
      <c r="J883" s="112"/>
      <c r="K883" s="112"/>
      <c r="L883" s="112"/>
      <c r="M883" s="112"/>
      <c r="N883" s="112"/>
      <c r="O883" s="112"/>
      <c r="P883" s="112"/>
      <c r="Q883" s="112"/>
      <c r="R883" s="112"/>
      <c r="S883" s="112"/>
      <c r="T883" s="112"/>
      <c r="U883" s="112"/>
      <c r="V883" s="112"/>
      <c r="W883" s="112"/>
      <c r="X883" s="112"/>
      <c r="Y883" s="112"/>
      <c r="Z883" s="112"/>
      <c r="AA883" s="112"/>
    </row>
    <row r="884" spans="1:27" ht="14.25" customHeight="1">
      <c r="A884" s="114"/>
      <c r="B884" s="112"/>
      <c r="C884" s="112"/>
      <c r="D884" s="112"/>
      <c r="E884" s="112"/>
      <c r="F884" s="112"/>
      <c r="G884" s="112"/>
      <c r="H884" s="112"/>
      <c r="I884" s="147"/>
      <c r="J884" s="112"/>
      <c r="K884" s="112"/>
      <c r="L884" s="112"/>
      <c r="M884" s="112"/>
      <c r="N884" s="112"/>
      <c r="O884" s="112"/>
      <c r="P884" s="112"/>
      <c r="Q884" s="112"/>
      <c r="R884" s="112"/>
      <c r="S884" s="112"/>
      <c r="T884" s="112"/>
      <c r="U884" s="112"/>
      <c r="V884" s="112"/>
      <c r="W884" s="112"/>
      <c r="X884" s="112"/>
      <c r="Y884" s="112"/>
      <c r="Z884" s="112"/>
      <c r="AA884" s="112"/>
    </row>
    <row r="885" spans="1:27" ht="14.25" customHeight="1">
      <c r="A885" s="114"/>
      <c r="B885" s="112"/>
      <c r="C885" s="112"/>
      <c r="D885" s="112"/>
      <c r="E885" s="112"/>
      <c r="F885" s="112"/>
      <c r="G885" s="112"/>
      <c r="H885" s="112"/>
      <c r="I885" s="147"/>
      <c r="J885" s="112"/>
      <c r="K885" s="112"/>
      <c r="L885" s="112"/>
      <c r="M885" s="112"/>
      <c r="N885" s="112"/>
      <c r="O885" s="112"/>
      <c r="P885" s="112"/>
      <c r="Q885" s="112"/>
      <c r="R885" s="112"/>
      <c r="S885" s="112"/>
      <c r="T885" s="112"/>
      <c r="U885" s="112"/>
      <c r="V885" s="112"/>
      <c r="W885" s="112"/>
      <c r="X885" s="112"/>
      <c r="Y885" s="112"/>
      <c r="Z885" s="112"/>
      <c r="AA885" s="112"/>
    </row>
    <row r="886" spans="1:27" ht="14.25" customHeight="1">
      <c r="A886" s="114"/>
      <c r="B886" s="112"/>
      <c r="C886" s="112"/>
      <c r="D886" s="112"/>
      <c r="E886" s="112"/>
      <c r="F886" s="112"/>
      <c r="G886" s="112"/>
      <c r="H886" s="112"/>
      <c r="I886" s="147"/>
      <c r="J886" s="112"/>
      <c r="K886" s="112"/>
      <c r="L886" s="112"/>
      <c r="M886" s="112"/>
      <c r="N886" s="112"/>
      <c r="O886" s="112"/>
      <c r="P886" s="112"/>
      <c r="Q886" s="112"/>
      <c r="R886" s="112"/>
      <c r="S886" s="112"/>
      <c r="T886" s="112"/>
      <c r="U886" s="112"/>
      <c r="V886" s="112"/>
      <c r="W886" s="112"/>
      <c r="X886" s="112"/>
      <c r="Y886" s="112"/>
      <c r="Z886" s="112"/>
      <c r="AA886" s="112"/>
    </row>
    <row r="887" spans="1:27" ht="14.25" customHeight="1">
      <c r="A887" s="114"/>
      <c r="B887" s="112"/>
      <c r="C887" s="112"/>
      <c r="D887" s="112"/>
      <c r="E887" s="112"/>
      <c r="F887" s="112"/>
      <c r="G887" s="112"/>
      <c r="H887" s="112"/>
      <c r="I887" s="147"/>
      <c r="J887" s="112"/>
      <c r="K887" s="112"/>
      <c r="L887" s="112"/>
      <c r="M887" s="112"/>
      <c r="N887" s="112"/>
      <c r="O887" s="112"/>
      <c r="P887" s="112"/>
      <c r="Q887" s="112"/>
      <c r="R887" s="112"/>
      <c r="S887" s="112"/>
      <c r="T887" s="112"/>
      <c r="U887" s="112"/>
      <c r="V887" s="112"/>
      <c r="W887" s="112"/>
      <c r="X887" s="112"/>
      <c r="Y887" s="112"/>
      <c r="Z887" s="112"/>
      <c r="AA887" s="112"/>
    </row>
    <row r="888" spans="1:27" ht="14.25" customHeight="1">
      <c r="A888" s="114"/>
      <c r="B888" s="112"/>
      <c r="C888" s="112"/>
      <c r="D888" s="112"/>
      <c r="E888" s="112"/>
      <c r="F888" s="112"/>
      <c r="G888" s="112"/>
      <c r="H888" s="112"/>
      <c r="I888" s="147"/>
      <c r="J888" s="112"/>
      <c r="K888" s="112"/>
      <c r="L888" s="112"/>
      <c r="M888" s="112"/>
      <c r="N888" s="112"/>
      <c r="O888" s="112"/>
      <c r="P888" s="112"/>
      <c r="Q888" s="112"/>
      <c r="R888" s="112"/>
      <c r="S888" s="112"/>
      <c r="T888" s="112"/>
      <c r="U888" s="112"/>
      <c r="V888" s="112"/>
      <c r="W888" s="112"/>
      <c r="X888" s="112"/>
      <c r="Y888" s="112"/>
      <c r="Z888" s="112"/>
      <c r="AA888" s="112"/>
    </row>
    <row r="889" spans="1:27" ht="14.25" customHeight="1">
      <c r="A889" s="114"/>
      <c r="B889" s="112"/>
      <c r="C889" s="112"/>
      <c r="D889" s="112"/>
      <c r="E889" s="112"/>
      <c r="F889" s="112"/>
      <c r="G889" s="112"/>
      <c r="H889" s="112"/>
      <c r="I889" s="147"/>
      <c r="J889" s="112"/>
      <c r="K889" s="112"/>
      <c r="L889" s="112"/>
      <c r="M889" s="112"/>
      <c r="N889" s="112"/>
      <c r="O889" s="112"/>
      <c r="P889" s="112"/>
      <c r="Q889" s="112"/>
      <c r="R889" s="112"/>
      <c r="S889" s="112"/>
      <c r="T889" s="112"/>
      <c r="U889" s="112"/>
      <c r="V889" s="112"/>
      <c r="W889" s="112"/>
      <c r="X889" s="112"/>
      <c r="Y889" s="112"/>
      <c r="Z889" s="112"/>
      <c r="AA889" s="112"/>
    </row>
    <row r="890" spans="1:27" ht="14.25" customHeight="1">
      <c r="A890" s="114"/>
      <c r="B890" s="112"/>
      <c r="C890" s="112"/>
      <c r="D890" s="112"/>
      <c r="E890" s="112"/>
      <c r="F890" s="112"/>
      <c r="G890" s="112"/>
      <c r="H890" s="112"/>
      <c r="I890" s="147"/>
      <c r="J890" s="112"/>
      <c r="K890" s="112"/>
      <c r="L890" s="112"/>
      <c r="M890" s="112"/>
      <c r="N890" s="112"/>
      <c r="O890" s="112"/>
      <c r="P890" s="112"/>
      <c r="Q890" s="112"/>
      <c r="R890" s="112"/>
      <c r="S890" s="112"/>
      <c r="T890" s="112"/>
      <c r="U890" s="112"/>
      <c r="V890" s="112"/>
      <c r="W890" s="112"/>
      <c r="X890" s="112"/>
      <c r="Y890" s="112"/>
      <c r="Z890" s="112"/>
      <c r="AA890" s="112"/>
    </row>
    <row r="891" spans="1:27" ht="14.25" customHeight="1">
      <c r="A891" s="114"/>
      <c r="B891" s="112"/>
      <c r="C891" s="112"/>
      <c r="D891" s="112"/>
      <c r="E891" s="112"/>
      <c r="F891" s="112"/>
      <c r="G891" s="112"/>
      <c r="H891" s="112"/>
      <c r="I891" s="147"/>
      <c r="J891" s="112"/>
      <c r="K891" s="112"/>
      <c r="L891" s="112"/>
      <c r="M891" s="112"/>
      <c r="N891" s="112"/>
      <c r="O891" s="112"/>
      <c r="P891" s="112"/>
      <c r="Q891" s="112"/>
      <c r="R891" s="112"/>
      <c r="S891" s="112"/>
      <c r="T891" s="112"/>
      <c r="U891" s="112"/>
      <c r="V891" s="112"/>
      <c r="W891" s="112"/>
      <c r="X891" s="112"/>
      <c r="Y891" s="112"/>
      <c r="Z891" s="112"/>
      <c r="AA891" s="112"/>
    </row>
    <row r="892" spans="1:27" ht="14.25" customHeight="1">
      <c r="A892" s="114"/>
      <c r="B892" s="112"/>
      <c r="C892" s="112"/>
      <c r="D892" s="112"/>
      <c r="E892" s="112"/>
      <c r="F892" s="112"/>
      <c r="G892" s="112"/>
      <c r="H892" s="112"/>
      <c r="I892" s="147"/>
      <c r="J892" s="112"/>
      <c r="K892" s="112"/>
      <c r="L892" s="112"/>
      <c r="M892" s="112"/>
      <c r="N892" s="112"/>
      <c r="O892" s="112"/>
      <c r="P892" s="112"/>
      <c r="Q892" s="112"/>
      <c r="R892" s="112"/>
      <c r="S892" s="112"/>
      <c r="T892" s="112"/>
      <c r="U892" s="112"/>
      <c r="V892" s="112"/>
      <c r="W892" s="112"/>
      <c r="X892" s="112"/>
      <c r="Y892" s="112"/>
      <c r="Z892" s="112"/>
      <c r="AA892" s="112"/>
    </row>
    <row r="893" spans="1:27" ht="14.25" customHeight="1">
      <c r="A893" s="114"/>
      <c r="B893" s="112"/>
      <c r="C893" s="112"/>
      <c r="D893" s="112"/>
      <c r="E893" s="112"/>
      <c r="F893" s="112"/>
      <c r="G893" s="112"/>
      <c r="H893" s="112"/>
      <c r="I893" s="147"/>
      <c r="J893" s="112"/>
      <c r="K893" s="112"/>
      <c r="L893" s="112"/>
      <c r="M893" s="112"/>
      <c r="N893" s="112"/>
      <c r="O893" s="112"/>
      <c r="P893" s="112"/>
      <c r="Q893" s="112"/>
      <c r="R893" s="112"/>
      <c r="S893" s="112"/>
      <c r="T893" s="112"/>
      <c r="U893" s="112"/>
      <c r="V893" s="112"/>
      <c r="W893" s="112"/>
      <c r="X893" s="112"/>
      <c r="Y893" s="112"/>
      <c r="Z893" s="112"/>
      <c r="AA893" s="112"/>
    </row>
    <row r="894" spans="1:27" ht="14.25" customHeight="1">
      <c r="A894" s="114"/>
      <c r="B894" s="112"/>
      <c r="C894" s="112"/>
      <c r="D894" s="112"/>
      <c r="E894" s="112"/>
      <c r="F894" s="112"/>
      <c r="G894" s="112"/>
      <c r="H894" s="112"/>
      <c r="I894" s="147"/>
      <c r="J894" s="112"/>
      <c r="K894" s="112"/>
      <c r="L894" s="112"/>
      <c r="M894" s="112"/>
      <c r="N894" s="112"/>
      <c r="O894" s="112"/>
      <c r="P894" s="112"/>
      <c r="Q894" s="112"/>
      <c r="R894" s="112"/>
      <c r="S894" s="112"/>
      <c r="T894" s="112"/>
      <c r="U894" s="112"/>
      <c r="V894" s="112"/>
      <c r="W894" s="112"/>
      <c r="X894" s="112"/>
      <c r="Y894" s="112"/>
      <c r="Z894" s="112"/>
      <c r="AA894" s="112"/>
    </row>
    <row r="895" spans="1:27" ht="14.25" customHeight="1">
      <c r="A895" s="114"/>
      <c r="B895" s="112"/>
      <c r="C895" s="112"/>
      <c r="D895" s="112"/>
      <c r="E895" s="112"/>
      <c r="F895" s="112"/>
      <c r="G895" s="112"/>
      <c r="H895" s="112"/>
      <c r="I895" s="147"/>
      <c r="J895" s="112"/>
      <c r="K895" s="112"/>
      <c r="L895" s="112"/>
      <c r="M895" s="112"/>
      <c r="N895" s="112"/>
      <c r="O895" s="112"/>
      <c r="P895" s="112"/>
      <c r="Q895" s="112"/>
      <c r="R895" s="112"/>
      <c r="S895" s="112"/>
      <c r="T895" s="112"/>
      <c r="U895" s="112"/>
      <c r="V895" s="112"/>
      <c r="W895" s="112"/>
      <c r="X895" s="112"/>
      <c r="Y895" s="112"/>
      <c r="Z895" s="112"/>
      <c r="AA895" s="112"/>
    </row>
    <row r="896" spans="1:27" ht="14.25" customHeight="1">
      <c r="A896" s="114"/>
      <c r="B896" s="112"/>
      <c r="C896" s="112"/>
      <c r="D896" s="112"/>
      <c r="E896" s="112"/>
      <c r="F896" s="112"/>
      <c r="G896" s="112"/>
      <c r="H896" s="112"/>
      <c r="I896" s="147"/>
      <c r="J896" s="112"/>
      <c r="K896" s="112"/>
      <c r="L896" s="112"/>
      <c r="M896" s="112"/>
      <c r="N896" s="112"/>
      <c r="O896" s="112"/>
      <c r="P896" s="112"/>
      <c r="Q896" s="112"/>
      <c r="R896" s="112"/>
      <c r="S896" s="112"/>
      <c r="T896" s="112"/>
      <c r="U896" s="112"/>
      <c r="V896" s="112"/>
      <c r="W896" s="112"/>
      <c r="X896" s="112"/>
      <c r="Y896" s="112"/>
      <c r="Z896" s="112"/>
      <c r="AA896" s="112"/>
    </row>
    <row r="897" spans="1:27" ht="14.25" customHeight="1">
      <c r="A897" s="114"/>
      <c r="B897" s="112"/>
      <c r="C897" s="112"/>
      <c r="D897" s="112"/>
      <c r="E897" s="112"/>
      <c r="F897" s="112"/>
      <c r="G897" s="112"/>
      <c r="H897" s="112"/>
      <c r="I897" s="147"/>
      <c r="J897" s="112"/>
      <c r="K897" s="112"/>
      <c r="L897" s="112"/>
      <c r="M897" s="112"/>
      <c r="N897" s="112"/>
      <c r="O897" s="112"/>
      <c r="P897" s="112"/>
      <c r="Q897" s="112"/>
      <c r="R897" s="112"/>
      <c r="S897" s="112"/>
      <c r="T897" s="112"/>
      <c r="U897" s="112"/>
      <c r="V897" s="112"/>
      <c r="W897" s="112"/>
      <c r="X897" s="112"/>
      <c r="Y897" s="112"/>
      <c r="Z897" s="112"/>
      <c r="AA897" s="112"/>
    </row>
    <row r="898" spans="1:27" ht="14.25" customHeight="1">
      <c r="A898" s="114"/>
      <c r="B898" s="112"/>
      <c r="C898" s="112"/>
      <c r="D898" s="112"/>
      <c r="E898" s="112"/>
      <c r="F898" s="112"/>
      <c r="G898" s="112"/>
      <c r="H898" s="112"/>
      <c r="I898" s="147"/>
      <c r="J898" s="112"/>
      <c r="K898" s="112"/>
      <c r="L898" s="112"/>
      <c r="M898" s="112"/>
      <c r="N898" s="112"/>
      <c r="O898" s="112"/>
      <c r="P898" s="112"/>
      <c r="Q898" s="112"/>
      <c r="R898" s="112"/>
      <c r="S898" s="112"/>
      <c r="T898" s="112"/>
      <c r="U898" s="112"/>
      <c r="V898" s="112"/>
      <c r="W898" s="112"/>
      <c r="X898" s="112"/>
      <c r="Y898" s="112"/>
      <c r="Z898" s="112"/>
      <c r="AA898" s="112"/>
    </row>
    <row r="899" spans="1:27" ht="14.25" customHeight="1">
      <c r="A899" s="114"/>
      <c r="B899" s="112"/>
      <c r="C899" s="112"/>
      <c r="D899" s="112"/>
      <c r="E899" s="112"/>
      <c r="F899" s="112"/>
      <c r="G899" s="112"/>
      <c r="H899" s="112"/>
      <c r="I899" s="147"/>
      <c r="J899" s="112"/>
      <c r="K899" s="112"/>
      <c r="L899" s="112"/>
      <c r="M899" s="112"/>
      <c r="N899" s="112"/>
      <c r="O899" s="112"/>
      <c r="P899" s="112"/>
      <c r="Q899" s="112"/>
      <c r="R899" s="112"/>
      <c r="S899" s="112"/>
      <c r="T899" s="112"/>
      <c r="U899" s="112"/>
      <c r="V899" s="112"/>
      <c r="W899" s="112"/>
      <c r="X899" s="112"/>
      <c r="Y899" s="112"/>
      <c r="Z899" s="112"/>
      <c r="AA899" s="112"/>
    </row>
    <row r="900" spans="1:27" ht="14.25" customHeight="1">
      <c r="A900" s="114"/>
      <c r="B900" s="112"/>
      <c r="C900" s="112"/>
      <c r="D900" s="112"/>
      <c r="E900" s="112"/>
      <c r="F900" s="112"/>
      <c r="G900" s="112"/>
      <c r="H900" s="112"/>
      <c r="I900" s="147"/>
      <c r="J900" s="112"/>
      <c r="K900" s="112"/>
      <c r="L900" s="112"/>
      <c r="M900" s="112"/>
      <c r="N900" s="112"/>
      <c r="O900" s="112"/>
      <c r="P900" s="112"/>
      <c r="Q900" s="112"/>
      <c r="R900" s="112"/>
      <c r="S900" s="112"/>
      <c r="T900" s="112"/>
      <c r="U900" s="112"/>
      <c r="V900" s="112"/>
      <c r="W900" s="112"/>
      <c r="X900" s="112"/>
      <c r="Y900" s="112"/>
      <c r="Z900" s="112"/>
      <c r="AA900" s="112"/>
    </row>
    <row r="901" spans="1:27" ht="14.25" customHeight="1">
      <c r="A901" s="114"/>
      <c r="B901" s="112"/>
      <c r="C901" s="112"/>
      <c r="D901" s="112"/>
      <c r="E901" s="112"/>
      <c r="F901" s="112"/>
      <c r="G901" s="112"/>
      <c r="H901" s="112"/>
      <c r="I901" s="147"/>
      <c r="J901" s="112"/>
      <c r="K901" s="112"/>
      <c r="L901" s="112"/>
      <c r="M901" s="112"/>
      <c r="N901" s="112"/>
      <c r="O901" s="112"/>
      <c r="P901" s="112"/>
      <c r="Q901" s="112"/>
      <c r="R901" s="112"/>
      <c r="S901" s="112"/>
      <c r="T901" s="112"/>
      <c r="U901" s="112"/>
      <c r="V901" s="112"/>
      <c r="W901" s="112"/>
      <c r="X901" s="112"/>
      <c r="Y901" s="112"/>
      <c r="Z901" s="112"/>
      <c r="AA901" s="112"/>
    </row>
    <row r="902" spans="1:27" ht="14.25" customHeight="1">
      <c r="A902" s="114"/>
      <c r="B902" s="112"/>
      <c r="C902" s="112"/>
      <c r="D902" s="112"/>
      <c r="E902" s="112"/>
      <c r="F902" s="112"/>
      <c r="G902" s="112"/>
      <c r="H902" s="112"/>
      <c r="I902" s="147"/>
      <c r="J902" s="112"/>
      <c r="K902" s="112"/>
      <c r="L902" s="112"/>
      <c r="M902" s="112"/>
      <c r="N902" s="112"/>
      <c r="O902" s="112"/>
      <c r="P902" s="112"/>
      <c r="Q902" s="112"/>
      <c r="R902" s="112"/>
      <c r="S902" s="112"/>
      <c r="T902" s="112"/>
      <c r="U902" s="112"/>
      <c r="V902" s="112"/>
      <c r="W902" s="112"/>
      <c r="X902" s="112"/>
      <c r="Y902" s="112"/>
      <c r="Z902" s="112"/>
      <c r="AA902" s="112"/>
    </row>
    <row r="903" spans="1:27" ht="14.25" customHeight="1">
      <c r="A903" s="114"/>
      <c r="B903" s="112"/>
      <c r="C903" s="112"/>
      <c r="D903" s="112"/>
      <c r="E903" s="112"/>
      <c r="F903" s="112"/>
      <c r="G903" s="112"/>
      <c r="H903" s="112"/>
      <c r="I903" s="147"/>
      <c r="J903" s="112"/>
      <c r="K903" s="112"/>
      <c r="L903" s="112"/>
      <c r="M903" s="112"/>
      <c r="N903" s="112"/>
      <c r="O903" s="112"/>
      <c r="P903" s="112"/>
      <c r="Q903" s="112"/>
      <c r="R903" s="112"/>
      <c r="S903" s="112"/>
      <c r="T903" s="112"/>
      <c r="U903" s="112"/>
      <c r="V903" s="112"/>
      <c r="W903" s="112"/>
      <c r="X903" s="112"/>
      <c r="Y903" s="112"/>
      <c r="Z903" s="112"/>
      <c r="AA903" s="112"/>
    </row>
    <row r="904" spans="1:27" ht="14.25" customHeight="1">
      <c r="A904" s="114"/>
      <c r="B904" s="112"/>
      <c r="C904" s="112"/>
      <c r="D904" s="112"/>
      <c r="E904" s="112"/>
      <c r="F904" s="112"/>
      <c r="G904" s="112"/>
      <c r="H904" s="112"/>
      <c r="I904" s="147"/>
      <c r="J904" s="112"/>
      <c r="K904" s="112"/>
      <c r="L904" s="112"/>
      <c r="M904" s="112"/>
      <c r="N904" s="112"/>
      <c r="O904" s="112"/>
      <c r="P904" s="112"/>
      <c r="Q904" s="112"/>
      <c r="R904" s="112"/>
      <c r="S904" s="112"/>
      <c r="T904" s="112"/>
      <c r="U904" s="112"/>
      <c r="V904" s="112"/>
      <c r="W904" s="112"/>
      <c r="X904" s="112"/>
      <c r="Y904" s="112"/>
      <c r="Z904" s="112"/>
      <c r="AA904" s="112"/>
    </row>
    <row r="905" spans="1:27" ht="14.25" customHeight="1">
      <c r="A905" s="114"/>
      <c r="B905" s="112"/>
      <c r="C905" s="112"/>
      <c r="D905" s="112"/>
      <c r="E905" s="112"/>
      <c r="F905" s="112"/>
      <c r="G905" s="112"/>
      <c r="H905" s="112"/>
      <c r="I905" s="147"/>
      <c r="J905" s="112"/>
      <c r="K905" s="112"/>
      <c r="L905" s="112"/>
      <c r="M905" s="112"/>
      <c r="N905" s="112"/>
      <c r="O905" s="112"/>
      <c r="P905" s="112"/>
      <c r="Q905" s="112"/>
      <c r="R905" s="112"/>
      <c r="S905" s="112"/>
      <c r="T905" s="112"/>
      <c r="U905" s="112"/>
      <c r="V905" s="112"/>
      <c r="W905" s="112"/>
      <c r="X905" s="112"/>
      <c r="Y905" s="112"/>
      <c r="Z905" s="112"/>
      <c r="AA905" s="112"/>
    </row>
    <row r="906" spans="1:27" ht="14.25" customHeight="1">
      <c r="A906" s="114"/>
      <c r="B906" s="112"/>
      <c r="C906" s="112"/>
      <c r="D906" s="112"/>
      <c r="E906" s="112"/>
      <c r="F906" s="112"/>
      <c r="G906" s="112"/>
      <c r="H906" s="112"/>
      <c r="I906" s="147"/>
      <c r="J906" s="112"/>
      <c r="K906" s="112"/>
      <c r="L906" s="112"/>
      <c r="M906" s="112"/>
      <c r="N906" s="112"/>
      <c r="O906" s="112"/>
      <c r="P906" s="112"/>
      <c r="Q906" s="112"/>
      <c r="R906" s="112"/>
      <c r="S906" s="112"/>
      <c r="T906" s="112"/>
      <c r="U906" s="112"/>
      <c r="V906" s="112"/>
      <c r="W906" s="112"/>
      <c r="X906" s="112"/>
      <c r="Y906" s="112"/>
      <c r="Z906" s="112"/>
      <c r="AA906" s="112"/>
    </row>
    <row r="907" spans="1:27" ht="14.25" customHeight="1">
      <c r="A907" s="114"/>
      <c r="B907" s="112"/>
      <c r="C907" s="112"/>
      <c r="D907" s="112"/>
      <c r="E907" s="112"/>
      <c r="F907" s="112"/>
      <c r="G907" s="112"/>
      <c r="H907" s="112"/>
      <c r="I907" s="147"/>
      <c r="J907" s="112"/>
      <c r="K907" s="112"/>
      <c r="L907" s="112"/>
      <c r="M907" s="112"/>
      <c r="N907" s="112"/>
      <c r="O907" s="112"/>
      <c r="P907" s="112"/>
      <c r="Q907" s="112"/>
      <c r="R907" s="112"/>
      <c r="S907" s="112"/>
      <c r="T907" s="112"/>
      <c r="U907" s="112"/>
      <c r="V907" s="112"/>
      <c r="W907" s="112"/>
      <c r="X907" s="112"/>
      <c r="Y907" s="112"/>
      <c r="Z907" s="112"/>
      <c r="AA907" s="112"/>
    </row>
    <row r="908" spans="1:27" ht="14.25" customHeight="1">
      <c r="A908" s="114"/>
      <c r="B908" s="112"/>
      <c r="C908" s="112"/>
      <c r="D908" s="112"/>
      <c r="E908" s="112"/>
      <c r="F908" s="112"/>
      <c r="G908" s="112"/>
      <c r="H908" s="112"/>
      <c r="I908" s="147"/>
      <c r="J908" s="112"/>
      <c r="K908" s="112"/>
      <c r="L908" s="112"/>
      <c r="M908" s="112"/>
      <c r="N908" s="112"/>
      <c r="O908" s="112"/>
      <c r="P908" s="112"/>
      <c r="Q908" s="112"/>
      <c r="R908" s="112"/>
      <c r="S908" s="112"/>
      <c r="T908" s="112"/>
      <c r="U908" s="112"/>
      <c r="V908" s="112"/>
      <c r="W908" s="112"/>
      <c r="X908" s="112"/>
      <c r="Y908" s="112"/>
      <c r="Z908" s="112"/>
      <c r="AA908" s="112"/>
    </row>
    <row r="909" spans="1:27" ht="14.25" customHeight="1">
      <c r="A909" s="114"/>
      <c r="B909" s="112"/>
      <c r="C909" s="112"/>
      <c r="D909" s="112"/>
      <c r="E909" s="112"/>
      <c r="F909" s="112"/>
      <c r="G909" s="112"/>
      <c r="H909" s="112"/>
      <c r="I909" s="147"/>
      <c r="J909" s="112"/>
      <c r="K909" s="112"/>
      <c r="L909" s="112"/>
      <c r="M909" s="112"/>
      <c r="N909" s="112"/>
      <c r="O909" s="112"/>
      <c r="P909" s="112"/>
      <c r="Q909" s="112"/>
      <c r="R909" s="112"/>
      <c r="S909" s="112"/>
      <c r="T909" s="112"/>
      <c r="U909" s="112"/>
      <c r="V909" s="112"/>
      <c r="W909" s="112"/>
      <c r="X909" s="112"/>
      <c r="Y909" s="112"/>
      <c r="Z909" s="112"/>
      <c r="AA909" s="112"/>
    </row>
    <row r="910" spans="1:27" ht="14.25" customHeight="1">
      <c r="A910" s="114"/>
      <c r="B910" s="112"/>
      <c r="C910" s="112"/>
      <c r="D910" s="112"/>
      <c r="E910" s="112"/>
      <c r="F910" s="112"/>
      <c r="G910" s="112"/>
      <c r="H910" s="112"/>
      <c r="I910" s="147"/>
      <c r="J910" s="112"/>
      <c r="K910" s="112"/>
      <c r="L910" s="112"/>
      <c r="M910" s="112"/>
      <c r="N910" s="112"/>
      <c r="O910" s="112"/>
      <c r="P910" s="112"/>
      <c r="Q910" s="112"/>
      <c r="R910" s="112"/>
      <c r="S910" s="112"/>
      <c r="T910" s="112"/>
      <c r="U910" s="112"/>
      <c r="V910" s="112"/>
      <c r="W910" s="112"/>
      <c r="X910" s="112"/>
      <c r="Y910" s="112"/>
      <c r="Z910" s="112"/>
      <c r="AA910" s="112"/>
    </row>
    <row r="911" spans="1:27" ht="14.25" customHeight="1">
      <c r="A911" s="114"/>
      <c r="B911" s="112"/>
      <c r="C911" s="112"/>
      <c r="D911" s="112"/>
      <c r="E911" s="112"/>
      <c r="F911" s="112"/>
      <c r="G911" s="112"/>
      <c r="H911" s="112"/>
      <c r="I911" s="147"/>
      <c r="J911" s="112"/>
      <c r="K911" s="112"/>
      <c r="L911" s="112"/>
      <c r="M911" s="112"/>
      <c r="N911" s="112"/>
      <c r="O911" s="112"/>
      <c r="P911" s="112"/>
      <c r="Q911" s="112"/>
      <c r="R911" s="112"/>
      <c r="S911" s="112"/>
      <c r="T911" s="112"/>
      <c r="U911" s="112"/>
      <c r="V911" s="112"/>
      <c r="W911" s="112"/>
      <c r="X911" s="112"/>
      <c r="Y911" s="112"/>
      <c r="Z911" s="112"/>
      <c r="AA911" s="112"/>
    </row>
    <row r="912" spans="1:27" ht="14.25" customHeight="1">
      <c r="A912" s="114"/>
      <c r="B912" s="112"/>
      <c r="C912" s="112"/>
      <c r="D912" s="112"/>
      <c r="E912" s="112"/>
      <c r="F912" s="112"/>
      <c r="G912" s="112"/>
      <c r="H912" s="112"/>
      <c r="I912" s="147"/>
      <c r="J912" s="112"/>
      <c r="K912" s="112"/>
      <c r="L912" s="112"/>
      <c r="M912" s="112"/>
      <c r="N912" s="112"/>
      <c r="O912" s="112"/>
      <c r="P912" s="112"/>
      <c r="Q912" s="112"/>
      <c r="R912" s="112"/>
      <c r="S912" s="112"/>
      <c r="T912" s="112"/>
      <c r="U912" s="112"/>
      <c r="V912" s="112"/>
      <c r="W912" s="112"/>
      <c r="X912" s="112"/>
      <c r="Y912" s="112"/>
      <c r="Z912" s="112"/>
      <c r="AA912" s="112"/>
    </row>
    <row r="913" spans="1:27" ht="14.25" customHeight="1">
      <c r="A913" s="114"/>
      <c r="B913" s="112"/>
      <c r="C913" s="112"/>
      <c r="D913" s="112"/>
      <c r="E913" s="112"/>
      <c r="F913" s="112"/>
      <c r="G913" s="112"/>
      <c r="H913" s="112"/>
      <c r="I913" s="147"/>
      <c r="J913" s="112"/>
      <c r="K913" s="112"/>
      <c r="L913" s="112"/>
      <c r="M913" s="112"/>
      <c r="N913" s="112"/>
      <c r="O913" s="112"/>
      <c r="P913" s="112"/>
      <c r="Q913" s="112"/>
      <c r="R913" s="112"/>
      <c r="S913" s="112"/>
      <c r="T913" s="112"/>
      <c r="U913" s="112"/>
      <c r="V913" s="112"/>
      <c r="W913" s="112"/>
      <c r="X913" s="112"/>
      <c r="Y913" s="112"/>
      <c r="Z913" s="112"/>
      <c r="AA913" s="112"/>
    </row>
    <row r="914" spans="1:27" ht="14.25" customHeight="1">
      <c r="A914" s="114"/>
      <c r="B914" s="112"/>
      <c r="C914" s="112"/>
      <c r="D914" s="112"/>
      <c r="E914" s="112"/>
      <c r="F914" s="112"/>
      <c r="G914" s="112"/>
      <c r="H914" s="112"/>
      <c r="I914" s="147"/>
      <c r="J914" s="112"/>
      <c r="K914" s="112"/>
      <c r="L914" s="112"/>
      <c r="M914" s="112"/>
      <c r="N914" s="112"/>
      <c r="O914" s="112"/>
      <c r="P914" s="112"/>
      <c r="Q914" s="112"/>
      <c r="R914" s="112"/>
      <c r="S914" s="112"/>
      <c r="T914" s="112"/>
      <c r="U914" s="112"/>
      <c r="V914" s="112"/>
      <c r="W914" s="112"/>
      <c r="X914" s="112"/>
      <c r="Y914" s="112"/>
      <c r="Z914" s="112"/>
      <c r="AA914" s="112"/>
    </row>
    <row r="915" spans="1:27" ht="14.25" customHeight="1">
      <c r="A915" s="114"/>
      <c r="B915" s="112"/>
      <c r="C915" s="112"/>
      <c r="D915" s="112"/>
      <c r="E915" s="112"/>
      <c r="F915" s="112"/>
      <c r="G915" s="112"/>
      <c r="H915" s="112"/>
      <c r="I915" s="147"/>
      <c r="J915" s="112"/>
      <c r="K915" s="112"/>
      <c r="L915" s="112"/>
      <c r="M915" s="112"/>
      <c r="N915" s="112"/>
      <c r="O915" s="112"/>
      <c r="P915" s="112"/>
      <c r="Q915" s="112"/>
      <c r="R915" s="112"/>
      <c r="S915" s="112"/>
      <c r="T915" s="112"/>
      <c r="U915" s="112"/>
      <c r="V915" s="112"/>
      <c r="W915" s="112"/>
      <c r="X915" s="112"/>
      <c r="Y915" s="112"/>
      <c r="Z915" s="112"/>
      <c r="AA915" s="112"/>
    </row>
    <row r="916" spans="1:27" ht="14.25" customHeight="1">
      <c r="A916" s="114"/>
      <c r="B916" s="112"/>
      <c r="C916" s="112"/>
      <c r="D916" s="112"/>
      <c r="E916" s="112"/>
      <c r="F916" s="112"/>
      <c r="G916" s="112"/>
      <c r="H916" s="112"/>
      <c r="I916" s="147"/>
      <c r="J916" s="112"/>
      <c r="K916" s="112"/>
      <c r="L916" s="112"/>
      <c r="M916" s="112"/>
      <c r="N916" s="112"/>
      <c r="O916" s="112"/>
      <c r="P916" s="112"/>
      <c r="Q916" s="112"/>
      <c r="R916" s="112"/>
      <c r="S916" s="112"/>
      <c r="T916" s="112"/>
      <c r="U916" s="112"/>
      <c r="V916" s="112"/>
      <c r="W916" s="112"/>
      <c r="X916" s="112"/>
      <c r="Y916" s="112"/>
      <c r="Z916" s="112"/>
      <c r="AA916" s="112"/>
    </row>
    <row r="917" spans="1:27" ht="14.25" customHeight="1">
      <c r="A917" s="114"/>
      <c r="B917" s="112"/>
      <c r="C917" s="112"/>
      <c r="D917" s="112"/>
      <c r="E917" s="112"/>
      <c r="F917" s="112"/>
      <c r="G917" s="112"/>
      <c r="H917" s="112"/>
      <c r="I917" s="147"/>
      <c r="J917" s="112"/>
      <c r="K917" s="112"/>
      <c r="L917" s="112"/>
      <c r="M917" s="112"/>
      <c r="N917" s="112"/>
      <c r="O917" s="112"/>
      <c r="P917" s="112"/>
      <c r="Q917" s="112"/>
      <c r="R917" s="112"/>
      <c r="S917" s="112"/>
      <c r="T917" s="112"/>
      <c r="U917" s="112"/>
      <c r="V917" s="112"/>
      <c r="W917" s="112"/>
      <c r="X917" s="112"/>
      <c r="Y917" s="112"/>
      <c r="Z917" s="112"/>
      <c r="AA917" s="112"/>
    </row>
    <row r="918" spans="1:27" ht="14.25" customHeight="1">
      <c r="A918" s="114"/>
      <c r="B918" s="112"/>
      <c r="C918" s="112"/>
      <c r="D918" s="112"/>
      <c r="E918" s="112"/>
      <c r="F918" s="112"/>
      <c r="G918" s="112"/>
      <c r="H918" s="112"/>
      <c r="I918" s="147"/>
      <c r="J918" s="112"/>
      <c r="K918" s="112"/>
      <c r="L918" s="112"/>
      <c r="M918" s="112"/>
      <c r="N918" s="112"/>
      <c r="O918" s="112"/>
      <c r="P918" s="112"/>
      <c r="Q918" s="112"/>
      <c r="R918" s="112"/>
      <c r="S918" s="112"/>
      <c r="T918" s="112"/>
      <c r="U918" s="112"/>
      <c r="V918" s="112"/>
      <c r="W918" s="112"/>
      <c r="X918" s="112"/>
      <c r="Y918" s="112"/>
      <c r="Z918" s="112"/>
      <c r="AA918" s="112"/>
    </row>
    <row r="919" spans="1:27" ht="14.25" customHeight="1">
      <c r="A919" s="114"/>
      <c r="B919" s="112"/>
      <c r="C919" s="112"/>
      <c r="D919" s="112"/>
      <c r="E919" s="112"/>
      <c r="F919" s="112"/>
      <c r="G919" s="112"/>
      <c r="H919" s="112"/>
      <c r="I919" s="147"/>
      <c r="J919" s="112"/>
      <c r="K919" s="112"/>
      <c r="L919" s="112"/>
      <c r="M919" s="112"/>
      <c r="N919" s="112"/>
      <c r="O919" s="112"/>
      <c r="P919" s="112"/>
      <c r="Q919" s="112"/>
      <c r="R919" s="112"/>
      <c r="S919" s="112"/>
      <c r="T919" s="112"/>
      <c r="U919" s="112"/>
      <c r="V919" s="112"/>
      <c r="W919" s="112"/>
      <c r="X919" s="112"/>
      <c r="Y919" s="112"/>
      <c r="Z919" s="112"/>
      <c r="AA919" s="112"/>
    </row>
    <row r="920" spans="1:27" ht="14.25" customHeight="1">
      <c r="A920" s="114"/>
      <c r="B920" s="112"/>
      <c r="C920" s="112"/>
      <c r="D920" s="112"/>
      <c r="E920" s="112"/>
      <c r="F920" s="112"/>
      <c r="G920" s="112"/>
      <c r="H920" s="112"/>
      <c r="I920" s="147"/>
      <c r="J920" s="112"/>
      <c r="K920" s="112"/>
      <c r="L920" s="112"/>
      <c r="M920" s="112"/>
      <c r="N920" s="112"/>
      <c r="O920" s="112"/>
      <c r="P920" s="112"/>
      <c r="Q920" s="112"/>
      <c r="R920" s="112"/>
      <c r="S920" s="112"/>
      <c r="T920" s="112"/>
      <c r="U920" s="112"/>
      <c r="V920" s="112"/>
      <c r="W920" s="112"/>
      <c r="X920" s="112"/>
      <c r="Y920" s="112"/>
      <c r="Z920" s="112"/>
      <c r="AA920" s="112"/>
    </row>
    <row r="921" spans="1:27" ht="14.25" customHeight="1">
      <c r="A921" s="114"/>
      <c r="B921" s="112"/>
      <c r="C921" s="112"/>
      <c r="D921" s="112"/>
      <c r="E921" s="112"/>
      <c r="F921" s="112"/>
      <c r="G921" s="112"/>
      <c r="H921" s="112"/>
      <c r="I921" s="147"/>
      <c r="J921" s="112"/>
      <c r="K921" s="112"/>
      <c r="L921" s="112"/>
      <c r="M921" s="112"/>
      <c r="N921" s="112"/>
      <c r="O921" s="112"/>
      <c r="P921" s="112"/>
      <c r="Q921" s="112"/>
      <c r="R921" s="112"/>
      <c r="S921" s="112"/>
      <c r="T921" s="112"/>
      <c r="U921" s="112"/>
      <c r="V921" s="112"/>
      <c r="W921" s="112"/>
      <c r="X921" s="112"/>
      <c r="Y921" s="112"/>
      <c r="Z921" s="112"/>
      <c r="AA921" s="112"/>
    </row>
    <row r="922" spans="1:27" ht="14.25" customHeight="1">
      <c r="A922" s="114"/>
      <c r="B922" s="112"/>
      <c r="C922" s="112"/>
      <c r="D922" s="112"/>
      <c r="E922" s="112"/>
      <c r="F922" s="112"/>
      <c r="G922" s="112"/>
      <c r="H922" s="112"/>
      <c r="I922" s="147"/>
      <c r="J922" s="112"/>
      <c r="K922" s="112"/>
      <c r="L922" s="112"/>
      <c r="M922" s="112"/>
      <c r="N922" s="112"/>
      <c r="O922" s="112"/>
      <c r="P922" s="112"/>
      <c r="Q922" s="112"/>
      <c r="R922" s="112"/>
      <c r="S922" s="112"/>
      <c r="T922" s="112"/>
      <c r="U922" s="112"/>
      <c r="V922" s="112"/>
      <c r="W922" s="112"/>
      <c r="X922" s="112"/>
      <c r="Y922" s="112"/>
      <c r="Z922" s="112"/>
      <c r="AA922" s="112"/>
    </row>
    <row r="923" spans="1:27" ht="14.25" customHeight="1">
      <c r="A923" s="114"/>
      <c r="B923" s="112"/>
      <c r="C923" s="112"/>
      <c r="D923" s="112"/>
      <c r="E923" s="112"/>
      <c r="F923" s="112"/>
      <c r="G923" s="112"/>
      <c r="H923" s="112"/>
      <c r="I923" s="147"/>
      <c r="J923" s="112"/>
      <c r="K923" s="112"/>
      <c r="L923" s="112"/>
      <c r="M923" s="112"/>
      <c r="N923" s="112"/>
      <c r="O923" s="112"/>
      <c r="P923" s="112"/>
      <c r="Q923" s="112"/>
      <c r="R923" s="112"/>
      <c r="S923" s="112"/>
      <c r="T923" s="112"/>
      <c r="U923" s="112"/>
      <c r="V923" s="112"/>
      <c r="W923" s="112"/>
      <c r="X923" s="112"/>
      <c r="Y923" s="112"/>
      <c r="Z923" s="112"/>
      <c r="AA923" s="112"/>
    </row>
    <row r="924" spans="1:27" ht="14.25" customHeight="1">
      <c r="A924" s="114"/>
      <c r="B924" s="112"/>
      <c r="C924" s="112"/>
      <c r="D924" s="112"/>
      <c r="E924" s="112"/>
      <c r="F924" s="112"/>
      <c r="G924" s="112"/>
      <c r="H924" s="112"/>
      <c r="I924" s="147"/>
      <c r="J924" s="112"/>
      <c r="K924" s="112"/>
      <c r="L924" s="112"/>
      <c r="M924" s="112"/>
      <c r="N924" s="112"/>
      <c r="O924" s="112"/>
      <c r="P924" s="112"/>
      <c r="Q924" s="112"/>
      <c r="R924" s="112"/>
      <c r="S924" s="112"/>
      <c r="T924" s="112"/>
      <c r="U924" s="112"/>
      <c r="V924" s="112"/>
      <c r="W924" s="112"/>
      <c r="X924" s="112"/>
      <c r="Y924" s="112"/>
      <c r="Z924" s="112"/>
      <c r="AA924" s="112"/>
    </row>
    <row r="925" spans="1:27" ht="14.25" customHeight="1">
      <c r="A925" s="114"/>
      <c r="B925" s="112"/>
      <c r="C925" s="112"/>
      <c r="D925" s="112"/>
      <c r="E925" s="112"/>
      <c r="F925" s="112"/>
      <c r="G925" s="112"/>
      <c r="H925" s="112"/>
      <c r="I925" s="147"/>
      <c r="J925" s="112"/>
      <c r="K925" s="112"/>
      <c r="L925" s="112"/>
      <c r="M925" s="112"/>
      <c r="N925" s="112"/>
      <c r="O925" s="112"/>
      <c r="P925" s="112"/>
      <c r="Q925" s="112"/>
      <c r="R925" s="112"/>
      <c r="S925" s="112"/>
      <c r="T925" s="112"/>
      <c r="U925" s="112"/>
      <c r="V925" s="112"/>
      <c r="W925" s="112"/>
      <c r="X925" s="112"/>
      <c r="Y925" s="112"/>
      <c r="Z925" s="112"/>
      <c r="AA925" s="112"/>
    </row>
    <row r="926" spans="1:27" ht="14.25" customHeight="1">
      <c r="A926" s="114"/>
      <c r="B926" s="112"/>
      <c r="C926" s="112"/>
      <c r="D926" s="112"/>
      <c r="E926" s="112"/>
      <c r="F926" s="112"/>
      <c r="G926" s="112"/>
      <c r="H926" s="112"/>
      <c r="I926" s="147"/>
      <c r="J926" s="112"/>
      <c r="K926" s="112"/>
      <c r="L926" s="112"/>
      <c r="M926" s="112"/>
      <c r="N926" s="112"/>
      <c r="O926" s="112"/>
      <c r="P926" s="112"/>
      <c r="Q926" s="112"/>
      <c r="R926" s="112"/>
      <c r="S926" s="112"/>
      <c r="T926" s="112"/>
      <c r="U926" s="112"/>
      <c r="V926" s="112"/>
      <c r="W926" s="112"/>
      <c r="X926" s="112"/>
      <c r="Y926" s="112"/>
      <c r="Z926" s="112"/>
      <c r="AA926" s="112"/>
    </row>
    <row r="927" spans="1:27" ht="14.25" customHeight="1">
      <c r="A927" s="114"/>
      <c r="B927" s="112"/>
      <c r="C927" s="112"/>
      <c r="D927" s="112"/>
      <c r="E927" s="112"/>
      <c r="F927" s="112"/>
      <c r="G927" s="112"/>
      <c r="H927" s="112"/>
      <c r="I927" s="147"/>
      <c r="J927" s="112"/>
      <c r="K927" s="112"/>
      <c r="L927" s="112"/>
      <c r="M927" s="112"/>
      <c r="N927" s="112"/>
      <c r="O927" s="112"/>
      <c r="P927" s="112"/>
      <c r="Q927" s="112"/>
      <c r="R927" s="112"/>
      <c r="S927" s="112"/>
      <c r="T927" s="112"/>
      <c r="U927" s="112"/>
      <c r="V927" s="112"/>
      <c r="W927" s="112"/>
      <c r="X927" s="112"/>
      <c r="Y927" s="112"/>
      <c r="Z927" s="112"/>
      <c r="AA927" s="112"/>
    </row>
    <row r="928" spans="1:27" ht="14.25" customHeight="1">
      <c r="A928" s="114"/>
      <c r="B928" s="112"/>
      <c r="C928" s="112"/>
      <c r="D928" s="112"/>
      <c r="E928" s="112"/>
      <c r="F928" s="112"/>
      <c r="G928" s="112"/>
      <c r="H928" s="112"/>
      <c r="I928" s="147"/>
      <c r="J928" s="112"/>
      <c r="K928" s="112"/>
      <c r="L928" s="112"/>
      <c r="M928" s="112"/>
      <c r="N928" s="112"/>
      <c r="O928" s="112"/>
      <c r="P928" s="112"/>
      <c r="Q928" s="112"/>
      <c r="R928" s="112"/>
      <c r="S928" s="112"/>
      <c r="T928" s="112"/>
      <c r="U928" s="112"/>
      <c r="V928" s="112"/>
      <c r="W928" s="112"/>
      <c r="X928" s="112"/>
      <c r="Y928" s="112"/>
      <c r="Z928" s="112"/>
      <c r="AA928" s="112"/>
    </row>
    <row r="929" spans="1:27" ht="14.25" customHeight="1">
      <c r="A929" s="114"/>
      <c r="B929" s="112"/>
      <c r="C929" s="112"/>
      <c r="D929" s="112"/>
      <c r="E929" s="112"/>
      <c r="F929" s="112"/>
      <c r="G929" s="112"/>
      <c r="H929" s="112"/>
      <c r="I929" s="147"/>
      <c r="J929" s="112"/>
      <c r="K929" s="112"/>
      <c r="L929" s="112"/>
      <c r="M929" s="112"/>
      <c r="N929" s="112"/>
      <c r="O929" s="112"/>
      <c r="P929" s="112"/>
      <c r="Q929" s="112"/>
      <c r="R929" s="112"/>
      <c r="S929" s="112"/>
      <c r="T929" s="112"/>
      <c r="U929" s="112"/>
      <c r="V929" s="112"/>
      <c r="W929" s="112"/>
      <c r="X929" s="112"/>
      <c r="Y929" s="112"/>
      <c r="Z929" s="112"/>
      <c r="AA929" s="112"/>
    </row>
    <row r="930" spans="1:27" ht="14.25" customHeight="1">
      <c r="A930" s="114"/>
      <c r="B930" s="112"/>
      <c r="C930" s="112"/>
      <c r="D930" s="112"/>
      <c r="E930" s="112"/>
      <c r="F930" s="112"/>
      <c r="G930" s="112"/>
      <c r="H930" s="112"/>
      <c r="I930" s="147"/>
      <c r="J930" s="112"/>
      <c r="K930" s="112"/>
      <c r="L930" s="112"/>
      <c r="M930" s="112"/>
      <c r="N930" s="112"/>
      <c r="O930" s="112"/>
      <c r="P930" s="112"/>
      <c r="Q930" s="112"/>
      <c r="R930" s="112"/>
      <c r="S930" s="112"/>
      <c r="T930" s="112"/>
      <c r="U930" s="112"/>
      <c r="V930" s="112"/>
      <c r="W930" s="112"/>
      <c r="X930" s="112"/>
      <c r="Y930" s="112"/>
      <c r="Z930" s="112"/>
      <c r="AA930" s="112"/>
    </row>
    <row r="931" spans="1:27" ht="14.25" customHeight="1">
      <c r="A931" s="114"/>
      <c r="B931" s="112"/>
      <c r="C931" s="112"/>
      <c r="D931" s="112"/>
      <c r="E931" s="112"/>
      <c r="F931" s="112"/>
      <c r="G931" s="112"/>
      <c r="H931" s="112"/>
      <c r="I931" s="147"/>
      <c r="J931" s="112"/>
      <c r="K931" s="112"/>
      <c r="L931" s="112"/>
      <c r="M931" s="112"/>
      <c r="N931" s="112"/>
      <c r="O931" s="112"/>
      <c r="P931" s="112"/>
      <c r="Q931" s="112"/>
      <c r="R931" s="112"/>
      <c r="S931" s="112"/>
      <c r="T931" s="112"/>
      <c r="U931" s="112"/>
      <c r="V931" s="112"/>
      <c r="W931" s="112"/>
      <c r="X931" s="112"/>
      <c r="Y931" s="112"/>
      <c r="Z931" s="112"/>
      <c r="AA931" s="112"/>
    </row>
    <row r="932" spans="1:27" ht="14.25" customHeight="1">
      <c r="A932" s="114"/>
      <c r="B932" s="112"/>
      <c r="C932" s="112"/>
      <c r="D932" s="112"/>
      <c r="E932" s="112"/>
      <c r="F932" s="112"/>
      <c r="G932" s="112"/>
      <c r="H932" s="112"/>
      <c r="I932" s="147"/>
      <c r="J932" s="112"/>
      <c r="K932" s="112"/>
      <c r="L932" s="112"/>
      <c r="M932" s="112"/>
      <c r="N932" s="112"/>
      <c r="O932" s="112"/>
      <c r="P932" s="112"/>
      <c r="Q932" s="112"/>
      <c r="R932" s="112"/>
      <c r="S932" s="112"/>
      <c r="T932" s="112"/>
      <c r="U932" s="112"/>
      <c r="V932" s="112"/>
      <c r="W932" s="112"/>
      <c r="X932" s="112"/>
      <c r="Y932" s="112"/>
      <c r="Z932" s="112"/>
      <c r="AA932" s="112"/>
    </row>
    <row r="933" spans="1:27" ht="14.25" customHeight="1">
      <c r="A933" s="114"/>
      <c r="B933" s="112"/>
      <c r="C933" s="112"/>
      <c r="D933" s="112"/>
      <c r="E933" s="112"/>
      <c r="F933" s="112"/>
      <c r="G933" s="112"/>
      <c r="H933" s="112"/>
      <c r="I933" s="147"/>
      <c r="J933" s="112"/>
      <c r="K933" s="112"/>
      <c r="L933" s="112"/>
      <c r="M933" s="112"/>
      <c r="N933" s="112"/>
      <c r="O933" s="112"/>
      <c r="P933" s="112"/>
      <c r="Q933" s="112"/>
      <c r="R933" s="112"/>
      <c r="S933" s="112"/>
      <c r="T933" s="112"/>
      <c r="U933" s="112"/>
      <c r="V933" s="112"/>
      <c r="W933" s="112"/>
      <c r="X933" s="112"/>
      <c r="Y933" s="112"/>
      <c r="Z933" s="112"/>
      <c r="AA933" s="112"/>
    </row>
    <row r="934" spans="1:27" ht="14.25" customHeight="1">
      <c r="A934" s="114"/>
      <c r="B934" s="112"/>
      <c r="C934" s="112"/>
      <c r="D934" s="112"/>
      <c r="E934" s="112"/>
      <c r="F934" s="112"/>
      <c r="G934" s="112"/>
      <c r="H934" s="112"/>
      <c r="I934" s="147"/>
      <c r="J934" s="112"/>
      <c r="K934" s="112"/>
      <c r="L934" s="112"/>
      <c r="M934" s="112"/>
      <c r="N934" s="112"/>
      <c r="O934" s="112"/>
      <c r="P934" s="112"/>
      <c r="Q934" s="112"/>
      <c r="R934" s="112"/>
      <c r="S934" s="112"/>
      <c r="T934" s="112"/>
      <c r="U934" s="112"/>
      <c r="V934" s="112"/>
      <c r="W934" s="112"/>
      <c r="X934" s="112"/>
      <c r="Y934" s="112"/>
      <c r="Z934" s="112"/>
      <c r="AA934" s="112"/>
    </row>
    <row r="935" spans="1:27" ht="14.25" customHeight="1">
      <c r="A935" s="114"/>
      <c r="B935" s="112"/>
      <c r="C935" s="112"/>
      <c r="D935" s="112"/>
      <c r="E935" s="112"/>
      <c r="F935" s="112"/>
      <c r="G935" s="112"/>
      <c r="H935" s="112"/>
      <c r="I935" s="147"/>
      <c r="J935" s="112"/>
      <c r="K935" s="112"/>
      <c r="L935" s="112"/>
      <c r="M935" s="112"/>
      <c r="N935" s="112"/>
      <c r="O935" s="112"/>
      <c r="P935" s="112"/>
      <c r="Q935" s="112"/>
      <c r="R935" s="112"/>
      <c r="S935" s="112"/>
      <c r="T935" s="112"/>
      <c r="U935" s="112"/>
      <c r="V935" s="112"/>
      <c r="W935" s="112"/>
      <c r="X935" s="112"/>
      <c r="Y935" s="112"/>
      <c r="Z935" s="112"/>
      <c r="AA935" s="112"/>
    </row>
    <row r="936" spans="1:27" ht="14.25" customHeight="1">
      <c r="A936" s="114"/>
      <c r="B936" s="112"/>
      <c r="C936" s="112"/>
      <c r="D936" s="112"/>
      <c r="E936" s="112"/>
      <c r="F936" s="112"/>
      <c r="G936" s="112"/>
      <c r="H936" s="112"/>
      <c r="I936" s="147"/>
      <c r="J936" s="112"/>
      <c r="K936" s="112"/>
      <c r="L936" s="112"/>
      <c r="M936" s="112"/>
      <c r="N936" s="112"/>
      <c r="O936" s="112"/>
      <c r="P936" s="112"/>
      <c r="Q936" s="112"/>
      <c r="R936" s="112"/>
      <c r="S936" s="112"/>
      <c r="T936" s="112"/>
      <c r="U936" s="112"/>
      <c r="V936" s="112"/>
      <c r="W936" s="112"/>
      <c r="X936" s="112"/>
      <c r="Y936" s="112"/>
      <c r="Z936" s="112"/>
      <c r="AA936" s="112"/>
    </row>
    <row r="937" spans="1:27" ht="14.25" customHeight="1">
      <c r="A937" s="114"/>
      <c r="B937" s="112"/>
      <c r="C937" s="112"/>
      <c r="D937" s="112"/>
      <c r="E937" s="112"/>
      <c r="F937" s="112"/>
      <c r="G937" s="112"/>
      <c r="H937" s="112"/>
      <c r="I937" s="147"/>
      <c r="J937" s="112"/>
      <c r="K937" s="112"/>
      <c r="L937" s="112"/>
      <c r="M937" s="112"/>
      <c r="N937" s="112"/>
      <c r="O937" s="112"/>
      <c r="P937" s="112"/>
      <c r="Q937" s="112"/>
      <c r="R937" s="112"/>
      <c r="S937" s="112"/>
      <c r="T937" s="112"/>
      <c r="U937" s="112"/>
      <c r="V937" s="112"/>
      <c r="W937" s="112"/>
      <c r="X937" s="112"/>
      <c r="Y937" s="112"/>
      <c r="Z937" s="112"/>
      <c r="AA937" s="112"/>
    </row>
    <row r="938" spans="1:27" ht="14.25" customHeight="1">
      <c r="A938" s="114"/>
      <c r="B938" s="112"/>
      <c r="C938" s="112"/>
      <c r="D938" s="112"/>
      <c r="E938" s="112"/>
      <c r="F938" s="112"/>
      <c r="G938" s="112"/>
      <c r="H938" s="112"/>
      <c r="I938" s="147"/>
      <c r="J938" s="112"/>
      <c r="K938" s="112"/>
      <c r="L938" s="112"/>
      <c r="M938" s="112"/>
      <c r="N938" s="112"/>
      <c r="O938" s="112"/>
      <c r="P938" s="112"/>
      <c r="Q938" s="112"/>
      <c r="R938" s="112"/>
      <c r="S938" s="112"/>
      <c r="T938" s="112"/>
      <c r="U938" s="112"/>
      <c r="V938" s="112"/>
      <c r="W938" s="112"/>
      <c r="X938" s="112"/>
      <c r="Y938" s="112"/>
      <c r="Z938" s="112"/>
      <c r="AA938" s="112"/>
    </row>
    <row r="939" spans="1:27" ht="14.25" customHeight="1">
      <c r="A939" s="114"/>
      <c r="B939" s="112"/>
      <c r="C939" s="112"/>
      <c r="D939" s="112"/>
      <c r="E939" s="112"/>
      <c r="F939" s="112"/>
      <c r="G939" s="112"/>
      <c r="H939" s="112"/>
      <c r="I939" s="147"/>
      <c r="J939" s="112"/>
      <c r="K939" s="112"/>
      <c r="L939" s="112"/>
      <c r="M939" s="112"/>
      <c r="N939" s="112"/>
      <c r="O939" s="112"/>
      <c r="P939" s="112"/>
      <c r="Q939" s="112"/>
      <c r="R939" s="112"/>
      <c r="S939" s="112"/>
      <c r="T939" s="112"/>
      <c r="U939" s="112"/>
      <c r="V939" s="112"/>
      <c r="W939" s="112"/>
      <c r="X939" s="112"/>
      <c r="Y939" s="112"/>
      <c r="Z939" s="112"/>
      <c r="AA939" s="112"/>
    </row>
    <row r="940" spans="1:27" ht="14.25" customHeight="1">
      <c r="A940" s="114"/>
      <c r="B940" s="112"/>
      <c r="C940" s="112"/>
      <c r="D940" s="112"/>
      <c r="E940" s="112"/>
      <c r="F940" s="112"/>
      <c r="G940" s="112"/>
      <c r="H940" s="112"/>
      <c r="I940" s="147"/>
      <c r="J940" s="112"/>
      <c r="K940" s="112"/>
      <c r="L940" s="112"/>
      <c r="M940" s="112"/>
      <c r="N940" s="112"/>
      <c r="O940" s="112"/>
      <c r="P940" s="112"/>
      <c r="Q940" s="112"/>
      <c r="R940" s="112"/>
      <c r="S940" s="112"/>
      <c r="T940" s="112"/>
      <c r="U940" s="112"/>
      <c r="V940" s="112"/>
      <c r="W940" s="112"/>
      <c r="X940" s="112"/>
      <c r="Y940" s="112"/>
      <c r="Z940" s="112"/>
      <c r="AA940" s="112"/>
    </row>
    <row r="941" spans="1:27" ht="14.25" customHeight="1">
      <c r="A941" s="114"/>
      <c r="B941" s="112"/>
      <c r="C941" s="112"/>
      <c r="D941" s="112"/>
      <c r="E941" s="112"/>
      <c r="F941" s="112"/>
      <c r="G941" s="112"/>
      <c r="H941" s="112"/>
      <c r="I941" s="147"/>
      <c r="J941" s="112"/>
      <c r="K941" s="112"/>
      <c r="L941" s="112"/>
      <c r="M941" s="112"/>
      <c r="N941" s="112"/>
      <c r="O941" s="112"/>
      <c r="P941" s="112"/>
      <c r="Q941" s="112"/>
      <c r="R941" s="112"/>
      <c r="S941" s="112"/>
      <c r="T941" s="112"/>
      <c r="U941" s="112"/>
      <c r="V941" s="112"/>
      <c r="W941" s="112"/>
      <c r="X941" s="112"/>
      <c r="Y941" s="112"/>
      <c r="Z941" s="112"/>
      <c r="AA941" s="112"/>
    </row>
    <row r="942" spans="1:27" ht="14.25" customHeight="1">
      <c r="A942" s="114"/>
      <c r="B942" s="112"/>
      <c r="C942" s="112"/>
      <c r="D942" s="112"/>
      <c r="E942" s="112"/>
      <c r="F942" s="112"/>
      <c r="G942" s="112"/>
      <c r="H942" s="112"/>
      <c r="I942" s="147"/>
      <c r="J942" s="112"/>
      <c r="K942" s="112"/>
      <c r="L942" s="112"/>
      <c r="M942" s="112"/>
      <c r="N942" s="112"/>
      <c r="O942" s="112"/>
      <c r="P942" s="112"/>
      <c r="Q942" s="112"/>
      <c r="R942" s="112"/>
      <c r="S942" s="112"/>
      <c r="T942" s="112"/>
      <c r="U942" s="112"/>
      <c r="V942" s="112"/>
      <c r="W942" s="112"/>
      <c r="X942" s="112"/>
      <c r="Y942" s="112"/>
      <c r="Z942" s="112"/>
      <c r="AA942" s="112"/>
    </row>
    <row r="943" spans="1:27" ht="14.25" customHeight="1">
      <c r="A943" s="114"/>
      <c r="B943" s="112"/>
      <c r="C943" s="112"/>
      <c r="D943" s="112"/>
      <c r="E943" s="112"/>
      <c r="F943" s="112"/>
      <c r="G943" s="112"/>
      <c r="H943" s="112"/>
      <c r="I943" s="147"/>
      <c r="J943" s="112"/>
      <c r="K943" s="112"/>
      <c r="L943" s="112"/>
      <c r="M943" s="112"/>
      <c r="N943" s="112"/>
      <c r="O943" s="112"/>
      <c r="P943" s="112"/>
      <c r="Q943" s="112"/>
      <c r="R943" s="112"/>
      <c r="S943" s="112"/>
      <c r="T943" s="112"/>
      <c r="U943" s="112"/>
      <c r="V943" s="112"/>
      <c r="W943" s="112"/>
      <c r="X943" s="112"/>
      <c r="Y943" s="112"/>
      <c r="Z943" s="112"/>
      <c r="AA943" s="112"/>
    </row>
    <row r="944" spans="1:27" ht="14.25" customHeight="1">
      <c r="A944" s="114"/>
      <c r="B944" s="112"/>
      <c r="C944" s="112"/>
      <c r="D944" s="112"/>
      <c r="E944" s="112"/>
      <c r="F944" s="112"/>
      <c r="G944" s="112"/>
      <c r="H944" s="112"/>
      <c r="I944" s="147"/>
      <c r="J944" s="112"/>
      <c r="K944" s="112"/>
      <c r="L944" s="112"/>
      <c r="M944" s="112"/>
      <c r="N944" s="112"/>
      <c r="O944" s="112"/>
      <c r="P944" s="112"/>
      <c r="Q944" s="112"/>
      <c r="R944" s="112"/>
      <c r="S944" s="112"/>
      <c r="T944" s="112"/>
      <c r="U944" s="112"/>
      <c r="V944" s="112"/>
      <c r="W944" s="112"/>
      <c r="X944" s="112"/>
      <c r="Y944" s="112"/>
      <c r="Z944" s="112"/>
      <c r="AA944" s="112"/>
    </row>
    <row r="945" spans="1:27" ht="14.25" customHeight="1">
      <c r="A945" s="114"/>
      <c r="B945" s="112"/>
      <c r="C945" s="112"/>
      <c r="D945" s="112"/>
      <c r="E945" s="112"/>
      <c r="F945" s="112"/>
      <c r="G945" s="112"/>
      <c r="H945" s="112"/>
      <c r="I945" s="147"/>
      <c r="J945" s="112"/>
      <c r="K945" s="112"/>
      <c r="L945" s="112"/>
      <c r="M945" s="112"/>
      <c r="N945" s="112"/>
      <c r="O945" s="112"/>
      <c r="P945" s="112"/>
      <c r="Q945" s="112"/>
      <c r="R945" s="112"/>
      <c r="S945" s="112"/>
      <c r="T945" s="112"/>
      <c r="U945" s="112"/>
      <c r="V945" s="112"/>
      <c r="W945" s="112"/>
      <c r="X945" s="112"/>
      <c r="Y945" s="112"/>
      <c r="Z945" s="112"/>
      <c r="AA945" s="112"/>
    </row>
    <row r="946" spans="1:27" ht="14.25" customHeight="1">
      <c r="A946" s="114"/>
      <c r="B946" s="112"/>
      <c r="C946" s="112"/>
      <c r="D946" s="112"/>
      <c r="E946" s="112"/>
      <c r="F946" s="112"/>
      <c r="G946" s="112"/>
      <c r="H946" s="112"/>
      <c r="I946" s="147"/>
      <c r="J946" s="112"/>
      <c r="K946" s="112"/>
      <c r="L946" s="112"/>
      <c r="M946" s="112"/>
      <c r="N946" s="112"/>
      <c r="O946" s="112"/>
      <c r="P946" s="112"/>
      <c r="Q946" s="112"/>
      <c r="R946" s="112"/>
      <c r="S946" s="112"/>
      <c r="T946" s="112"/>
      <c r="U946" s="112"/>
      <c r="V946" s="112"/>
      <c r="W946" s="112"/>
      <c r="X946" s="112"/>
      <c r="Y946" s="112"/>
      <c r="Z946" s="112"/>
      <c r="AA946" s="112"/>
    </row>
    <row r="947" spans="1:27" ht="14.25" customHeight="1">
      <c r="A947" s="114"/>
      <c r="B947" s="112"/>
      <c r="C947" s="112"/>
      <c r="D947" s="112"/>
      <c r="E947" s="112"/>
      <c r="F947" s="112"/>
      <c r="G947" s="112"/>
      <c r="H947" s="112"/>
      <c r="I947" s="147"/>
      <c r="J947" s="112"/>
      <c r="K947" s="112"/>
      <c r="L947" s="112"/>
      <c r="M947" s="112"/>
      <c r="N947" s="112"/>
      <c r="O947" s="112"/>
      <c r="P947" s="112"/>
      <c r="Q947" s="112"/>
      <c r="R947" s="112"/>
      <c r="S947" s="112"/>
      <c r="T947" s="112"/>
      <c r="U947" s="112"/>
      <c r="V947" s="112"/>
      <c r="W947" s="112"/>
      <c r="X947" s="112"/>
      <c r="Y947" s="112"/>
      <c r="Z947" s="112"/>
      <c r="AA947" s="112"/>
    </row>
    <row r="948" spans="1:27" ht="14.25" customHeight="1">
      <c r="A948" s="114"/>
      <c r="B948" s="112"/>
      <c r="C948" s="112"/>
      <c r="D948" s="112"/>
      <c r="E948" s="112"/>
      <c r="F948" s="112"/>
      <c r="G948" s="112"/>
      <c r="H948" s="112"/>
      <c r="I948" s="147"/>
      <c r="J948" s="112"/>
      <c r="K948" s="112"/>
      <c r="L948" s="112"/>
      <c r="M948" s="112"/>
      <c r="N948" s="112"/>
      <c r="O948" s="112"/>
      <c r="P948" s="112"/>
      <c r="Q948" s="112"/>
      <c r="R948" s="112"/>
      <c r="S948" s="112"/>
      <c r="T948" s="112"/>
      <c r="U948" s="112"/>
      <c r="V948" s="112"/>
      <c r="W948" s="112"/>
      <c r="X948" s="112"/>
      <c r="Y948" s="112"/>
      <c r="Z948" s="112"/>
      <c r="AA948" s="112"/>
    </row>
    <row r="949" spans="1:27" ht="14.25" customHeight="1">
      <c r="A949" s="114"/>
      <c r="B949" s="112"/>
      <c r="C949" s="112"/>
      <c r="D949" s="112"/>
      <c r="E949" s="112"/>
      <c r="F949" s="112"/>
      <c r="G949" s="112"/>
      <c r="H949" s="112"/>
      <c r="I949" s="147"/>
      <c r="J949" s="112"/>
      <c r="K949" s="112"/>
      <c r="L949" s="112"/>
      <c r="M949" s="112"/>
      <c r="N949" s="112"/>
      <c r="O949" s="112"/>
      <c r="P949" s="112"/>
      <c r="Q949" s="112"/>
      <c r="R949" s="112"/>
      <c r="S949" s="112"/>
      <c r="T949" s="112"/>
      <c r="U949" s="112"/>
      <c r="V949" s="112"/>
      <c r="W949" s="112"/>
      <c r="X949" s="112"/>
      <c r="Y949" s="112"/>
      <c r="Z949" s="112"/>
      <c r="AA949" s="112"/>
    </row>
    <row r="950" spans="1:27" ht="14.25" customHeight="1">
      <c r="A950" s="114"/>
      <c r="B950" s="112"/>
      <c r="C950" s="112"/>
      <c r="D950" s="112"/>
      <c r="E950" s="112"/>
      <c r="F950" s="112"/>
      <c r="G950" s="112"/>
      <c r="H950" s="112"/>
      <c r="I950" s="147"/>
      <c r="J950" s="112"/>
      <c r="K950" s="112"/>
      <c r="L950" s="112"/>
      <c r="M950" s="112"/>
      <c r="N950" s="112"/>
      <c r="O950" s="112"/>
      <c r="P950" s="112"/>
      <c r="Q950" s="112"/>
      <c r="R950" s="112"/>
      <c r="S950" s="112"/>
      <c r="T950" s="112"/>
      <c r="U950" s="112"/>
      <c r="V950" s="112"/>
      <c r="W950" s="112"/>
      <c r="X950" s="112"/>
      <c r="Y950" s="112"/>
      <c r="Z950" s="112"/>
      <c r="AA950" s="112"/>
    </row>
    <row r="951" spans="1:27" ht="14.25" customHeight="1">
      <c r="A951" s="114"/>
      <c r="B951" s="112"/>
      <c r="C951" s="112"/>
      <c r="D951" s="112"/>
      <c r="E951" s="112"/>
      <c r="F951" s="112"/>
      <c r="G951" s="112"/>
      <c r="H951" s="112"/>
      <c r="I951" s="147"/>
      <c r="J951" s="112"/>
      <c r="K951" s="112"/>
      <c r="L951" s="112"/>
      <c r="M951" s="112"/>
      <c r="N951" s="112"/>
      <c r="O951" s="112"/>
      <c r="P951" s="112"/>
      <c r="Q951" s="112"/>
      <c r="R951" s="112"/>
      <c r="S951" s="112"/>
      <c r="T951" s="112"/>
      <c r="U951" s="112"/>
      <c r="V951" s="112"/>
      <c r="W951" s="112"/>
      <c r="X951" s="112"/>
      <c r="Y951" s="112"/>
      <c r="Z951" s="112"/>
      <c r="AA951" s="112"/>
    </row>
    <row r="952" spans="1:27" ht="14.25" customHeight="1">
      <c r="A952" s="114"/>
      <c r="B952" s="112"/>
      <c r="C952" s="112"/>
      <c r="D952" s="112"/>
      <c r="E952" s="112"/>
      <c r="F952" s="112"/>
      <c r="G952" s="112"/>
      <c r="H952" s="112"/>
      <c r="I952" s="147"/>
      <c r="J952" s="112"/>
      <c r="K952" s="112"/>
      <c r="L952" s="112"/>
      <c r="M952" s="112"/>
      <c r="N952" s="112"/>
      <c r="O952" s="112"/>
      <c r="P952" s="112"/>
      <c r="Q952" s="112"/>
      <c r="R952" s="112"/>
      <c r="S952" s="112"/>
      <c r="T952" s="112"/>
      <c r="U952" s="112"/>
      <c r="V952" s="112"/>
      <c r="W952" s="112"/>
      <c r="X952" s="112"/>
      <c r="Y952" s="112"/>
      <c r="Z952" s="112"/>
      <c r="AA952" s="112"/>
    </row>
    <row r="953" spans="1:27" ht="14.25" customHeight="1">
      <c r="A953" s="114"/>
      <c r="B953" s="112"/>
      <c r="C953" s="112"/>
      <c r="D953" s="112"/>
      <c r="E953" s="112"/>
      <c r="F953" s="112"/>
      <c r="G953" s="112"/>
      <c r="H953" s="112"/>
      <c r="I953" s="147"/>
      <c r="J953" s="112"/>
      <c r="K953" s="112"/>
      <c r="L953" s="112"/>
      <c r="M953" s="112"/>
      <c r="N953" s="112"/>
      <c r="O953" s="112"/>
      <c r="P953" s="112"/>
      <c r="Q953" s="112"/>
      <c r="R953" s="112"/>
      <c r="S953" s="112"/>
      <c r="T953" s="112"/>
      <c r="U953" s="112"/>
      <c r="V953" s="112"/>
      <c r="W953" s="112"/>
      <c r="X953" s="112"/>
      <c r="Y953" s="112"/>
      <c r="Z953" s="112"/>
      <c r="AA953" s="112"/>
    </row>
    <row r="954" spans="1:27" ht="14.25" customHeight="1">
      <c r="A954" s="114"/>
      <c r="B954" s="112"/>
      <c r="C954" s="112"/>
      <c r="D954" s="112"/>
      <c r="E954" s="112"/>
      <c r="F954" s="112"/>
      <c r="G954" s="112"/>
      <c r="H954" s="112"/>
      <c r="I954" s="147"/>
      <c r="J954" s="112"/>
      <c r="K954" s="112"/>
      <c r="L954" s="112"/>
      <c r="M954" s="112"/>
      <c r="N954" s="112"/>
      <c r="O954" s="112"/>
      <c r="P954" s="112"/>
      <c r="Q954" s="112"/>
      <c r="R954" s="112"/>
      <c r="S954" s="112"/>
      <c r="T954" s="112"/>
      <c r="U954" s="112"/>
      <c r="V954" s="112"/>
      <c r="W954" s="112"/>
      <c r="X954" s="112"/>
      <c r="Y954" s="112"/>
      <c r="Z954" s="112"/>
      <c r="AA954" s="112"/>
    </row>
    <row r="955" spans="1:27" ht="14.25" customHeight="1">
      <c r="A955" s="114"/>
      <c r="B955" s="112"/>
      <c r="C955" s="112"/>
      <c r="D955" s="112"/>
      <c r="E955" s="112"/>
      <c r="F955" s="112"/>
      <c r="G955" s="112"/>
      <c r="H955" s="112"/>
      <c r="I955" s="147"/>
      <c r="J955" s="112"/>
      <c r="K955" s="112"/>
      <c r="L955" s="112"/>
      <c r="M955" s="112"/>
      <c r="N955" s="112"/>
      <c r="O955" s="112"/>
      <c r="P955" s="112"/>
      <c r="Q955" s="112"/>
      <c r="R955" s="112"/>
      <c r="S955" s="112"/>
      <c r="T955" s="112"/>
      <c r="U955" s="112"/>
      <c r="V955" s="112"/>
      <c r="W955" s="112"/>
      <c r="X955" s="112"/>
      <c r="Y955" s="112"/>
      <c r="Z955" s="112"/>
      <c r="AA955" s="112"/>
    </row>
    <row r="956" spans="1:27" ht="14.25" customHeight="1">
      <c r="A956" s="114"/>
      <c r="B956" s="112"/>
      <c r="C956" s="112"/>
      <c r="D956" s="112"/>
      <c r="E956" s="112"/>
      <c r="F956" s="112"/>
      <c r="G956" s="112"/>
      <c r="H956" s="112"/>
      <c r="I956" s="147"/>
      <c r="J956" s="112"/>
      <c r="K956" s="112"/>
      <c r="L956" s="112"/>
      <c r="M956" s="112"/>
      <c r="N956" s="112"/>
      <c r="O956" s="112"/>
      <c r="P956" s="112"/>
      <c r="Q956" s="112"/>
      <c r="R956" s="112"/>
      <c r="S956" s="112"/>
      <c r="T956" s="112"/>
      <c r="U956" s="112"/>
      <c r="V956" s="112"/>
      <c r="W956" s="112"/>
      <c r="X956" s="112"/>
      <c r="Y956" s="112"/>
      <c r="Z956" s="112"/>
      <c r="AA956" s="112"/>
    </row>
    <row r="957" spans="1:27" ht="14.25" customHeight="1">
      <c r="A957" s="114"/>
      <c r="B957" s="112"/>
      <c r="C957" s="112"/>
      <c r="D957" s="112"/>
      <c r="E957" s="112"/>
      <c r="F957" s="112"/>
      <c r="G957" s="112"/>
      <c r="H957" s="112"/>
      <c r="I957" s="147"/>
      <c r="J957" s="112"/>
      <c r="K957" s="112"/>
      <c r="L957" s="112"/>
      <c r="M957" s="112"/>
      <c r="N957" s="112"/>
      <c r="O957" s="112"/>
      <c r="P957" s="112"/>
      <c r="Q957" s="112"/>
      <c r="R957" s="112"/>
      <c r="S957" s="112"/>
      <c r="T957" s="112"/>
      <c r="U957" s="112"/>
      <c r="V957" s="112"/>
      <c r="W957" s="112"/>
      <c r="X957" s="112"/>
      <c r="Y957" s="112"/>
      <c r="Z957" s="112"/>
      <c r="AA957" s="112"/>
    </row>
    <row r="958" spans="1:27" ht="14.25" customHeight="1">
      <c r="A958" s="114"/>
      <c r="B958" s="112"/>
      <c r="C958" s="112"/>
      <c r="D958" s="112"/>
      <c r="E958" s="112"/>
      <c r="F958" s="112"/>
      <c r="G958" s="112"/>
      <c r="H958" s="112"/>
      <c r="I958" s="147"/>
      <c r="J958" s="112"/>
      <c r="K958" s="112"/>
      <c r="L958" s="112"/>
      <c r="M958" s="112"/>
      <c r="N958" s="112"/>
      <c r="O958" s="112"/>
      <c r="P958" s="112"/>
      <c r="Q958" s="112"/>
      <c r="R958" s="112"/>
      <c r="S958" s="112"/>
      <c r="T958" s="112"/>
      <c r="U958" s="112"/>
      <c r="V958" s="112"/>
      <c r="W958" s="112"/>
      <c r="X958" s="112"/>
      <c r="Y958" s="112"/>
      <c r="Z958" s="112"/>
      <c r="AA958" s="112"/>
    </row>
    <row r="959" spans="1:27" ht="14.25" customHeight="1">
      <c r="A959" s="114"/>
      <c r="B959" s="112"/>
      <c r="C959" s="112"/>
      <c r="D959" s="112"/>
      <c r="E959" s="112"/>
      <c r="F959" s="112"/>
      <c r="G959" s="112"/>
      <c r="H959" s="112"/>
      <c r="I959" s="147"/>
      <c r="J959" s="112"/>
      <c r="K959" s="112"/>
      <c r="L959" s="112"/>
      <c r="M959" s="112"/>
      <c r="N959" s="112"/>
      <c r="O959" s="112"/>
      <c r="P959" s="112"/>
      <c r="Q959" s="112"/>
      <c r="R959" s="112"/>
      <c r="S959" s="112"/>
      <c r="T959" s="112"/>
      <c r="U959" s="112"/>
      <c r="V959" s="112"/>
      <c r="W959" s="112"/>
      <c r="X959" s="112"/>
      <c r="Y959" s="112"/>
      <c r="Z959" s="112"/>
      <c r="AA959" s="112"/>
    </row>
    <row r="960" spans="1:27" ht="14.25" customHeight="1">
      <c r="A960" s="114"/>
      <c r="B960" s="112"/>
      <c r="C960" s="112"/>
      <c r="D960" s="112"/>
      <c r="E960" s="112"/>
      <c r="F960" s="112"/>
      <c r="G960" s="112"/>
      <c r="H960" s="112"/>
      <c r="I960" s="147"/>
      <c r="J960" s="112"/>
      <c r="K960" s="112"/>
      <c r="L960" s="112"/>
      <c r="M960" s="112"/>
      <c r="N960" s="112"/>
      <c r="O960" s="112"/>
      <c r="P960" s="112"/>
      <c r="Q960" s="112"/>
      <c r="R960" s="112"/>
      <c r="S960" s="112"/>
      <c r="T960" s="112"/>
      <c r="U960" s="112"/>
      <c r="V960" s="112"/>
      <c r="W960" s="112"/>
      <c r="X960" s="112"/>
      <c r="Y960" s="112"/>
      <c r="Z960" s="112"/>
      <c r="AA960" s="112"/>
    </row>
    <row r="961" spans="1:27" ht="14.25" customHeight="1">
      <c r="A961" s="114"/>
      <c r="B961" s="112"/>
      <c r="C961" s="112"/>
      <c r="D961" s="112"/>
      <c r="E961" s="112"/>
      <c r="F961" s="112"/>
      <c r="G961" s="112"/>
      <c r="H961" s="112"/>
      <c r="I961" s="147"/>
      <c r="J961" s="112"/>
      <c r="K961" s="112"/>
      <c r="L961" s="112"/>
      <c r="M961" s="112"/>
      <c r="N961" s="112"/>
      <c r="O961" s="112"/>
      <c r="P961" s="112"/>
      <c r="Q961" s="112"/>
      <c r="R961" s="112"/>
      <c r="S961" s="112"/>
      <c r="T961" s="112"/>
      <c r="U961" s="112"/>
      <c r="V961" s="112"/>
      <c r="W961" s="112"/>
      <c r="X961" s="112"/>
      <c r="Y961" s="112"/>
      <c r="Z961" s="112"/>
      <c r="AA961" s="112"/>
    </row>
    <row r="962" spans="1:27" ht="14.25" customHeight="1">
      <c r="A962" s="114"/>
      <c r="B962" s="112"/>
      <c r="C962" s="112"/>
      <c r="D962" s="112"/>
      <c r="E962" s="112"/>
      <c r="F962" s="112"/>
      <c r="G962" s="112"/>
      <c r="H962" s="112"/>
      <c r="I962" s="147"/>
      <c r="J962" s="112"/>
      <c r="K962" s="112"/>
      <c r="L962" s="112"/>
      <c r="M962" s="112"/>
      <c r="N962" s="112"/>
      <c r="O962" s="112"/>
      <c r="P962" s="112"/>
      <c r="Q962" s="112"/>
      <c r="R962" s="112"/>
      <c r="S962" s="112"/>
      <c r="T962" s="112"/>
      <c r="U962" s="112"/>
      <c r="V962" s="112"/>
      <c r="W962" s="112"/>
      <c r="X962" s="112"/>
      <c r="Y962" s="112"/>
      <c r="Z962" s="112"/>
      <c r="AA962" s="112"/>
    </row>
    <row r="963" spans="1:27" ht="14.25" customHeight="1">
      <c r="A963" s="114"/>
      <c r="B963" s="112"/>
      <c r="C963" s="112"/>
      <c r="D963" s="112"/>
      <c r="E963" s="112"/>
      <c r="F963" s="112"/>
      <c r="G963" s="112"/>
      <c r="H963" s="112"/>
      <c r="I963" s="147"/>
      <c r="J963" s="112"/>
      <c r="K963" s="112"/>
      <c r="L963" s="112"/>
      <c r="M963" s="112"/>
      <c r="N963" s="112"/>
      <c r="O963" s="112"/>
      <c r="P963" s="112"/>
      <c r="Q963" s="112"/>
      <c r="R963" s="112"/>
      <c r="S963" s="112"/>
      <c r="T963" s="112"/>
      <c r="U963" s="112"/>
      <c r="V963" s="112"/>
      <c r="W963" s="112"/>
      <c r="X963" s="112"/>
      <c r="Y963" s="112"/>
      <c r="Z963" s="112"/>
      <c r="AA963" s="112"/>
    </row>
    <row r="964" spans="1:27" ht="14.25" customHeight="1">
      <c r="A964" s="114"/>
      <c r="B964" s="112"/>
      <c r="C964" s="112"/>
      <c r="D964" s="112"/>
      <c r="E964" s="112"/>
      <c r="F964" s="112"/>
      <c r="G964" s="112"/>
      <c r="H964" s="112"/>
      <c r="I964" s="147"/>
      <c r="J964" s="112"/>
      <c r="K964" s="112"/>
      <c r="L964" s="112"/>
      <c r="M964" s="112"/>
      <c r="N964" s="112"/>
      <c r="O964" s="112"/>
      <c r="P964" s="112"/>
      <c r="Q964" s="112"/>
      <c r="R964" s="112"/>
      <c r="S964" s="112"/>
      <c r="T964" s="112"/>
      <c r="U964" s="112"/>
      <c r="V964" s="112"/>
      <c r="W964" s="112"/>
      <c r="X964" s="112"/>
      <c r="Y964" s="112"/>
      <c r="Z964" s="112"/>
      <c r="AA964" s="112"/>
    </row>
    <row r="965" spans="1:27" ht="14.25" customHeight="1">
      <c r="A965" s="114"/>
      <c r="B965" s="112"/>
      <c r="C965" s="112"/>
      <c r="D965" s="112"/>
      <c r="E965" s="112"/>
      <c r="F965" s="112"/>
      <c r="G965" s="112"/>
      <c r="H965" s="112"/>
      <c r="I965" s="147"/>
      <c r="J965" s="112"/>
      <c r="K965" s="112"/>
      <c r="L965" s="112"/>
      <c r="M965" s="112"/>
      <c r="N965" s="112"/>
      <c r="O965" s="112"/>
      <c r="P965" s="112"/>
      <c r="Q965" s="112"/>
      <c r="R965" s="112"/>
      <c r="S965" s="112"/>
      <c r="T965" s="112"/>
      <c r="U965" s="112"/>
      <c r="V965" s="112"/>
      <c r="W965" s="112"/>
      <c r="X965" s="112"/>
      <c r="Y965" s="112"/>
      <c r="Z965" s="112"/>
      <c r="AA965" s="112"/>
    </row>
    <row r="966" spans="1:27" ht="14.25" customHeight="1">
      <c r="A966" s="114"/>
      <c r="B966" s="112"/>
      <c r="C966" s="112"/>
      <c r="D966" s="112"/>
      <c r="E966" s="112"/>
      <c r="F966" s="112"/>
      <c r="G966" s="112"/>
      <c r="H966" s="112"/>
      <c r="I966" s="147"/>
      <c r="J966" s="112"/>
      <c r="K966" s="112"/>
      <c r="L966" s="112"/>
      <c r="M966" s="112"/>
      <c r="N966" s="112"/>
      <c r="O966" s="112"/>
      <c r="P966" s="112"/>
      <c r="Q966" s="112"/>
      <c r="R966" s="112"/>
      <c r="S966" s="112"/>
      <c r="T966" s="112"/>
      <c r="U966" s="112"/>
      <c r="V966" s="112"/>
      <c r="W966" s="112"/>
      <c r="X966" s="112"/>
      <c r="Y966" s="112"/>
      <c r="Z966" s="112"/>
      <c r="AA966" s="112"/>
    </row>
    <row r="967" spans="1:27" ht="14.25" customHeight="1">
      <c r="A967" s="114"/>
      <c r="B967" s="112"/>
      <c r="C967" s="112"/>
      <c r="D967" s="112"/>
      <c r="E967" s="112"/>
      <c r="F967" s="112"/>
      <c r="G967" s="112"/>
      <c r="H967" s="112"/>
      <c r="I967" s="147"/>
      <c r="J967" s="112"/>
      <c r="K967" s="112"/>
      <c r="L967" s="112"/>
      <c r="M967" s="112"/>
      <c r="N967" s="112"/>
      <c r="O967" s="112"/>
      <c r="P967" s="112"/>
      <c r="Q967" s="112"/>
      <c r="R967" s="112"/>
      <c r="S967" s="112"/>
      <c r="T967" s="112"/>
      <c r="U967" s="112"/>
      <c r="V967" s="112"/>
      <c r="W967" s="112"/>
      <c r="X967" s="112"/>
      <c r="Y967" s="112"/>
      <c r="Z967" s="112"/>
      <c r="AA967" s="112"/>
    </row>
    <row r="968" spans="1:27" ht="14.25" customHeight="1">
      <c r="A968" s="114"/>
      <c r="B968" s="112"/>
      <c r="C968" s="112"/>
      <c r="D968" s="112"/>
      <c r="E968" s="112"/>
      <c r="F968" s="112"/>
      <c r="G968" s="112"/>
      <c r="H968" s="112"/>
      <c r="I968" s="147"/>
      <c r="J968" s="112"/>
      <c r="K968" s="112"/>
      <c r="L968" s="112"/>
      <c r="M968" s="112"/>
      <c r="N968" s="112"/>
      <c r="O968" s="112"/>
      <c r="P968" s="112"/>
      <c r="Q968" s="112"/>
      <c r="R968" s="112"/>
      <c r="S968" s="112"/>
      <c r="T968" s="112"/>
      <c r="U968" s="112"/>
      <c r="V968" s="112"/>
      <c r="W968" s="112"/>
      <c r="X968" s="112"/>
      <c r="Y968" s="112"/>
      <c r="Z968" s="112"/>
      <c r="AA968" s="112"/>
    </row>
    <row r="969" spans="1:27" ht="14.25" customHeight="1">
      <c r="A969" s="114"/>
      <c r="B969" s="112"/>
      <c r="C969" s="112"/>
      <c r="D969" s="112"/>
      <c r="E969" s="112"/>
      <c r="F969" s="112"/>
      <c r="G969" s="112"/>
      <c r="H969" s="112"/>
      <c r="I969" s="147"/>
      <c r="J969" s="112"/>
      <c r="K969" s="112"/>
      <c r="L969" s="112"/>
      <c r="M969" s="112"/>
      <c r="N969" s="112"/>
      <c r="O969" s="112"/>
      <c r="P969" s="112"/>
      <c r="Q969" s="112"/>
      <c r="R969" s="112"/>
      <c r="S969" s="112"/>
      <c r="T969" s="112"/>
      <c r="U969" s="112"/>
      <c r="V969" s="112"/>
      <c r="W969" s="112"/>
      <c r="X969" s="112"/>
      <c r="Y969" s="112"/>
      <c r="Z969" s="112"/>
      <c r="AA969" s="112"/>
    </row>
    <row r="970" spans="1:27" ht="14.25" customHeight="1">
      <c r="A970" s="114"/>
      <c r="B970" s="112"/>
      <c r="C970" s="112"/>
      <c r="D970" s="112"/>
      <c r="E970" s="112"/>
      <c r="F970" s="112"/>
      <c r="G970" s="112"/>
      <c r="H970" s="112"/>
      <c r="I970" s="147"/>
      <c r="J970" s="112"/>
      <c r="K970" s="112"/>
      <c r="L970" s="112"/>
      <c r="M970" s="112"/>
      <c r="N970" s="112"/>
      <c r="O970" s="112"/>
      <c r="P970" s="112"/>
      <c r="Q970" s="112"/>
      <c r="R970" s="112"/>
      <c r="S970" s="112"/>
      <c r="T970" s="112"/>
      <c r="U970" s="112"/>
      <c r="V970" s="112"/>
      <c r="W970" s="112"/>
      <c r="X970" s="112"/>
      <c r="Y970" s="112"/>
      <c r="Z970" s="112"/>
      <c r="AA970" s="112"/>
    </row>
    <row r="971" spans="1:27" ht="14.25" customHeight="1">
      <c r="A971" s="114"/>
      <c r="B971" s="112"/>
      <c r="C971" s="112"/>
      <c r="D971" s="112"/>
      <c r="E971" s="112"/>
      <c r="F971" s="112"/>
      <c r="G971" s="112"/>
      <c r="H971" s="112"/>
      <c r="I971" s="147"/>
      <c r="J971" s="112"/>
      <c r="K971" s="112"/>
      <c r="L971" s="112"/>
      <c r="M971" s="112"/>
      <c r="N971" s="112"/>
      <c r="O971" s="112"/>
      <c r="P971" s="112"/>
      <c r="Q971" s="112"/>
      <c r="R971" s="112"/>
      <c r="S971" s="112"/>
      <c r="T971" s="112"/>
      <c r="U971" s="112"/>
      <c r="V971" s="112"/>
      <c r="W971" s="112"/>
      <c r="X971" s="112"/>
      <c r="Y971" s="112"/>
      <c r="Z971" s="112"/>
      <c r="AA971" s="112"/>
    </row>
    <row r="972" spans="1:27" ht="14.25" customHeight="1">
      <c r="A972" s="114"/>
      <c r="B972" s="112"/>
      <c r="C972" s="112"/>
      <c r="D972" s="112"/>
      <c r="E972" s="112"/>
      <c r="F972" s="112"/>
      <c r="G972" s="112"/>
      <c r="H972" s="112"/>
      <c r="I972" s="147"/>
      <c r="J972" s="112"/>
      <c r="K972" s="112"/>
      <c r="L972" s="112"/>
      <c r="M972" s="112"/>
      <c r="N972" s="112"/>
      <c r="O972" s="112"/>
      <c r="P972" s="112"/>
      <c r="Q972" s="112"/>
      <c r="R972" s="112"/>
      <c r="S972" s="112"/>
      <c r="T972" s="112"/>
      <c r="U972" s="112"/>
      <c r="V972" s="112"/>
      <c r="W972" s="112"/>
      <c r="X972" s="112"/>
      <c r="Y972" s="112"/>
      <c r="Z972" s="112"/>
      <c r="AA972" s="112"/>
    </row>
    <row r="973" spans="1:27" ht="14.25" customHeight="1">
      <c r="A973" s="114"/>
      <c r="B973" s="112"/>
      <c r="C973" s="112"/>
      <c r="D973" s="112"/>
      <c r="E973" s="112"/>
      <c r="F973" s="112"/>
      <c r="G973" s="112"/>
      <c r="H973" s="112"/>
      <c r="I973" s="147"/>
      <c r="J973" s="112"/>
      <c r="K973" s="112"/>
      <c r="L973" s="112"/>
      <c r="M973" s="112"/>
      <c r="N973" s="112"/>
      <c r="O973" s="112"/>
      <c r="P973" s="112"/>
      <c r="Q973" s="112"/>
      <c r="R973" s="112"/>
      <c r="S973" s="112"/>
      <c r="T973" s="112"/>
      <c r="U973" s="112"/>
      <c r="V973" s="112"/>
      <c r="W973" s="112"/>
      <c r="X973" s="112"/>
      <c r="Y973" s="112"/>
      <c r="Z973" s="112"/>
      <c r="AA973" s="112"/>
    </row>
    <row r="974" spans="1:27" ht="14.25" customHeight="1">
      <c r="A974" s="114"/>
      <c r="B974" s="112"/>
      <c r="C974" s="112"/>
      <c r="D974" s="112"/>
      <c r="E974" s="112"/>
      <c r="F974" s="112"/>
      <c r="G974" s="112"/>
      <c r="H974" s="112"/>
      <c r="I974" s="147"/>
      <c r="J974" s="112"/>
      <c r="K974" s="112"/>
      <c r="L974" s="112"/>
      <c r="M974" s="112"/>
      <c r="N974" s="112"/>
      <c r="O974" s="112"/>
      <c r="P974" s="112"/>
      <c r="Q974" s="112"/>
      <c r="R974" s="112"/>
      <c r="S974" s="112"/>
      <c r="T974" s="112"/>
      <c r="U974" s="112"/>
      <c r="V974" s="112"/>
      <c r="W974" s="112"/>
      <c r="X974" s="112"/>
      <c r="Y974" s="112"/>
      <c r="Z974" s="112"/>
      <c r="AA974" s="112"/>
    </row>
    <row r="975" spans="1:27" ht="14.25" customHeight="1">
      <c r="A975" s="114"/>
      <c r="B975" s="112"/>
      <c r="C975" s="112"/>
      <c r="D975" s="112"/>
      <c r="E975" s="112"/>
      <c r="F975" s="112"/>
      <c r="G975" s="112"/>
      <c r="H975" s="112"/>
      <c r="I975" s="147"/>
      <c r="J975" s="112"/>
      <c r="K975" s="112"/>
      <c r="L975" s="112"/>
      <c r="M975" s="112"/>
      <c r="N975" s="112"/>
      <c r="O975" s="112"/>
      <c r="P975" s="112"/>
      <c r="Q975" s="112"/>
      <c r="R975" s="112"/>
      <c r="S975" s="112"/>
      <c r="T975" s="112"/>
      <c r="U975" s="112"/>
      <c r="V975" s="112"/>
      <c r="W975" s="112"/>
      <c r="X975" s="112"/>
      <c r="Y975" s="112"/>
      <c r="Z975" s="112"/>
      <c r="AA975" s="112"/>
    </row>
    <row r="976" spans="1:27" ht="14.25" customHeight="1">
      <c r="A976" s="114"/>
      <c r="B976" s="112"/>
      <c r="C976" s="112"/>
      <c r="D976" s="112"/>
      <c r="E976" s="112"/>
      <c r="F976" s="112"/>
      <c r="G976" s="112"/>
      <c r="H976" s="112"/>
      <c r="I976" s="147"/>
      <c r="J976" s="112"/>
      <c r="K976" s="112"/>
      <c r="L976" s="112"/>
      <c r="M976" s="112"/>
      <c r="N976" s="112"/>
      <c r="O976" s="112"/>
      <c r="P976" s="112"/>
      <c r="Q976" s="112"/>
      <c r="R976" s="112"/>
      <c r="S976" s="112"/>
      <c r="T976" s="112"/>
      <c r="U976" s="112"/>
      <c r="V976" s="112"/>
      <c r="W976" s="112"/>
      <c r="X976" s="112"/>
      <c r="Y976" s="112"/>
      <c r="Z976" s="112"/>
      <c r="AA976" s="112"/>
    </row>
    <row r="977" spans="1:27" ht="14.25" customHeight="1">
      <c r="A977" s="114"/>
      <c r="B977" s="112"/>
      <c r="C977" s="112"/>
      <c r="D977" s="112"/>
      <c r="E977" s="112"/>
      <c r="F977" s="112"/>
      <c r="G977" s="112"/>
      <c r="H977" s="112"/>
      <c r="I977" s="147"/>
      <c r="J977" s="112"/>
      <c r="K977" s="112"/>
      <c r="L977" s="112"/>
      <c r="M977" s="112"/>
      <c r="N977" s="112"/>
      <c r="O977" s="112"/>
      <c r="P977" s="112"/>
      <c r="Q977" s="112"/>
      <c r="R977" s="112"/>
      <c r="S977" s="112"/>
      <c r="T977" s="112"/>
      <c r="U977" s="112"/>
      <c r="V977" s="112"/>
      <c r="W977" s="112"/>
      <c r="X977" s="112"/>
      <c r="Y977" s="112"/>
      <c r="Z977" s="112"/>
      <c r="AA977" s="112"/>
    </row>
    <row r="978" spans="1:27" ht="14.25" customHeight="1">
      <c r="A978" s="114"/>
      <c r="B978" s="112"/>
      <c r="C978" s="112"/>
      <c r="D978" s="112"/>
      <c r="E978" s="112"/>
      <c r="F978" s="112"/>
      <c r="G978" s="112"/>
      <c r="H978" s="112"/>
      <c r="I978" s="147"/>
      <c r="J978" s="112"/>
      <c r="K978" s="112"/>
      <c r="L978" s="112"/>
      <c r="M978" s="112"/>
      <c r="N978" s="112"/>
      <c r="O978" s="112"/>
      <c r="P978" s="112"/>
      <c r="Q978" s="112"/>
      <c r="R978" s="112"/>
      <c r="S978" s="112"/>
      <c r="T978" s="112"/>
      <c r="U978" s="112"/>
      <c r="V978" s="112"/>
      <c r="W978" s="112"/>
      <c r="X978" s="112"/>
      <c r="Y978" s="112"/>
      <c r="Z978" s="112"/>
      <c r="AA978" s="112"/>
    </row>
    <row r="979" spans="1:27" ht="14.25" customHeight="1">
      <c r="A979" s="114"/>
      <c r="B979" s="112"/>
      <c r="C979" s="112"/>
      <c r="D979" s="112"/>
      <c r="E979" s="112"/>
      <c r="F979" s="112"/>
      <c r="G979" s="112"/>
      <c r="H979" s="112"/>
      <c r="I979" s="147"/>
      <c r="J979" s="112"/>
      <c r="K979" s="112"/>
      <c r="L979" s="112"/>
      <c r="M979" s="112"/>
      <c r="N979" s="112"/>
      <c r="O979" s="112"/>
      <c r="P979" s="112"/>
      <c r="Q979" s="112"/>
      <c r="R979" s="112"/>
      <c r="S979" s="112"/>
      <c r="T979" s="112"/>
      <c r="U979" s="112"/>
      <c r="V979" s="112"/>
      <c r="W979" s="112"/>
      <c r="X979" s="112"/>
      <c r="Y979" s="112"/>
      <c r="Z979" s="112"/>
      <c r="AA979" s="112"/>
    </row>
    <row r="980" spans="1:27" ht="14.25" customHeight="1">
      <c r="A980" s="114"/>
      <c r="B980" s="112"/>
      <c r="C980" s="112"/>
      <c r="D980" s="112"/>
      <c r="E980" s="112"/>
      <c r="F980" s="112"/>
      <c r="G980" s="112"/>
      <c r="H980" s="112"/>
      <c r="I980" s="147"/>
      <c r="J980" s="112"/>
      <c r="K980" s="112"/>
      <c r="L980" s="112"/>
      <c r="M980" s="112"/>
      <c r="N980" s="112"/>
      <c r="O980" s="112"/>
      <c r="P980" s="112"/>
      <c r="Q980" s="112"/>
      <c r="R980" s="112"/>
      <c r="S980" s="112"/>
      <c r="T980" s="112"/>
      <c r="U980" s="112"/>
      <c r="V980" s="112"/>
      <c r="W980" s="112"/>
      <c r="X980" s="112"/>
      <c r="Y980" s="112"/>
      <c r="Z980" s="112"/>
      <c r="AA980" s="112"/>
    </row>
    <row r="981" spans="1:27" ht="14.25" customHeight="1">
      <c r="A981" s="114"/>
      <c r="B981" s="112"/>
      <c r="C981" s="112"/>
      <c r="D981" s="112"/>
      <c r="E981" s="112"/>
      <c r="F981" s="112"/>
      <c r="G981" s="112"/>
      <c r="H981" s="112"/>
      <c r="I981" s="147"/>
      <c r="J981" s="112"/>
      <c r="K981" s="112"/>
      <c r="L981" s="112"/>
      <c r="M981" s="112"/>
      <c r="N981" s="112"/>
      <c r="O981" s="112"/>
      <c r="P981" s="112"/>
      <c r="Q981" s="112"/>
      <c r="R981" s="112"/>
      <c r="S981" s="112"/>
      <c r="T981" s="112"/>
      <c r="U981" s="112"/>
      <c r="V981" s="112"/>
      <c r="W981" s="112"/>
      <c r="X981" s="112"/>
      <c r="Y981" s="112"/>
      <c r="Z981" s="112"/>
      <c r="AA981" s="112"/>
    </row>
    <row r="982" spans="1:27" ht="14.25" customHeight="1">
      <c r="A982" s="114"/>
      <c r="B982" s="112"/>
      <c r="C982" s="112"/>
      <c r="D982" s="112"/>
      <c r="E982" s="112"/>
      <c r="F982" s="112"/>
      <c r="G982" s="112"/>
      <c r="H982" s="112"/>
      <c r="I982" s="147"/>
      <c r="J982" s="112"/>
      <c r="K982" s="112"/>
      <c r="L982" s="112"/>
      <c r="M982" s="112"/>
      <c r="N982" s="112"/>
      <c r="O982" s="112"/>
      <c r="P982" s="112"/>
      <c r="Q982" s="112"/>
      <c r="R982" s="112"/>
      <c r="S982" s="112"/>
      <c r="T982" s="112"/>
      <c r="U982" s="112"/>
      <c r="V982" s="112"/>
      <c r="W982" s="112"/>
      <c r="X982" s="112"/>
      <c r="Y982" s="112"/>
      <c r="Z982" s="112"/>
      <c r="AA982" s="112"/>
    </row>
    <row r="983" spans="1:27" ht="14.25" customHeight="1">
      <c r="A983" s="114"/>
      <c r="B983" s="112"/>
      <c r="C983" s="112"/>
      <c r="D983" s="112"/>
      <c r="E983" s="112"/>
      <c r="F983" s="112"/>
      <c r="G983" s="112"/>
      <c r="H983" s="112"/>
      <c r="I983" s="147"/>
      <c r="J983" s="112"/>
      <c r="K983" s="112"/>
      <c r="L983" s="112"/>
      <c r="M983" s="112"/>
      <c r="N983" s="112"/>
      <c r="O983" s="112"/>
      <c r="P983" s="112"/>
      <c r="Q983" s="112"/>
      <c r="R983" s="112"/>
      <c r="S983" s="112"/>
      <c r="T983" s="112"/>
      <c r="U983" s="112"/>
      <c r="V983" s="112"/>
      <c r="W983" s="112"/>
      <c r="X983" s="112"/>
      <c r="Y983" s="112"/>
      <c r="Z983" s="112"/>
      <c r="AA983" s="112"/>
    </row>
  </sheetData>
  <customSheetViews>
    <customSheetView guid="{961AA40C-834D-407D-8338-050FACCC5C75}" filter="1" showAutoFilter="1">
      <pageMargins left="0.7" right="0.7" top="0.75" bottom="0.75" header="0.3" footer="0.3"/>
      <autoFilter ref="I1:I983">
        <filterColumn colId="0">
          <filters blank="1"/>
        </filterColumn>
      </autoFilter>
      <extLst>
        <ext uri="GoogleSheetsCustomDataVersion1">
          <go:sheetsCustomData xmlns:go="http://customooxmlschemas.google.com/" filterViewId="1932337987"/>
        </ext>
      </extLst>
    </customSheetView>
  </customSheetViews>
  <mergeCells count="27">
    <mergeCell ref="B2:B4"/>
    <mergeCell ref="E2:E4"/>
    <mergeCell ref="K2:K47"/>
    <mergeCell ref="E5:E47"/>
    <mergeCell ref="B48:B55"/>
    <mergeCell ref="E48:E55"/>
    <mergeCell ref="J2:J47"/>
    <mergeCell ref="J48:J52"/>
    <mergeCell ref="K48:K52"/>
    <mergeCell ref="J53:J63"/>
    <mergeCell ref="K53:K63"/>
    <mergeCell ref="B56:B63"/>
    <mergeCell ref="B64:B67"/>
    <mergeCell ref="K64:K67"/>
    <mergeCell ref="B109:B111"/>
    <mergeCell ref="B112:B115"/>
    <mergeCell ref="E56:E63"/>
    <mergeCell ref="B68:B90"/>
    <mergeCell ref="B91:B94"/>
    <mergeCell ref="B95:B100"/>
    <mergeCell ref="B103:B105"/>
    <mergeCell ref="B106:B108"/>
    <mergeCell ref="K91:K94"/>
    <mergeCell ref="J64:J67"/>
    <mergeCell ref="J68:J90"/>
    <mergeCell ref="J91:J94"/>
    <mergeCell ref="K68:K90"/>
  </mergeCells>
  <hyperlinks>
    <hyperlink ref="J2" r:id="rId1"/>
    <hyperlink ref="J48" r:id="rId2"/>
    <hyperlink ref="J53" r:id="rId3"/>
    <hyperlink ref="J64" r:id="rId4"/>
    <hyperlink ref="J68" r:id="rId5"/>
    <hyperlink ref="J91" r:id="rId6"/>
    <hyperlink ref="J95" r:id="rId7"/>
    <hyperlink ref="J96" r:id="rId8"/>
    <hyperlink ref="J97" r:id="rId9"/>
    <hyperlink ref="J98" r:id="rId10"/>
    <hyperlink ref="J99" r:id="rId11"/>
    <hyperlink ref="J100" r:id="rId12"/>
    <hyperlink ref="J101" r:id="rId13"/>
    <hyperlink ref="J102" r:id="rId14"/>
    <hyperlink ref="J103" r:id="rId15"/>
    <hyperlink ref="J104" r:id="rId16"/>
    <hyperlink ref="J105" r:id="rId17"/>
    <hyperlink ref="J106" r:id="rId18"/>
    <hyperlink ref="J107" r:id="rId19"/>
    <hyperlink ref="J108" r:id="rId20"/>
    <hyperlink ref="J109" r:id="rId21"/>
    <hyperlink ref="J110" r:id="rId22"/>
    <hyperlink ref="J111" r:id="rId23"/>
    <hyperlink ref="J112" r:id="rId24"/>
    <hyperlink ref="J113" r:id="rId25"/>
    <hyperlink ref="J114" r:id="rId26"/>
    <hyperlink ref="J115" r:id="rId27"/>
    <hyperlink ref="J116" r:id="rId28"/>
    <hyperlink ref="J117" r:id="rId29"/>
    <hyperlink ref="J118" r:id="rId30"/>
    <hyperlink ref="J119" r:id="rId31"/>
    <hyperlink ref="J120" r:id="rId32"/>
    <hyperlink ref="J121" r:id="rId33"/>
    <hyperlink ref="J122" r:id="rId34"/>
    <hyperlink ref="J123" r:id="rId35"/>
  </hyperlink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35"/>
  <sheetViews>
    <sheetView workbookViewId="0"/>
  </sheetViews>
  <sheetFormatPr defaultColWidth="14.42578125" defaultRowHeight="15" customHeight="1"/>
  <cols>
    <col min="1" max="1" width="12.7109375" customWidth="1"/>
    <col min="2" max="2" width="42.85546875" customWidth="1"/>
    <col min="3" max="3" width="12.140625" customWidth="1"/>
    <col min="4" max="4" width="10.7109375" hidden="1" customWidth="1"/>
    <col min="5" max="5" width="34.5703125" customWidth="1"/>
    <col min="6" max="6" width="41.5703125" customWidth="1"/>
    <col min="7" max="7" width="52.140625" customWidth="1"/>
    <col min="8" max="8" width="46" customWidth="1"/>
    <col min="9" max="9" width="9.5703125" customWidth="1"/>
    <col min="10" max="10" width="21.85546875" customWidth="1"/>
    <col min="11" max="11" width="30.7109375" customWidth="1"/>
    <col min="12" max="27" width="8.7109375" customWidth="1"/>
  </cols>
  <sheetData>
    <row r="1" spans="1:27" ht="14.25" customHeight="1">
      <c r="A1" s="131" t="s">
        <v>341</v>
      </c>
      <c r="B1" s="130" t="s">
        <v>342</v>
      </c>
      <c r="C1" s="130" t="s">
        <v>343</v>
      </c>
      <c r="D1" s="130" t="s">
        <v>344</v>
      </c>
      <c r="E1" s="130" t="s">
        <v>345</v>
      </c>
      <c r="F1" s="131" t="s">
        <v>1970</v>
      </c>
      <c r="G1" s="130" t="s">
        <v>171</v>
      </c>
      <c r="H1" s="130" t="s">
        <v>346</v>
      </c>
      <c r="I1" s="132" t="s">
        <v>347</v>
      </c>
      <c r="J1" s="133" t="s">
        <v>348</v>
      </c>
      <c r="K1" s="134" t="s">
        <v>349</v>
      </c>
      <c r="L1" s="112"/>
      <c r="M1" s="112"/>
      <c r="N1" s="135"/>
      <c r="O1" s="135"/>
      <c r="P1" s="135"/>
      <c r="Q1" s="135"/>
      <c r="R1" s="135"/>
      <c r="S1" s="135"/>
      <c r="T1" s="135"/>
      <c r="U1" s="135"/>
      <c r="V1" s="135"/>
      <c r="W1" s="135"/>
      <c r="X1" s="135"/>
      <c r="Y1" s="135"/>
      <c r="Z1" s="135"/>
      <c r="AA1" s="136"/>
    </row>
    <row r="2" spans="1:27" ht="14.25" customHeight="1">
      <c r="A2" s="111" t="s">
        <v>1971</v>
      </c>
      <c r="B2" s="85" t="s">
        <v>1972</v>
      </c>
      <c r="C2" s="111" t="s">
        <v>660</v>
      </c>
      <c r="D2" s="112"/>
      <c r="E2" s="111" t="s">
        <v>1973</v>
      </c>
      <c r="F2" s="144" t="s">
        <v>1974</v>
      </c>
      <c r="G2" s="85" t="s">
        <v>1975</v>
      </c>
      <c r="H2" s="144" t="s">
        <v>1976</v>
      </c>
      <c r="I2" s="101" t="s">
        <v>177</v>
      </c>
      <c r="J2" s="145" t="s">
        <v>663</v>
      </c>
      <c r="K2" s="111" t="s">
        <v>363</v>
      </c>
      <c r="L2" s="112"/>
      <c r="M2" s="112"/>
      <c r="N2" s="112"/>
      <c r="O2" s="112"/>
      <c r="P2" s="112"/>
      <c r="Q2" s="112"/>
      <c r="R2" s="112"/>
      <c r="S2" s="112"/>
      <c r="T2" s="112"/>
      <c r="U2" s="112"/>
      <c r="V2" s="112"/>
      <c r="W2" s="112"/>
      <c r="X2" s="112"/>
      <c r="Y2" s="112"/>
      <c r="Z2" s="112"/>
      <c r="AA2" s="112"/>
    </row>
    <row r="3" spans="1:27" ht="14.25" customHeight="1">
      <c r="A3" s="111" t="s">
        <v>1977</v>
      </c>
      <c r="B3" s="244" t="s">
        <v>1978</v>
      </c>
      <c r="C3" s="111" t="s">
        <v>666</v>
      </c>
      <c r="D3" s="112"/>
      <c r="E3" s="148" t="s">
        <v>1979</v>
      </c>
      <c r="F3" s="149" t="s">
        <v>1980</v>
      </c>
      <c r="G3" s="144" t="s">
        <v>1981</v>
      </c>
      <c r="H3" s="144" t="s">
        <v>1982</v>
      </c>
      <c r="I3" s="101" t="s">
        <v>177</v>
      </c>
      <c r="J3" s="145" t="s">
        <v>663</v>
      </c>
      <c r="K3" s="111" t="s">
        <v>363</v>
      </c>
      <c r="L3" s="112"/>
      <c r="M3" s="112"/>
      <c r="N3" s="112"/>
      <c r="O3" s="112"/>
      <c r="P3" s="112"/>
      <c r="Q3" s="112"/>
      <c r="R3" s="112"/>
      <c r="S3" s="112"/>
      <c r="T3" s="112"/>
      <c r="U3" s="112"/>
      <c r="V3" s="112"/>
      <c r="W3" s="112"/>
      <c r="X3" s="112"/>
      <c r="Y3" s="112"/>
      <c r="Z3" s="112"/>
      <c r="AA3" s="112"/>
    </row>
    <row r="4" spans="1:27" ht="14.25" customHeight="1">
      <c r="A4" s="111" t="s">
        <v>1977</v>
      </c>
      <c r="B4" s="238"/>
      <c r="C4" s="111" t="s">
        <v>671</v>
      </c>
      <c r="D4" s="112"/>
      <c r="E4" s="148" t="s">
        <v>1983</v>
      </c>
      <c r="F4" s="149" t="s">
        <v>1984</v>
      </c>
      <c r="G4" s="144" t="s">
        <v>1981</v>
      </c>
      <c r="H4" s="144" t="s">
        <v>1982</v>
      </c>
      <c r="I4" s="101" t="s">
        <v>177</v>
      </c>
      <c r="J4" s="145" t="s">
        <v>663</v>
      </c>
      <c r="K4" s="111" t="s">
        <v>363</v>
      </c>
      <c r="L4" s="112"/>
      <c r="M4" s="112"/>
      <c r="N4" s="112"/>
      <c r="O4" s="112"/>
      <c r="P4" s="112"/>
      <c r="Q4" s="112"/>
      <c r="R4" s="112"/>
      <c r="S4" s="112"/>
      <c r="T4" s="112"/>
      <c r="U4" s="112"/>
      <c r="V4" s="112"/>
      <c r="W4" s="112"/>
      <c r="X4" s="112"/>
      <c r="Y4" s="112"/>
      <c r="Z4" s="112"/>
      <c r="AA4" s="112"/>
    </row>
    <row r="5" spans="1:27" ht="14.25" customHeight="1">
      <c r="A5" s="111" t="s">
        <v>1977</v>
      </c>
      <c r="B5" s="238"/>
      <c r="C5" s="111" t="s">
        <v>676</v>
      </c>
      <c r="D5" s="112"/>
      <c r="E5" s="148" t="s">
        <v>1985</v>
      </c>
      <c r="F5" s="149" t="s">
        <v>1986</v>
      </c>
      <c r="G5" s="144" t="s">
        <v>1987</v>
      </c>
      <c r="H5" s="144" t="s">
        <v>1988</v>
      </c>
      <c r="I5" s="101" t="s">
        <v>177</v>
      </c>
      <c r="J5" s="145" t="s">
        <v>663</v>
      </c>
      <c r="K5" s="111" t="s">
        <v>363</v>
      </c>
      <c r="L5" s="112"/>
      <c r="M5" s="112"/>
      <c r="N5" s="112"/>
      <c r="O5" s="112"/>
      <c r="P5" s="112"/>
      <c r="Q5" s="112"/>
      <c r="R5" s="112"/>
      <c r="S5" s="112"/>
      <c r="T5" s="112"/>
      <c r="U5" s="112"/>
      <c r="V5" s="112"/>
      <c r="W5" s="112"/>
      <c r="X5" s="112"/>
      <c r="Y5" s="112"/>
      <c r="Z5" s="112"/>
      <c r="AA5" s="112"/>
    </row>
    <row r="6" spans="1:27" ht="14.25" customHeight="1">
      <c r="A6" s="111" t="s">
        <v>1977</v>
      </c>
      <c r="B6" s="238"/>
      <c r="C6" s="111" t="s">
        <v>681</v>
      </c>
      <c r="D6" s="112"/>
      <c r="E6" s="148" t="s">
        <v>1989</v>
      </c>
      <c r="F6" s="149" t="s">
        <v>1990</v>
      </c>
      <c r="G6" s="144" t="s">
        <v>1981</v>
      </c>
      <c r="H6" s="144" t="s">
        <v>1991</v>
      </c>
      <c r="I6" s="101" t="s">
        <v>177</v>
      </c>
      <c r="J6" s="145" t="s">
        <v>663</v>
      </c>
      <c r="K6" s="111" t="s">
        <v>363</v>
      </c>
      <c r="L6" s="112"/>
      <c r="M6" s="112"/>
      <c r="N6" s="112"/>
      <c r="O6" s="112"/>
      <c r="P6" s="112"/>
      <c r="Q6" s="112"/>
      <c r="R6" s="112"/>
      <c r="S6" s="112"/>
      <c r="T6" s="112"/>
      <c r="U6" s="112"/>
      <c r="V6" s="112"/>
      <c r="W6" s="112"/>
      <c r="X6" s="112"/>
      <c r="Y6" s="112"/>
      <c r="Z6" s="112"/>
      <c r="AA6" s="112"/>
    </row>
    <row r="7" spans="1:27" ht="14.25" customHeight="1">
      <c r="A7" s="111" t="s">
        <v>1977</v>
      </c>
      <c r="B7" s="225"/>
      <c r="C7" s="111" t="s">
        <v>686</v>
      </c>
      <c r="D7" s="112"/>
      <c r="E7" s="148" t="s">
        <v>1992</v>
      </c>
      <c r="F7" s="149" t="s">
        <v>1993</v>
      </c>
      <c r="G7" s="144" t="s">
        <v>1981</v>
      </c>
      <c r="H7" s="144" t="s">
        <v>1994</v>
      </c>
      <c r="I7" s="101" t="s">
        <v>177</v>
      </c>
      <c r="J7" s="145" t="s">
        <v>663</v>
      </c>
      <c r="K7" s="111" t="s">
        <v>363</v>
      </c>
      <c r="L7" s="112"/>
      <c r="M7" s="112"/>
      <c r="N7" s="112"/>
      <c r="O7" s="112"/>
      <c r="P7" s="112"/>
      <c r="Q7" s="112"/>
      <c r="R7" s="112"/>
      <c r="S7" s="112"/>
      <c r="T7" s="112"/>
      <c r="U7" s="112"/>
      <c r="V7" s="112"/>
      <c r="W7" s="112"/>
      <c r="X7" s="112"/>
      <c r="Y7" s="112"/>
      <c r="Z7" s="112"/>
      <c r="AA7" s="112"/>
    </row>
    <row r="8" spans="1:27" ht="58.5" customHeight="1">
      <c r="A8" s="111" t="s">
        <v>1995</v>
      </c>
      <c r="B8" s="244" t="s">
        <v>1996</v>
      </c>
      <c r="C8" s="111" t="s">
        <v>690</v>
      </c>
      <c r="D8" s="112"/>
      <c r="E8" s="148" t="s">
        <v>1997</v>
      </c>
      <c r="F8" s="149" t="s">
        <v>1998</v>
      </c>
      <c r="G8" s="85" t="s">
        <v>1999</v>
      </c>
      <c r="H8" s="150" t="s">
        <v>2000</v>
      </c>
      <c r="I8" s="101" t="s">
        <v>177</v>
      </c>
      <c r="J8" s="145" t="s">
        <v>663</v>
      </c>
      <c r="K8" s="111" t="s">
        <v>363</v>
      </c>
      <c r="L8" s="112"/>
      <c r="M8" s="112"/>
      <c r="N8" s="112"/>
      <c r="O8" s="112"/>
      <c r="P8" s="112"/>
      <c r="Q8" s="112"/>
      <c r="R8" s="112"/>
      <c r="S8" s="112"/>
      <c r="T8" s="112"/>
      <c r="U8" s="112"/>
      <c r="V8" s="112"/>
      <c r="W8" s="112"/>
      <c r="X8" s="112"/>
      <c r="Y8" s="112"/>
      <c r="Z8" s="112"/>
      <c r="AA8" s="112"/>
    </row>
    <row r="9" spans="1:27" ht="58.5" customHeight="1">
      <c r="A9" s="111" t="s">
        <v>1995</v>
      </c>
      <c r="B9" s="225"/>
      <c r="C9" s="111" t="s">
        <v>695</v>
      </c>
      <c r="D9" s="112"/>
      <c r="E9" s="148" t="s">
        <v>2001</v>
      </c>
      <c r="F9" s="151" t="s">
        <v>2002</v>
      </c>
      <c r="G9" s="85" t="s">
        <v>2003</v>
      </c>
      <c r="H9" s="150" t="s">
        <v>2000</v>
      </c>
      <c r="I9" s="101" t="s">
        <v>177</v>
      </c>
      <c r="J9" s="145" t="s">
        <v>663</v>
      </c>
      <c r="K9" s="111" t="s">
        <v>363</v>
      </c>
      <c r="L9" s="112"/>
      <c r="M9" s="112"/>
      <c r="N9" s="112"/>
      <c r="O9" s="112"/>
      <c r="P9" s="112"/>
      <c r="Q9" s="112"/>
      <c r="R9" s="112"/>
      <c r="S9" s="112"/>
      <c r="T9" s="112"/>
      <c r="U9" s="112"/>
      <c r="V9" s="112"/>
      <c r="W9" s="112"/>
      <c r="X9" s="112"/>
      <c r="Y9" s="112"/>
      <c r="Z9" s="112"/>
      <c r="AA9" s="112"/>
    </row>
    <row r="10" spans="1:27" ht="14.25" customHeight="1">
      <c r="A10" s="111" t="s">
        <v>2004</v>
      </c>
      <c r="B10" s="244" t="s">
        <v>2005</v>
      </c>
      <c r="C10" s="111" t="s">
        <v>700</v>
      </c>
      <c r="D10" s="112"/>
      <c r="E10" s="111" t="s">
        <v>2006</v>
      </c>
      <c r="F10" s="111" t="s">
        <v>2007</v>
      </c>
      <c r="G10" s="111" t="s">
        <v>2008</v>
      </c>
      <c r="H10" s="111" t="s">
        <v>2009</v>
      </c>
      <c r="I10" s="152" t="s">
        <v>2010</v>
      </c>
      <c r="J10" s="145" t="s">
        <v>663</v>
      </c>
      <c r="K10" s="111" t="s">
        <v>363</v>
      </c>
      <c r="L10" s="112"/>
      <c r="M10" s="112"/>
      <c r="N10" s="112"/>
      <c r="O10" s="112"/>
      <c r="P10" s="112"/>
      <c r="Q10" s="112"/>
      <c r="R10" s="112"/>
      <c r="S10" s="112"/>
      <c r="T10" s="112"/>
      <c r="U10" s="112"/>
      <c r="V10" s="112"/>
      <c r="W10" s="112"/>
      <c r="X10" s="112"/>
      <c r="Y10" s="112"/>
      <c r="Z10" s="112"/>
      <c r="AA10" s="112"/>
    </row>
    <row r="11" spans="1:27" ht="14.25" customHeight="1">
      <c r="A11" s="111" t="s">
        <v>2004</v>
      </c>
      <c r="B11" s="238"/>
      <c r="C11" s="111" t="s">
        <v>706</v>
      </c>
      <c r="D11" s="112"/>
      <c r="E11" s="111" t="s">
        <v>2011</v>
      </c>
      <c r="F11" s="111" t="s">
        <v>2012</v>
      </c>
      <c r="G11" s="111" t="s">
        <v>2013</v>
      </c>
      <c r="H11" s="111" t="s">
        <v>2009</v>
      </c>
      <c r="I11" s="152" t="s">
        <v>2010</v>
      </c>
      <c r="J11" s="145" t="s">
        <v>663</v>
      </c>
      <c r="K11" s="111" t="s">
        <v>363</v>
      </c>
      <c r="L11" s="112"/>
      <c r="M11" s="112"/>
      <c r="N11" s="112"/>
      <c r="O11" s="112"/>
      <c r="P11" s="112"/>
      <c r="Q11" s="112"/>
      <c r="R11" s="112"/>
      <c r="S11" s="112"/>
      <c r="T11" s="112"/>
      <c r="U11" s="112"/>
      <c r="V11" s="112"/>
      <c r="W11" s="112"/>
      <c r="X11" s="112"/>
      <c r="Y11" s="112"/>
      <c r="Z11" s="112"/>
      <c r="AA11" s="112"/>
    </row>
    <row r="12" spans="1:27" ht="14.25" customHeight="1">
      <c r="A12" s="111" t="s">
        <v>2004</v>
      </c>
      <c r="B12" s="238"/>
      <c r="C12" s="111" t="s">
        <v>709</v>
      </c>
      <c r="D12" s="112"/>
      <c r="E12" s="111" t="s">
        <v>2014</v>
      </c>
      <c r="F12" s="111" t="s">
        <v>2015</v>
      </c>
      <c r="G12" s="111" t="s">
        <v>2016</v>
      </c>
      <c r="H12" s="111" t="s">
        <v>2009</v>
      </c>
      <c r="I12" s="152" t="s">
        <v>2010</v>
      </c>
      <c r="J12" s="145" t="s">
        <v>663</v>
      </c>
      <c r="K12" s="111" t="s">
        <v>363</v>
      </c>
      <c r="L12" s="112"/>
      <c r="M12" s="112"/>
      <c r="N12" s="112"/>
      <c r="O12" s="112"/>
      <c r="P12" s="112"/>
      <c r="Q12" s="112"/>
      <c r="R12" s="112"/>
      <c r="S12" s="112"/>
      <c r="T12" s="112"/>
      <c r="U12" s="112"/>
      <c r="V12" s="112"/>
      <c r="W12" s="112"/>
      <c r="X12" s="112"/>
      <c r="Y12" s="112"/>
      <c r="Z12" s="112"/>
      <c r="AA12" s="112"/>
    </row>
    <row r="13" spans="1:27" ht="14.25" customHeight="1">
      <c r="A13" s="111" t="s">
        <v>2004</v>
      </c>
      <c r="B13" s="238"/>
      <c r="C13" s="111" t="s">
        <v>714</v>
      </c>
      <c r="D13" s="112"/>
      <c r="E13" s="111" t="s">
        <v>2017</v>
      </c>
      <c r="F13" s="111" t="s">
        <v>2018</v>
      </c>
      <c r="G13" s="111" t="s">
        <v>2019</v>
      </c>
      <c r="H13" s="111" t="s">
        <v>2009</v>
      </c>
      <c r="I13" s="152" t="s">
        <v>2010</v>
      </c>
      <c r="J13" s="145" t="s">
        <v>663</v>
      </c>
      <c r="K13" s="111" t="s">
        <v>363</v>
      </c>
      <c r="L13" s="112"/>
      <c r="M13" s="112"/>
      <c r="N13" s="112"/>
      <c r="O13" s="112"/>
      <c r="P13" s="112"/>
      <c r="Q13" s="112"/>
      <c r="R13" s="112"/>
      <c r="S13" s="112"/>
      <c r="T13" s="112"/>
      <c r="U13" s="112"/>
      <c r="V13" s="112"/>
      <c r="W13" s="112"/>
      <c r="X13" s="112"/>
      <c r="Y13" s="112"/>
      <c r="Z13" s="112"/>
      <c r="AA13" s="112"/>
    </row>
    <row r="14" spans="1:27" ht="14.25" customHeight="1">
      <c r="A14" s="111" t="s">
        <v>2004</v>
      </c>
      <c r="B14" s="238"/>
      <c r="C14" s="111" t="s">
        <v>719</v>
      </c>
      <c r="D14" s="112"/>
      <c r="E14" s="111" t="s">
        <v>2020</v>
      </c>
      <c r="F14" s="111" t="s">
        <v>2021</v>
      </c>
      <c r="G14" s="111" t="s">
        <v>2022</v>
      </c>
      <c r="H14" s="111" t="s">
        <v>2009</v>
      </c>
      <c r="I14" s="152" t="s">
        <v>2010</v>
      </c>
      <c r="J14" s="145" t="s">
        <v>663</v>
      </c>
      <c r="K14" s="111" t="s">
        <v>363</v>
      </c>
      <c r="L14" s="112"/>
      <c r="M14" s="112"/>
      <c r="N14" s="112"/>
      <c r="O14" s="112"/>
      <c r="P14" s="112"/>
      <c r="Q14" s="112"/>
      <c r="R14" s="112"/>
      <c r="S14" s="112"/>
      <c r="T14" s="112"/>
      <c r="U14" s="112"/>
      <c r="V14" s="112"/>
      <c r="W14" s="112"/>
      <c r="X14" s="112"/>
      <c r="Y14" s="112"/>
      <c r="Z14" s="112"/>
      <c r="AA14" s="112"/>
    </row>
    <row r="15" spans="1:27" ht="14.25" customHeight="1">
      <c r="A15" s="111" t="s">
        <v>2004</v>
      </c>
      <c r="B15" s="225"/>
      <c r="C15" s="111" t="s">
        <v>724</v>
      </c>
      <c r="D15" s="112"/>
      <c r="E15" s="111" t="s">
        <v>2023</v>
      </c>
      <c r="F15" s="111" t="s">
        <v>2024</v>
      </c>
      <c r="G15" s="111" t="s">
        <v>2025</v>
      </c>
      <c r="H15" s="111" t="s">
        <v>2009</v>
      </c>
      <c r="I15" s="152" t="s">
        <v>2010</v>
      </c>
      <c r="J15" s="145" t="s">
        <v>663</v>
      </c>
      <c r="K15" s="111" t="s">
        <v>363</v>
      </c>
      <c r="L15" s="112"/>
      <c r="M15" s="112"/>
      <c r="N15" s="112"/>
      <c r="O15" s="112"/>
      <c r="P15" s="112"/>
      <c r="Q15" s="112"/>
      <c r="R15" s="112"/>
      <c r="S15" s="112"/>
      <c r="T15" s="112"/>
      <c r="U15" s="112"/>
      <c r="V15" s="112"/>
      <c r="W15" s="112"/>
      <c r="X15" s="112"/>
      <c r="Y15" s="112"/>
      <c r="Z15" s="112"/>
      <c r="AA15" s="112"/>
    </row>
    <row r="16" spans="1:27" ht="84" customHeight="1">
      <c r="A16" s="111" t="s">
        <v>2026</v>
      </c>
      <c r="B16" s="85" t="s">
        <v>2027</v>
      </c>
      <c r="C16" s="111" t="s">
        <v>729</v>
      </c>
      <c r="D16" s="112"/>
      <c r="E16" s="111" t="s">
        <v>1985</v>
      </c>
      <c r="F16" s="111" t="s">
        <v>2028</v>
      </c>
      <c r="G16" s="85" t="s">
        <v>2029</v>
      </c>
      <c r="H16" s="111" t="s">
        <v>2030</v>
      </c>
      <c r="I16" s="101" t="s">
        <v>177</v>
      </c>
      <c r="J16" s="145" t="s">
        <v>663</v>
      </c>
      <c r="K16" s="111" t="s">
        <v>363</v>
      </c>
      <c r="L16" s="112"/>
      <c r="M16" s="112"/>
      <c r="N16" s="112"/>
      <c r="O16" s="112"/>
      <c r="P16" s="112"/>
      <c r="Q16" s="112"/>
      <c r="R16" s="112"/>
      <c r="S16" s="112"/>
      <c r="T16" s="112"/>
      <c r="U16" s="112"/>
      <c r="V16" s="112"/>
      <c r="W16" s="112"/>
      <c r="X16" s="112"/>
      <c r="Y16" s="112"/>
      <c r="Z16" s="112"/>
      <c r="AA16" s="112"/>
    </row>
    <row r="17" spans="1:27" ht="14.25" customHeight="1">
      <c r="A17" s="111" t="s">
        <v>2031</v>
      </c>
      <c r="B17" s="85" t="s">
        <v>2032</v>
      </c>
      <c r="C17" s="111" t="s">
        <v>734</v>
      </c>
      <c r="D17" s="112"/>
      <c r="E17" s="153" t="s">
        <v>2033</v>
      </c>
      <c r="F17" s="111" t="s">
        <v>2034</v>
      </c>
      <c r="G17" s="85" t="s">
        <v>2035</v>
      </c>
      <c r="H17" s="150" t="s">
        <v>2036</v>
      </c>
      <c r="I17" s="101" t="s">
        <v>177</v>
      </c>
      <c r="J17" s="145" t="s">
        <v>663</v>
      </c>
      <c r="K17" s="111" t="s">
        <v>363</v>
      </c>
      <c r="L17" s="112"/>
      <c r="M17" s="112"/>
      <c r="N17" s="112"/>
      <c r="O17" s="112"/>
      <c r="P17" s="112"/>
      <c r="Q17" s="112"/>
      <c r="R17" s="112"/>
      <c r="S17" s="112"/>
      <c r="T17" s="112"/>
      <c r="U17" s="112"/>
      <c r="V17" s="112"/>
      <c r="W17" s="112"/>
      <c r="X17" s="112"/>
      <c r="Y17" s="112"/>
      <c r="Z17" s="112"/>
      <c r="AA17" s="112"/>
    </row>
    <row r="18" spans="1:27" ht="14.25" customHeight="1">
      <c r="A18" s="111" t="s">
        <v>2037</v>
      </c>
      <c r="B18" s="245" t="s">
        <v>2038</v>
      </c>
      <c r="C18" s="111" t="s">
        <v>739</v>
      </c>
      <c r="D18" s="112"/>
      <c r="E18" s="111" t="s">
        <v>2039</v>
      </c>
      <c r="F18" s="111" t="s">
        <v>2040</v>
      </c>
      <c r="G18" s="111" t="s">
        <v>2041</v>
      </c>
      <c r="H18" s="111" t="s">
        <v>2042</v>
      </c>
      <c r="I18" s="101" t="s">
        <v>177</v>
      </c>
      <c r="J18" s="145" t="s">
        <v>663</v>
      </c>
      <c r="K18" s="111" t="s">
        <v>2043</v>
      </c>
      <c r="L18" s="112"/>
      <c r="M18" s="112"/>
      <c r="N18" s="112"/>
      <c r="O18" s="112"/>
      <c r="P18" s="112"/>
      <c r="Q18" s="112"/>
      <c r="R18" s="112"/>
      <c r="S18" s="112"/>
      <c r="T18" s="112"/>
      <c r="U18" s="112"/>
      <c r="V18" s="112"/>
      <c r="W18" s="112"/>
      <c r="X18" s="112"/>
      <c r="Y18" s="112"/>
      <c r="Z18" s="112"/>
      <c r="AA18" s="112"/>
    </row>
    <row r="19" spans="1:27" ht="14.25" customHeight="1">
      <c r="A19" s="111" t="s">
        <v>2037</v>
      </c>
      <c r="B19" s="238"/>
      <c r="C19" s="111" t="s">
        <v>744</v>
      </c>
      <c r="D19" s="112"/>
      <c r="E19" s="111" t="s">
        <v>2039</v>
      </c>
      <c r="F19" s="111" t="s">
        <v>2044</v>
      </c>
      <c r="G19" s="111" t="s">
        <v>2045</v>
      </c>
      <c r="H19" s="111" t="s">
        <v>2046</v>
      </c>
      <c r="I19" s="101" t="s">
        <v>177</v>
      </c>
      <c r="J19" s="145" t="s">
        <v>663</v>
      </c>
      <c r="K19" s="111" t="s">
        <v>2043</v>
      </c>
      <c r="L19" s="112"/>
      <c r="M19" s="112"/>
      <c r="N19" s="112"/>
      <c r="O19" s="112"/>
      <c r="P19" s="112"/>
      <c r="Q19" s="112"/>
      <c r="R19" s="112"/>
      <c r="S19" s="112"/>
      <c r="T19" s="112"/>
      <c r="U19" s="112"/>
      <c r="V19" s="112"/>
      <c r="W19" s="112"/>
      <c r="X19" s="112"/>
      <c r="Y19" s="112"/>
      <c r="Z19" s="112"/>
      <c r="AA19" s="112"/>
    </row>
    <row r="20" spans="1:27" ht="14.25" customHeight="1">
      <c r="A20" s="111" t="s">
        <v>2037</v>
      </c>
      <c r="B20" s="225"/>
      <c r="C20" s="111" t="s">
        <v>749</v>
      </c>
      <c r="D20" s="112"/>
      <c r="E20" s="111" t="s">
        <v>2039</v>
      </c>
      <c r="F20" s="111" t="s">
        <v>2047</v>
      </c>
      <c r="G20" s="111" t="s">
        <v>2048</v>
      </c>
      <c r="H20" s="111" t="s">
        <v>2049</v>
      </c>
      <c r="I20" s="101" t="s">
        <v>177</v>
      </c>
      <c r="J20" s="145" t="s">
        <v>663</v>
      </c>
      <c r="K20" s="111" t="s">
        <v>2043</v>
      </c>
      <c r="L20" s="112"/>
      <c r="M20" s="112"/>
      <c r="N20" s="112"/>
      <c r="O20" s="112"/>
      <c r="P20" s="112"/>
      <c r="Q20" s="112"/>
      <c r="R20" s="112"/>
      <c r="S20" s="112"/>
      <c r="T20" s="112"/>
      <c r="U20" s="112"/>
      <c r="V20" s="112"/>
      <c r="W20" s="112"/>
      <c r="X20" s="112"/>
      <c r="Y20" s="112"/>
      <c r="Z20" s="112"/>
      <c r="AA20" s="112"/>
    </row>
    <row r="21" spans="1:27" ht="14.25" customHeight="1">
      <c r="A21" s="111" t="s">
        <v>2050</v>
      </c>
      <c r="B21" s="245" t="s">
        <v>2051</v>
      </c>
      <c r="C21" s="111" t="s">
        <v>755</v>
      </c>
      <c r="D21" s="112"/>
      <c r="E21" s="111" t="s">
        <v>2052</v>
      </c>
      <c r="F21" s="111" t="s">
        <v>2053</v>
      </c>
      <c r="G21" s="82" t="s">
        <v>2054</v>
      </c>
      <c r="H21" s="154" t="s">
        <v>2055</v>
      </c>
      <c r="I21" s="101" t="s">
        <v>177</v>
      </c>
      <c r="J21" s="145" t="s">
        <v>663</v>
      </c>
      <c r="K21" s="111" t="s">
        <v>363</v>
      </c>
      <c r="L21" s="112"/>
      <c r="M21" s="112"/>
      <c r="N21" s="112"/>
      <c r="O21" s="112"/>
      <c r="P21" s="112"/>
      <c r="Q21" s="112"/>
      <c r="R21" s="112"/>
      <c r="S21" s="112"/>
      <c r="T21" s="112"/>
      <c r="U21" s="112"/>
      <c r="V21" s="112"/>
      <c r="W21" s="112"/>
      <c r="X21" s="112"/>
      <c r="Y21" s="112"/>
      <c r="Z21" s="112"/>
      <c r="AA21" s="112"/>
    </row>
    <row r="22" spans="1:27" ht="14.25" customHeight="1">
      <c r="A22" s="111" t="s">
        <v>2050</v>
      </c>
      <c r="B22" s="238"/>
      <c r="C22" s="111" t="s">
        <v>760</v>
      </c>
      <c r="D22" s="112"/>
      <c r="E22" s="111" t="s">
        <v>2052</v>
      </c>
      <c r="F22" s="111" t="s">
        <v>2053</v>
      </c>
      <c r="G22" s="82" t="s">
        <v>2056</v>
      </c>
      <c r="H22" s="111" t="s">
        <v>2057</v>
      </c>
      <c r="I22" s="101" t="s">
        <v>177</v>
      </c>
      <c r="J22" s="145" t="s">
        <v>663</v>
      </c>
      <c r="K22" s="111" t="s">
        <v>363</v>
      </c>
      <c r="L22" s="112"/>
      <c r="M22" s="112"/>
      <c r="N22" s="112"/>
      <c r="O22" s="112"/>
      <c r="P22" s="112"/>
      <c r="Q22" s="112"/>
      <c r="R22" s="112"/>
      <c r="S22" s="112"/>
      <c r="T22" s="112"/>
      <c r="U22" s="112"/>
      <c r="V22" s="112"/>
      <c r="W22" s="112"/>
      <c r="X22" s="112"/>
      <c r="Y22" s="112"/>
      <c r="Z22" s="112"/>
      <c r="AA22" s="112"/>
    </row>
    <row r="23" spans="1:27" ht="14.25" customHeight="1">
      <c r="A23" s="111" t="s">
        <v>2050</v>
      </c>
      <c r="B23" s="238"/>
      <c r="C23" s="111" t="s">
        <v>764</v>
      </c>
      <c r="D23" s="112"/>
      <c r="E23" s="111" t="s">
        <v>2052</v>
      </c>
      <c r="F23" s="111" t="s">
        <v>2058</v>
      </c>
      <c r="G23" s="82" t="s">
        <v>2059</v>
      </c>
      <c r="H23" s="85" t="s">
        <v>2060</v>
      </c>
      <c r="I23" s="101" t="s">
        <v>177</v>
      </c>
      <c r="J23" s="145" t="s">
        <v>663</v>
      </c>
      <c r="K23" s="111" t="s">
        <v>363</v>
      </c>
      <c r="L23" s="112"/>
      <c r="M23" s="112"/>
      <c r="N23" s="112"/>
      <c r="O23" s="112"/>
      <c r="P23" s="112"/>
      <c r="Q23" s="112"/>
      <c r="R23" s="112"/>
      <c r="S23" s="112"/>
      <c r="T23" s="112"/>
      <c r="U23" s="112"/>
      <c r="V23" s="112"/>
      <c r="W23" s="112"/>
      <c r="X23" s="112"/>
      <c r="Y23" s="112"/>
      <c r="Z23" s="112"/>
      <c r="AA23" s="112"/>
    </row>
    <row r="24" spans="1:27" ht="14.25" customHeight="1">
      <c r="A24" s="111" t="s">
        <v>2050</v>
      </c>
      <c r="B24" s="238"/>
      <c r="C24" s="111" t="s">
        <v>769</v>
      </c>
      <c r="D24" s="112"/>
      <c r="E24" s="111" t="s">
        <v>2052</v>
      </c>
      <c r="F24" s="111" t="s">
        <v>2061</v>
      </c>
      <c r="G24" s="82" t="s">
        <v>2062</v>
      </c>
      <c r="H24" s="111" t="s">
        <v>2063</v>
      </c>
      <c r="I24" s="101" t="s">
        <v>177</v>
      </c>
      <c r="J24" s="145" t="s">
        <v>663</v>
      </c>
      <c r="K24" s="111" t="s">
        <v>363</v>
      </c>
      <c r="L24" s="112"/>
      <c r="M24" s="112"/>
      <c r="N24" s="112"/>
      <c r="O24" s="112"/>
      <c r="P24" s="112"/>
      <c r="Q24" s="112"/>
      <c r="R24" s="112"/>
      <c r="S24" s="112"/>
      <c r="T24" s="112"/>
      <c r="U24" s="112"/>
      <c r="V24" s="112"/>
      <c r="W24" s="112"/>
      <c r="X24" s="112"/>
      <c r="Y24" s="112"/>
      <c r="Z24" s="112"/>
      <c r="AA24" s="112"/>
    </row>
    <row r="25" spans="1:27" ht="14.25" customHeight="1">
      <c r="A25" s="111" t="s">
        <v>2050</v>
      </c>
      <c r="B25" s="238"/>
      <c r="C25" s="111" t="s">
        <v>773</v>
      </c>
      <c r="D25" s="112"/>
      <c r="E25" s="111" t="s">
        <v>2052</v>
      </c>
      <c r="F25" s="111" t="s">
        <v>2061</v>
      </c>
      <c r="G25" s="82" t="s">
        <v>2064</v>
      </c>
      <c r="H25" s="111" t="s">
        <v>2065</v>
      </c>
      <c r="I25" s="101" t="s">
        <v>177</v>
      </c>
      <c r="J25" s="145" t="s">
        <v>663</v>
      </c>
      <c r="K25" s="111" t="s">
        <v>363</v>
      </c>
      <c r="L25" s="112"/>
      <c r="M25" s="112"/>
      <c r="N25" s="112"/>
      <c r="O25" s="112"/>
      <c r="P25" s="112"/>
      <c r="Q25" s="112"/>
      <c r="R25" s="112"/>
      <c r="S25" s="112"/>
      <c r="T25" s="112"/>
      <c r="U25" s="112"/>
      <c r="V25" s="112"/>
      <c r="W25" s="112"/>
      <c r="X25" s="112"/>
      <c r="Y25" s="112"/>
      <c r="Z25" s="112"/>
      <c r="AA25" s="112"/>
    </row>
    <row r="26" spans="1:27" ht="14.25" customHeight="1">
      <c r="A26" s="111" t="s">
        <v>2050</v>
      </c>
      <c r="B26" s="238"/>
      <c r="C26" s="111" t="s">
        <v>777</v>
      </c>
      <c r="D26" s="112"/>
      <c r="E26" s="111" t="s">
        <v>2052</v>
      </c>
      <c r="F26" s="111" t="s">
        <v>2066</v>
      </c>
      <c r="G26" s="82" t="s">
        <v>2067</v>
      </c>
      <c r="H26" s="111" t="s">
        <v>2068</v>
      </c>
      <c r="I26" s="88" t="s">
        <v>184</v>
      </c>
      <c r="J26" s="145" t="s">
        <v>663</v>
      </c>
      <c r="K26" s="111" t="s">
        <v>363</v>
      </c>
      <c r="L26" s="112"/>
      <c r="M26" s="112"/>
      <c r="N26" s="112"/>
      <c r="O26" s="112"/>
      <c r="P26" s="112"/>
      <c r="Q26" s="112"/>
      <c r="R26" s="112"/>
      <c r="S26" s="112"/>
      <c r="T26" s="112"/>
      <c r="U26" s="112"/>
      <c r="V26" s="112"/>
      <c r="W26" s="112"/>
      <c r="X26" s="112"/>
      <c r="Y26" s="112"/>
      <c r="Z26" s="112"/>
      <c r="AA26" s="112"/>
    </row>
    <row r="27" spans="1:27" ht="14.25" customHeight="1">
      <c r="A27" s="111" t="s">
        <v>2050</v>
      </c>
      <c r="B27" s="225"/>
      <c r="C27" s="111" t="s">
        <v>783</v>
      </c>
      <c r="D27" s="112"/>
      <c r="E27" s="111" t="s">
        <v>2052</v>
      </c>
      <c r="F27" s="111" t="s">
        <v>2061</v>
      </c>
      <c r="G27" s="82" t="s">
        <v>2069</v>
      </c>
      <c r="H27" s="85" t="s">
        <v>2070</v>
      </c>
      <c r="I27" s="101" t="s">
        <v>177</v>
      </c>
      <c r="J27" s="145" t="s">
        <v>663</v>
      </c>
      <c r="K27" s="111" t="s">
        <v>363</v>
      </c>
      <c r="L27" s="112"/>
      <c r="M27" s="112"/>
      <c r="N27" s="112"/>
      <c r="O27" s="112"/>
      <c r="P27" s="112"/>
      <c r="Q27" s="112"/>
      <c r="R27" s="112"/>
      <c r="S27" s="112"/>
      <c r="T27" s="112"/>
      <c r="U27" s="112"/>
      <c r="V27" s="112"/>
      <c r="W27" s="112"/>
      <c r="X27" s="112"/>
      <c r="Y27" s="112"/>
      <c r="Z27" s="112"/>
      <c r="AA27" s="112"/>
    </row>
    <row r="28" spans="1:27" ht="14.25" customHeight="1">
      <c r="A28" s="111" t="s">
        <v>2071</v>
      </c>
      <c r="B28" s="85" t="s">
        <v>2072</v>
      </c>
      <c r="C28" s="111" t="s">
        <v>792</v>
      </c>
      <c r="D28" s="112"/>
      <c r="E28" s="111" t="s">
        <v>2020</v>
      </c>
      <c r="F28" s="111" t="s">
        <v>2073</v>
      </c>
      <c r="G28" s="111" t="s">
        <v>2074</v>
      </c>
      <c r="H28" s="111" t="s">
        <v>2075</v>
      </c>
      <c r="I28" s="152" t="s">
        <v>2010</v>
      </c>
      <c r="J28" s="145" t="s">
        <v>663</v>
      </c>
      <c r="K28" s="111" t="s">
        <v>363</v>
      </c>
      <c r="L28" s="112"/>
      <c r="M28" s="112"/>
      <c r="N28" s="112"/>
      <c r="O28" s="112"/>
      <c r="P28" s="112"/>
      <c r="Q28" s="112"/>
      <c r="R28" s="112"/>
      <c r="S28" s="112"/>
      <c r="T28" s="112"/>
      <c r="U28" s="112"/>
      <c r="V28" s="112"/>
      <c r="W28" s="112"/>
      <c r="X28" s="112"/>
      <c r="Y28" s="112"/>
      <c r="Z28" s="112"/>
      <c r="AA28" s="112"/>
    </row>
    <row r="29" spans="1:27" ht="14.25" customHeight="1">
      <c r="A29" s="111" t="s">
        <v>2076</v>
      </c>
      <c r="B29" s="244" t="s">
        <v>2077</v>
      </c>
      <c r="C29" s="111" t="s">
        <v>798</v>
      </c>
      <c r="D29" s="112"/>
      <c r="E29" s="66" t="s">
        <v>2078</v>
      </c>
      <c r="F29" s="66" t="s">
        <v>2079</v>
      </c>
      <c r="G29" s="66" t="s">
        <v>2080</v>
      </c>
      <c r="H29" s="66" t="s">
        <v>2081</v>
      </c>
      <c r="I29" s="101" t="s">
        <v>177</v>
      </c>
      <c r="J29" s="145" t="s">
        <v>663</v>
      </c>
      <c r="K29" s="111" t="s">
        <v>2082</v>
      </c>
      <c r="L29" s="112"/>
      <c r="M29" s="112"/>
      <c r="N29" s="112"/>
      <c r="O29" s="112"/>
      <c r="P29" s="112"/>
      <c r="Q29" s="112"/>
      <c r="R29" s="112"/>
      <c r="S29" s="112"/>
      <c r="T29" s="112"/>
      <c r="U29" s="112"/>
      <c r="V29" s="112"/>
      <c r="W29" s="112"/>
      <c r="X29" s="112"/>
      <c r="Y29" s="112"/>
      <c r="Z29" s="112"/>
      <c r="AA29" s="112"/>
    </row>
    <row r="30" spans="1:27" ht="14.25" customHeight="1">
      <c r="A30" s="111" t="s">
        <v>2076</v>
      </c>
      <c r="B30" s="238"/>
      <c r="C30" s="111" t="s">
        <v>804</v>
      </c>
      <c r="D30" s="112"/>
      <c r="E30" s="66" t="s">
        <v>2078</v>
      </c>
      <c r="F30" s="66" t="s">
        <v>2079</v>
      </c>
      <c r="G30" s="66" t="s">
        <v>2083</v>
      </c>
      <c r="H30" s="66" t="s">
        <v>2084</v>
      </c>
      <c r="I30" s="101" t="s">
        <v>177</v>
      </c>
      <c r="J30" s="145" t="s">
        <v>663</v>
      </c>
      <c r="K30" s="111" t="s">
        <v>2082</v>
      </c>
      <c r="L30" s="112"/>
      <c r="M30" s="112"/>
      <c r="N30" s="112"/>
      <c r="O30" s="112"/>
      <c r="P30" s="112"/>
      <c r="Q30" s="112"/>
      <c r="R30" s="112"/>
      <c r="S30" s="112"/>
      <c r="T30" s="112"/>
      <c r="U30" s="112"/>
      <c r="V30" s="112"/>
      <c r="W30" s="112"/>
      <c r="X30" s="112"/>
      <c r="Y30" s="112"/>
      <c r="Z30" s="112"/>
      <c r="AA30" s="112"/>
    </row>
    <row r="31" spans="1:27" ht="14.25" customHeight="1">
      <c r="A31" s="111" t="s">
        <v>2076</v>
      </c>
      <c r="B31" s="238"/>
      <c r="C31" s="111" t="s">
        <v>810</v>
      </c>
      <c r="D31" s="112"/>
      <c r="E31" s="66" t="s">
        <v>2078</v>
      </c>
      <c r="F31" s="66" t="s">
        <v>2079</v>
      </c>
      <c r="G31" s="66" t="s">
        <v>2085</v>
      </c>
      <c r="H31" s="66" t="s">
        <v>2086</v>
      </c>
      <c r="I31" s="101" t="s">
        <v>177</v>
      </c>
      <c r="J31" s="145" t="s">
        <v>663</v>
      </c>
      <c r="K31" s="111" t="s">
        <v>2082</v>
      </c>
      <c r="L31" s="112"/>
      <c r="M31" s="112"/>
      <c r="N31" s="112"/>
      <c r="O31" s="112"/>
      <c r="P31" s="112"/>
      <c r="Q31" s="112"/>
      <c r="R31" s="112"/>
      <c r="S31" s="112"/>
      <c r="T31" s="112"/>
      <c r="U31" s="112"/>
      <c r="V31" s="112"/>
      <c r="W31" s="112"/>
      <c r="X31" s="112"/>
      <c r="Y31" s="112"/>
      <c r="Z31" s="112"/>
      <c r="AA31" s="112"/>
    </row>
    <row r="32" spans="1:27" ht="14.25" customHeight="1">
      <c r="A32" s="111" t="s">
        <v>2076</v>
      </c>
      <c r="B32" s="238"/>
      <c r="C32" s="111" t="s">
        <v>816</v>
      </c>
      <c r="D32" s="112"/>
      <c r="E32" s="66" t="s">
        <v>2078</v>
      </c>
      <c r="F32" s="66" t="s">
        <v>2079</v>
      </c>
      <c r="G32" s="66" t="s">
        <v>2087</v>
      </c>
      <c r="H32" s="66" t="s">
        <v>2088</v>
      </c>
      <c r="I32" s="101" t="s">
        <v>177</v>
      </c>
      <c r="J32" s="145" t="s">
        <v>663</v>
      </c>
      <c r="K32" s="111" t="s">
        <v>2082</v>
      </c>
      <c r="L32" s="112"/>
      <c r="M32" s="112"/>
      <c r="N32" s="112"/>
      <c r="O32" s="112"/>
      <c r="P32" s="112"/>
      <c r="Q32" s="112"/>
      <c r="R32" s="112"/>
      <c r="S32" s="112"/>
      <c r="T32" s="112"/>
      <c r="U32" s="112"/>
      <c r="V32" s="112"/>
      <c r="W32" s="112"/>
      <c r="X32" s="112"/>
      <c r="Y32" s="112"/>
      <c r="Z32" s="112"/>
      <c r="AA32" s="112"/>
    </row>
    <row r="33" spans="1:27" ht="14.25" customHeight="1">
      <c r="A33" s="111" t="s">
        <v>2076</v>
      </c>
      <c r="B33" s="238"/>
      <c r="C33" s="111" t="s">
        <v>822</v>
      </c>
      <c r="D33" s="112"/>
      <c r="E33" s="66" t="s">
        <v>2078</v>
      </c>
      <c r="F33" s="66" t="s">
        <v>2079</v>
      </c>
      <c r="G33" s="66" t="s">
        <v>2089</v>
      </c>
      <c r="H33" s="66" t="s">
        <v>2090</v>
      </c>
      <c r="I33" s="101" t="s">
        <v>177</v>
      </c>
      <c r="J33" s="145" t="s">
        <v>663</v>
      </c>
      <c r="K33" s="111" t="s">
        <v>2082</v>
      </c>
      <c r="L33" s="112"/>
      <c r="M33" s="112"/>
      <c r="N33" s="112"/>
      <c r="O33" s="112"/>
      <c r="P33" s="112"/>
      <c r="Q33" s="112"/>
      <c r="R33" s="112"/>
      <c r="S33" s="112"/>
      <c r="T33" s="112"/>
      <c r="U33" s="112"/>
      <c r="V33" s="112"/>
      <c r="W33" s="112"/>
      <c r="X33" s="112"/>
      <c r="Y33" s="112"/>
      <c r="Z33" s="112"/>
      <c r="AA33" s="112"/>
    </row>
    <row r="34" spans="1:27" ht="14.25" customHeight="1">
      <c r="A34" s="111" t="s">
        <v>2076</v>
      </c>
      <c r="B34" s="238"/>
      <c r="C34" s="111" t="s">
        <v>827</v>
      </c>
      <c r="D34" s="112"/>
      <c r="E34" s="66" t="s">
        <v>2078</v>
      </c>
      <c r="F34" s="66" t="s">
        <v>2079</v>
      </c>
      <c r="G34" s="140" t="s">
        <v>2091</v>
      </c>
      <c r="H34" s="66" t="s">
        <v>2092</v>
      </c>
      <c r="I34" s="101" t="s">
        <v>177</v>
      </c>
      <c r="J34" s="145" t="s">
        <v>663</v>
      </c>
      <c r="K34" s="111" t="s">
        <v>2082</v>
      </c>
      <c r="L34" s="112"/>
      <c r="M34" s="112"/>
      <c r="N34" s="112"/>
      <c r="O34" s="112"/>
      <c r="P34" s="112"/>
      <c r="Q34" s="112"/>
      <c r="R34" s="112"/>
      <c r="S34" s="112"/>
      <c r="T34" s="112"/>
      <c r="U34" s="112"/>
      <c r="V34" s="112"/>
      <c r="W34" s="112"/>
      <c r="X34" s="112"/>
      <c r="Y34" s="112"/>
      <c r="Z34" s="112"/>
      <c r="AA34" s="112"/>
    </row>
    <row r="35" spans="1:27" ht="14.25" customHeight="1">
      <c r="A35" s="111" t="s">
        <v>2076</v>
      </c>
      <c r="B35" s="238"/>
      <c r="C35" s="111" t="s">
        <v>834</v>
      </c>
      <c r="D35" s="112"/>
      <c r="E35" s="66" t="s">
        <v>2078</v>
      </c>
      <c r="F35" s="66" t="s">
        <v>2079</v>
      </c>
      <c r="G35" s="155" t="s">
        <v>2093</v>
      </c>
      <c r="H35" s="66" t="s">
        <v>2094</v>
      </c>
      <c r="I35" s="101" t="s">
        <v>177</v>
      </c>
      <c r="J35" s="145" t="s">
        <v>663</v>
      </c>
      <c r="K35" s="111" t="s">
        <v>2082</v>
      </c>
      <c r="L35" s="112"/>
      <c r="M35" s="112"/>
      <c r="N35" s="112"/>
      <c r="O35" s="112"/>
      <c r="P35" s="112"/>
      <c r="Q35" s="112"/>
      <c r="R35" s="112"/>
      <c r="S35" s="112"/>
      <c r="T35" s="112"/>
      <c r="U35" s="112"/>
      <c r="V35" s="112"/>
      <c r="W35" s="112"/>
      <c r="X35" s="112"/>
      <c r="Y35" s="112"/>
      <c r="Z35" s="112"/>
      <c r="AA35" s="112"/>
    </row>
    <row r="36" spans="1:27" ht="14.25" customHeight="1">
      <c r="A36" s="111" t="s">
        <v>2076</v>
      </c>
      <c r="B36" s="238"/>
      <c r="C36" s="111" t="s">
        <v>840</v>
      </c>
      <c r="D36" s="112"/>
      <c r="E36" s="66" t="s">
        <v>2078</v>
      </c>
      <c r="F36" s="66" t="s">
        <v>2079</v>
      </c>
      <c r="G36" s="66" t="s">
        <v>2095</v>
      </c>
      <c r="H36" s="66" t="s">
        <v>2096</v>
      </c>
      <c r="I36" s="101" t="s">
        <v>177</v>
      </c>
      <c r="J36" s="145" t="s">
        <v>663</v>
      </c>
      <c r="K36" s="111" t="s">
        <v>2082</v>
      </c>
      <c r="L36" s="112"/>
      <c r="M36" s="112"/>
      <c r="N36" s="112"/>
      <c r="O36" s="112"/>
      <c r="P36" s="112"/>
      <c r="Q36" s="112"/>
      <c r="R36" s="112"/>
      <c r="S36" s="112"/>
      <c r="T36" s="112"/>
      <c r="U36" s="112"/>
      <c r="V36" s="112"/>
      <c r="W36" s="112"/>
      <c r="X36" s="112"/>
      <c r="Y36" s="112"/>
      <c r="Z36" s="112"/>
      <c r="AA36" s="112"/>
    </row>
    <row r="37" spans="1:27" ht="14.25" customHeight="1">
      <c r="A37" s="111" t="s">
        <v>2076</v>
      </c>
      <c r="B37" s="238"/>
      <c r="C37" s="111" t="s">
        <v>845</v>
      </c>
      <c r="D37" s="112"/>
      <c r="E37" s="66" t="s">
        <v>2097</v>
      </c>
      <c r="F37" s="66" t="s">
        <v>2098</v>
      </c>
      <c r="G37" s="66" t="s">
        <v>2099</v>
      </c>
      <c r="H37" s="66" t="s">
        <v>2100</v>
      </c>
      <c r="I37" s="101" t="s">
        <v>177</v>
      </c>
      <c r="J37" s="145" t="s">
        <v>663</v>
      </c>
      <c r="K37" s="111" t="s">
        <v>2082</v>
      </c>
      <c r="L37" s="112"/>
      <c r="M37" s="112"/>
      <c r="N37" s="112"/>
      <c r="O37" s="112"/>
      <c r="P37" s="112"/>
      <c r="Q37" s="112"/>
      <c r="R37" s="112"/>
      <c r="S37" s="112"/>
      <c r="T37" s="112"/>
      <c r="U37" s="112"/>
      <c r="V37" s="112"/>
      <c r="W37" s="112"/>
      <c r="X37" s="112"/>
      <c r="Y37" s="112"/>
      <c r="Z37" s="112"/>
      <c r="AA37" s="112"/>
    </row>
    <row r="38" spans="1:27" ht="14.25" customHeight="1">
      <c r="A38" s="111" t="s">
        <v>2076</v>
      </c>
      <c r="B38" s="238"/>
      <c r="C38" s="111" t="s">
        <v>850</v>
      </c>
      <c r="D38" s="112"/>
      <c r="E38" s="66" t="s">
        <v>2097</v>
      </c>
      <c r="F38" s="66" t="s">
        <v>2101</v>
      </c>
      <c r="G38" s="66" t="s">
        <v>2102</v>
      </c>
      <c r="H38" s="66" t="s">
        <v>2103</v>
      </c>
      <c r="I38" s="101" t="s">
        <v>177</v>
      </c>
      <c r="J38" s="145" t="s">
        <v>663</v>
      </c>
      <c r="K38" s="111" t="s">
        <v>2082</v>
      </c>
      <c r="L38" s="112"/>
      <c r="M38" s="112"/>
      <c r="N38" s="112"/>
      <c r="O38" s="112"/>
      <c r="P38" s="112"/>
      <c r="Q38" s="112"/>
      <c r="R38" s="112"/>
      <c r="S38" s="112"/>
      <c r="T38" s="112"/>
      <c r="U38" s="112"/>
      <c r="V38" s="112"/>
      <c r="W38" s="112"/>
      <c r="X38" s="112"/>
      <c r="Y38" s="112"/>
      <c r="Z38" s="112"/>
      <c r="AA38" s="112"/>
    </row>
    <row r="39" spans="1:27" ht="14.25" customHeight="1">
      <c r="A39" s="111" t="s">
        <v>2076</v>
      </c>
      <c r="B39" s="238"/>
      <c r="C39" s="111" t="s">
        <v>854</v>
      </c>
      <c r="D39" s="112"/>
      <c r="E39" s="66" t="s">
        <v>2097</v>
      </c>
      <c r="F39" s="66" t="s">
        <v>2101</v>
      </c>
      <c r="G39" s="66" t="s">
        <v>2083</v>
      </c>
      <c r="H39" s="66" t="s">
        <v>2104</v>
      </c>
      <c r="I39" s="101" t="s">
        <v>177</v>
      </c>
      <c r="J39" s="145" t="s">
        <v>663</v>
      </c>
      <c r="K39" s="111" t="s">
        <v>2082</v>
      </c>
      <c r="L39" s="112"/>
      <c r="M39" s="112"/>
      <c r="N39" s="112"/>
      <c r="O39" s="112"/>
      <c r="P39" s="112"/>
      <c r="Q39" s="112"/>
      <c r="R39" s="112"/>
      <c r="S39" s="112"/>
      <c r="T39" s="112"/>
      <c r="U39" s="112"/>
      <c r="V39" s="112"/>
      <c r="W39" s="112"/>
      <c r="X39" s="112"/>
      <c r="Y39" s="112"/>
      <c r="Z39" s="112"/>
      <c r="AA39" s="112"/>
    </row>
    <row r="40" spans="1:27" ht="14.25" customHeight="1">
      <c r="A40" s="111" t="s">
        <v>2076</v>
      </c>
      <c r="B40" s="238"/>
      <c r="C40" s="111" t="s">
        <v>859</v>
      </c>
      <c r="D40" s="112"/>
      <c r="E40" s="66" t="s">
        <v>2097</v>
      </c>
      <c r="F40" s="66" t="s">
        <v>2101</v>
      </c>
      <c r="G40" s="66" t="s">
        <v>2085</v>
      </c>
      <c r="H40" s="66" t="s">
        <v>2105</v>
      </c>
      <c r="I40" s="101" t="s">
        <v>177</v>
      </c>
      <c r="J40" s="145" t="s">
        <v>663</v>
      </c>
      <c r="K40" s="111" t="s">
        <v>2082</v>
      </c>
      <c r="L40" s="112"/>
      <c r="M40" s="112"/>
      <c r="N40" s="112"/>
      <c r="O40" s="112"/>
      <c r="P40" s="112"/>
      <c r="Q40" s="112"/>
      <c r="R40" s="112"/>
      <c r="S40" s="112"/>
      <c r="T40" s="112"/>
      <c r="U40" s="112"/>
      <c r="V40" s="112"/>
      <c r="W40" s="112"/>
      <c r="X40" s="112"/>
      <c r="Y40" s="112"/>
      <c r="Z40" s="112"/>
      <c r="AA40" s="112"/>
    </row>
    <row r="41" spans="1:27" ht="14.25" customHeight="1">
      <c r="A41" s="111" t="s">
        <v>2076</v>
      </c>
      <c r="B41" s="238"/>
      <c r="C41" s="111" t="s">
        <v>1210</v>
      </c>
      <c r="D41" s="112"/>
      <c r="E41" s="66" t="s">
        <v>2097</v>
      </c>
      <c r="F41" s="66" t="s">
        <v>2101</v>
      </c>
      <c r="G41" s="66" t="s">
        <v>2087</v>
      </c>
      <c r="H41" s="66" t="s">
        <v>2106</v>
      </c>
      <c r="I41" s="101" t="s">
        <v>177</v>
      </c>
      <c r="J41" s="145" t="s">
        <v>663</v>
      </c>
      <c r="K41" s="111" t="s">
        <v>2082</v>
      </c>
      <c r="L41" s="112"/>
      <c r="M41" s="112"/>
      <c r="N41" s="112"/>
      <c r="O41" s="112"/>
      <c r="P41" s="112"/>
      <c r="Q41" s="112"/>
      <c r="R41" s="112"/>
      <c r="S41" s="112"/>
      <c r="T41" s="112"/>
      <c r="U41" s="112"/>
      <c r="V41" s="112"/>
      <c r="W41" s="112"/>
      <c r="X41" s="112"/>
      <c r="Y41" s="112"/>
      <c r="Z41" s="112"/>
      <c r="AA41" s="112"/>
    </row>
    <row r="42" spans="1:27" ht="14.25" customHeight="1">
      <c r="A42" s="111" t="s">
        <v>2076</v>
      </c>
      <c r="B42" s="238"/>
      <c r="C42" s="111" t="s">
        <v>1215</v>
      </c>
      <c r="D42" s="112"/>
      <c r="E42" s="66" t="s">
        <v>2097</v>
      </c>
      <c r="F42" s="66" t="s">
        <v>2101</v>
      </c>
      <c r="G42" s="66" t="s">
        <v>2089</v>
      </c>
      <c r="H42" s="66" t="s">
        <v>2107</v>
      </c>
      <c r="I42" s="101" t="s">
        <v>177</v>
      </c>
      <c r="J42" s="145" t="s">
        <v>663</v>
      </c>
      <c r="K42" s="111" t="s">
        <v>2082</v>
      </c>
      <c r="L42" s="112"/>
      <c r="M42" s="112"/>
      <c r="N42" s="112"/>
      <c r="O42" s="112"/>
      <c r="P42" s="112"/>
      <c r="Q42" s="112"/>
      <c r="R42" s="112"/>
      <c r="S42" s="112"/>
      <c r="T42" s="112"/>
      <c r="U42" s="112"/>
      <c r="V42" s="112"/>
      <c r="W42" s="112"/>
      <c r="X42" s="112"/>
      <c r="Y42" s="112"/>
      <c r="Z42" s="112"/>
      <c r="AA42" s="112"/>
    </row>
    <row r="43" spans="1:27" ht="14.25" customHeight="1">
      <c r="A43" s="111" t="s">
        <v>2076</v>
      </c>
      <c r="B43" s="238"/>
      <c r="C43" s="111" t="s">
        <v>1219</v>
      </c>
      <c r="D43" s="112"/>
      <c r="E43" s="66" t="s">
        <v>2097</v>
      </c>
      <c r="F43" s="66" t="s">
        <v>2101</v>
      </c>
      <c r="G43" s="66" t="s">
        <v>2091</v>
      </c>
      <c r="H43" s="66" t="s">
        <v>2108</v>
      </c>
      <c r="I43" s="101" t="s">
        <v>177</v>
      </c>
      <c r="J43" s="145" t="s">
        <v>663</v>
      </c>
      <c r="K43" s="111" t="s">
        <v>2082</v>
      </c>
      <c r="L43" s="112"/>
      <c r="M43" s="112"/>
      <c r="N43" s="112"/>
      <c r="O43" s="112"/>
      <c r="P43" s="112"/>
      <c r="Q43" s="112"/>
      <c r="R43" s="112"/>
      <c r="S43" s="112"/>
      <c r="T43" s="112"/>
      <c r="U43" s="112"/>
      <c r="V43" s="112"/>
      <c r="W43" s="112"/>
      <c r="X43" s="112"/>
      <c r="Y43" s="112"/>
      <c r="Z43" s="112"/>
      <c r="AA43" s="112"/>
    </row>
    <row r="44" spans="1:27" ht="14.25" customHeight="1">
      <c r="A44" s="111" t="s">
        <v>2076</v>
      </c>
      <c r="B44" s="238"/>
      <c r="C44" s="111" t="s">
        <v>1221</v>
      </c>
      <c r="D44" s="112"/>
      <c r="E44" s="66" t="s">
        <v>2097</v>
      </c>
      <c r="F44" s="66" t="s">
        <v>2101</v>
      </c>
      <c r="G44" s="66" t="s">
        <v>2093</v>
      </c>
      <c r="H44" s="66" t="s">
        <v>2109</v>
      </c>
      <c r="I44" s="101" t="s">
        <v>177</v>
      </c>
      <c r="J44" s="145" t="s">
        <v>663</v>
      </c>
      <c r="K44" s="111" t="s">
        <v>2082</v>
      </c>
      <c r="L44" s="112"/>
      <c r="M44" s="112"/>
      <c r="N44" s="112"/>
      <c r="O44" s="112"/>
      <c r="P44" s="112"/>
      <c r="Q44" s="112"/>
      <c r="R44" s="112"/>
      <c r="S44" s="112"/>
      <c r="T44" s="112"/>
      <c r="U44" s="112"/>
      <c r="V44" s="112"/>
      <c r="W44" s="112"/>
      <c r="X44" s="112"/>
      <c r="Y44" s="112"/>
      <c r="Z44" s="112"/>
      <c r="AA44" s="112"/>
    </row>
    <row r="45" spans="1:27" ht="14.25" customHeight="1">
      <c r="A45" s="111" t="s">
        <v>2076</v>
      </c>
      <c r="B45" s="225"/>
      <c r="C45" s="111" t="s">
        <v>1223</v>
      </c>
      <c r="D45" s="112"/>
      <c r="E45" s="66" t="s">
        <v>2097</v>
      </c>
      <c r="F45" s="66" t="s">
        <v>2101</v>
      </c>
      <c r="G45" s="66" t="s">
        <v>2095</v>
      </c>
      <c r="H45" s="143" t="s">
        <v>2110</v>
      </c>
      <c r="I45" s="101" t="s">
        <v>177</v>
      </c>
      <c r="J45" s="145" t="s">
        <v>663</v>
      </c>
      <c r="K45" s="111" t="s">
        <v>2082</v>
      </c>
      <c r="L45" s="112"/>
      <c r="M45" s="112"/>
      <c r="N45" s="112"/>
      <c r="O45" s="112"/>
      <c r="P45" s="112"/>
      <c r="Q45" s="112"/>
      <c r="R45" s="112"/>
      <c r="S45" s="112"/>
      <c r="T45" s="112"/>
      <c r="U45" s="112"/>
      <c r="V45" s="112"/>
      <c r="W45" s="112"/>
      <c r="X45" s="112"/>
      <c r="Y45" s="112"/>
      <c r="Z45" s="112"/>
      <c r="AA45" s="112"/>
    </row>
    <row r="46" spans="1:27" ht="14.25" customHeight="1">
      <c r="A46" s="111" t="s">
        <v>2111</v>
      </c>
      <c r="B46" s="85" t="s">
        <v>2112</v>
      </c>
      <c r="C46" s="111" t="s">
        <v>1227</v>
      </c>
      <c r="D46" s="112"/>
      <c r="E46" s="156" t="s">
        <v>2113</v>
      </c>
      <c r="F46" s="156" t="s">
        <v>2114</v>
      </c>
      <c r="G46" s="156" t="s">
        <v>2115</v>
      </c>
      <c r="H46" s="157" t="s">
        <v>2116</v>
      </c>
      <c r="I46" s="101" t="s">
        <v>177</v>
      </c>
      <c r="J46" s="145" t="s">
        <v>663</v>
      </c>
      <c r="K46" s="111" t="s">
        <v>363</v>
      </c>
      <c r="L46" s="112"/>
      <c r="M46" s="112"/>
      <c r="N46" s="112"/>
      <c r="O46" s="112"/>
      <c r="P46" s="112"/>
      <c r="Q46" s="112"/>
      <c r="R46" s="112"/>
      <c r="S46" s="112"/>
      <c r="T46" s="112"/>
      <c r="U46" s="112"/>
      <c r="V46" s="112"/>
      <c r="W46" s="112"/>
      <c r="X46" s="112"/>
      <c r="Y46" s="112"/>
      <c r="Z46" s="112"/>
      <c r="AA46" s="112"/>
    </row>
    <row r="47" spans="1:27" ht="14.25" customHeight="1">
      <c r="A47" s="111" t="s">
        <v>2117</v>
      </c>
      <c r="B47" s="85" t="s">
        <v>2118</v>
      </c>
      <c r="C47" s="111" t="s">
        <v>1457</v>
      </c>
      <c r="D47" s="112"/>
      <c r="E47" s="111" t="s">
        <v>2119</v>
      </c>
      <c r="F47" s="111" t="s">
        <v>2120</v>
      </c>
      <c r="G47" s="99" t="s">
        <v>2121</v>
      </c>
      <c r="H47" s="85" t="s">
        <v>2122</v>
      </c>
      <c r="I47" s="101" t="s">
        <v>177</v>
      </c>
      <c r="J47" s="145" t="s">
        <v>663</v>
      </c>
      <c r="K47" s="111" t="s">
        <v>363</v>
      </c>
      <c r="L47" s="112"/>
      <c r="M47" s="112"/>
      <c r="N47" s="112"/>
      <c r="O47" s="112"/>
      <c r="P47" s="112"/>
      <c r="Q47" s="112"/>
      <c r="R47" s="112"/>
      <c r="S47" s="112"/>
      <c r="T47" s="112"/>
      <c r="U47" s="112"/>
      <c r="V47" s="112"/>
      <c r="W47" s="112"/>
      <c r="X47" s="112"/>
      <c r="Y47" s="112"/>
      <c r="Z47" s="112"/>
      <c r="AA47" s="112"/>
    </row>
    <row r="48" spans="1:27" ht="14.25" customHeight="1">
      <c r="A48" s="111" t="s">
        <v>2123</v>
      </c>
      <c r="B48" s="85" t="s">
        <v>2124</v>
      </c>
      <c r="C48" s="111" t="s">
        <v>1464</v>
      </c>
      <c r="D48" s="112"/>
      <c r="E48" s="153" t="s">
        <v>2125</v>
      </c>
      <c r="F48" s="156" t="s">
        <v>2126</v>
      </c>
      <c r="G48" s="156" t="s">
        <v>2127</v>
      </c>
      <c r="H48" s="158" t="s">
        <v>2128</v>
      </c>
      <c r="I48" s="101" t="s">
        <v>177</v>
      </c>
      <c r="J48" s="145" t="s">
        <v>663</v>
      </c>
      <c r="K48" s="111" t="s">
        <v>363</v>
      </c>
      <c r="L48" s="112"/>
      <c r="M48" s="112"/>
      <c r="N48" s="112"/>
      <c r="O48" s="112"/>
      <c r="P48" s="112"/>
      <c r="Q48" s="112"/>
      <c r="R48" s="112"/>
      <c r="S48" s="112"/>
      <c r="T48" s="112"/>
      <c r="U48" s="112"/>
      <c r="V48" s="112"/>
      <c r="W48" s="112"/>
      <c r="X48" s="112"/>
      <c r="Y48" s="112"/>
      <c r="Z48" s="112"/>
      <c r="AA48" s="112"/>
    </row>
    <row r="49" spans="1:27" ht="14.25" customHeight="1">
      <c r="A49" s="111" t="s">
        <v>2129</v>
      </c>
      <c r="B49" s="85" t="s">
        <v>2130</v>
      </c>
      <c r="C49" s="111" t="s">
        <v>1470</v>
      </c>
      <c r="D49" s="112"/>
      <c r="E49" s="111" t="s">
        <v>2131</v>
      </c>
      <c r="F49" s="156" t="s">
        <v>2132</v>
      </c>
      <c r="G49" s="111" t="s">
        <v>2133</v>
      </c>
      <c r="H49" s="85" t="s">
        <v>2134</v>
      </c>
      <c r="I49" s="101" t="s">
        <v>177</v>
      </c>
      <c r="J49" s="145" t="s">
        <v>663</v>
      </c>
      <c r="K49" s="111" t="s">
        <v>363</v>
      </c>
      <c r="L49" s="112"/>
      <c r="M49" s="112"/>
      <c r="N49" s="112"/>
      <c r="O49" s="112"/>
      <c r="P49" s="112"/>
      <c r="Q49" s="112"/>
      <c r="R49" s="112"/>
      <c r="S49" s="112"/>
      <c r="T49" s="112"/>
      <c r="U49" s="112"/>
      <c r="V49" s="112"/>
      <c r="W49" s="112"/>
      <c r="X49" s="112"/>
      <c r="Y49" s="112"/>
      <c r="Z49" s="112"/>
      <c r="AA49" s="112"/>
    </row>
    <row r="50" spans="1:27" ht="14.25" customHeight="1">
      <c r="A50" s="159" t="s">
        <v>2135</v>
      </c>
      <c r="B50" s="160" t="s">
        <v>2136</v>
      </c>
      <c r="C50" s="111" t="s">
        <v>1476</v>
      </c>
      <c r="D50" s="112"/>
      <c r="E50" s="111" t="s">
        <v>2137</v>
      </c>
      <c r="F50" s="159" t="s">
        <v>2138</v>
      </c>
      <c r="G50" s="159" t="s">
        <v>2139</v>
      </c>
      <c r="H50" s="159" t="s">
        <v>2140</v>
      </c>
      <c r="I50" s="101" t="s">
        <v>177</v>
      </c>
      <c r="J50" s="145" t="s">
        <v>663</v>
      </c>
      <c r="K50" s="111" t="s">
        <v>2141</v>
      </c>
      <c r="L50" s="112"/>
      <c r="M50" s="112"/>
      <c r="N50" s="112"/>
      <c r="O50" s="112"/>
      <c r="P50" s="112"/>
      <c r="Q50" s="112"/>
      <c r="R50" s="112"/>
      <c r="S50" s="112"/>
      <c r="T50" s="112"/>
      <c r="U50" s="112"/>
      <c r="V50" s="112"/>
      <c r="W50" s="112"/>
      <c r="X50" s="112"/>
      <c r="Y50" s="112"/>
      <c r="Z50" s="112"/>
      <c r="AA50" s="112"/>
    </row>
    <row r="51" spans="1:27" ht="14.25" customHeight="1">
      <c r="A51" s="111" t="s">
        <v>2142</v>
      </c>
      <c r="B51" s="85" t="s">
        <v>2143</v>
      </c>
      <c r="C51" s="111" t="s">
        <v>1482</v>
      </c>
      <c r="D51" s="112"/>
      <c r="E51" s="111" t="s">
        <v>2144</v>
      </c>
      <c r="F51" s="111" t="s">
        <v>2145</v>
      </c>
      <c r="G51" s="157" t="s">
        <v>2146</v>
      </c>
      <c r="H51" s="158" t="s">
        <v>2147</v>
      </c>
      <c r="I51" s="101" t="s">
        <v>177</v>
      </c>
      <c r="J51" s="145" t="s">
        <v>663</v>
      </c>
      <c r="K51" s="111" t="s">
        <v>363</v>
      </c>
      <c r="L51" s="112"/>
      <c r="M51" s="112"/>
      <c r="N51" s="112"/>
      <c r="O51" s="112"/>
      <c r="P51" s="112"/>
      <c r="Q51" s="112"/>
      <c r="R51" s="112"/>
      <c r="S51" s="112"/>
      <c r="T51" s="112"/>
      <c r="U51" s="112"/>
      <c r="V51" s="112"/>
      <c r="W51" s="112"/>
      <c r="X51" s="112"/>
      <c r="Y51" s="112"/>
      <c r="Z51" s="112"/>
      <c r="AA51" s="112"/>
    </row>
    <row r="52" spans="1:27" ht="14.25" customHeight="1">
      <c r="A52" s="111" t="s">
        <v>2148</v>
      </c>
      <c r="B52" s="245" t="s">
        <v>2149</v>
      </c>
      <c r="C52" s="111" t="s">
        <v>1488</v>
      </c>
      <c r="D52" s="112"/>
      <c r="E52" s="153" t="s">
        <v>2150</v>
      </c>
      <c r="F52" s="161" t="s">
        <v>2151</v>
      </c>
      <c r="G52" s="156" t="s">
        <v>2152</v>
      </c>
      <c r="H52" s="157" t="s">
        <v>2153</v>
      </c>
      <c r="I52" s="101" t="s">
        <v>177</v>
      </c>
      <c r="J52" s="145" t="s">
        <v>663</v>
      </c>
      <c r="K52" s="111" t="s">
        <v>363</v>
      </c>
      <c r="L52" s="112"/>
      <c r="M52" s="112"/>
      <c r="N52" s="112"/>
      <c r="O52" s="112"/>
      <c r="P52" s="112"/>
      <c r="Q52" s="112"/>
      <c r="R52" s="112"/>
      <c r="S52" s="112"/>
      <c r="T52" s="112"/>
      <c r="U52" s="112"/>
      <c r="V52" s="112"/>
      <c r="W52" s="112"/>
      <c r="X52" s="112"/>
      <c r="Y52" s="112"/>
      <c r="Z52" s="112"/>
      <c r="AA52" s="112"/>
    </row>
    <row r="53" spans="1:27" ht="14.25" customHeight="1">
      <c r="A53" s="111" t="s">
        <v>2148</v>
      </c>
      <c r="B53" s="225"/>
      <c r="C53" s="111" t="s">
        <v>1494</v>
      </c>
      <c r="D53" s="112"/>
      <c r="E53" s="153" t="s">
        <v>2154</v>
      </c>
      <c r="F53" s="161" t="s">
        <v>2151</v>
      </c>
      <c r="G53" s="156" t="s">
        <v>2152</v>
      </c>
      <c r="H53" s="157" t="s">
        <v>2153</v>
      </c>
      <c r="I53" s="101" t="s">
        <v>177</v>
      </c>
      <c r="J53" s="145" t="s">
        <v>663</v>
      </c>
      <c r="K53" s="111" t="s">
        <v>363</v>
      </c>
      <c r="L53" s="112"/>
      <c r="M53" s="112"/>
      <c r="N53" s="112"/>
      <c r="O53" s="112"/>
      <c r="P53" s="112"/>
      <c r="Q53" s="112"/>
      <c r="R53" s="112"/>
      <c r="S53" s="112"/>
      <c r="T53" s="112"/>
      <c r="U53" s="112"/>
      <c r="V53" s="112"/>
      <c r="W53" s="112"/>
      <c r="X53" s="112"/>
      <c r="Y53" s="112"/>
      <c r="Z53" s="112"/>
      <c r="AA53" s="112"/>
    </row>
    <row r="54" spans="1:27" ht="14.25" customHeight="1">
      <c r="A54" s="111" t="s">
        <v>2155</v>
      </c>
      <c r="B54" s="85" t="s">
        <v>2156</v>
      </c>
      <c r="C54" s="111" t="s">
        <v>1500</v>
      </c>
      <c r="D54" s="112"/>
      <c r="E54" s="156" t="s">
        <v>2157</v>
      </c>
      <c r="F54" s="156" t="s">
        <v>2158</v>
      </c>
      <c r="G54" s="157" t="s">
        <v>2159</v>
      </c>
      <c r="H54" s="156" t="s">
        <v>2160</v>
      </c>
      <c r="I54" s="101" t="s">
        <v>177</v>
      </c>
      <c r="J54" s="145" t="s">
        <v>663</v>
      </c>
      <c r="K54" s="111" t="s">
        <v>363</v>
      </c>
      <c r="L54" s="112"/>
      <c r="M54" s="112"/>
      <c r="N54" s="112"/>
      <c r="O54" s="112"/>
      <c r="P54" s="112"/>
      <c r="Q54" s="112"/>
      <c r="R54" s="112"/>
      <c r="S54" s="112"/>
      <c r="T54" s="112"/>
      <c r="U54" s="112"/>
      <c r="V54" s="112"/>
      <c r="W54" s="112"/>
      <c r="X54" s="112"/>
      <c r="Y54" s="112"/>
      <c r="Z54" s="112"/>
      <c r="AA54" s="112"/>
    </row>
    <row r="55" spans="1:27" ht="14.25" customHeight="1">
      <c r="A55" s="111" t="s">
        <v>2161</v>
      </c>
      <c r="B55" s="85" t="s">
        <v>2162</v>
      </c>
      <c r="C55" s="111" t="s">
        <v>1507</v>
      </c>
      <c r="D55" s="112"/>
      <c r="E55" s="153" t="s">
        <v>2163</v>
      </c>
      <c r="F55" s="111" t="s">
        <v>2164</v>
      </c>
      <c r="G55" s="111" t="s">
        <v>2165</v>
      </c>
      <c r="H55" s="156" t="s">
        <v>2166</v>
      </c>
      <c r="I55" s="101" t="s">
        <v>177</v>
      </c>
      <c r="J55" s="145" t="s">
        <v>663</v>
      </c>
      <c r="K55" s="111" t="s">
        <v>363</v>
      </c>
      <c r="L55" s="112"/>
      <c r="M55" s="112"/>
      <c r="N55" s="112"/>
      <c r="O55" s="112"/>
      <c r="P55" s="112"/>
      <c r="Q55" s="112"/>
      <c r="R55" s="112"/>
      <c r="S55" s="112"/>
      <c r="T55" s="112"/>
      <c r="U55" s="112"/>
      <c r="V55" s="112"/>
      <c r="W55" s="112"/>
      <c r="X55" s="112"/>
      <c r="Y55" s="112"/>
      <c r="Z55" s="112"/>
      <c r="AA55" s="112"/>
    </row>
    <row r="56" spans="1:27" ht="14.25" customHeight="1">
      <c r="A56" s="111" t="s">
        <v>2167</v>
      </c>
      <c r="B56" s="85" t="s">
        <v>2168</v>
      </c>
      <c r="C56" s="111" t="s">
        <v>1513</v>
      </c>
      <c r="D56" s="112"/>
      <c r="E56" s="148" t="s">
        <v>2169</v>
      </c>
      <c r="F56" s="149" t="s">
        <v>2170</v>
      </c>
      <c r="G56" s="144" t="s">
        <v>2171</v>
      </c>
      <c r="H56" s="144" t="s">
        <v>2172</v>
      </c>
      <c r="I56" s="88" t="s">
        <v>184</v>
      </c>
      <c r="J56" s="145" t="s">
        <v>663</v>
      </c>
      <c r="K56" s="111" t="s">
        <v>363</v>
      </c>
      <c r="L56" s="112"/>
      <c r="M56" s="112"/>
      <c r="N56" s="112"/>
      <c r="O56" s="112"/>
      <c r="P56" s="112"/>
      <c r="Q56" s="112"/>
      <c r="R56" s="112"/>
      <c r="S56" s="112"/>
      <c r="T56" s="112"/>
      <c r="U56" s="112"/>
      <c r="V56" s="112"/>
      <c r="W56" s="112"/>
      <c r="X56" s="112"/>
      <c r="Y56" s="112"/>
      <c r="Z56" s="112"/>
      <c r="AA56" s="112"/>
    </row>
    <row r="57" spans="1:27" ht="14.25" customHeight="1">
      <c r="A57" s="111" t="s">
        <v>2173</v>
      </c>
      <c r="B57" s="85" t="s">
        <v>2174</v>
      </c>
      <c r="C57" s="111" t="s">
        <v>1519</v>
      </c>
      <c r="D57" s="112"/>
      <c r="E57" s="162" t="s">
        <v>2006</v>
      </c>
      <c r="F57" s="163" t="s">
        <v>2175</v>
      </c>
      <c r="G57" s="163" t="s">
        <v>2176</v>
      </c>
      <c r="H57" s="163" t="s">
        <v>2177</v>
      </c>
      <c r="I57" s="101" t="s">
        <v>177</v>
      </c>
      <c r="J57" s="145" t="s">
        <v>663</v>
      </c>
      <c r="K57" s="111" t="s">
        <v>2178</v>
      </c>
      <c r="L57" s="112"/>
      <c r="M57" s="112"/>
      <c r="N57" s="112"/>
      <c r="O57" s="112"/>
      <c r="P57" s="112"/>
      <c r="Q57" s="112"/>
      <c r="R57" s="112"/>
      <c r="S57" s="112"/>
      <c r="T57" s="112"/>
      <c r="U57" s="112"/>
      <c r="V57" s="112"/>
      <c r="W57" s="112"/>
      <c r="X57" s="112"/>
      <c r="Y57" s="112"/>
      <c r="Z57" s="112"/>
      <c r="AA57" s="112"/>
    </row>
    <row r="58" spans="1:27" ht="14.25" customHeight="1">
      <c r="A58" s="248" t="s">
        <v>2179</v>
      </c>
      <c r="B58" s="245" t="s">
        <v>2180</v>
      </c>
      <c r="C58" s="111" t="s">
        <v>1524</v>
      </c>
      <c r="D58" s="112"/>
      <c r="E58" s="162" t="s">
        <v>168</v>
      </c>
      <c r="F58" s="163" t="s">
        <v>2181</v>
      </c>
      <c r="G58" s="163" t="s">
        <v>2182</v>
      </c>
      <c r="H58" s="163" t="s">
        <v>2183</v>
      </c>
      <c r="I58" s="101" t="s">
        <v>177</v>
      </c>
      <c r="J58" s="145" t="s">
        <v>663</v>
      </c>
      <c r="K58" s="111" t="s">
        <v>2178</v>
      </c>
      <c r="L58" s="112"/>
      <c r="M58" s="112"/>
      <c r="N58" s="112"/>
      <c r="O58" s="112"/>
      <c r="P58" s="112"/>
      <c r="Q58" s="112"/>
      <c r="R58" s="112"/>
      <c r="S58" s="112"/>
      <c r="T58" s="112"/>
      <c r="U58" s="112"/>
      <c r="V58" s="112"/>
      <c r="W58" s="112"/>
      <c r="X58" s="112"/>
      <c r="Y58" s="112"/>
      <c r="Z58" s="112"/>
      <c r="AA58" s="112"/>
    </row>
    <row r="59" spans="1:27" ht="14.25" customHeight="1">
      <c r="A59" s="225"/>
      <c r="B59" s="225"/>
      <c r="C59" s="111" t="s">
        <v>1531</v>
      </c>
      <c r="D59" s="112"/>
      <c r="E59" s="162" t="s">
        <v>168</v>
      </c>
      <c r="F59" s="163" t="s">
        <v>2184</v>
      </c>
      <c r="G59" s="163" t="s">
        <v>2185</v>
      </c>
      <c r="H59" s="163" t="s">
        <v>2186</v>
      </c>
      <c r="I59" s="101" t="s">
        <v>177</v>
      </c>
      <c r="J59" s="145" t="s">
        <v>663</v>
      </c>
      <c r="K59" s="111" t="s">
        <v>2178</v>
      </c>
      <c r="L59" s="112"/>
      <c r="M59" s="112"/>
      <c r="N59" s="112"/>
      <c r="O59" s="112"/>
      <c r="P59" s="112"/>
      <c r="Q59" s="112"/>
      <c r="R59" s="112"/>
      <c r="S59" s="112"/>
      <c r="T59" s="112"/>
      <c r="U59" s="112"/>
      <c r="V59" s="112"/>
      <c r="W59" s="112"/>
      <c r="X59" s="112"/>
      <c r="Y59" s="112"/>
      <c r="Z59" s="112"/>
      <c r="AA59" s="112"/>
    </row>
    <row r="60" spans="1:27" ht="14.25" customHeight="1">
      <c r="A60" s="111" t="s">
        <v>2187</v>
      </c>
      <c r="B60" s="85" t="s">
        <v>2188</v>
      </c>
      <c r="C60" s="111" t="s">
        <v>1536</v>
      </c>
      <c r="D60" s="112"/>
      <c r="E60" s="162" t="s">
        <v>2189</v>
      </c>
      <c r="F60" s="163" t="s">
        <v>2190</v>
      </c>
      <c r="G60" s="163" t="s">
        <v>2191</v>
      </c>
      <c r="H60" s="163" t="s">
        <v>2192</v>
      </c>
      <c r="I60" s="101" t="s">
        <v>177</v>
      </c>
      <c r="J60" s="145" t="s">
        <v>663</v>
      </c>
      <c r="K60" s="111" t="s">
        <v>2178</v>
      </c>
      <c r="L60" s="112"/>
      <c r="M60" s="112"/>
      <c r="N60" s="112"/>
      <c r="O60" s="112"/>
      <c r="P60" s="112"/>
      <c r="Q60" s="112"/>
      <c r="R60" s="112"/>
      <c r="S60" s="112"/>
      <c r="T60" s="112"/>
      <c r="U60" s="112"/>
      <c r="V60" s="112"/>
      <c r="W60" s="112"/>
      <c r="X60" s="112"/>
      <c r="Y60" s="112"/>
      <c r="Z60" s="112"/>
      <c r="AA60" s="112"/>
    </row>
    <row r="61" spans="1:27" ht="14.25" customHeight="1">
      <c r="A61" s="248" t="s">
        <v>2193</v>
      </c>
      <c r="B61" s="245" t="s">
        <v>2194</v>
      </c>
      <c r="C61" s="111" t="s">
        <v>1542</v>
      </c>
      <c r="D61" s="112"/>
      <c r="E61" s="162" t="s">
        <v>2195</v>
      </c>
      <c r="F61" s="163" t="s">
        <v>2196</v>
      </c>
      <c r="G61" s="163" t="s">
        <v>2197</v>
      </c>
      <c r="H61" s="163" t="s">
        <v>2198</v>
      </c>
      <c r="I61" s="101" t="s">
        <v>177</v>
      </c>
      <c r="J61" s="145" t="s">
        <v>663</v>
      </c>
      <c r="K61" s="111" t="s">
        <v>2178</v>
      </c>
      <c r="L61" s="112"/>
      <c r="M61" s="112"/>
      <c r="N61" s="112"/>
      <c r="O61" s="112"/>
      <c r="P61" s="112"/>
      <c r="Q61" s="112"/>
      <c r="R61" s="112"/>
      <c r="S61" s="112"/>
      <c r="T61" s="112"/>
      <c r="U61" s="112"/>
      <c r="V61" s="112"/>
      <c r="W61" s="112"/>
      <c r="X61" s="112"/>
      <c r="Y61" s="112"/>
      <c r="Z61" s="112"/>
      <c r="AA61" s="112"/>
    </row>
    <row r="62" spans="1:27" ht="14.25" customHeight="1">
      <c r="A62" s="225"/>
      <c r="B62" s="225"/>
      <c r="C62" s="111" t="s">
        <v>1547</v>
      </c>
      <c r="D62" s="112"/>
      <c r="E62" s="162" t="s">
        <v>2199</v>
      </c>
      <c r="F62" s="163" t="s">
        <v>2200</v>
      </c>
      <c r="G62" s="163" t="s">
        <v>2201</v>
      </c>
      <c r="H62" s="163" t="s">
        <v>2202</v>
      </c>
      <c r="I62" s="101" t="s">
        <v>177</v>
      </c>
      <c r="J62" s="145" t="s">
        <v>663</v>
      </c>
      <c r="K62" s="111" t="s">
        <v>2178</v>
      </c>
      <c r="L62" s="112"/>
      <c r="M62" s="112"/>
      <c r="N62" s="112"/>
      <c r="O62" s="112"/>
      <c r="P62" s="112"/>
      <c r="Q62" s="112"/>
      <c r="R62" s="112"/>
      <c r="S62" s="112"/>
      <c r="T62" s="112"/>
      <c r="U62" s="112"/>
      <c r="V62" s="112"/>
      <c r="W62" s="112"/>
      <c r="X62" s="112"/>
      <c r="Y62" s="112"/>
      <c r="Z62" s="112"/>
      <c r="AA62" s="112"/>
    </row>
    <row r="63" spans="1:27" ht="14.25" customHeight="1">
      <c r="A63" s="111" t="s">
        <v>2203</v>
      </c>
      <c r="B63" s="85" t="s">
        <v>2204</v>
      </c>
      <c r="C63" s="111" t="s">
        <v>1553</v>
      </c>
      <c r="D63" s="112"/>
      <c r="E63" s="164" t="s">
        <v>2205</v>
      </c>
      <c r="F63" s="163" t="s">
        <v>2206</v>
      </c>
      <c r="G63" s="163" t="s">
        <v>2207</v>
      </c>
      <c r="H63" s="163" t="s">
        <v>2208</v>
      </c>
      <c r="I63" s="101" t="s">
        <v>177</v>
      </c>
      <c r="J63" s="145" t="s">
        <v>663</v>
      </c>
      <c r="K63" s="111" t="s">
        <v>2178</v>
      </c>
      <c r="L63" s="112"/>
      <c r="M63" s="112"/>
      <c r="N63" s="112"/>
      <c r="O63" s="112"/>
      <c r="P63" s="112"/>
      <c r="Q63" s="112"/>
      <c r="R63" s="112"/>
      <c r="S63" s="112"/>
      <c r="T63" s="112"/>
      <c r="U63" s="112"/>
      <c r="V63" s="112"/>
      <c r="W63" s="112"/>
      <c r="X63" s="112"/>
      <c r="Y63" s="112"/>
      <c r="Z63" s="112"/>
      <c r="AA63" s="112"/>
    </row>
    <row r="64" spans="1:27" ht="14.25" customHeight="1">
      <c r="A64" s="111" t="s">
        <v>2209</v>
      </c>
      <c r="B64" s="85" t="s">
        <v>2210</v>
      </c>
      <c r="C64" s="111" t="s">
        <v>1559</v>
      </c>
      <c r="D64" s="112"/>
      <c r="E64" s="164" t="s">
        <v>2033</v>
      </c>
      <c r="F64" s="163" t="s">
        <v>2211</v>
      </c>
      <c r="G64" s="163" t="s">
        <v>2212</v>
      </c>
      <c r="H64" s="163" t="s">
        <v>2213</v>
      </c>
      <c r="I64" s="101" t="s">
        <v>177</v>
      </c>
      <c r="J64" s="145" t="s">
        <v>663</v>
      </c>
      <c r="K64" s="111" t="s">
        <v>2214</v>
      </c>
      <c r="L64" s="112"/>
      <c r="M64" s="112"/>
      <c r="N64" s="112"/>
      <c r="O64" s="112"/>
      <c r="P64" s="112"/>
      <c r="Q64" s="112"/>
      <c r="R64" s="112"/>
      <c r="S64" s="112"/>
      <c r="T64" s="112"/>
      <c r="U64" s="112"/>
      <c r="V64" s="112"/>
      <c r="W64" s="112"/>
      <c r="X64" s="112"/>
      <c r="Y64" s="112"/>
      <c r="Z64" s="112"/>
      <c r="AA64" s="112"/>
    </row>
    <row r="65" spans="1:27" ht="14.25" customHeight="1">
      <c r="A65" s="159" t="s">
        <v>2215</v>
      </c>
      <c r="B65" s="165" t="s">
        <v>2216</v>
      </c>
      <c r="C65" s="111" t="s">
        <v>1563</v>
      </c>
      <c r="D65" s="112"/>
      <c r="E65" s="111" t="s">
        <v>2217</v>
      </c>
      <c r="F65" s="159" t="s">
        <v>2218</v>
      </c>
      <c r="G65" s="159" t="s">
        <v>2219</v>
      </c>
      <c r="H65" s="159" t="s">
        <v>2220</v>
      </c>
      <c r="I65" s="101" t="s">
        <v>177</v>
      </c>
      <c r="J65" s="145" t="s">
        <v>663</v>
      </c>
      <c r="K65" s="111" t="s">
        <v>2178</v>
      </c>
      <c r="L65" s="112"/>
      <c r="M65" s="112"/>
      <c r="N65" s="112"/>
      <c r="O65" s="112"/>
      <c r="P65" s="112"/>
      <c r="Q65" s="112"/>
      <c r="R65" s="112"/>
      <c r="S65" s="112"/>
      <c r="T65" s="112"/>
      <c r="U65" s="112"/>
      <c r="V65" s="112"/>
      <c r="W65" s="112"/>
      <c r="X65" s="112"/>
      <c r="Y65" s="112"/>
      <c r="Z65" s="112"/>
      <c r="AA65" s="112"/>
    </row>
    <row r="66" spans="1:27" ht="14.25" customHeight="1">
      <c r="A66" s="159" t="s">
        <v>2221</v>
      </c>
      <c r="B66" s="165" t="s">
        <v>2222</v>
      </c>
      <c r="C66" s="111" t="s">
        <v>1566</v>
      </c>
      <c r="D66" s="112"/>
      <c r="E66" s="111" t="s">
        <v>2223</v>
      </c>
      <c r="F66" s="159" t="s">
        <v>2224</v>
      </c>
      <c r="G66" s="159" t="s">
        <v>2225</v>
      </c>
      <c r="H66" s="159" t="s">
        <v>2226</v>
      </c>
      <c r="I66" s="101" t="s">
        <v>177</v>
      </c>
      <c r="J66" s="145" t="s">
        <v>663</v>
      </c>
      <c r="K66" s="111" t="s">
        <v>2178</v>
      </c>
      <c r="L66" s="112"/>
      <c r="M66" s="112"/>
      <c r="N66" s="112"/>
      <c r="O66" s="112"/>
      <c r="P66" s="112"/>
      <c r="Q66" s="112"/>
      <c r="R66" s="112"/>
      <c r="S66" s="112"/>
      <c r="T66" s="112"/>
      <c r="U66" s="112"/>
      <c r="V66" s="112"/>
      <c r="W66" s="112"/>
      <c r="X66" s="112"/>
      <c r="Y66" s="112"/>
      <c r="Z66" s="112"/>
      <c r="AA66" s="112"/>
    </row>
    <row r="67" spans="1:27" ht="14.25" customHeight="1">
      <c r="A67" s="159" t="s">
        <v>2227</v>
      </c>
      <c r="B67" s="165" t="s">
        <v>2228</v>
      </c>
      <c r="C67" s="111" t="s">
        <v>1569</v>
      </c>
      <c r="D67" s="112"/>
      <c r="E67" s="111" t="s">
        <v>2229</v>
      </c>
      <c r="F67" s="159" t="s">
        <v>2230</v>
      </c>
      <c r="G67" s="159" t="s">
        <v>2231</v>
      </c>
      <c r="H67" s="159" t="s">
        <v>2232</v>
      </c>
      <c r="I67" s="101" t="s">
        <v>177</v>
      </c>
      <c r="J67" s="145" t="s">
        <v>663</v>
      </c>
      <c r="K67" s="111" t="s">
        <v>2214</v>
      </c>
      <c r="L67" s="112"/>
      <c r="M67" s="112"/>
      <c r="N67" s="112"/>
      <c r="O67" s="112"/>
      <c r="P67" s="112"/>
      <c r="Q67" s="112"/>
      <c r="R67" s="112"/>
      <c r="S67" s="112"/>
      <c r="T67" s="112"/>
      <c r="U67" s="112"/>
      <c r="V67" s="112"/>
      <c r="W67" s="112"/>
      <c r="X67" s="112"/>
      <c r="Y67" s="112"/>
      <c r="Z67" s="112"/>
      <c r="AA67" s="112"/>
    </row>
    <row r="68" spans="1:27" ht="14.25" customHeight="1">
      <c r="A68" s="249" t="s">
        <v>2233</v>
      </c>
      <c r="B68" s="250" t="s">
        <v>2234</v>
      </c>
      <c r="C68" s="111" t="s">
        <v>1574</v>
      </c>
      <c r="D68" s="112"/>
      <c r="E68" s="111" t="s">
        <v>2235</v>
      </c>
      <c r="F68" s="159" t="s">
        <v>2236</v>
      </c>
      <c r="G68" s="159" t="s">
        <v>2237</v>
      </c>
      <c r="H68" s="159" t="s">
        <v>2238</v>
      </c>
      <c r="I68" s="101" t="s">
        <v>177</v>
      </c>
      <c r="J68" s="145" t="s">
        <v>663</v>
      </c>
      <c r="K68" s="111" t="s">
        <v>2178</v>
      </c>
      <c r="L68" s="112"/>
      <c r="M68" s="112"/>
      <c r="N68" s="112"/>
      <c r="O68" s="112"/>
      <c r="P68" s="112"/>
      <c r="Q68" s="112"/>
      <c r="R68" s="112"/>
      <c r="S68" s="112"/>
      <c r="T68" s="112"/>
      <c r="U68" s="112"/>
      <c r="V68" s="112"/>
      <c r="W68" s="112"/>
      <c r="X68" s="112"/>
      <c r="Y68" s="112"/>
      <c r="Z68" s="112"/>
      <c r="AA68" s="112"/>
    </row>
    <row r="69" spans="1:27" ht="14.25" customHeight="1">
      <c r="A69" s="225"/>
      <c r="B69" s="225"/>
      <c r="C69" s="111" t="s">
        <v>1580</v>
      </c>
      <c r="D69" s="112"/>
      <c r="E69" s="111" t="s">
        <v>2235</v>
      </c>
      <c r="F69" s="159" t="s">
        <v>2236</v>
      </c>
      <c r="G69" s="159" t="s">
        <v>2239</v>
      </c>
      <c r="H69" s="159" t="s">
        <v>2238</v>
      </c>
      <c r="I69" s="101" t="s">
        <v>177</v>
      </c>
      <c r="J69" s="145" t="s">
        <v>663</v>
      </c>
      <c r="K69" s="111" t="s">
        <v>2178</v>
      </c>
      <c r="L69" s="112"/>
      <c r="M69" s="112"/>
      <c r="N69" s="112"/>
      <c r="O69" s="112"/>
      <c r="P69" s="112"/>
      <c r="Q69" s="112"/>
      <c r="R69" s="112"/>
      <c r="S69" s="112"/>
      <c r="T69" s="112"/>
      <c r="U69" s="112"/>
      <c r="V69" s="112"/>
      <c r="W69" s="112"/>
      <c r="X69" s="112"/>
      <c r="Y69" s="112"/>
      <c r="Z69" s="112"/>
      <c r="AA69" s="112"/>
    </row>
    <row r="70" spans="1:27" ht="14.25" customHeight="1">
      <c r="A70" s="159" t="s">
        <v>2240</v>
      </c>
      <c r="B70" s="166" t="s">
        <v>2241</v>
      </c>
      <c r="C70" s="111" t="s">
        <v>1583</v>
      </c>
      <c r="D70" s="112"/>
      <c r="E70" s="111" t="s">
        <v>2242</v>
      </c>
      <c r="F70" s="159" t="s">
        <v>2138</v>
      </c>
      <c r="G70" s="159" t="s">
        <v>2243</v>
      </c>
      <c r="H70" s="159" t="s">
        <v>2244</v>
      </c>
      <c r="I70" s="101" t="s">
        <v>177</v>
      </c>
      <c r="J70" s="145" t="s">
        <v>663</v>
      </c>
      <c r="K70" s="111" t="s">
        <v>2245</v>
      </c>
      <c r="L70" s="112"/>
      <c r="M70" s="112"/>
      <c r="N70" s="112"/>
      <c r="O70" s="112"/>
      <c r="P70" s="112"/>
      <c r="Q70" s="112"/>
      <c r="R70" s="112"/>
      <c r="S70" s="112"/>
      <c r="T70" s="112"/>
      <c r="U70" s="112"/>
      <c r="V70" s="112"/>
      <c r="W70" s="112"/>
      <c r="X70" s="112"/>
      <c r="Y70" s="112"/>
      <c r="Z70" s="112"/>
      <c r="AA70" s="112"/>
    </row>
    <row r="71" spans="1:27" ht="14.25" customHeight="1">
      <c r="A71" s="246" t="s">
        <v>2246</v>
      </c>
      <c r="B71" s="247" t="s">
        <v>2247</v>
      </c>
      <c r="C71" s="111" t="s">
        <v>1590</v>
      </c>
      <c r="D71" s="112"/>
      <c r="E71" s="111" t="s">
        <v>2248</v>
      </c>
      <c r="F71" s="159" t="s">
        <v>2249</v>
      </c>
      <c r="G71" s="159" t="s">
        <v>2250</v>
      </c>
      <c r="H71" s="159" t="s">
        <v>2251</v>
      </c>
      <c r="I71" s="101" t="s">
        <v>177</v>
      </c>
      <c r="J71" s="145" t="s">
        <v>663</v>
      </c>
      <c r="K71" s="111" t="s">
        <v>2178</v>
      </c>
      <c r="L71" s="112"/>
      <c r="M71" s="112"/>
      <c r="N71" s="112"/>
      <c r="O71" s="112"/>
      <c r="P71" s="112"/>
      <c r="Q71" s="112"/>
      <c r="R71" s="112"/>
      <c r="S71" s="112"/>
      <c r="T71" s="112"/>
      <c r="U71" s="112"/>
      <c r="V71" s="112"/>
      <c r="W71" s="112"/>
      <c r="X71" s="112"/>
      <c r="Y71" s="112"/>
      <c r="Z71" s="112"/>
      <c r="AA71" s="112"/>
    </row>
    <row r="72" spans="1:27" ht="14.25" customHeight="1">
      <c r="A72" s="238"/>
      <c r="B72" s="238"/>
      <c r="C72" s="111" t="s">
        <v>1593</v>
      </c>
      <c r="D72" s="112"/>
      <c r="E72" s="111" t="s">
        <v>2248</v>
      </c>
      <c r="F72" s="159" t="s">
        <v>2249</v>
      </c>
      <c r="G72" s="159" t="s">
        <v>2250</v>
      </c>
      <c r="H72" s="159" t="s">
        <v>2252</v>
      </c>
      <c r="I72" s="101" t="s">
        <v>177</v>
      </c>
      <c r="J72" s="145" t="s">
        <v>663</v>
      </c>
      <c r="K72" s="111" t="s">
        <v>2178</v>
      </c>
      <c r="L72" s="112"/>
      <c r="M72" s="112"/>
      <c r="N72" s="112"/>
      <c r="O72" s="112"/>
      <c r="P72" s="112"/>
      <c r="Q72" s="112"/>
      <c r="R72" s="112"/>
      <c r="S72" s="112"/>
      <c r="T72" s="112"/>
      <c r="U72" s="112"/>
      <c r="V72" s="112"/>
      <c r="W72" s="112"/>
      <c r="X72" s="112"/>
      <c r="Y72" s="112"/>
      <c r="Z72" s="112"/>
      <c r="AA72" s="112"/>
    </row>
    <row r="73" spans="1:27" ht="14.25" customHeight="1">
      <c r="A73" s="225"/>
      <c r="B73" s="225"/>
      <c r="C73" s="111" t="s">
        <v>1597</v>
      </c>
      <c r="D73" s="112"/>
      <c r="E73" s="111" t="s">
        <v>2248</v>
      </c>
      <c r="F73" s="159" t="s">
        <v>2249</v>
      </c>
      <c r="G73" s="159" t="s">
        <v>2253</v>
      </c>
      <c r="H73" s="159" t="s">
        <v>2254</v>
      </c>
      <c r="I73" s="101" t="s">
        <v>177</v>
      </c>
      <c r="J73" s="145" t="s">
        <v>663</v>
      </c>
      <c r="K73" s="111" t="s">
        <v>2178</v>
      </c>
      <c r="L73" s="112"/>
      <c r="M73" s="112"/>
      <c r="N73" s="112"/>
      <c r="O73" s="112"/>
      <c r="P73" s="112"/>
      <c r="Q73" s="112"/>
      <c r="R73" s="112"/>
      <c r="S73" s="112"/>
      <c r="T73" s="112"/>
      <c r="U73" s="112"/>
      <c r="V73" s="112"/>
      <c r="W73" s="112"/>
      <c r="X73" s="112"/>
      <c r="Y73" s="112"/>
      <c r="Z73" s="112"/>
      <c r="AA73" s="112"/>
    </row>
    <row r="74" spans="1:27" ht="14.25" customHeight="1">
      <c r="A74" s="153" t="s">
        <v>2255</v>
      </c>
      <c r="B74" s="165" t="s">
        <v>2256</v>
      </c>
      <c r="C74" s="111" t="s">
        <v>1601</v>
      </c>
      <c r="D74" s="112"/>
      <c r="E74" s="111" t="s">
        <v>2257</v>
      </c>
      <c r="F74" s="159" t="s">
        <v>2224</v>
      </c>
      <c r="G74" s="159" t="s">
        <v>2258</v>
      </c>
      <c r="H74" s="159" t="s">
        <v>2259</v>
      </c>
      <c r="I74" s="101" t="s">
        <v>177</v>
      </c>
      <c r="J74" s="145" t="s">
        <v>663</v>
      </c>
      <c r="K74" s="111" t="s">
        <v>2245</v>
      </c>
      <c r="L74" s="112"/>
      <c r="M74" s="112"/>
      <c r="N74" s="112"/>
      <c r="O74" s="112"/>
      <c r="P74" s="112"/>
      <c r="Q74" s="112"/>
      <c r="R74" s="112"/>
      <c r="S74" s="112"/>
      <c r="T74" s="112"/>
      <c r="U74" s="112"/>
      <c r="V74" s="112"/>
      <c r="W74" s="112"/>
      <c r="X74" s="112"/>
      <c r="Y74" s="112"/>
      <c r="Z74" s="112"/>
      <c r="AA74" s="112"/>
    </row>
    <row r="75" spans="1:27" ht="14.25" customHeight="1">
      <c r="A75" s="111" t="s">
        <v>2260</v>
      </c>
      <c r="B75" s="85" t="s">
        <v>2261</v>
      </c>
      <c r="C75" s="111" t="s">
        <v>1605</v>
      </c>
      <c r="D75" s="112"/>
      <c r="E75" s="153" t="s">
        <v>2006</v>
      </c>
      <c r="F75" s="156" t="s">
        <v>2262</v>
      </c>
      <c r="G75" s="156" t="s">
        <v>2263</v>
      </c>
      <c r="H75" s="156" t="s">
        <v>2264</v>
      </c>
      <c r="I75" s="101" t="s">
        <v>177</v>
      </c>
      <c r="J75" s="145" t="s">
        <v>663</v>
      </c>
      <c r="K75" s="111" t="s">
        <v>2265</v>
      </c>
      <c r="L75" s="112"/>
      <c r="M75" s="112"/>
      <c r="N75" s="112"/>
      <c r="O75" s="112"/>
      <c r="P75" s="112"/>
      <c r="Q75" s="112"/>
      <c r="R75" s="112"/>
      <c r="S75" s="112"/>
      <c r="T75" s="112"/>
      <c r="U75" s="112"/>
      <c r="V75" s="112"/>
      <c r="W75" s="112"/>
      <c r="X75" s="112"/>
      <c r="Y75" s="112"/>
      <c r="Z75" s="112"/>
      <c r="AA75" s="112"/>
    </row>
    <row r="76" spans="1:27" ht="14.25" customHeight="1">
      <c r="A76" s="111" t="s">
        <v>2266</v>
      </c>
      <c r="B76" s="85" t="s">
        <v>2267</v>
      </c>
      <c r="C76" s="111" t="s">
        <v>1611</v>
      </c>
      <c r="D76" s="112"/>
      <c r="E76" s="153" t="s">
        <v>2268</v>
      </c>
      <c r="F76" s="156" t="s">
        <v>2269</v>
      </c>
      <c r="G76" s="156" t="s">
        <v>2270</v>
      </c>
      <c r="H76" s="156" t="s">
        <v>2271</v>
      </c>
      <c r="I76" s="101" t="s">
        <v>177</v>
      </c>
      <c r="J76" s="145" t="s">
        <v>663</v>
      </c>
      <c r="K76" s="111" t="s">
        <v>2265</v>
      </c>
      <c r="L76" s="112"/>
      <c r="M76" s="112"/>
      <c r="N76" s="112"/>
      <c r="O76" s="112"/>
      <c r="P76" s="112"/>
      <c r="Q76" s="112"/>
      <c r="R76" s="112"/>
      <c r="S76" s="112"/>
      <c r="T76" s="112"/>
      <c r="U76" s="112"/>
      <c r="V76" s="112"/>
      <c r="W76" s="112"/>
      <c r="X76" s="112"/>
      <c r="Y76" s="112"/>
      <c r="Z76" s="112"/>
      <c r="AA76" s="112"/>
    </row>
    <row r="77" spans="1:27" ht="14.25" customHeight="1">
      <c r="A77" s="111" t="s">
        <v>2272</v>
      </c>
      <c r="B77" s="85" t="s">
        <v>2273</v>
      </c>
      <c r="C77" s="111" t="s">
        <v>1806</v>
      </c>
      <c r="D77" s="112"/>
      <c r="E77" s="153" t="s">
        <v>2274</v>
      </c>
      <c r="F77" s="156" t="s">
        <v>2275</v>
      </c>
      <c r="G77" s="156" t="s">
        <v>2276</v>
      </c>
      <c r="H77" s="156" t="s">
        <v>2277</v>
      </c>
      <c r="I77" s="101" t="s">
        <v>177</v>
      </c>
      <c r="J77" s="145" t="s">
        <v>663</v>
      </c>
      <c r="K77" s="111" t="s">
        <v>2265</v>
      </c>
      <c r="L77" s="112"/>
      <c r="M77" s="112"/>
      <c r="N77" s="112"/>
      <c r="O77" s="112"/>
      <c r="P77" s="112"/>
      <c r="Q77" s="112"/>
      <c r="R77" s="112"/>
      <c r="S77" s="112"/>
      <c r="T77" s="112"/>
      <c r="U77" s="112"/>
      <c r="V77" s="112"/>
      <c r="W77" s="112"/>
      <c r="X77" s="112"/>
      <c r="Y77" s="112"/>
      <c r="Z77" s="112"/>
      <c r="AA77" s="112"/>
    </row>
    <row r="78" spans="1:27" ht="14.25" customHeight="1">
      <c r="A78" s="111" t="s">
        <v>2278</v>
      </c>
      <c r="B78" s="85" t="s">
        <v>2279</v>
      </c>
      <c r="C78" s="111" t="s">
        <v>1809</v>
      </c>
      <c r="D78" s="112"/>
      <c r="E78" s="153" t="s">
        <v>2280</v>
      </c>
      <c r="F78" s="156" t="s">
        <v>2281</v>
      </c>
      <c r="G78" s="156" t="s">
        <v>2282</v>
      </c>
      <c r="H78" s="111" t="s">
        <v>2283</v>
      </c>
      <c r="I78" s="88" t="s">
        <v>184</v>
      </c>
      <c r="J78" s="145" t="s">
        <v>663</v>
      </c>
      <c r="K78" s="111" t="s">
        <v>2265</v>
      </c>
      <c r="L78" s="112"/>
      <c r="M78" s="112"/>
      <c r="N78" s="112"/>
      <c r="O78" s="112"/>
      <c r="P78" s="112"/>
      <c r="Q78" s="112"/>
      <c r="R78" s="112"/>
      <c r="S78" s="112"/>
      <c r="T78" s="112"/>
      <c r="U78" s="112"/>
      <c r="V78" s="112"/>
      <c r="W78" s="112"/>
      <c r="X78" s="112"/>
      <c r="Y78" s="112"/>
      <c r="Z78" s="112"/>
      <c r="AA78" s="112"/>
    </row>
    <row r="79" spans="1:27" ht="14.25" customHeight="1">
      <c r="A79" s="111" t="s">
        <v>2284</v>
      </c>
      <c r="B79" s="85" t="s">
        <v>2285</v>
      </c>
      <c r="C79" s="111" t="s">
        <v>1813</v>
      </c>
      <c r="D79" s="112"/>
      <c r="E79" s="153" t="s">
        <v>2286</v>
      </c>
      <c r="F79" s="156" t="s">
        <v>2287</v>
      </c>
      <c r="G79" s="153" t="s">
        <v>2288</v>
      </c>
      <c r="H79" s="156" t="s">
        <v>2289</v>
      </c>
      <c r="I79" s="101" t="s">
        <v>177</v>
      </c>
      <c r="J79" s="145" t="s">
        <v>663</v>
      </c>
      <c r="K79" s="111" t="s">
        <v>2265</v>
      </c>
      <c r="L79" s="112"/>
      <c r="M79" s="112"/>
      <c r="N79" s="112"/>
      <c r="O79" s="112"/>
      <c r="P79" s="112"/>
      <c r="Q79" s="112"/>
      <c r="R79" s="112"/>
      <c r="S79" s="112"/>
      <c r="T79" s="112"/>
      <c r="U79" s="112"/>
      <c r="V79" s="112"/>
      <c r="W79" s="112"/>
      <c r="X79" s="112"/>
      <c r="Y79" s="112"/>
      <c r="Z79" s="112"/>
      <c r="AA79" s="112"/>
    </row>
    <row r="80" spans="1:27" ht="14.25" customHeight="1">
      <c r="A80" s="111" t="s">
        <v>2290</v>
      </c>
      <c r="B80" s="245" t="s">
        <v>2291</v>
      </c>
      <c r="C80" s="111" t="s">
        <v>1816</v>
      </c>
      <c r="D80" s="112"/>
      <c r="E80" s="153" t="s">
        <v>2292</v>
      </c>
      <c r="F80" s="156" t="s">
        <v>2293</v>
      </c>
      <c r="G80" s="156" t="s">
        <v>2294</v>
      </c>
      <c r="H80" s="156" t="s">
        <v>2295</v>
      </c>
      <c r="I80" s="101" t="s">
        <v>177</v>
      </c>
      <c r="J80" s="145" t="s">
        <v>663</v>
      </c>
      <c r="K80" s="111" t="s">
        <v>2296</v>
      </c>
      <c r="L80" s="112"/>
      <c r="M80" s="112"/>
      <c r="N80" s="112"/>
      <c r="O80" s="112"/>
      <c r="P80" s="112"/>
      <c r="Q80" s="112"/>
      <c r="R80" s="112"/>
      <c r="S80" s="112"/>
      <c r="T80" s="112"/>
      <c r="U80" s="112"/>
      <c r="V80" s="112"/>
      <c r="W80" s="112"/>
      <c r="X80" s="112"/>
      <c r="Y80" s="112"/>
      <c r="Z80" s="112"/>
      <c r="AA80" s="112"/>
    </row>
    <row r="81" spans="1:27" ht="14.25" customHeight="1">
      <c r="A81" s="111" t="s">
        <v>2290</v>
      </c>
      <c r="B81" s="238"/>
      <c r="C81" s="111" t="s">
        <v>1820</v>
      </c>
      <c r="D81" s="112"/>
      <c r="E81" s="153" t="s">
        <v>2292</v>
      </c>
      <c r="F81" s="156" t="s">
        <v>2297</v>
      </c>
      <c r="G81" s="156" t="s">
        <v>2298</v>
      </c>
      <c r="H81" s="156" t="s">
        <v>2299</v>
      </c>
      <c r="I81" s="101" t="s">
        <v>177</v>
      </c>
      <c r="J81" s="145" t="s">
        <v>663</v>
      </c>
      <c r="K81" s="111" t="s">
        <v>2296</v>
      </c>
      <c r="L81" s="112"/>
      <c r="M81" s="112"/>
      <c r="N81" s="112"/>
      <c r="O81" s="112"/>
      <c r="P81" s="112"/>
      <c r="Q81" s="112"/>
      <c r="R81" s="112"/>
      <c r="S81" s="112"/>
      <c r="T81" s="112"/>
      <c r="U81" s="112"/>
      <c r="V81" s="112"/>
      <c r="W81" s="112"/>
      <c r="X81" s="112"/>
      <c r="Y81" s="112"/>
      <c r="Z81" s="112"/>
      <c r="AA81" s="112"/>
    </row>
    <row r="82" spans="1:27" ht="14.25" customHeight="1">
      <c r="A82" s="111" t="s">
        <v>2290</v>
      </c>
      <c r="B82" s="238"/>
      <c r="C82" s="111" t="s">
        <v>1823</v>
      </c>
      <c r="D82" s="112"/>
      <c r="E82" s="153" t="s">
        <v>2292</v>
      </c>
      <c r="F82" s="156" t="s">
        <v>2297</v>
      </c>
      <c r="G82" s="156" t="s">
        <v>2300</v>
      </c>
      <c r="H82" s="156" t="s">
        <v>2301</v>
      </c>
      <c r="I82" s="101" t="s">
        <v>177</v>
      </c>
      <c r="J82" s="145" t="s">
        <v>663</v>
      </c>
      <c r="K82" s="111" t="s">
        <v>2296</v>
      </c>
      <c r="L82" s="112"/>
      <c r="M82" s="112"/>
      <c r="N82" s="112"/>
      <c r="O82" s="112"/>
      <c r="P82" s="112"/>
      <c r="Q82" s="112"/>
      <c r="R82" s="112"/>
      <c r="S82" s="112"/>
      <c r="T82" s="112"/>
      <c r="U82" s="112"/>
      <c r="V82" s="112"/>
      <c r="W82" s="112"/>
      <c r="X82" s="112"/>
      <c r="Y82" s="112"/>
      <c r="Z82" s="112"/>
      <c r="AA82" s="112"/>
    </row>
    <row r="83" spans="1:27" ht="14.25" customHeight="1">
      <c r="A83" s="111" t="s">
        <v>2290</v>
      </c>
      <c r="B83" s="238"/>
      <c r="C83" s="111" t="s">
        <v>1826</v>
      </c>
      <c r="D83" s="112"/>
      <c r="E83" s="153" t="s">
        <v>2292</v>
      </c>
      <c r="F83" s="156" t="s">
        <v>2302</v>
      </c>
      <c r="G83" s="156" t="s">
        <v>2303</v>
      </c>
      <c r="H83" s="156" t="s">
        <v>2304</v>
      </c>
      <c r="I83" s="101" t="s">
        <v>177</v>
      </c>
      <c r="J83" s="145" t="s">
        <v>663</v>
      </c>
      <c r="K83" s="111" t="s">
        <v>2296</v>
      </c>
      <c r="L83" s="112"/>
      <c r="M83" s="112"/>
      <c r="N83" s="112"/>
      <c r="O83" s="112"/>
      <c r="P83" s="112"/>
      <c r="Q83" s="112"/>
      <c r="R83" s="112"/>
      <c r="S83" s="112"/>
      <c r="T83" s="112"/>
      <c r="U83" s="112"/>
      <c r="V83" s="112"/>
      <c r="W83" s="112"/>
      <c r="X83" s="112"/>
      <c r="Y83" s="112"/>
      <c r="Z83" s="112"/>
      <c r="AA83" s="112"/>
    </row>
    <row r="84" spans="1:27" ht="14.25" customHeight="1">
      <c r="A84" s="111" t="s">
        <v>2290</v>
      </c>
      <c r="B84" s="238"/>
      <c r="C84" s="111" t="s">
        <v>1829</v>
      </c>
      <c r="D84" s="112"/>
      <c r="E84" s="153" t="s">
        <v>2292</v>
      </c>
      <c r="F84" s="156" t="s">
        <v>2293</v>
      </c>
      <c r="G84" s="156" t="s">
        <v>2305</v>
      </c>
      <c r="H84" s="156" t="s">
        <v>2306</v>
      </c>
      <c r="I84" s="88" t="s">
        <v>184</v>
      </c>
      <c r="J84" s="145" t="s">
        <v>663</v>
      </c>
      <c r="K84" s="111" t="s">
        <v>2296</v>
      </c>
      <c r="L84" s="112"/>
      <c r="M84" s="112"/>
      <c r="N84" s="112"/>
      <c r="O84" s="112"/>
      <c r="P84" s="112"/>
      <c r="Q84" s="112"/>
      <c r="R84" s="112"/>
      <c r="S84" s="112"/>
      <c r="T84" s="112"/>
      <c r="U84" s="112"/>
      <c r="V84" s="112"/>
      <c r="W84" s="112"/>
      <c r="X84" s="112"/>
      <c r="Y84" s="112"/>
      <c r="Z84" s="112"/>
      <c r="AA84" s="112"/>
    </row>
    <row r="85" spans="1:27" ht="14.25" customHeight="1">
      <c r="A85" s="111" t="s">
        <v>2290</v>
      </c>
      <c r="B85" s="238"/>
      <c r="C85" s="111" t="s">
        <v>1832</v>
      </c>
      <c r="D85" s="112"/>
      <c r="E85" s="153" t="s">
        <v>2292</v>
      </c>
      <c r="F85" s="156" t="s">
        <v>2307</v>
      </c>
      <c r="G85" s="156" t="s">
        <v>2308</v>
      </c>
      <c r="H85" s="156" t="s">
        <v>2309</v>
      </c>
      <c r="I85" s="101" t="s">
        <v>177</v>
      </c>
      <c r="J85" s="145" t="s">
        <v>663</v>
      </c>
      <c r="K85" s="111" t="s">
        <v>2296</v>
      </c>
      <c r="L85" s="112"/>
      <c r="M85" s="112"/>
      <c r="N85" s="112"/>
      <c r="O85" s="112"/>
      <c r="P85" s="112"/>
      <c r="Q85" s="112"/>
      <c r="R85" s="112"/>
      <c r="S85" s="112"/>
      <c r="T85" s="112"/>
      <c r="U85" s="112"/>
      <c r="V85" s="112"/>
      <c r="W85" s="112"/>
      <c r="X85" s="112"/>
      <c r="Y85" s="112"/>
      <c r="Z85" s="112"/>
      <c r="AA85" s="112"/>
    </row>
    <row r="86" spans="1:27" ht="14.25" customHeight="1">
      <c r="A86" s="111" t="s">
        <v>2290</v>
      </c>
      <c r="B86" s="238"/>
      <c r="C86" s="111" t="s">
        <v>1834</v>
      </c>
      <c r="D86" s="112"/>
      <c r="E86" s="153" t="s">
        <v>2292</v>
      </c>
      <c r="F86" s="156" t="s">
        <v>2293</v>
      </c>
      <c r="G86" s="156" t="s">
        <v>2310</v>
      </c>
      <c r="H86" s="156" t="s">
        <v>2311</v>
      </c>
      <c r="I86" s="101" t="s">
        <v>177</v>
      </c>
      <c r="J86" s="145" t="s">
        <v>663</v>
      </c>
      <c r="K86" s="111" t="s">
        <v>2296</v>
      </c>
      <c r="L86" s="112"/>
      <c r="M86" s="112"/>
      <c r="N86" s="112"/>
      <c r="O86" s="112"/>
      <c r="P86" s="112"/>
      <c r="Q86" s="112"/>
      <c r="R86" s="112"/>
      <c r="S86" s="112"/>
      <c r="T86" s="112"/>
      <c r="U86" s="112"/>
      <c r="V86" s="112"/>
      <c r="W86" s="112"/>
      <c r="X86" s="112"/>
      <c r="Y86" s="112"/>
      <c r="Z86" s="112"/>
      <c r="AA86" s="112"/>
    </row>
    <row r="87" spans="1:27" ht="14.25" customHeight="1">
      <c r="A87" s="111" t="s">
        <v>2290</v>
      </c>
      <c r="B87" s="238"/>
      <c r="C87" s="111" t="s">
        <v>1838</v>
      </c>
      <c r="D87" s="112"/>
      <c r="E87" s="153" t="s">
        <v>2292</v>
      </c>
      <c r="F87" s="156" t="s">
        <v>2293</v>
      </c>
      <c r="G87" s="156" t="s">
        <v>2312</v>
      </c>
      <c r="H87" s="156" t="s">
        <v>2313</v>
      </c>
      <c r="I87" s="88" t="s">
        <v>184</v>
      </c>
      <c r="J87" s="145" t="s">
        <v>663</v>
      </c>
      <c r="K87" s="111" t="s">
        <v>2296</v>
      </c>
      <c r="L87" s="112"/>
      <c r="M87" s="112"/>
      <c r="N87" s="112"/>
      <c r="O87" s="112"/>
      <c r="P87" s="112"/>
      <c r="Q87" s="112"/>
      <c r="R87" s="112"/>
      <c r="S87" s="112"/>
      <c r="T87" s="112"/>
      <c r="U87" s="112"/>
      <c r="V87" s="112"/>
      <c r="W87" s="112"/>
      <c r="X87" s="112"/>
      <c r="Y87" s="112"/>
      <c r="Z87" s="112"/>
      <c r="AA87" s="112"/>
    </row>
    <row r="88" spans="1:27" ht="14.25" customHeight="1">
      <c r="A88" s="111" t="s">
        <v>2290</v>
      </c>
      <c r="B88" s="238"/>
      <c r="C88" s="111" t="s">
        <v>1844</v>
      </c>
      <c r="D88" s="112"/>
      <c r="E88" s="153" t="s">
        <v>2292</v>
      </c>
      <c r="F88" s="156" t="s">
        <v>2293</v>
      </c>
      <c r="G88" s="156" t="s">
        <v>2314</v>
      </c>
      <c r="H88" s="156" t="s">
        <v>2315</v>
      </c>
      <c r="I88" s="88" t="s">
        <v>184</v>
      </c>
      <c r="J88" s="145" t="s">
        <v>663</v>
      </c>
      <c r="K88" s="111" t="s">
        <v>2296</v>
      </c>
      <c r="L88" s="112"/>
      <c r="M88" s="112"/>
      <c r="N88" s="112"/>
      <c r="O88" s="112"/>
      <c r="P88" s="112"/>
      <c r="Q88" s="112"/>
      <c r="R88" s="112"/>
      <c r="S88" s="112"/>
      <c r="T88" s="112"/>
      <c r="U88" s="112"/>
      <c r="V88" s="112"/>
      <c r="W88" s="112"/>
      <c r="X88" s="112"/>
      <c r="Y88" s="112"/>
      <c r="Z88" s="112"/>
      <c r="AA88" s="112"/>
    </row>
    <row r="89" spans="1:27" ht="14.25" customHeight="1">
      <c r="A89" s="111" t="s">
        <v>2290</v>
      </c>
      <c r="B89" s="238"/>
      <c r="C89" s="111" t="s">
        <v>1848</v>
      </c>
      <c r="D89" s="112"/>
      <c r="E89" s="153" t="s">
        <v>2292</v>
      </c>
      <c r="F89" s="156" t="s">
        <v>2293</v>
      </c>
      <c r="G89" s="156" t="s">
        <v>2316</v>
      </c>
      <c r="H89" s="153" t="s">
        <v>2317</v>
      </c>
      <c r="I89" s="101" t="s">
        <v>177</v>
      </c>
      <c r="J89" s="145" t="s">
        <v>663</v>
      </c>
      <c r="K89" s="111" t="s">
        <v>2296</v>
      </c>
      <c r="L89" s="112"/>
      <c r="M89" s="112"/>
      <c r="N89" s="112"/>
      <c r="O89" s="112"/>
      <c r="P89" s="112"/>
      <c r="Q89" s="112"/>
      <c r="R89" s="112"/>
      <c r="S89" s="112"/>
      <c r="T89" s="112"/>
      <c r="U89" s="112"/>
      <c r="V89" s="112"/>
      <c r="W89" s="112"/>
      <c r="X89" s="112"/>
      <c r="Y89" s="112"/>
      <c r="Z89" s="112"/>
      <c r="AA89" s="112"/>
    </row>
    <row r="90" spans="1:27" ht="14.25" customHeight="1">
      <c r="A90" s="111" t="s">
        <v>2290</v>
      </c>
      <c r="B90" s="238"/>
      <c r="C90" s="111" t="s">
        <v>1851</v>
      </c>
      <c r="D90" s="112"/>
      <c r="E90" s="153" t="s">
        <v>2292</v>
      </c>
      <c r="F90" s="156" t="s">
        <v>2293</v>
      </c>
      <c r="G90" s="156" t="s">
        <v>2318</v>
      </c>
      <c r="H90" s="156" t="s">
        <v>2319</v>
      </c>
      <c r="I90" s="101" t="s">
        <v>177</v>
      </c>
      <c r="J90" s="145" t="s">
        <v>663</v>
      </c>
      <c r="K90" s="111" t="s">
        <v>2296</v>
      </c>
      <c r="L90" s="112"/>
      <c r="M90" s="112"/>
      <c r="N90" s="112"/>
      <c r="O90" s="112"/>
      <c r="P90" s="112"/>
      <c r="Q90" s="112"/>
      <c r="R90" s="112"/>
      <c r="S90" s="112"/>
      <c r="T90" s="112"/>
      <c r="U90" s="112"/>
      <c r="V90" s="112"/>
      <c r="W90" s="112"/>
      <c r="X90" s="112"/>
      <c r="Y90" s="112"/>
      <c r="Z90" s="112"/>
      <c r="AA90" s="112"/>
    </row>
    <row r="91" spans="1:27" ht="14.25" customHeight="1">
      <c r="A91" s="111" t="s">
        <v>2290</v>
      </c>
      <c r="B91" s="238"/>
      <c r="C91" s="111" t="s">
        <v>1854</v>
      </c>
      <c r="D91" s="112"/>
      <c r="E91" s="153" t="s">
        <v>2292</v>
      </c>
      <c r="F91" s="156" t="s">
        <v>2293</v>
      </c>
      <c r="G91" s="156" t="s">
        <v>2320</v>
      </c>
      <c r="H91" s="156" t="s">
        <v>2321</v>
      </c>
      <c r="I91" s="88" t="s">
        <v>184</v>
      </c>
      <c r="J91" s="145" t="s">
        <v>663</v>
      </c>
      <c r="K91" s="111" t="s">
        <v>2296</v>
      </c>
      <c r="L91" s="112"/>
      <c r="M91" s="112"/>
      <c r="N91" s="112"/>
      <c r="O91" s="112"/>
      <c r="P91" s="112"/>
      <c r="Q91" s="112"/>
      <c r="R91" s="112"/>
      <c r="S91" s="112"/>
      <c r="T91" s="112"/>
      <c r="U91" s="112"/>
      <c r="V91" s="112"/>
      <c r="W91" s="112"/>
      <c r="X91" s="112"/>
      <c r="Y91" s="112"/>
      <c r="Z91" s="112"/>
      <c r="AA91" s="112"/>
    </row>
    <row r="92" spans="1:27" ht="14.25" customHeight="1">
      <c r="A92" s="111" t="s">
        <v>2290</v>
      </c>
      <c r="B92" s="238"/>
      <c r="C92" s="111" t="s">
        <v>1859</v>
      </c>
      <c r="D92" s="112"/>
      <c r="E92" s="153" t="s">
        <v>2292</v>
      </c>
      <c r="F92" s="156" t="s">
        <v>2322</v>
      </c>
      <c r="G92" s="156" t="s">
        <v>2318</v>
      </c>
      <c r="H92" s="156" t="s">
        <v>2323</v>
      </c>
      <c r="I92" s="101" t="s">
        <v>177</v>
      </c>
      <c r="J92" s="145" t="s">
        <v>663</v>
      </c>
      <c r="K92" s="111" t="s">
        <v>2296</v>
      </c>
      <c r="L92" s="112"/>
      <c r="M92" s="112"/>
      <c r="N92" s="112"/>
      <c r="O92" s="112"/>
      <c r="P92" s="112"/>
      <c r="Q92" s="112"/>
      <c r="R92" s="112"/>
      <c r="S92" s="112"/>
      <c r="T92" s="112"/>
      <c r="U92" s="112"/>
      <c r="V92" s="112"/>
      <c r="W92" s="112"/>
      <c r="X92" s="112"/>
      <c r="Y92" s="112"/>
      <c r="Z92" s="112"/>
      <c r="AA92" s="112"/>
    </row>
    <row r="93" spans="1:27" ht="14.25" customHeight="1">
      <c r="A93" s="111" t="s">
        <v>2290</v>
      </c>
      <c r="B93" s="225"/>
      <c r="C93" s="111" t="s">
        <v>1864</v>
      </c>
      <c r="D93" s="112"/>
      <c r="E93" s="153" t="s">
        <v>2292</v>
      </c>
      <c r="F93" s="156" t="s">
        <v>2322</v>
      </c>
      <c r="G93" s="156" t="s">
        <v>2320</v>
      </c>
      <c r="H93" s="156" t="s">
        <v>2321</v>
      </c>
      <c r="I93" s="88" t="s">
        <v>184</v>
      </c>
      <c r="J93" s="145" t="s">
        <v>663</v>
      </c>
      <c r="K93" s="111" t="s">
        <v>2296</v>
      </c>
      <c r="L93" s="112"/>
      <c r="M93" s="112"/>
      <c r="N93" s="112"/>
      <c r="O93" s="112"/>
      <c r="P93" s="112"/>
      <c r="Q93" s="112"/>
      <c r="R93" s="112"/>
      <c r="S93" s="112"/>
      <c r="T93" s="112"/>
      <c r="U93" s="112"/>
      <c r="V93" s="112"/>
      <c r="W93" s="112"/>
      <c r="X93" s="112"/>
      <c r="Y93" s="112"/>
      <c r="Z93" s="112"/>
      <c r="AA93" s="112"/>
    </row>
    <row r="94" spans="1:27" ht="14.25" customHeight="1">
      <c r="A94" s="111" t="s">
        <v>2324</v>
      </c>
      <c r="B94" s="245" t="s">
        <v>2325</v>
      </c>
      <c r="C94" s="111" t="s">
        <v>1866</v>
      </c>
      <c r="D94" s="112"/>
      <c r="E94" s="153" t="s">
        <v>2326</v>
      </c>
      <c r="F94" s="156" t="s">
        <v>2327</v>
      </c>
      <c r="G94" s="156" t="s">
        <v>2328</v>
      </c>
      <c r="H94" s="156" t="s">
        <v>2329</v>
      </c>
      <c r="I94" s="101" t="s">
        <v>177</v>
      </c>
      <c r="J94" s="145" t="s">
        <v>663</v>
      </c>
      <c r="K94" s="111" t="s">
        <v>2296</v>
      </c>
      <c r="L94" s="112"/>
      <c r="M94" s="112"/>
      <c r="N94" s="112"/>
      <c r="O94" s="112"/>
      <c r="P94" s="112"/>
      <c r="Q94" s="112"/>
      <c r="R94" s="112"/>
      <c r="S94" s="112"/>
      <c r="T94" s="112"/>
      <c r="U94" s="112"/>
      <c r="V94" s="112"/>
      <c r="W94" s="112"/>
      <c r="X94" s="112"/>
      <c r="Y94" s="112"/>
      <c r="Z94" s="112"/>
      <c r="AA94" s="112"/>
    </row>
    <row r="95" spans="1:27" ht="14.25" customHeight="1">
      <c r="A95" s="111" t="s">
        <v>2324</v>
      </c>
      <c r="B95" s="238"/>
      <c r="C95" s="111" t="s">
        <v>1868</v>
      </c>
      <c r="D95" s="112"/>
      <c r="E95" s="153" t="s">
        <v>2326</v>
      </c>
      <c r="F95" s="156" t="s">
        <v>2330</v>
      </c>
      <c r="G95" s="156" t="s">
        <v>2331</v>
      </c>
      <c r="H95" s="156" t="s">
        <v>2332</v>
      </c>
      <c r="I95" s="101" t="s">
        <v>177</v>
      </c>
      <c r="J95" s="145" t="s">
        <v>663</v>
      </c>
      <c r="K95" s="111" t="s">
        <v>2296</v>
      </c>
      <c r="L95" s="112"/>
      <c r="M95" s="112"/>
      <c r="N95" s="112"/>
      <c r="O95" s="112"/>
      <c r="P95" s="112"/>
      <c r="Q95" s="112"/>
      <c r="R95" s="112"/>
      <c r="S95" s="112"/>
      <c r="T95" s="112"/>
      <c r="U95" s="112"/>
      <c r="V95" s="112"/>
      <c r="W95" s="112"/>
      <c r="X95" s="112"/>
      <c r="Y95" s="112"/>
      <c r="Z95" s="112"/>
      <c r="AA95" s="112"/>
    </row>
    <row r="96" spans="1:27" ht="14.25" customHeight="1">
      <c r="A96" s="111" t="s">
        <v>2324</v>
      </c>
      <c r="B96" s="225"/>
      <c r="C96" s="111" t="s">
        <v>1870</v>
      </c>
      <c r="D96" s="112"/>
      <c r="E96" s="153" t="s">
        <v>2326</v>
      </c>
      <c r="F96" s="156" t="s">
        <v>2333</v>
      </c>
      <c r="G96" s="156" t="s">
        <v>2334</v>
      </c>
      <c r="H96" s="156" t="s">
        <v>2335</v>
      </c>
      <c r="I96" s="101" t="s">
        <v>177</v>
      </c>
      <c r="J96" s="145" t="s">
        <v>663</v>
      </c>
      <c r="K96" s="111" t="s">
        <v>2296</v>
      </c>
      <c r="L96" s="112"/>
      <c r="M96" s="112"/>
      <c r="N96" s="112"/>
      <c r="O96" s="112"/>
      <c r="P96" s="112"/>
      <c r="Q96" s="112"/>
      <c r="R96" s="112"/>
      <c r="S96" s="112"/>
      <c r="T96" s="112"/>
      <c r="U96" s="112"/>
      <c r="V96" s="112"/>
      <c r="W96" s="112"/>
      <c r="X96" s="112"/>
      <c r="Y96" s="112"/>
      <c r="Z96" s="112"/>
      <c r="AA96" s="112"/>
    </row>
    <row r="97" spans="1:27" ht="14.25" customHeight="1">
      <c r="A97" s="111" t="s">
        <v>2336</v>
      </c>
      <c r="B97" s="245" t="s">
        <v>2256</v>
      </c>
      <c r="C97" s="111" t="s">
        <v>1872</v>
      </c>
      <c r="D97" s="112"/>
      <c r="E97" s="153" t="s">
        <v>2006</v>
      </c>
      <c r="F97" s="156" t="s">
        <v>2337</v>
      </c>
      <c r="G97" s="156" t="s">
        <v>2338</v>
      </c>
      <c r="H97" s="156" t="s">
        <v>2339</v>
      </c>
      <c r="I97" s="101" t="s">
        <v>177</v>
      </c>
      <c r="J97" s="145" t="s">
        <v>663</v>
      </c>
      <c r="K97" s="111" t="s">
        <v>2296</v>
      </c>
      <c r="L97" s="112"/>
      <c r="M97" s="112"/>
      <c r="N97" s="112"/>
      <c r="O97" s="112"/>
      <c r="P97" s="112"/>
      <c r="Q97" s="112"/>
      <c r="R97" s="112"/>
      <c r="S97" s="112"/>
      <c r="T97" s="112"/>
      <c r="U97" s="112"/>
      <c r="V97" s="112"/>
      <c r="W97" s="112"/>
      <c r="X97" s="112"/>
      <c r="Y97" s="112"/>
      <c r="Z97" s="112"/>
      <c r="AA97" s="112"/>
    </row>
    <row r="98" spans="1:27" ht="14.25" customHeight="1">
      <c r="A98" s="111" t="s">
        <v>2336</v>
      </c>
      <c r="B98" s="238"/>
      <c r="C98" s="111" t="s">
        <v>1876</v>
      </c>
      <c r="D98" s="112"/>
      <c r="E98" s="153" t="s">
        <v>2006</v>
      </c>
      <c r="F98" s="156" t="s">
        <v>2340</v>
      </c>
      <c r="G98" s="156" t="s">
        <v>2338</v>
      </c>
      <c r="H98" s="156" t="s">
        <v>2339</v>
      </c>
      <c r="I98" s="101" t="s">
        <v>177</v>
      </c>
      <c r="J98" s="145" t="s">
        <v>663</v>
      </c>
      <c r="K98" s="111" t="s">
        <v>2296</v>
      </c>
      <c r="L98" s="112"/>
      <c r="M98" s="112"/>
      <c r="N98" s="112"/>
      <c r="O98" s="112"/>
      <c r="P98" s="112"/>
      <c r="Q98" s="112"/>
      <c r="R98" s="112"/>
      <c r="S98" s="112"/>
      <c r="T98" s="112"/>
      <c r="U98" s="112"/>
      <c r="V98" s="112"/>
      <c r="W98" s="112"/>
      <c r="X98" s="112"/>
      <c r="Y98" s="112"/>
      <c r="Z98" s="112"/>
      <c r="AA98" s="112"/>
    </row>
    <row r="99" spans="1:27" ht="14.25" customHeight="1">
      <c r="A99" s="111" t="s">
        <v>2336</v>
      </c>
      <c r="B99" s="225"/>
      <c r="C99" s="111" t="s">
        <v>1880</v>
      </c>
      <c r="D99" s="112"/>
      <c r="E99" s="153" t="s">
        <v>2006</v>
      </c>
      <c r="F99" s="156" t="s">
        <v>2341</v>
      </c>
      <c r="G99" s="156" t="s">
        <v>2338</v>
      </c>
      <c r="H99" s="156" t="s">
        <v>2339</v>
      </c>
      <c r="I99" s="101" t="s">
        <v>177</v>
      </c>
      <c r="J99" s="145" t="s">
        <v>663</v>
      </c>
      <c r="K99" s="111" t="s">
        <v>2296</v>
      </c>
      <c r="L99" s="112"/>
      <c r="M99" s="112"/>
      <c r="N99" s="112"/>
      <c r="O99" s="112"/>
      <c r="P99" s="112"/>
      <c r="Q99" s="112"/>
      <c r="R99" s="112"/>
      <c r="S99" s="112"/>
      <c r="T99" s="112"/>
      <c r="U99" s="112"/>
      <c r="V99" s="112"/>
      <c r="W99" s="112"/>
      <c r="X99" s="112"/>
      <c r="Y99" s="112"/>
      <c r="Z99" s="112"/>
      <c r="AA99" s="112"/>
    </row>
    <row r="100" spans="1:27" ht="14.25" customHeight="1">
      <c r="A100" s="111" t="s">
        <v>2342</v>
      </c>
      <c r="B100" s="85" t="s">
        <v>2343</v>
      </c>
      <c r="C100" s="111" t="s">
        <v>1883</v>
      </c>
      <c r="D100" s="112"/>
      <c r="E100" s="153" t="s">
        <v>2006</v>
      </c>
      <c r="F100" s="111" t="s">
        <v>2344</v>
      </c>
      <c r="G100" s="167" t="s">
        <v>2345</v>
      </c>
      <c r="H100" s="85" t="s">
        <v>2346</v>
      </c>
      <c r="I100" s="88" t="s">
        <v>184</v>
      </c>
      <c r="J100" s="168" t="s">
        <v>668</v>
      </c>
      <c r="K100" s="112"/>
      <c r="L100" s="112"/>
      <c r="M100" s="112"/>
      <c r="N100" s="112"/>
      <c r="O100" s="112"/>
      <c r="P100" s="112"/>
      <c r="Q100" s="112"/>
      <c r="R100" s="112"/>
      <c r="S100" s="112"/>
      <c r="T100" s="112"/>
      <c r="U100" s="112"/>
      <c r="V100" s="112"/>
      <c r="W100" s="112"/>
      <c r="X100" s="112"/>
      <c r="Y100" s="112"/>
      <c r="Z100" s="112"/>
      <c r="AA100" s="112"/>
    </row>
    <row r="101" spans="1:27" ht="14.25" customHeight="1">
      <c r="A101" s="111" t="s">
        <v>2347</v>
      </c>
      <c r="B101" s="169" t="s">
        <v>2348</v>
      </c>
      <c r="C101" s="111" t="s">
        <v>1887</v>
      </c>
      <c r="D101" s="112"/>
      <c r="E101" s="111" t="s">
        <v>2349</v>
      </c>
      <c r="F101" s="111" t="s">
        <v>2350</v>
      </c>
      <c r="G101" s="170" t="s">
        <v>2348</v>
      </c>
      <c r="H101" s="171" t="s">
        <v>2351</v>
      </c>
      <c r="I101" s="88" t="s">
        <v>184</v>
      </c>
      <c r="J101" s="168" t="s">
        <v>668</v>
      </c>
      <c r="K101" s="112"/>
      <c r="L101" s="112"/>
      <c r="M101" s="112"/>
      <c r="N101" s="112"/>
      <c r="O101" s="112"/>
      <c r="P101" s="112"/>
      <c r="Q101" s="112"/>
      <c r="R101" s="112"/>
      <c r="S101" s="112"/>
      <c r="T101" s="112"/>
      <c r="U101" s="112"/>
      <c r="V101" s="112"/>
      <c r="W101" s="112"/>
      <c r="X101" s="112"/>
      <c r="Y101" s="112"/>
      <c r="Z101" s="112"/>
      <c r="AA101" s="112"/>
    </row>
    <row r="102" spans="1:27" ht="14.25" customHeight="1">
      <c r="A102" s="111" t="s">
        <v>2352</v>
      </c>
      <c r="B102" s="169" t="s">
        <v>2353</v>
      </c>
      <c r="C102" s="111" t="s">
        <v>1889</v>
      </c>
      <c r="D102" s="112"/>
      <c r="E102" s="111" t="s">
        <v>2354</v>
      </c>
      <c r="F102" s="111" t="s">
        <v>2355</v>
      </c>
      <c r="G102" s="111" t="s">
        <v>2356</v>
      </c>
      <c r="H102" s="111" t="s">
        <v>2357</v>
      </c>
      <c r="I102" s="88" t="s">
        <v>184</v>
      </c>
      <c r="J102" s="168" t="s">
        <v>668</v>
      </c>
      <c r="K102" s="112"/>
      <c r="L102" s="112"/>
      <c r="M102" s="112"/>
      <c r="N102" s="112"/>
      <c r="O102" s="112"/>
      <c r="P102" s="112"/>
      <c r="Q102" s="112"/>
      <c r="R102" s="112"/>
      <c r="S102" s="112"/>
      <c r="T102" s="112"/>
      <c r="U102" s="112"/>
      <c r="V102" s="112"/>
      <c r="W102" s="112"/>
      <c r="X102" s="112"/>
      <c r="Y102" s="112"/>
      <c r="Z102" s="112"/>
      <c r="AA102" s="112"/>
    </row>
    <row r="103" spans="1:27" ht="14.25" customHeight="1">
      <c r="A103" s="111" t="s">
        <v>2358</v>
      </c>
      <c r="B103" s="85" t="s">
        <v>2359</v>
      </c>
      <c r="C103" s="111" t="s">
        <v>1893</v>
      </c>
      <c r="D103" s="112"/>
      <c r="E103" s="111" t="s">
        <v>2150</v>
      </c>
      <c r="F103" s="111" t="s">
        <v>2360</v>
      </c>
      <c r="G103" s="111" t="s">
        <v>2356</v>
      </c>
      <c r="H103" s="111" t="s">
        <v>2361</v>
      </c>
      <c r="I103" s="88" t="s">
        <v>184</v>
      </c>
      <c r="J103" s="168" t="s">
        <v>668</v>
      </c>
      <c r="K103" s="112"/>
      <c r="L103" s="112"/>
      <c r="M103" s="112"/>
      <c r="N103" s="112"/>
      <c r="O103" s="112"/>
      <c r="P103" s="112"/>
      <c r="Q103" s="112"/>
      <c r="R103" s="112"/>
      <c r="S103" s="112"/>
      <c r="T103" s="112"/>
      <c r="U103" s="112"/>
      <c r="V103" s="112"/>
      <c r="W103" s="112"/>
      <c r="X103" s="112"/>
      <c r="Y103" s="112"/>
      <c r="Z103" s="112"/>
      <c r="AA103" s="112"/>
    </row>
    <row r="104" spans="1:27" ht="14.25" customHeight="1">
      <c r="A104" s="111" t="s">
        <v>2362</v>
      </c>
      <c r="B104" s="169" t="s">
        <v>2363</v>
      </c>
      <c r="C104" s="111" t="s">
        <v>1898</v>
      </c>
      <c r="D104" s="112"/>
      <c r="E104" s="153" t="s">
        <v>2006</v>
      </c>
      <c r="F104" s="111" t="s">
        <v>2364</v>
      </c>
      <c r="G104" s="111" t="s">
        <v>2365</v>
      </c>
      <c r="H104" s="111" t="s">
        <v>2366</v>
      </c>
      <c r="I104" s="88" t="s">
        <v>184</v>
      </c>
      <c r="J104" s="168" t="s">
        <v>668</v>
      </c>
      <c r="K104" s="112"/>
      <c r="L104" s="112"/>
      <c r="M104" s="112"/>
      <c r="N104" s="112"/>
      <c r="O104" s="112"/>
      <c r="P104" s="112"/>
      <c r="Q104" s="112"/>
      <c r="R104" s="112"/>
      <c r="S104" s="112"/>
      <c r="T104" s="112"/>
      <c r="U104" s="112"/>
      <c r="V104" s="112"/>
      <c r="W104" s="112"/>
      <c r="X104" s="112"/>
      <c r="Y104" s="112"/>
      <c r="Z104" s="112"/>
      <c r="AA104" s="112"/>
    </row>
    <row r="105" spans="1:27" ht="14.25" customHeight="1">
      <c r="A105" s="111" t="s">
        <v>2367</v>
      </c>
      <c r="B105" s="169" t="s">
        <v>2368</v>
      </c>
      <c r="C105" s="111" t="s">
        <v>1902</v>
      </c>
      <c r="D105" s="112"/>
      <c r="E105" s="111" t="s">
        <v>26</v>
      </c>
      <c r="F105" s="111" t="s">
        <v>2369</v>
      </c>
      <c r="G105" s="111" t="s">
        <v>2370</v>
      </c>
      <c r="H105" s="111" t="s">
        <v>2371</v>
      </c>
      <c r="I105" s="88" t="s">
        <v>184</v>
      </c>
      <c r="J105" s="168" t="s">
        <v>668</v>
      </c>
      <c r="K105" s="112"/>
      <c r="L105" s="112"/>
      <c r="M105" s="112"/>
      <c r="N105" s="112"/>
      <c r="O105" s="112"/>
      <c r="P105" s="112"/>
      <c r="Q105" s="112"/>
      <c r="R105" s="112"/>
      <c r="S105" s="112"/>
      <c r="T105" s="112"/>
      <c r="U105" s="112"/>
      <c r="V105" s="112"/>
      <c r="W105" s="112"/>
      <c r="X105" s="112"/>
      <c r="Y105" s="112"/>
      <c r="Z105" s="112"/>
      <c r="AA105" s="112"/>
    </row>
    <row r="106" spans="1:27" ht="14.25" customHeight="1">
      <c r="A106" s="111" t="s">
        <v>2372</v>
      </c>
      <c r="B106" s="169" t="s">
        <v>2373</v>
      </c>
      <c r="C106" s="111" t="s">
        <v>1908</v>
      </c>
      <c r="D106" s="112"/>
      <c r="E106" s="111" t="s">
        <v>2150</v>
      </c>
      <c r="F106" s="111" t="s">
        <v>2374</v>
      </c>
      <c r="G106" s="111" t="s">
        <v>2375</v>
      </c>
      <c r="H106" s="111" t="s">
        <v>2376</v>
      </c>
      <c r="I106" s="88" t="s">
        <v>184</v>
      </c>
      <c r="J106" s="168" t="s">
        <v>668</v>
      </c>
      <c r="K106" s="112"/>
      <c r="L106" s="112"/>
      <c r="M106" s="112"/>
      <c r="N106" s="112"/>
      <c r="O106" s="112"/>
      <c r="P106" s="112"/>
      <c r="Q106" s="112"/>
      <c r="R106" s="112"/>
      <c r="S106" s="112"/>
      <c r="T106" s="112"/>
      <c r="U106" s="112"/>
      <c r="V106" s="112"/>
      <c r="W106" s="112"/>
      <c r="X106" s="112"/>
      <c r="Y106" s="112"/>
      <c r="Z106" s="112"/>
      <c r="AA106" s="112"/>
    </row>
    <row r="107" spans="1:27" ht="14.25" customHeight="1">
      <c r="A107" s="111" t="s">
        <v>2377</v>
      </c>
      <c r="B107" s="169" t="s">
        <v>2378</v>
      </c>
      <c r="C107" s="111" t="s">
        <v>1910</v>
      </c>
      <c r="D107" s="112"/>
      <c r="E107" s="111" t="s">
        <v>2379</v>
      </c>
      <c r="F107" s="111" t="s">
        <v>2380</v>
      </c>
      <c r="G107" s="111" t="s">
        <v>2381</v>
      </c>
      <c r="H107" s="111" t="s">
        <v>2382</v>
      </c>
      <c r="I107" s="88" t="s">
        <v>184</v>
      </c>
      <c r="J107" s="168" t="s">
        <v>668</v>
      </c>
      <c r="K107" s="112"/>
      <c r="L107" s="112"/>
      <c r="M107" s="112"/>
      <c r="N107" s="112"/>
      <c r="O107" s="112"/>
      <c r="P107" s="112"/>
      <c r="Q107" s="112"/>
      <c r="R107" s="112"/>
      <c r="S107" s="112"/>
      <c r="T107" s="112"/>
      <c r="U107" s="112"/>
      <c r="V107" s="112"/>
      <c r="W107" s="112"/>
      <c r="X107" s="112"/>
      <c r="Y107" s="112"/>
      <c r="Z107" s="112"/>
      <c r="AA107" s="112"/>
    </row>
    <row r="108" spans="1:27" ht="14.25" customHeight="1">
      <c r="A108" s="111" t="s">
        <v>2383</v>
      </c>
      <c r="B108" s="85" t="s">
        <v>2384</v>
      </c>
      <c r="C108" s="111" t="s">
        <v>1912</v>
      </c>
      <c r="D108" s="112"/>
      <c r="E108" s="111" t="s">
        <v>2150</v>
      </c>
      <c r="F108" s="111" t="s">
        <v>2385</v>
      </c>
      <c r="G108" s="111" t="s">
        <v>2386</v>
      </c>
      <c r="H108" s="111" t="s">
        <v>2387</v>
      </c>
      <c r="I108" s="101" t="s">
        <v>177</v>
      </c>
      <c r="J108" s="168" t="s">
        <v>668</v>
      </c>
      <c r="K108" s="112"/>
      <c r="L108" s="112"/>
      <c r="M108" s="112"/>
      <c r="N108" s="112"/>
      <c r="O108" s="112"/>
      <c r="P108" s="112"/>
      <c r="Q108" s="112"/>
      <c r="R108" s="112"/>
      <c r="S108" s="112"/>
      <c r="T108" s="112"/>
      <c r="U108" s="112"/>
      <c r="V108" s="112"/>
      <c r="W108" s="112"/>
      <c r="X108" s="112"/>
      <c r="Y108" s="112"/>
      <c r="Z108" s="112"/>
      <c r="AA108" s="112"/>
    </row>
    <row r="109" spans="1:27" ht="14.25" customHeight="1">
      <c r="A109" s="111" t="s">
        <v>2388</v>
      </c>
      <c r="B109" s="169" t="s">
        <v>2389</v>
      </c>
      <c r="C109" s="111" t="s">
        <v>1916</v>
      </c>
      <c r="D109" s="112"/>
      <c r="E109" s="111" t="s">
        <v>2390</v>
      </c>
      <c r="F109" s="111" t="s">
        <v>2391</v>
      </c>
      <c r="G109" s="111" t="s">
        <v>2392</v>
      </c>
      <c r="H109" s="111" t="s">
        <v>2393</v>
      </c>
      <c r="I109" s="88" t="s">
        <v>184</v>
      </c>
      <c r="J109" s="168" t="s">
        <v>668</v>
      </c>
      <c r="K109" s="112"/>
      <c r="L109" s="112"/>
      <c r="M109" s="112"/>
      <c r="N109" s="112"/>
      <c r="O109" s="112"/>
      <c r="P109" s="112"/>
      <c r="Q109" s="112"/>
      <c r="R109" s="112"/>
      <c r="S109" s="112"/>
      <c r="T109" s="112"/>
      <c r="U109" s="112"/>
      <c r="V109" s="112"/>
      <c r="W109" s="112"/>
      <c r="X109" s="112"/>
      <c r="Y109" s="112"/>
      <c r="Z109" s="112"/>
      <c r="AA109" s="112"/>
    </row>
    <row r="110" spans="1:27" ht="14.25" customHeight="1">
      <c r="A110" s="111" t="s">
        <v>2394</v>
      </c>
      <c r="B110" s="85" t="s">
        <v>2395</v>
      </c>
      <c r="C110" s="111" t="s">
        <v>1920</v>
      </c>
      <c r="D110" s="112"/>
      <c r="E110" s="66" t="s">
        <v>1973</v>
      </c>
      <c r="F110" s="172" t="s">
        <v>2396</v>
      </c>
      <c r="G110" s="172" t="s">
        <v>2397</v>
      </c>
      <c r="H110" s="172" t="s">
        <v>2398</v>
      </c>
      <c r="I110" s="101" t="s">
        <v>177</v>
      </c>
      <c r="J110" s="168" t="s">
        <v>668</v>
      </c>
      <c r="K110" s="112"/>
      <c r="L110" s="112"/>
      <c r="M110" s="112"/>
      <c r="N110" s="112"/>
      <c r="O110" s="112"/>
      <c r="P110" s="112"/>
      <c r="Q110" s="112"/>
      <c r="R110" s="112"/>
      <c r="S110" s="112"/>
      <c r="T110" s="112"/>
      <c r="U110" s="112"/>
      <c r="V110" s="112"/>
      <c r="W110" s="112"/>
      <c r="X110" s="112"/>
      <c r="Y110" s="112"/>
      <c r="Z110" s="112"/>
      <c r="AA110" s="112"/>
    </row>
    <row r="111" spans="1:27" ht="14.25" customHeight="1">
      <c r="A111" s="111" t="s">
        <v>2399</v>
      </c>
      <c r="B111" s="85" t="s">
        <v>2400</v>
      </c>
      <c r="C111" s="111" t="s">
        <v>1922</v>
      </c>
      <c r="D111" s="112"/>
      <c r="E111" s="60" t="s">
        <v>2401</v>
      </c>
      <c r="F111" s="173" t="s">
        <v>2402</v>
      </c>
      <c r="G111" s="173" t="s">
        <v>2403</v>
      </c>
      <c r="H111" s="172" t="s">
        <v>2404</v>
      </c>
      <c r="I111" s="101" t="s">
        <v>177</v>
      </c>
      <c r="J111" s="168" t="s">
        <v>668</v>
      </c>
      <c r="K111" s="112"/>
      <c r="L111" s="112"/>
      <c r="M111" s="112"/>
      <c r="N111" s="112"/>
      <c r="O111" s="112"/>
      <c r="P111" s="112"/>
      <c r="Q111" s="112"/>
      <c r="R111" s="112"/>
      <c r="S111" s="112"/>
      <c r="T111" s="112"/>
      <c r="U111" s="112"/>
      <c r="V111" s="112"/>
      <c r="W111" s="112"/>
      <c r="X111" s="112"/>
      <c r="Y111" s="112"/>
      <c r="Z111" s="112"/>
      <c r="AA111" s="112"/>
    </row>
    <row r="112" spans="1:27" ht="14.25" customHeight="1">
      <c r="A112" s="111" t="s">
        <v>2405</v>
      </c>
      <c r="B112" s="85" t="s">
        <v>2406</v>
      </c>
      <c r="C112" s="111" t="s">
        <v>1924</v>
      </c>
      <c r="D112" s="112"/>
      <c r="E112" s="66" t="s">
        <v>2407</v>
      </c>
      <c r="F112" s="174" t="s">
        <v>2408</v>
      </c>
      <c r="G112" s="172" t="s">
        <v>2409</v>
      </c>
      <c r="H112" s="172" t="s">
        <v>2410</v>
      </c>
      <c r="I112" s="101" t="s">
        <v>177</v>
      </c>
      <c r="J112" s="168" t="s">
        <v>668</v>
      </c>
      <c r="K112" s="112"/>
      <c r="L112" s="112"/>
      <c r="M112" s="112"/>
      <c r="N112" s="112"/>
      <c r="O112" s="112"/>
      <c r="P112" s="112"/>
      <c r="Q112" s="112"/>
      <c r="R112" s="112"/>
      <c r="S112" s="112"/>
      <c r="T112" s="112"/>
      <c r="U112" s="112"/>
      <c r="V112" s="112"/>
      <c r="W112" s="112"/>
      <c r="X112" s="112"/>
      <c r="Y112" s="112"/>
      <c r="Z112" s="112"/>
      <c r="AA112" s="112"/>
    </row>
    <row r="113" spans="1:27" ht="14.25" customHeight="1">
      <c r="A113" s="153" t="s">
        <v>2411</v>
      </c>
      <c r="B113" s="153" t="s">
        <v>2412</v>
      </c>
      <c r="C113" s="111" t="s">
        <v>1928</v>
      </c>
      <c r="D113" s="112"/>
      <c r="E113" s="153" t="s">
        <v>2413</v>
      </c>
      <c r="F113" s="156" t="s">
        <v>2414</v>
      </c>
      <c r="G113" s="153" t="s">
        <v>2415</v>
      </c>
      <c r="H113" s="156" t="s">
        <v>2416</v>
      </c>
      <c r="I113" s="101" t="s">
        <v>177</v>
      </c>
      <c r="J113" s="168" t="s">
        <v>668</v>
      </c>
      <c r="K113" s="112"/>
      <c r="L113" s="112"/>
      <c r="M113" s="112"/>
      <c r="N113" s="112"/>
      <c r="O113" s="112"/>
      <c r="P113" s="112"/>
      <c r="Q113" s="112"/>
      <c r="R113" s="112"/>
      <c r="S113" s="112"/>
      <c r="T113" s="112"/>
      <c r="U113" s="112"/>
      <c r="V113" s="112"/>
      <c r="W113" s="112"/>
      <c r="X113" s="112"/>
      <c r="Y113" s="112"/>
      <c r="Z113" s="112"/>
      <c r="AA113" s="112"/>
    </row>
    <row r="114" spans="1:27" ht="14.25" customHeight="1">
      <c r="A114" s="153" t="s">
        <v>2417</v>
      </c>
      <c r="B114" s="153" t="s">
        <v>2418</v>
      </c>
      <c r="C114" s="111" t="s">
        <v>1934</v>
      </c>
      <c r="D114" s="112"/>
      <c r="E114" s="153" t="s">
        <v>419</v>
      </c>
      <c r="F114" s="156" t="s">
        <v>2419</v>
      </c>
      <c r="G114" s="153" t="s">
        <v>2420</v>
      </c>
      <c r="H114" s="156" t="s">
        <v>2421</v>
      </c>
      <c r="I114" s="101" t="s">
        <v>177</v>
      </c>
      <c r="J114" s="168" t="s">
        <v>668</v>
      </c>
      <c r="K114" s="112"/>
      <c r="L114" s="112"/>
      <c r="M114" s="112"/>
      <c r="N114" s="112"/>
      <c r="O114" s="112"/>
      <c r="P114" s="112"/>
      <c r="Q114" s="112"/>
      <c r="R114" s="112"/>
      <c r="S114" s="112"/>
      <c r="T114" s="112"/>
      <c r="U114" s="112"/>
      <c r="V114" s="112"/>
      <c r="W114" s="112"/>
      <c r="X114" s="112"/>
      <c r="Y114" s="112"/>
      <c r="Z114" s="112"/>
      <c r="AA114" s="112"/>
    </row>
    <row r="115" spans="1:27" ht="14.25" customHeight="1">
      <c r="A115" s="153" t="s">
        <v>2422</v>
      </c>
      <c r="B115" s="153" t="s">
        <v>2423</v>
      </c>
      <c r="C115" s="111" t="s">
        <v>1940</v>
      </c>
      <c r="D115" s="112"/>
      <c r="E115" s="153" t="s">
        <v>2424</v>
      </c>
      <c r="F115" s="153" t="s">
        <v>2425</v>
      </c>
      <c r="G115" s="153" t="s">
        <v>2426</v>
      </c>
      <c r="H115" s="156" t="s">
        <v>2427</v>
      </c>
      <c r="I115" s="101" t="s">
        <v>177</v>
      </c>
      <c r="J115" s="168" t="s">
        <v>668</v>
      </c>
      <c r="K115" s="112"/>
      <c r="L115" s="112"/>
      <c r="M115" s="112"/>
      <c r="N115" s="112"/>
      <c r="O115" s="112"/>
      <c r="P115" s="112"/>
      <c r="Q115" s="112"/>
      <c r="R115" s="112"/>
      <c r="S115" s="112"/>
      <c r="T115" s="112"/>
      <c r="U115" s="112"/>
      <c r="V115" s="112"/>
      <c r="W115" s="112"/>
      <c r="X115" s="112"/>
      <c r="Y115" s="112"/>
      <c r="Z115" s="112"/>
      <c r="AA115" s="112"/>
    </row>
    <row r="116" spans="1:27" ht="14.25" customHeight="1">
      <c r="A116" s="112"/>
      <c r="B116" s="114"/>
      <c r="C116" s="112"/>
      <c r="D116" s="112"/>
      <c r="E116" s="112"/>
      <c r="F116" s="112"/>
      <c r="G116" s="112"/>
      <c r="H116" s="112"/>
      <c r="I116" s="147"/>
      <c r="J116" s="112"/>
      <c r="K116" s="112"/>
      <c r="L116" s="112"/>
      <c r="M116" s="112"/>
      <c r="N116" s="112"/>
      <c r="O116" s="112"/>
      <c r="P116" s="112"/>
      <c r="Q116" s="112"/>
      <c r="R116" s="112"/>
      <c r="S116" s="112"/>
      <c r="T116" s="112"/>
      <c r="U116" s="112"/>
      <c r="V116" s="112"/>
      <c r="W116" s="112"/>
      <c r="X116" s="112"/>
      <c r="Y116" s="112"/>
      <c r="Z116" s="112"/>
      <c r="AA116" s="112"/>
    </row>
    <row r="117" spans="1:27" ht="14.25" customHeight="1">
      <c r="A117" s="112"/>
      <c r="B117" s="114"/>
      <c r="C117" s="112"/>
      <c r="D117" s="112"/>
      <c r="E117" s="112"/>
      <c r="F117" s="112"/>
      <c r="G117" s="112"/>
      <c r="H117" s="112"/>
      <c r="I117" s="147"/>
      <c r="J117" s="112"/>
      <c r="K117" s="112"/>
      <c r="L117" s="112"/>
      <c r="M117" s="112"/>
      <c r="N117" s="112"/>
      <c r="O117" s="112"/>
      <c r="P117" s="112"/>
      <c r="Q117" s="112"/>
      <c r="R117" s="112"/>
      <c r="S117" s="112"/>
      <c r="T117" s="112"/>
      <c r="U117" s="112"/>
      <c r="V117" s="112"/>
      <c r="W117" s="112"/>
      <c r="X117" s="112"/>
      <c r="Y117" s="112"/>
      <c r="Z117" s="112"/>
      <c r="AA117" s="112"/>
    </row>
    <row r="118" spans="1:27" ht="14.25" customHeight="1">
      <c r="A118" s="112"/>
      <c r="B118" s="114"/>
      <c r="C118" s="112"/>
      <c r="D118" s="112"/>
      <c r="E118" s="112"/>
      <c r="F118" s="112"/>
      <c r="G118" s="112"/>
      <c r="H118" s="112"/>
      <c r="I118" s="147"/>
      <c r="J118" s="112"/>
      <c r="K118" s="112"/>
      <c r="L118" s="112"/>
      <c r="M118" s="112"/>
      <c r="N118" s="112"/>
      <c r="O118" s="112"/>
      <c r="P118" s="112"/>
      <c r="Q118" s="112"/>
      <c r="R118" s="112"/>
      <c r="S118" s="112"/>
      <c r="T118" s="112"/>
      <c r="U118" s="112"/>
      <c r="V118" s="112"/>
      <c r="W118" s="112"/>
      <c r="X118" s="112"/>
      <c r="Y118" s="112"/>
      <c r="Z118" s="112"/>
      <c r="AA118" s="112"/>
    </row>
    <row r="119" spans="1:27" ht="14.25" customHeight="1">
      <c r="A119" s="112"/>
      <c r="B119" s="114"/>
      <c r="C119" s="112"/>
      <c r="D119" s="112"/>
      <c r="E119" s="112"/>
      <c r="F119" s="112"/>
      <c r="G119" s="112"/>
      <c r="H119" s="112"/>
      <c r="I119" s="147"/>
      <c r="J119" s="112"/>
      <c r="K119" s="112"/>
      <c r="L119" s="112"/>
      <c r="M119" s="112"/>
      <c r="N119" s="112"/>
      <c r="O119" s="112"/>
      <c r="P119" s="112"/>
      <c r="Q119" s="112"/>
      <c r="R119" s="112"/>
      <c r="S119" s="112"/>
      <c r="T119" s="112"/>
      <c r="U119" s="112"/>
      <c r="V119" s="112"/>
      <c r="W119" s="112"/>
      <c r="X119" s="112"/>
      <c r="Y119" s="112"/>
      <c r="Z119" s="112"/>
      <c r="AA119" s="112"/>
    </row>
    <row r="120" spans="1:27" ht="14.25" customHeight="1">
      <c r="A120" s="112"/>
      <c r="B120" s="114"/>
      <c r="C120" s="112"/>
      <c r="D120" s="112"/>
      <c r="E120" s="112"/>
      <c r="F120" s="112"/>
      <c r="G120" s="112"/>
      <c r="H120" s="112"/>
      <c r="I120" s="147"/>
      <c r="J120" s="112"/>
      <c r="K120" s="112"/>
      <c r="L120" s="112"/>
      <c r="M120" s="112"/>
      <c r="N120" s="112"/>
      <c r="O120" s="112"/>
      <c r="P120" s="112"/>
      <c r="Q120" s="112"/>
      <c r="R120" s="112"/>
      <c r="S120" s="112"/>
      <c r="T120" s="112"/>
      <c r="U120" s="112"/>
      <c r="V120" s="112"/>
      <c r="W120" s="112"/>
      <c r="X120" s="112"/>
      <c r="Y120" s="112"/>
      <c r="Z120" s="112"/>
      <c r="AA120" s="112"/>
    </row>
    <row r="121" spans="1:27" ht="14.25" customHeight="1">
      <c r="A121" s="112"/>
      <c r="B121" s="114"/>
      <c r="C121" s="112"/>
      <c r="D121" s="112"/>
      <c r="E121" s="112"/>
      <c r="F121" s="112"/>
      <c r="G121" s="112"/>
      <c r="H121" s="112"/>
      <c r="I121" s="147"/>
      <c r="J121" s="112"/>
      <c r="K121" s="112"/>
      <c r="L121" s="112"/>
      <c r="M121" s="112"/>
      <c r="N121" s="112"/>
      <c r="O121" s="112"/>
      <c r="P121" s="112"/>
      <c r="Q121" s="112"/>
      <c r="R121" s="112"/>
      <c r="S121" s="112"/>
      <c r="T121" s="112"/>
      <c r="U121" s="112"/>
      <c r="V121" s="112"/>
      <c r="W121" s="112"/>
      <c r="X121" s="112"/>
      <c r="Y121" s="112"/>
      <c r="Z121" s="112"/>
      <c r="AA121" s="112"/>
    </row>
    <row r="122" spans="1:27" ht="14.25" customHeight="1">
      <c r="A122" s="112"/>
      <c r="B122" s="114"/>
      <c r="C122" s="112"/>
      <c r="D122" s="112"/>
      <c r="E122" s="112"/>
      <c r="F122" s="112"/>
      <c r="G122" s="112"/>
      <c r="H122" s="112"/>
      <c r="I122" s="147"/>
      <c r="J122" s="112"/>
      <c r="K122" s="112"/>
      <c r="L122" s="112"/>
      <c r="M122" s="112"/>
      <c r="N122" s="112"/>
      <c r="O122" s="112"/>
      <c r="P122" s="112"/>
      <c r="Q122" s="112"/>
      <c r="R122" s="112"/>
      <c r="S122" s="112"/>
      <c r="T122" s="112"/>
      <c r="U122" s="112"/>
      <c r="V122" s="112"/>
      <c r="W122" s="112"/>
      <c r="X122" s="112"/>
      <c r="Y122" s="112"/>
      <c r="Z122" s="112"/>
      <c r="AA122" s="112"/>
    </row>
    <row r="123" spans="1:27" ht="14.25" customHeight="1">
      <c r="A123" s="112"/>
      <c r="B123" s="114"/>
      <c r="C123" s="112"/>
      <c r="D123" s="112"/>
      <c r="E123" s="112"/>
      <c r="F123" s="112"/>
      <c r="G123" s="112"/>
      <c r="H123" s="112"/>
      <c r="I123" s="147"/>
      <c r="J123" s="112"/>
      <c r="K123" s="112"/>
      <c r="L123" s="112"/>
      <c r="M123" s="112"/>
      <c r="N123" s="112"/>
      <c r="O123" s="112"/>
      <c r="P123" s="112"/>
      <c r="Q123" s="112"/>
      <c r="R123" s="112"/>
      <c r="S123" s="112"/>
      <c r="T123" s="112"/>
      <c r="U123" s="112"/>
      <c r="V123" s="112"/>
      <c r="W123" s="112"/>
      <c r="X123" s="112"/>
      <c r="Y123" s="112"/>
      <c r="Z123" s="112"/>
      <c r="AA123" s="112"/>
    </row>
    <row r="124" spans="1:27" ht="14.25" customHeight="1">
      <c r="A124" s="112"/>
      <c r="B124" s="114"/>
      <c r="C124" s="112"/>
      <c r="D124" s="112"/>
      <c r="E124" s="112"/>
      <c r="F124" s="112"/>
      <c r="G124" s="112"/>
      <c r="H124" s="112"/>
      <c r="I124" s="147"/>
      <c r="J124" s="112"/>
      <c r="K124" s="112"/>
      <c r="L124" s="112"/>
      <c r="M124" s="112"/>
      <c r="N124" s="112"/>
      <c r="O124" s="112"/>
      <c r="P124" s="112"/>
      <c r="Q124" s="112"/>
      <c r="R124" s="112"/>
      <c r="S124" s="112"/>
      <c r="T124" s="112"/>
      <c r="U124" s="112"/>
      <c r="V124" s="112"/>
      <c r="W124" s="112"/>
      <c r="X124" s="112"/>
      <c r="Y124" s="112"/>
      <c r="Z124" s="112"/>
      <c r="AA124" s="112"/>
    </row>
    <row r="125" spans="1:27" ht="14.25" customHeight="1">
      <c r="A125" s="112"/>
      <c r="B125" s="114"/>
      <c r="C125" s="112"/>
      <c r="D125" s="112"/>
      <c r="E125" s="112"/>
      <c r="F125" s="112"/>
      <c r="G125" s="112"/>
      <c r="H125" s="112"/>
      <c r="I125" s="147"/>
      <c r="J125" s="112"/>
      <c r="K125" s="112"/>
      <c r="L125" s="112"/>
      <c r="M125" s="112"/>
      <c r="N125" s="112"/>
      <c r="O125" s="112"/>
      <c r="P125" s="112"/>
      <c r="Q125" s="112"/>
      <c r="R125" s="112"/>
      <c r="S125" s="112"/>
      <c r="T125" s="112"/>
      <c r="U125" s="112"/>
      <c r="V125" s="112"/>
      <c r="W125" s="112"/>
      <c r="X125" s="112"/>
      <c r="Y125" s="112"/>
      <c r="Z125" s="112"/>
      <c r="AA125" s="112"/>
    </row>
    <row r="126" spans="1:27" ht="14.25" customHeight="1">
      <c r="A126" s="112"/>
      <c r="B126" s="114"/>
      <c r="C126" s="112"/>
      <c r="D126" s="112"/>
      <c r="E126" s="112"/>
      <c r="F126" s="112"/>
      <c r="G126" s="112"/>
      <c r="H126" s="112"/>
      <c r="I126" s="147"/>
      <c r="J126" s="112"/>
      <c r="K126" s="112"/>
      <c r="L126" s="112"/>
      <c r="M126" s="112"/>
      <c r="N126" s="112"/>
      <c r="O126" s="112"/>
      <c r="P126" s="112"/>
      <c r="Q126" s="112"/>
      <c r="R126" s="112"/>
      <c r="S126" s="112"/>
      <c r="T126" s="112"/>
      <c r="U126" s="112"/>
      <c r="V126" s="112"/>
      <c r="W126" s="112"/>
      <c r="X126" s="112"/>
      <c r="Y126" s="112"/>
      <c r="Z126" s="112"/>
      <c r="AA126" s="112"/>
    </row>
    <row r="127" spans="1:27" ht="14.25" customHeight="1">
      <c r="A127" s="112"/>
      <c r="B127" s="114"/>
      <c r="C127" s="112"/>
      <c r="D127" s="112"/>
      <c r="E127" s="112"/>
      <c r="F127" s="112"/>
      <c r="G127" s="112"/>
      <c r="H127" s="112"/>
      <c r="I127" s="147"/>
      <c r="J127" s="112"/>
      <c r="K127" s="112"/>
      <c r="L127" s="112"/>
      <c r="M127" s="112"/>
      <c r="N127" s="112"/>
      <c r="O127" s="112"/>
      <c r="P127" s="112"/>
      <c r="Q127" s="112"/>
      <c r="R127" s="112"/>
      <c r="S127" s="112"/>
      <c r="T127" s="112"/>
      <c r="U127" s="112"/>
      <c r="V127" s="112"/>
      <c r="W127" s="112"/>
      <c r="X127" s="112"/>
      <c r="Y127" s="112"/>
      <c r="Z127" s="112"/>
      <c r="AA127" s="112"/>
    </row>
    <row r="128" spans="1:27" ht="14.25" customHeight="1">
      <c r="A128" s="112"/>
      <c r="B128" s="114"/>
      <c r="C128" s="112"/>
      <c r="D128" s="112"/>
      <c r="E128" s="112"/>
      <c r="F128" s="112"/>
      <c r="G128" s="112"/>
      <c r="H128" s="112"/>
      <c r="I128" s="147"/>
      <c r="J128" s="112"/>
      <c r="K128" s="112"/>
      <c r="L128" s="112"/>
      <c r="M128" s="112"/>
      <c r="N128" s="112"/>
      <c r="O128" s="112"/>
      <c r="P128" s="112"/>
      <c r="Q128" s="112"/>
      <c r="R128" s="112"/>
      <c r="S128" s="112"/>
      <c r="T128" s="112"/>
      <c r="U128" s="112"/>
      <c r="V128" s="112"/>
      <c r="W128" s="112"/>
      <c r="X128" s="112"/>
      <c r="Y128" s="112"/>
      <c r="Z128" s="112"/>
      <c r="AA128" s="112"/>
    </row>
    <row r="129" spans="1:27" ht="14.25" customHeight="1">
      <c r="A129" s="112"/>
      <c r="B129" s="114"/>
      <c r="C129" s="112"/>
      <c r="D129" s="112"/>
      <c r="E129" s="112"/>
      <c r="F129" s="112"/>
      <c r="G129" s="112"/>
      <c r="H129" s="112"/>
      <c r="I129" s="147"/>
      <c r="J129" s="112"/>
      <c r="K129" s="112"/>
      <c r="L129" s="112"/>
      <c r="M129" s="112"/>
      <c r="N129" s="112"/>
      <c r="O129" s="112"/>
      <c r="P129" s="112"/>
      <c r="Q129" s="112"/>
      <c r="R129" s="112"/>
      <c r="S129" s="112"/>
      <c r="T129" s="112"/>
      <c r="U129" s="112"/>
      <c r="V129" s="112"/>
      <c r="W129" s="112"/>
      <c r="X129" s="112"/>
      <c r="Y129" s="112"/>
      <c r="Z129" s="112"/>
      <c r="AA129" s="112"/>
    </row>
    <row r="130" spans="1:27" ht="14.25" customHeight="1">
      <c r="A130" s="112"/>
      <c r="B130" s="114"/>
      <c r="C130" s="112"/>
      <c r="D130" s="112"/>
      <c r="E130" s="112"/>
      <c r="F130" s="112"/>
      <c r="G130" s="112"/>
      <c r="H130" s="112"/>
      <c r="I130" s="147"/>
      <c r="J130" s="112"/>
      <c r="K130" s="112"/>
      <c r="L130" s="112"/>
      <c r="M130" s="112"/>
      <c r="N130" s="112"/>
      <c r="O130" s="112"/>
      <c r="P130" s="112"/>
      <c r="Q130" s="112"/>
      <c r="R130" s="112"/>
      <c r="S130" s="112"/>
      <c r="T130" s="112"/>
      <c r="U130" s="112"/>
      <c r="V130" s="112"/>
      <c r="W130" s="112"/>
      <c r="X130" s="112"/>
      <c r="Y130" s="112"/>
      <c r="Z130" s="112"/>
      <c r="AA130" s="112"/>
    </row>
    <row r="131" spans="1:27" ht="14.25" customHeight="1">
      <c r="A131" s="112"/>
      <c r="B131" s="114"/>
      <c r="C131" s="112"/>
      <c r="D131" s="112"/>
      <c r="E131" s="112"/>
      <c r="F131" s="112"/>
      <c r="G131" s="112"/>
      <c r="H131" s="112"/>
      <c r="I131" s="147"/>
      <c r="J131" s="112"/>
      <c r="K131" s="112"/>
      <c r="L131" s="112"/>
      <c r="M131" s="112"/>
      <c r="N131" s="112"/>
      <c r="O131" s="112"/>
      <c r="P131" s="112"/>
      <c r="Q131" s="112"/>
      <c r="R131" s="112"/>
      <c r="S131" s="112"/>
      <c r="T131" s="112"/>
      <c r="U131" s="112"/>
      <c r="V131" s="112"/>
      <c r="W131" s="112"/>
      <c r="X131" s="112"/>
      <c r="Y131" s="112"/>
      <c r="Z131" s="112"/>
      <c r="AA131" s="112"/>
    </row>
    <row r="132" spans="1:27" ht="14.25" customHeight="1">
      <c r="A132" s="112"/>
      <c r="B132" s="114"/>
      <c r="C132" s="112"/>
      <c r="D132" s="112"/>
      <c r="E132" s="112"/>
      <c r="F132" s="112"/>
      <c r="G132" s="112"/>
      <c r="H132" s="112"/>
      <c r="I132" s="147"/>
      <c r="J132" s="112"/>
      <c r="K132" s="112"/>
      <c r="L132" s="112"/>
      <c r="M132" s="112"/>
      <c r="N132" s="112"/>
      <c r="O132" s="112"/>
      <c r="P132" s="112"/>
      <c r="Q132" s="112"/>
      <c r="R132" s="112"/>
      <c r="S132" s="112"/>
      <c r="T132" s="112"/>
      <c r="U132" s="112"/>
      <c r="V132" s="112"/>
      <c r="W132" s="112"/>
      <c r="X132" s="112"/>
      <c r="Y132" s="112"/>
      <c r="Z132" s="112"/>
      <c r="AA132" s="112"/>
    </row>
    <row r="133" spans="1:27" ht="14.25" customHeight="1">
      <c r="A133" s="112"/>
      <c r="B133" s="114"/>
      <c r="C133" s="112"/>
      <c r="D133" s="112"/>
      <c r="E133" s="112"/>
      <c r="F133" s="112"/>
      <c r="G133" s="112"/>
      <c r="H133" s="112"/>
      <c r="I133" s="147"/>
      <c r="J133" s="112"/>
      <c r="K133" s="112"/>
      <c r="L133" s="112"/>
      <c r="M133" s="112"/>
      <c r="N133" s="112"/>
      <c r="O133" s="112"/>
      <c r="P133" s="112"/>
      <c r="Q133" s="112"/>
      <c r="R133" s="112"/>
      <c r="S133" s="112"/>
      <c r="T133" s="112"/>
      <c r="U133" s="112"/>
      <c r="V133" s="112"/>
      <c r="W133" s="112"/>
      <c r="X133" s="112"/>
      <c r="Y133" s="112"/>
      <c r="Z133" s="112"/>
      <c r="AA133" s="112"/>
    </row>
    <row r="134" spans="1:27" ht="14.25" customHeight="1">
      <c r="A134" s="112"/>
      <c r="B134" s="114"/>
      <c r="C134" s="112"/>
      <c r="D134" s="112"/>
      <c r="E134" s="112"/>
      <c r="F134" s="112"/>
      <c r="G134" s="112"/>
      <c r="H134" s="112"/>
      <c r="I134" s="147"/>
      <c r="J134" s="112"/>
      <c r="K134" s="112"/>
      <c r="L134" s="112"/>
      <c r="M134" s="112"/>
      <c r="N134" s="112"/>
      <c r="O134" s="112"/>
      <c r="P134" s="112"/>
      <c r="Q134" s="112"/>
      <c r="R134" s="112"/>
      <c r="S134" s="112"/>
      <c r="T134" s="112"/>
      <c r="U134" s="112"/>
      <c r="V134" s="112"/>
      <c r="W134" s="112"/>
      <c r="X134" s="112"/>
      <c r="Y134" s="112"/>
      <c r="Z134" s="112"/>
      <c r="AA134" s="112"/>
    </row>
    <row r="135" spans="1:27" ht="14.25" customHeight="1">
      <c r="A135" s="112"/>
      <c r="B135" s="114"/>
      <c r="C135" s="112"/>
      <c r="D135" s="112"/>
      <c r="E135" s="112"/>
      <c r="F135" s="112"/>
      <c r="G135" s="112"/>
      <c r="H135" s="112"/>
      <c r="I135" s="147"/>
      <c r="J135" s="112"/>
      <c r="K135" s="112"/>
      <c r="L135" s="112"/>
      <c r="M135" s="112"/>
      <c r="N135" s="112"/>
      <c r="O135" s="112"/>
      <c r="P135" s="112"/>
      <c r="Q135" s="112"/>
      <c r="R135" s="112"/>
      <c r="S135" s="112"/>
      <c r="T135" s="112"/>
      <c r="U135" s="112"/>
      <c r="V135" s="112"/>
      <c r="W135" s="112"/>
      <c r="X135" s="112"/>
      <c r="Y135" s="112"/>
      <c r="Z135" s="112"/>
      <c r="AA135" s="112"/>
    </row>
    <row r="136" spans="1:27" ht="14.25" customHeight="1">
      <c r="A136" s="112"/>
      <c r="B136" s="114"/>
      <c r="C136" s="112"/>
      <c r="D136" s="112"/>
      <c r="E136" s="112"/>
      <c r="F136" s="112"/>
      <c r="G136" s="112"/>
      <c r="H136" s="112"/>
      <c r="I136" s="147"/>
      <c r="J136" s="112"/>
      <c r="K136" s="112"/>
      <c r="L136" s="112"/>
      <c r="M136" s="112"/>
      <c r="N136" s="112"/>
      <c r="O136" s="112"/>
      <c r="P136" s="112"/>
      <c r="Q136" s="112"/>
      <c r="R136" s="112"/>
      <c r="S136" s="112"/>
      <c r="T136" s="112"/>
      <c r="U136" s="112"/>
      <c r="V136" s="112"/>
      <c r="W136" s="112"/>
      <c r="X136" s="112"/>
      <c r="Y136" s="112"/>
      <c r="Z136" s="112"/>
      <c r="AA136" s="112"/>
    </row>
    <row r="137" spans="1:27" ht="14.25" customHeight="1">
      <c r="A137" s="112"/>
      <c r="B137" s="114"/>
      <c r="C137" s="112"/>
      <c r="D137" s="112"/>
      <c r="E137" s="112"/>
      <c r="F137" s="112"/>
      <c r="G137" s="112"/>
      <c r="H137" s="112"/>
      <c r="I137" s="147"/>
      <c r="J137" s="112"/>
      <c r="K137" s="112"/>
      <c r="L137" s="112"/>
      <c r="M137" s="112"/>
      <c r="N137" s="112"/>
      <c r="O137" s="112"/>
      <c r="P137" s="112"/>
      <c r="Q137" s="112"/>
      <c r="R137" s="112"/>
      <c r="S137" s="112"/>
      <c r="T137" s="112"/>
      <c r="U137" s="112"/>
      <c r="V137" s="112"/>
      <c r="W137" s="112"/>
      <c r="X137" s="112"/>
      <c r="Y137" s="112"/>
      <c r="Z137" s="112"/>
      <c r="AA137" s="112"/>
    </row>
    <row r="138" spans="1:27" ht="14.25" customHeight="1">
      <c r="A138" s="112"/>
      <c r="B138" s="114"/>
      <c r="C138" s="112"/>
      <c r="D138" s="112"/>
      <c r="E138" s="112"/>
      <c r="F138" s="112"/>
      <c r="G138" s="112"/>
      <c r="H138" s="112"/>
      <c r="I138" s="147"/>
      <c r="J138" s="112"/>
      <c r="K138" s="112"/>
      <c r="L138" s="112"/>
      <c r="M138" s="112"/>
      <c r="N138" s="112"/>
      <c r="O138" s="112"/>
      <c r="P138" s="112"/>
      <c r="Q138" s="112"/>
      <c r="R138" s="112"/>
      <c r="S138" s="112"/>
      <c r="T138" s="112"/>
      <c r="U138" s="112"/>
      <c r="V138" s="112"/>
      <c r="W138" s="112"/>
      <c r="X138" s="112"/>
      <c r="Y138" s="112"/>
      <c r="Z138" s="112"/>
      <c r="AA138" s="112"/>
    </row>
    <row r="139" spans="1:27" ht="14.25" customHeight="1">
      <c r="A139" s="112"/>
      <c r="B139" s="114"/>
      <c r="C139" s="112"/>
      <c r="D139" s="112"/>
      <c r="E139" s="112"/>
      <c r="F139" s="112"/>
      <c r="G139" s="112"/>
      <c r="H139" s="112"/>
      <c r="I139" s="147"/>
      <c r="J139" s="112"/>
      <c r="K139" s="112"/>
      <c r="L139" s="112"/>
      <c r="M139" s="112"/>
      <c r="N139" s="112"/>
      <c r="O139" s="112"/>
      <c r="P139" s="112"/>
      <c r="Q139" s="112"/>
      <c r="R139" s="112"/>
      <c r="S139" s="112"/>
      <c r="T139" s="112"/>
      <c r="U139" s="112"/>
      <c r="V139" s="112"/>
      <c r="W139" s="112"/>
      <c r="X139" s="112"/>
      <c r="Y139" s="112"/>
      <c r="Z139" s="112"/>
      <c r="AA139" s="112"/>
    </row>
    <row r="140" spans="1:27" ht="14.25" customHeight="1">
      <c r="A140" s="112"/>
      <c r="B140" s="114"/>
      <c r="C140" s="112"/>
      <c r="D140" s="112"/>
      <c r="E140" s="112"/>
      <c r="F140" s="112"/>
      <c r="G140" s="112"/>
      <c r="H140" s="112"/>
      <c r="I140" s="147"/>
      <c r="J140" s="112"/>
      <c r="K140" s="112"/>
      <c r="L140" s="112"/>
      <c r="M140" s="112"/>
      <c r="N140" s="112"/>
      <c r="O140" s="112"/>
      <c r="P140" s="112"/>
      <c r="Q140" s="112"/>
      <c r="R140" s="112"/>
      <c r="S140" s="112"/>
      <c r="T140" s="112"/>
      <c r="U140" s="112"/>
      <c r="V140" s="112"/>
      <c r="W140" s="112"/>
      <c r="X140" s="112"/>
      <c r="Y140" s="112"/>
      <c r="Z140" s="112"/>
      <c r="AA140" s="112"/>
    </row>
    <row r="141" spans="1:27" ht="14.25" customHeight="1">
      <c r="A141" s="112"/>
      <c r="B141" s="114"/>
      <c r="C141" s="112"/>
      <c r="D141" s="112"/>
      <c r="E141" s="112"/>
      <c r="F141" s="112"/>
      <c r="G141" s="112"/>
      <c r="H141" s="112"/>
      <c r="I141" s="147"/>
      <c r="J141" s="112"/>
      <c r="K141" s="112"/>
      <c r="L141" s="112"/>
      <c r="M141" s="112"/>
      <c r="N141" s="112"/>
      <c r="O141" s="112"/>
      <c r="P141" s="112"/>
      <c r="Q141" s="112"/>
      <c r="R141" s="112"/>
      <c r="S141" s="112"/>
      <c r="T141" s="112"/>
      <c r="U141" s="112"/>
      <c r="V141" s="112"/>
      <c r="W141" s="112"/>
      <c r="X141" s="112"/>
      <c r="Y141" s="112"/>
      <c r="Z141" s="112"/>
      <c r="AA141" s="112"/>
    </row>
    <row r="142" spans="1:27" ht="14.25" customHeight="1">
      <c r="A142" s="112"/>
      <c r="B142" s="114"/>
      <c r="C142" s="112"/>
      <c r="D142" s="112"/>
      <c r="E142" s="112"/>
      <c r="F142" s="112"/>
      <c r="G142" s="112"/>
      <c r="H142" s="112"/>
      <c r="I142" s="147"/>
      <c r="J142" s="112"/>
      <c r="K142" s="112"/>
      <c r="L142" s="112"/>
      <c r="M142" s="112"/>
      <c r="N142" s="112"/>
      <c r="O142" s="112"/>
      <c r="P142" s="112"/>
      <c r="Q142" s="112"/>
      <c r="R142" s="112"/>
      <c r="S142" s="112"/>
      <c r="T142" s="112"/>
      <c r="U142" s="112"/>
      <c r="V142" s="112"/>
      <c r="W142" s="112"/>
      <c r="X142" s="112"/>
      <c r="Y142" s="112"/>
      <c r="Z142" s="112"/>
      <c r="AA142" s="112"/>
    </row>
    <row r="143" spans="1:27" ht="14.25" customHeight="1">
      <c r="A143" s="112"/>
      <c r="B143" s="114"/>
      <c r="C143" s="112"/>
      <c r="D143" s="112"/>
      <c r="E143" s="112"/>
      <c r="F143" s="112"/>
      <c r="G143" s="112"/>
      <c r="H143" s="112"/>
      <c r="I143" s="147"/>
      <c r="J143" s="112"/>
      <c r="K143" s="112"/>
      <c r="L143" s="112"/>
      <c r="M143" s="112"/>
      <c r="N143" s="112"/>
      <c r="O143" s="112"/>
      <c r="P143" s="112"/>
      <c r="Q143" s="112"/>
      <c r="R143" s="112"/>
      <c r="S143" s="112"/>
      <c r="T143" s="112"/>
      <c r="U143" s="112"/>
      <c r="V143" s="112"/>
      <c r="W143" s="112"/>
      <c r="X143" s="112"/>
      <c r="Y143" s="112"/>
      <c r="Z143" s="112"/>
      <c r="AA143" s="112"/>
    </row>
    <row r="144" spans="1:27" ht="14.25" customHeight="1">
      <c r="A144" s="112"/>
      <c r="B144" s="114"/>
      <c r="C144" s="112"/>
      <c r="D144" s="112"/>
      <c r="E144" s="112"/>
      <c r="F144" s="112"/>
      <c r="G144" s="112"/>
      <c r="H144" s="112"/>
      <c r="I144" s="147"/>
      <c r="J144" s="112"/>
      <c r="K144" s="112"/>
      <c r="L144" s="112"/>
      <c r="M144" s="112"/>
      <c r="N144" s="112"/>
      <c r="O144" s="112"/>
      <c r="P144" s="112"/>
      <c r="Q144" s="112"/>
      <c r="R144" s="112"/>
      <c r="S144" s="112"/>
      <c r="T144" s="112"/>
      <c r="U144" s="112"/>
      <c r="V144" s="112"/>
      <c r="W144" s="112"/>
      <c r="X144" s="112"/>
      <c r="Y144" s="112"/>
      <c r="Z144" s="112"/>
      <c r="AA144" s="112"/>
    </row>
    <row r="145" spans="1:27" ht="14.25" customHeight="1">
      <c r="A145" s="112"/>
      <c r="B145" s="114"/>
      <c r="C145" s="112"/>
      <c r="D145" s="112"/>
      <c r="E145" s="112"/>
      <c r="F145" s="112"/>
      <c r="G145" s="112"/>
      <c r="H145" s="112"/>
      <c r="I145" s="147"/>
      <c r="J145" s="112"/>
      <c r="K145" s="112"/>
      <c r="L145" s="112"/>
      <c r="M145" s="112"/>
      <c r="N145" s="112"/>
      <c r="O145" s="112"/>
      <c r="P145" s="112"/>
      <c r="Q145" s="112"/>
      <c r="R145" s="112"/>
      <c r="S145" s="112"/>
      <c r="T145" s="112"/>
      <c r="U145" s="112"/>
      <c r="V145" s="112"/>
      <c r="W145" s="112"/>
      <c r="X145" s="112"/>
      <c r="Y145" s="112"/>
      <c r="Z145" s="112"/>
      <c r="AA145" s="112"/>
    </row>
    <row r="146" spans="1:27" ht="14.25" customHeight="1">
      <c r="A146" s="112"/>
      <c r="B146" s="114"/>
      <c r="C146" s="112"/>
      <c r="D146" s="112"/>
      <c r="E146" s="112"/>
      <c r="F146" s="112"/>
      <c r="G146" s="112"/>
      <c r="H146" s="112"/>
      <c r="I146" s="147"/>
      <c r="J146" s="112"/>
      <c r="K146" s="112"/>
      <c r="L146" s="112"/>
      <c r="M146" s="112"/>
      <c r="N146" s="112"/>
      <c r="O146" s="112"/>
      <c r="P146" s="112"/>
      <c r="Q146" s="112"/>
      <c r="R146" s="112"/>
      <c r="S146" s="112"/>
      <c r="T146" s="112"/>
      <c r="U146" s="112"/>
      <c r="V146" s="112"/>
      <c r="W146" s="112"/>
      <c r="X146" s="112"/>
      <c r="Y146" s="112"/>
      <c r="Z146" s="112"/>
      <c r="AA146" s="112"/>
    </row>
    <row r="147" spans="1:27" ht="14.25" customHeight="1">
      <c r="A147" s="112"/>
      <c r="B147" s="114"/>
      <c r="C147" s="112"/>
      <c r="D147" s="112"/>
      <c r="E147" s="112"/>
      <c r="F147" s="112"/>
      <c r="G147" s="112"/>
      <c r="H147" s="112"/>
      <c r="I147" s="147"/>
      <c r="J147" s="112"/>
      <c r="K147" s="112"/>
      <c r="L147" s="112"/>
      <c r="M147" s="112"/>
      <c r="N147" s="112"/>
      <c r="O147" s="112"/>
      <c r="P147" s="112"/>
      <c r="Q147" s="112"/>
      <c r="R147" s="112"/>
      <c r="S147" s="112"/>
      <c r="T147" s="112"/>
      <c r="U147" s="112"/>
      <c r="V147" s="112"/>
      <c r="W147" s="112"/>
      <c r="X147" s="112"/>
      <c r="Y147" s="112"/>
      <c r="Z147" s="112"/>
      <c r="AA147" s="112"/>
    </row>
    <row r="148" spans="1:27" ht="14.25" customHeight="1">
      <c r="A148" s="112"/>
      <c r="B148" s="114"/>
      <c r="C148" s="112"/>
      <c r="D148" s="112"/>
      <c r="E148" s="112"/>
      <c r="F148" s="112"/>
      <c r="G148" s="112"/>
      <c r="H148" s="112"/>
      <c r="I148" s="147"/>
      <c r="J148" s="112"/>
      <c r="K148" s="112"/>
      <c r="L148" s="112"/>
      <c r="M148" s="112"/>
      <c r="N148" s="112"/>
      <c r="O148" s="112"/>
      <c r="P148" s="112"/>
      <c r="Q148" s="112"/>
      <c r="R148" s="112"/>
      <c r="S148" s="112"/>
      <c r="T148" s="112"/>
      <c r="U148" s="112"/>
      <c r="V148" s="112"/>
      <c r="W148" s="112"/>
      <c r="X148" s="112"/>
      <c r="Y148" s="112"/>
      <c r="Z148" s="112"/>
      <c r="AA148" s="112"/>
    </row>
    <row r="149" spans="1:27" ht="14.25" customHeight="1">
      <c r="A149" s="112"/>
      <c r="B149" s="114"/>
      <c r="C149" s="112"/>
      <c r="D149" s="112"/>
      <c r="E149" s="112"/>
      <c r="F149" s="112"/>
      <c r="G149" s="112"/>
      <c r="H149" s="112"/>
      <c r="I149" s="147"/>
      <c r="J149" s="112"/>
      <c r="K149" s="112"/>
      <c r="L149" s="112"/>
      <c r="M149" s="112"/>
      <c r="N149" s="112"/>
      <c r="O149" s="112"/>
      <c r="P149" s="112"/>
      <c r="Q149" s="112"/>
      <c r="R149" s="112"/>
      <c r="S149" s="112"/>
      <c r="T149" s="112"/>
      <c r="U149" s="112"/>
      <c r="V149" s="112"/>
      <c r="W149" s="112"/>
      <c r="X149" s="112"/>
      <c r="Y149" s="112"/>
      <c r="Z149" s="112"/>
      <c r="AA149" s="112"/>
    </row>
    <row r="150" spans="1:27" ht="14.25" customHeight="1">
      <c r="A150" s="112"/>
      <c r="B150" s="114"/>
      <c r="C150" s="112"/>
      <c r="D150" s="112"/>
      <c r="E150" s="112"/>
      <c r="F150" s="112"/>
      <c r="G150" s="112"/>
      <c r="H150" s="112"/>
      <c r="I150" s="147"/>
      <c r="J150" s="112"/>
      <c r="K150" s="112"/>
      <c r="L150" s="112"/>
      <c r="M150" s="112"/>
      <c r="N150" s="112"/>
      <c r="O150" s="112"/>
      <c r="P150" s="112"/>
      <c r="Q150" s="112"/>
      <c r="R150" s="112"/>
      <c r="S150" s="112"/>
      <c r="T150" s="112"/>
      <c r="U150" s="112"/>
      <c r="V150" s="112"/>
      <c r="W150" s="112"/>
      <c r="X150" s="112"/>
      <c r="Y150" s="112"/>
      <c r="Z150" s="112"/>
      <c r="AA150" s="112"/>
    </row>
    <row r="151" spans="1:27" ht="14.25" customHeight="1">
      <c r="A151" s="112"/>
      <c r="B151" s="114"/>
      <c r="C151" s="112"/>
      <c r="D151" s="112"/>
      <c r="E151" s="112"/>
      <c r="F151" s="112"/>
      <c r="G151" s="112"/>
      <c r="H151" s="112"/>
      <c r="I151" s="147"/>
      <c r="J151" s="112"/>
      <c r="K151" s="112"/>
      <c r="L151" s="112"/>
      <c r="M151" s="112"/>
      <c r="N151" s="112"/>
      <c r="O151" s="112"/>
      <c r="P151" s="112"/>
      <c r="Q151" s="112"/>
      <c r="R151" s="112"/>
      <c r="S151" s="112"/>
      <c r="T151" s="112"/>
      <c r="U151" s="112"/>
      <c r="V151" s="112"/>
      <c r="W151" s="112"/>
      <c r="X151" s="112"/>
      <c r="Y151" s="112"/>
      <c r="Z151" s="112"/>
      <c r="AA151" s="112"/>
    </row>
    <row r="152" spans="1:27" ht="14.25" customHeight="1">
      <c r="A152" s="112"/>
      <c r="B152" s="114"/>
      <c r="C152" s="112"/>
      <c r="D152" s="112"/>
      <c r="E152" s="112"/>
      <c r="F152" s="112"/>
      <c r="G152" s="112"/>
      <c r="H152" s="112"/>
      <c r="I152" s="147"/>
      <c r="J152" s="112"/>
      <c r="K152" s="112"/>
      <c r="L152" s="112"/>
      <c r="M152" s="112"/>
      <c r="N152" s="112"/>
      <c r="O152" s="112"/>
      <c r="P152" s="112"/>
      <c r="Q152" s="112"/>
      <c r="R152" s="112"/>
      <c r="S152" s="112"/>
      <c r="T152" s="112"/>
      <c r="U152" s="112"/>
      <c r="V152" s="112"/>
      <c r="W152" s="112"/>
      <c r="X152" s="112"/>
      <c r="Y152" s="112"/>
      <c r="Z152" s="112"/>
      <c r="AA152" s="112"/>
    </row>
    <row r="153" spans="1:27" ht="14.25" customHeight="1">
      <c r="A153" s="112"/>
      <c r="B153" s="114"/>
      <c r="C153" s="112"/>
      <c r="D153" s="112"/>
      <c r="E153" s="112"/>
      <c r="F153" s="112"/>
      <c r="G153" s="112"/>
      <c r="H153" s="112"/>
      <c r="I153" s="147"/>
      <c r="J153" s="112"/>
      <c r="K153" s="112"/>
      <c r="L153" s="112"/>
      <c r="M153" s="112"/>
      <c r="N153" s="112"/>
      <c r="O153" s="112"/>
      <c r="P153" s="112"/>
      <c r="Q153" s="112"/>
      <c r="R153" s="112"/>
      <c r="S153" s="112"/>
      <c r="T153" s="112"/>
      <c r="U153" s="112"/>
      <c r="V153" s="112"/>
      <c r="W153" s="112"/>
      <c r="X153" s="112"/>
      <c r="Y153" s="112"/>
      <c r="Z153" s="112"/>
      <c r="AA153" s="112"/>
    </row>
    <row r="154" spans="1:27" ht="14.25" customHeight="1">
      <c r="A154" s="112"/>
      <c r="B154" s="114"/>
      <c r="C154" s="112"/>
      <c r="D154" s="112"/>
      <c r="E154" s="112"/>
      <c r="F154" s="112"/>
      <c r="G154" s="112"/>
      <c r="H154" s="112"/>
      <c r="I154" s="147"/>
      <c r="J154" s="112"/>
      <c r="K154" s="112"/>
      <c r="L154" s="112"/>
      <c r="M154" s="112"/>
      <c r="N154" s="112"/>
      <c r="O154" s="112"/>
      <c r="P154" s="112"/>
      <c r="Q154" s="112"/>
      <c r="R154" s="112"/>
      <c r="S154" s="112"/>
      <c r="T154" s="112"/>
      <c r="U154" s="112"/>
      <c r="V154" s="112"/>
      <c r="W154" s="112"/>
      <c r="X154" s="112"/>
      <c r="Y154" s="112"/>
      <c r="Z154" s="112"/>
      <c r="AA154" s="112"/>
    </row>
    <row r="155" spans="1:27" ht="14.25" customHeight="1">
      <c r="A155" s="112"/>
      <c r="B155" s="114"/>
      <c r="C155" s="112"/>
      <c r="D155" s="112"/>
      <c r="E155" s="112"/>
      <c r="F155" s="112"/>
      <c r="G155" s="112"/>
      <c r="H155" s="112"/>
      <c r="I155" s="147"/>
      <c r="J155" s="112"/>
      <c r="K155" s="112"/>
      <c r="L155" s="112"/>
      <c r="M155" s="112"/>
      <c r="N155" s="112"/>
      <c r="O155" s="112"/>
      <c r="P155" s="112"/>
      <c r="Q155" s="112"/>
      <c r="R155" s="112"/>
      <c r="S155" s="112"/>
      <c r="T155" s="112"/>
      <c r="U155" s="112"/>
      <c r="V155" s="112"/>
      <c r="W155" s="112"/>
      <c r="X155" s="112"/>
      <c r="Y155" s="112"/>
      <c r="Z155" s="112"/>
      <c r="AA155" s="112"/>
    </row>
    <row r="156" spans="1:27" ht="14.25" customHeight="1">
      <c r="A156" s="112"/>
      <c r="B156" s="114"/>
      <c r="C156" s="112"/>
      <c r="D156" s="112"/>
      <c r="E156" s="112"/>
      <c r="F156" s="112"/>
      <c r="G156" s="112"/>
      <c r="H156" s="112"/>
      <c r="I156" s="147"/>
      <c r="J156" s="112"/>
      <c r="K156" s="112"/>
      <c r="L156" s="112"/>
      <c r="M156" s="112"/>
      <c r="N156" s="112"/>
      <c r="O156" s="112"/>
      <c r="P156" s="112"/>
      <c r="Q156" s="112"/>
      <c r="R156" s="112"/>
      <c r="S156" s="112"/>
      <c r="T156" s="112"/>
      <c r="U156" s="112"/>
      <c r="V156" s="112"/>
      <c r="W156" s="112"/>
      <c r="X156" s="112"/>
      <c r="Y156" s="112"/>
      <c r="Z156" s="112"/>
      <c r="AA156" s="112"/>
    </row>
    <row r="157" spans="1:27" ht="14.25" customHeight="1">
      <c r="A157" s="112"/>
      <c r="B157" s="114"/>
      <c r="C157" s="112"/>
      <c r="D157" s="112"/>
      <c r="E157" s="112"/>
      <c r="F157" s="112"/>
      <c r="G157" s="112"/>
      <c r="H157" s="112"/>
      <c r="I157" s="147"/>
      <c r="J157" s="112"/>
      <c r="K157" s="112"/>
      <c r="L157" s="112"/>
      <c r="M157" s="112"/>
      <c r="N157" s="112"/>
      <c r="O157" s="112"/>
      <c r="P157" s="112"/>
      <c r="Q157" s="112"/>
      <c r="R157" s="112"/>
      <c r="S157" s="112"/>
      <c r="T157" s="112"/>
      <c r="U157" s="112"/>
      <c r="V157" s="112"/>
      <c r="W157" s="112"/>
      <c r="X157" s="112"/>
      <c r="Y157" s="112"/>
      <c r="Z157" s="112"/>
      <c r="AA157" s="112"/>
    </row>
    <row r="158" spans="1:27" ht="14.25" customHeight="1">
      <c r="A158" s="112"/>
      <c r="B158" s="114"/>
      <c r="C158" s="112"/>
      <c r="D158" s="112"/>
      <c r="E158" s="112"/>
      <c r="F158" s="112"/>
      <c r="G158" s="112"/>
      <c r="H158" s="112"/>
      <c r="I158" s="147"/>
      <c r="J158" s="112"/>
      <c r="K158" s="112"/>
      <c r="L158" s="112"/>
      <c r="M158" s="112"/>
      <c r="N158" s="112"/>
      <c r="O158" s="112"/>
      <c r="P158" s="112"/>
      <c r="Q158" s="112"/>
      <c r="R158" s="112"/>
      <c r="S158" s="112"/>
      <c r="T158" s="112"/>
      <c r="U158" s="112"/>
      <c r="V158" s="112"/>
      <c r="W158" s="112"/>
      <c r="X158" s="112"/>
      <c r="Y158" s="112"/>
      <c r="Z158" s="112"/>
      <c r="AA158" s="112"/>
    </row>
    <row r="159" spans="1:27" ht="14.25" customHeight="1">
      <c r="A159" s="112"/>
      <c r="B159" s="114"/>
      <c r="C159" s="112"/>
      <c r="D159" s="112"/>
      <c r="E159" s="112"/>
      <c r="F159" s="112"/>
      <c r="G159" s="112"/>
      <c r="H159" s="112"/>
      <c r="I159" s="147"/>
      <c r="J159" s="112"/>
      <c r="K159" s="112"/>
      <c r="L159" s="112"/>
      <c r="M159" s="112"/>
      <c r="N159" s="112"/>
      <c r="O159" s="112"/>
      <c r="P159" s="112"/>
      <c r="Q159" s="112"/>
      <c r="R159" s="112"/>
      <c r="S159" s="112"/>
      <c r="T159" s="112"/>
      <c r="U159" s="112"/>
      <c r="V159" s="112"/>
      <c r="W159" s="112"/>
      <c r="X159" s="112"/>
      <c r="Y159" s="112"/>
      <c r="Z159" s="112"/>
      <c r="AA159" s="112"/>
    </row>
    <row r="160" spans="1:27" ht="14.25" customHeight="1">
      <c r="A160" s="112"/>
      <c r="B160" s="114"/>
      <c r="C160" s="112"/>
      <c r="D160" s="112"/>
      <c r="E160" s="112"/>
      <c r="F160" s="112"/>
      <c r="G160" s="112"/>
      <c r="H160" s="112"/>
      <c r="I160" s="147"/>
      <c r="J160" s="112"/>
      <c r="K160" s="112"/>
      <c r="L160" s="112"/>
      <c r="M160" s="112"/>
      <c r="N160" s="112"/>
      <c r="O160" s="112"/>
      <c r="P160" s="112"/>
      <c r="Q160" s="112"/>
      <c r="R160" s="112"/>
      <c r="S160" s="112"/>
      <c r="T160" s="112"/>
      <c r="U160" s="112"/>
      <c r="V160" s="112"/>
      <c r="W160" s="112"/>
      <c r="X160" s="112"/>
      <c r="Y160" s="112"/>
      <c r="Z160" s="112"/>
      <c r="AA160" s="112"/>
    </row>
    <row r="161" spans="1:27" ht="14.25" customHeight="1">
      <c r="A161" s="112"/>
      <c r="B161" s="114"/>
      <c r="C161" s="112"/>
      <c r="D161" s="112"/>
      <c r="E161" s="112"/>
      <c r="F161" s="112"/>
      <c r="G161" s="112"/>
      <c r="H161" s="112"/>
      <c r="I161" s="147"/>
      <c r="J161" s="112"/>
      <c r="K161" s="112"/>
      <c r="L161" s="112"/>
      <c r="M161" s="112"/>
      <c r="N161" s="112"/>
      <c r="O161" s="112"/>
      <c r="P161" s="112"/>
      <c r="Q161" s="112"/>
      <c r="R161" s="112"/>
      <c r="S161" s="112"/>
      <c r="T161" s="112"/>
      <c r="U161" s="112"/>
      <c r="V161" s="112"/>
      <c r="W161" s="112"/>
      <c r="X161" s="112"/>
      <c r="Y161" s="112"/>
      <c r="Z161" s="112"/>
      <c r="AA161" s="112"/>
    </row>
    <row r="162" spans="1:27" ht="14.25" customHeight="1">
      <c r="A162" s="112"/>
      <c r="B162" s="114"/>
      <c r="C162" s="112"/>
      <c r="D162" s="112"/>
      <c r="E162" s="112"/>
      <c r="F162" s="112"/>
      <c r="G162" s="112"/>
      <c r="H162" s="112"/>
      <c r="I162" s="147"/>
      <c r="J162" s="112"/>
      <c r="K162" s="112"/>
      <c r="L162" s="112"/>
      <c r="M162" s="112"/>
      <c r="N162" s="112"/>
      <c r="O162" s="112"/>
      <c r="P162" s="112"/>
      <c r="Q162" s="112"/>
      <c r="R162" s="112"/>
      <c r="S162" s="112"/>
      <c r="T162" s="112"/>
      <c r="U162" s="112"/>
      <c r="V162" s="112"/>
      <c r="W162" s="112"/>
      <c r="X162" s="112"/>
      <c r="Y162" s="112"/>
      <c r="Z162" s="112"/>
      <c r="AA162" s="112"/>
    </row>
    <row r="163" spans="1:27" ht="14.25" customHeight="1">
      <c r="A163" s="112"/>
      <c r="B163" s="114"/>
      <c r="C163" s="112"/>
      <c r="D163" s="112"/>
      <c r="E163" s="112"/>
      <c r="F163" s="112"/>
      <c r="G163" s="112"/>
      <c r="H163" s="112"/>
      <c r="I163" s="147"/>
      <c r="J163" s="112"/>
      <c r="K163" s="112"/>
      <c r="L163" s="112"/>
      <c r="M163" s="112"/>
      <c r="N163" s="112"/>
      <c r="O163" s="112"/>
      <c r="P163" s="112"/>
      <c r="Q163" s="112"/>
      <c r="R163" s="112"/>
      <c r="S163" s="112"/>
      <c r="T163" s="112"/>
      <c r="U163" s="112"/>
      <c r="V163" s="112"/>
      <c r="W163" s="112"/>
      <c r="X163" s="112"/>
      <c r="Y163" s="112"/>
      <c r="Z163" s="112"/>
      <c r="AA163" s="112"/>
    </row>
    <row r="164" spans="1:27" ht="14.25" customHeight="1">
      <c r="A164" s="112"/>
      <c r="B164" s="114"/>
      <c r="C164" s="112"/>
      <c r="D164" s="112"/>
      <c r="E164" s="112"/>
      <c r="F164" s="112"/>
      <c r="G164" s="112"/>
      <c r="H164" s="112"/>
      <c r="I164" s="147"/>
      <c r="J164" s="112"/>
      <c r="K164" s="112"/>
      <c r="L164" s="112"/>
      <c r="M164" s="112"/>
      <c r="N164" s="112"/>
      <c r="O164" s="112"/>
      <c r="P164" s="112"/>
      <c r="Q164" s="112"/>
      <c r="R164" s="112"/>
      <c r="S164" s="112"/>
      <c r="T164" s="112"/>
      <c r="U164" s="112"/>
      <c r="V164" s="112"/>
      <c r="W164" s="112"/>
      <c r="X164" s="112"/>
      <c r="Y164" s="112"/>
      <c r="Z164" s="112"/>
      <c r="AA164" s="112"/>
    </row>
    <row r="165" spans="1:27" ht="14.25" customHeight="1">
      <c r="A165" s="112"/>
      <c r="B165" s="114"/>
      <c r="C165" s="112"/>
      <c r="D165" s="112"/>
      <c r="E165" s="112"/>
      <c r="F165" s="112"/>
      <c r="G165" s="112"/>
      <c r="H165" s="112"/>
      <c r="I165" s="147"/>
      <c r="J165" s="112"/>
      <c r="K165" s="112"/>
      <c r="L165" s="112"/>
      <c r="M165" s="112"/>
      <c r="N165" s="112"/>
      <c r="O165" s="112"/>
      <c r="P165" s="112"/>
      <c r="Q165" s="112"/>
      <c r="R165" s="112"/>
      <c r="S165" s="112"/>
      <c r="T165" s="112"/>
      <c r="U165" s="112"/>
      <c r="V165" s="112"/>
      <c r="W165" s="112"/>
      <c r="X165" s="112"/>
      <c r="Y165" s="112"/>
      <c r="Z165" s="112"/>
      <c r="AA165" s="112"/>
    </row>
    <row r="166" spans="1:27" ht="14.25" customHeight="1">
      <c r="A166" s="112"/>
      <c r="B166" s="114"/>
      <c r="C166" s="112"/>
      <c r="D166" s="112"/>
      <c r="E166" s="112"/>
      <c r="F166" s="112"/>
      <c r="G166" s="112"/>
      <c r="H166" s="112"/>
      <c r="I166" s="147"/>
      <c r="J166" s="112"/>
      <c r="K166" s="112"/>
      <c r="L166" s="112"/>
      <c r="M166" s="112"/>
      <c r="N166" s="112"/>
      <c r="O166" s="112"/>
      <c r="P166" s="112"/>
      <c r="Q166" s="112"/>
      <c r="R166" s="112"/>
      <c r="S166" s="112"/>
      <c r="T166" s="112"/>
      <c r="U166" s="112"/>
      <c r="V166" s="112"/>
      <c r="W166" s="112"/>
      <c r="X166" s="112"/>
      <c r="Y166" s="112"/>
      <c r="Z166" s="112"/>
      <c r="AA166" s="112"/>
    </row>
    <row r="167" spans="1:27" ht="14.25" customHeight="1">
      <c r="A167" s="112"/>
      <c r="B167" s="114"/>
      <c r="C167" s="112"/>
      <c r="D167" s="112"/>
      <c r="E167" s="112"/>
      <c r="F167" s="112"/>
      <c r="G167" s="112"/>
      <c r="H167" s="112"/>
      <c r="I167" s="147"/>
      <c r="J167" s="112"/>
      <c r="K167" s="112"/>
      <c r="L167" s="112"/>
      <c r="M167" s="112"/>
      <c r="N167" s="112"/>
      <c r="O167" s="112"/>
      <c r="P167" s="112"/>
      <c r="Q167" s="112"/>
      <c r="R167" s="112"/>
      <c r="S167" s="112"/>
      <c r="T167" s="112"/>
      <c r="U167" s="112"/>
      <c r="V167" s="112"/>
      <c r="W167" s="112"/>
      <c r="X167" s="112"/>
      <c r="Y167" s="112"/>
      <c r="Z167" s="112"/>
      <c r="AA167" s="112"/>
    </row>
    <row r="168" spans="1:27" ht="14.25" customHeight="1">
      <c r="A168" s="112"/>
      <c r="B168" s="114"/>
      <c r="C168" s="112"/>
      <c r="D168" s="112"/>
      <c r="E168" s="112"/>
      <c r="F168" s="112"/>
      <c r="G168" s="112"/>
      <c r="H168" s="112"/>
      <c r="I168" s="147"/>
      <c r="J168" s="112"/>
      <c r="K168" s="112"/>
      <c r="L168" s="112"/>
      <c r="M168" s="112"/>
      <c r="N168" s="112"/>
      <c r="O168" s="112"/>
      <c r="P168" s="112"/>
      <c r="Q168" s="112"/>
      <c r="R168" s="112"/>
      <c r="S168" s="112"/>
      <c r="T168" s="112"/>
      <c r="U168" s="112"/>
      <c r="V168" s="112"/>
      <c r="W168" s="112"/>
      <c r="X168" s="112"/>
      <c r="Y168" s="112"/>
      <c r="Z168" s="112"/>
      <c r="AA168" s="112"/>
    </row>
    <row r="169" spans="1:27" ht="14.25" customHeight="1">
      <c r="A169" s="112"/>
      <c r="B169" s="114"/>
      <c r="C169" s="112"/>
      <c r="D169" s="112"/>
      <c r="E169" s="112"/>
      <c r="F169" s="112"/>
      <c r="G169" s="112"/>
      <c r="H169" s="112"/>
      <c r="I169" s="147"/>
      <c r="J169" s="112"/>
      <c r="K169" s="112"/>
      <c r="L169" s="112"/>
      <c r="M169" s="112"/>
      <c r="N169" s="112"/>
      <c r="O169" s="112"/>
      <c r="P169" s="112"/>
      <c r="Q169" s="112"/>
      <c r="R169" s="112"/>
      <c r="S169" s="112"/>
      <c r="T169" s="112"/>
      <c r="U169" s="112"/>
      <c r="V169" s="112"/>
      <c r="W169" s="112"/>
      <c r="X169" s="112"/>
      <c r="Y169" s="112"/>
      <c r="Z169" s="112"/>
      <c r="AA169" s="112"/>
    </row>
    <row r="170" spans="1:27" ht="14.25" customHeight="1">
      <c r="A170" s="112"/>
      <c r="B170" s="114"/>
      <c r="C170" s="112"/>
      <c r="D170" s="112"/>
      <c r="E170" s="112"/>
      <c r="F170" s="112"/>
      <c r="G170" s="112"/>
      <c r="H170" s="112"/>
      <c r="I170" s="147"/>
      <c r="J170" s="112"/>
      <c r="K170" s="112"/>
      <c r="L170" s="112"/>
      <c r="M170" s="112"/>
      <c r="N170" s="112"/>
      <c r="O170" s="112"/>
      <c r="P170" s="112"/>
      <c r="Q170" s="112"/>
      <c r="R170" s="112"/>
      <c r="S170" s="112"/>
      <c r="T170" s="112"/>
      <c r="U170" s="112"/>
      <c r="V170" s="112"/>
      <c r="W170" s="112"/>
      <c r="X170" s="112"/>
      <c r="Y170" s="112"/>
      <c r="Z170" s="112"/>
      <c r="AA170" s="112"/>
    </row>
    <row r="171" spans="1:27" ht="14.25" customHeight="1">
      <c r="A171" s="112"/>
      <c r="B171" s="114"/>
      <c r="C171" s="112"/>
      <c r="D171" s="112"/>
      <c r="E171" s="112"/>
      <c r="F171" s="112"/>
      <c r="G171" s="112"/>
      <c r="H171" s="112"/>
      <c r="I171" s="147"/>
      <c r="J171" s="112"/>
      <c r="K171" s="112"/>
      <c r="L171" s="112"/>
      <c r="M171" s="112"/>
      <c r="N171" s="112"/>
      <c r="O171" s="112"/>
      <c r="P171" s="112"/>
      <c r="Q171" s="112"/>
      <c r="R171" s="112"/>
      <c r="S171" s="112"/>
      <c r="T171" s="112"/>
      <c r="U171" s="112"/>
      <c r="V171" s="112"/>
      <c r="W171" s="112"/>
      <c r="X171" s="112"/>
      <c r="Y171" s="112"/>
      <c r="Z171" s="112"/>
      <c r="AA171" s="112"/>
    </row>
    <row r="172" spans="1:27" ht="14.25" customHeight="1">
      <c r="A172" s="112"/>
      <c r="B172" s="114"/>
      <c r="C172" s="112"/>
      <c r="D172" s="112"/>
      <c r="E172" s="112"/>
      <c r="F172" s="112"/>
      <c r="G172" s="112"/>
      <c r="H172" s="112"/>
      <c r="I172" s="147"/>
      <c r="J172" s="112"/>
      <c r="K172" s="112"/>
      <c r="L172" s="112"/>
      <c r="M172" s="112"/>
      <c r="N172" s="112"/>
      <c r="O172" s="112"/>
      <c r="P172" s="112"/>
      <c r="Q172" s="112"/>
      <c r="R172" s="112"/>
      <c r="S172" s="112"/>
      <c r="T172" s="112"/>
      <c r="U172" s="112"/>
      <c r="V172" s="112"/>
      <c r="W172" s="112"/>
      <c r="X172" s="112"/>
      <c r="Y172" s="112"/>
      <c r="Z172" s="112"/>
      <c r="AA172" s="112"/>
    </row>
    <row r="173" spans="1:27" ht="14.25" customHeight="1">
      <c r="A173" s="112"/>
      <c r="B173" s="114"/>
      <c r="C173" s="112"/>
      <c r="D173" s="112"/>
      <c r="E173" s="112"/>
      <c r="F173" s="112"/>
      <c r="G173" s="112"/>
      <c r="H173" s="112"/>
      <c r="I173" s="147"/>
      <c r="J173" s="112"/>
      <c r="K173" s="112"/>
      <c r="L173" s="112"/>
      <c r="M173" s="112"/>
      <c r="N173" s="112"/>
      <c r="O173" s="112"/>
      <c r="P173" s="112"/>
      <c r="Q173" s="112"/>
      <c r="R173" s="112"/>
      <c r="S173" s="112"/>
      <c r="T173" s="112"/>
      <c r="U173" s="112"/>
      <c r="V173" s="112"/>
      <c r="W173" s="112"/>
      <c r="X173" s="112"/>
      <c r="Y173" s="112"/>
      <c r="Z173" s="112"/>
      <c r="AA173" s="112"/>
    </row>
    <row r="174" spans="1:27" ht="14.25" customHeight="1">
      <c r="A174" s="112"/>
      <c r="B174" s="114"/>
      <c r="C174" s="112"/>
      <c r="D174" s="112"/>
      <c r="E174" s="112"/>
      <c r="F174" s="112"/>
      <c r="G174" s="112"/>
      <c r="H174" s="112"/>
      <c r="I174" s="147"/>
      <c r="J174" s="112"/>
      <c r="K174" s="112"/>
      <c r="L174" s="112"/>
      <c r="M174" s="112"/>
      <c r="N174" s="112"/>
      <c r="O174" s="112"/>
      <c r="P174" s="112"/>
      <c r="Q174" s="112"/>
      <c r="R174" s="112"/>
      <c r="S174" s="112"/>
      <c r="T174" s="112"/>
      <c r="U174" s="112"/>
      <c r="V174" s="112"/>
      <c r="W174" s="112"/>
      <c r="X174" s="112"/>
      <c r="Y174" s="112"/>
      <c r="Z174" s="112"/>
      <c r="AA174" s="112"/>
    </row>
    <row r="175" spans="1:27" ht="14.25" customHeight="1">
      <c r="A175" s="112"/>
      <c r="B175" s="114"/>
      <c r="C175" s="112"/>
      <c r="D175" s="112"/>
      <c r="E175" s="112"/>
      <c r="F175" s="112"/>
      <c r="G175" s="112"/>
      <c r="H175" s="112"/>
      <c r="I175" s="147"/>
      <c r="J175" s="112"/>
      <c r="K175" s="112"/>
      <c r="L175" s="112"/>
      <c r="M175" s="112"/>
      <c r="N175" s="112"/>
      <c r="O175" s="112"/>
      <c r="P175" s="112"/>
      <c r="Q175" s="112"/>
      <c r="R175" s="112"/>
      <c r="S175" s="112"/>
      <c r="T175" s="112"/>
      <c r="U175" s="112"/>
      <c r="V175" s="112"/>
      <c r="W175" s="112"/>
      <c r="X175" s="112"/>
      <c r="Y175" s="112"/>
      <c r="Z175" s="112"/>
      <c r="AA175" s="112"/>
    </row>
    <row r="176" spans="1:27" ht="14.25" customHeight="1">
      <c r="A176" s="112"/>
      <c r="B176" s="114"/>
      <c r="C176" s="112"/>
      <c r="D176" s="112"/>
      <c r="E176" s="112"/>
      <c r="F176" s="112"/>
      <c r="G176" s="112"/>
      <c r="H176" s="112"/>
      <c r="I176" s="147"/>
      <c r="J176" s="112"/>
      <c r="K176" s="112"/>
      <c r="L176" s="112"/>
      <c r="M176" s="112"/>
      <c r="N176" s="112"/>
      <c r="O176" s="112"/>
      <c r="P176" s="112"/>
      <c r="Q176" s="112"/>
      <c r="R176" s="112"/>
      <c r="S176" s="112"/>
      <c r="T176" s="112"/>
      <c r="U176" s="112"/>
      <c r="V176" s="112"/>
      <c r="W176" s="112"/>
      <c r="X176" s="112"/>
      <c r="Y176" s="112"/>
      <c r="Z176" s="112"/>
      <c r="AA176" s="112"/>
    </row>
    <row r="177" spans="1:27" ht="14.25" customHeight="1">
      <c r="A177" s="112"/>
      <c r="B177" s="114"/>
      <c r="C177" s="112"/>
      <c r="D177" s="112"/>
      <c r="E177" s="112"/>
      <c r="F177" s="112"/>
      <c r="G177" s="112"/>
      <c r="H177" s="112"/>
      <c r="I177" s="147"/>
      <c r="J177" s="112"/>
      <c r="K177" s="112"/>
      <c r="L177" s="112"/>
      <c r="M177" s="112"/>
      <c r="N177" s="112"/>
      <c r="O177" s="112"/>
      <c r="P177" s="112"/>
      <c r="Q177" s="112"/>
      <c r="R177" s="112"/>
      <c r="S177" s="112"/>
      <c r="T177" s="112"/>
      <c r="U177" s="112"/>
      <c r="V177" s="112"/>
      <c r="W177" s="112"/>
      <c r="X177" s="112"/>
      <c r="Y177" s="112"/>
      <c r="Z177" s="112"/>
      <c r="AA177" s="112"/>
    </row>
    <row r="178" spans="1:27" ht="14.25" customHeight="1">
      <c r="A178" s="112"/>
      <c r="B178" s="114"/>
      <c r="C178" s="112"/>
      <c r="D178" s="112"/>
      <c r="E178" s="112"/>
      <c r="F178" s="112"/>
      <c r="G178" s="112"/>
      <c r="H178" s="112"/>
      <c r="I178" s="147"/>
      <c r="J178" s="112"/>
      <c r="K178" s="112"/>
      <c r="L178" s="112"/>
      <c r="M178" s="112"/>
      <c r="N178" s="112"/>
      <c r="O178" s="112"/>
      <c r="P178" s="112"/>
      <c r="Q178" s="112"/>
      <c r="R178" s="112"/>
      <c r="S178" s="112"/>
      <c r="T178" s="112"/>
      <c r="U178" s="112"/>
      <c r="V178" s="112"/>
      <c r="W178" s="112"/>
      <c r="X178" s="112"/>
      <c r="Y178" s="112"/>
      <c r="Z178" s="112"/>
      <c r="AA178" s="112"/>
    </row>
    <row r="179" spans="1:27" ht="14.25" customHeight="1">
      <c r="A179" s="112"/>
      <c r="B179" s="114"/>
      <c r="C179" s="112"/>
      <c r="D179" s="112"/>
      <c r="E179" s="112"/>
      <c r="F179" s="112"/>
      <c r="G179" s="112"/>
      <c r="H179" s="112"/>
      <c r="I179" s="147"/>
      <c r="J179" s="112"/>
      <c r="K179" s="112"/>
      <c r="L179" s="112"/>
      <c r="M179" s="112"/>
      <c r="N179" s="112"/>
      <c r="O179" s="112"/>
      <c r="P179" s="112"/>
      <c r="Q179" s="112"/>
      <c r="R179" s="112"/>
      <c r="S179" s="112"/>
      <c r="T179" s="112"/>
      <c r="U179" s="112"/>
      <c r="V179" s="112"/>
      <c r="W179" s="112"/>
      <c r="X179" s="112"/>
      <c r="Y179" s="112"/>
      <c r="Z179" s="112"/>
      <c r="AA179" s="112"/>
    </row>
    <row r="180" spans="1:27" ht="14.25" customHeight="1">
      <c r="A180" s="112"/>
      <c r="B180" s="114"/>
      <c r="C180" s="112"/>
      <c r="D180" s="112"/>
      <c r="E180" s="112"/>
      <c r="F180" s="112"/>
      <c r="G180" s="112"/>
      <c r="H180" s="112"/>
      <c r="I180" s="147"/>
      <c r="J180" s="112"/>
      <c r="K180" s="112"/>
      <c r="L180" s="112"/>
      <c r="M180" s="112"/>
      <c r="N180" s="112"/>
      <c r="O180" s="112"/>
      <c r="P180" s="112"/>
      <c r="Q180" s="112"/>
      <c r="R180" s="112"/>
      <c r="S180" s="112"/>
      <c r="T180" s="112"/>
      <c r="U180" s="112"/>
      <c r="V180" s="112"/>
      <c r="W180" s="112"/>
      <c r="X180" s="112"/>
      <c r="Y180" s="112"/>
      <c r="Z180" s="112"/>
      <c r="AA180" s="112"/>
    </row>
    <row r="181" spans="1:27" ht="14.25" customHeight="1">
      <c r="A181" s="112"/>
      <c r="B181" s="114"/>
      <c r="C181" s="112"/>
      <c r="D181" s="112"/>
      <c r="E181" s="112"/>
      <c r="F181" s="112"/>
      <c r="G181" s="112"/>
      <c r="H181" s="112"/>
      <c r="I181" s="147"/>
      <c r="J181" s="112"/>
      <c r="K181" s="112"/>
      <c r="L181" s="112"/>
      <c r="M181" s="112"/>
      <c r="N181" s="112"/>
      <c r="O181" s="112"/>
      <c r="P181" s="112"/>
      <c r="Q181" s="112"/>
      <c r="R181" s="112"/>
      <c r="S181" s="112"/>
      <c r="T181" s="112"/>
      <c r="U181" s="112"/>
      <c r="V181" s="112"/>
      <c r="W181" s="112"/>
      <c r="X181" s="112"/>
      <c r="Y181" s="112"/>
      <c r="Z181" s="112"/>
      <c r="AA181" s="112"/>
    </row>
    <row r="182" spans="1:27" ht="14.25" customHeight="1">
      <c r="A182" s="112"/>
      <c r="B182" s="114"/>
      <c r="C182" s="112"/>
      <c r="D182" s="112"/>
      <c r="E182" s="112"/>
      <c r="F182" s="112"/>
      <c r="G182" s="112"/>
      <c r="H182" s="112"/>
      <c r="I182" s="147"/>
      <c r="J182" s="112"/>
      <c r="K182" s="112"/>
      <c r="L182" s="112"/>
      <c r="M182" s="112"/>
      <c r="N182" s="112"/>
      <c r="O182" s="112"/>
      <c r="P182" s="112"/>
      <c r="Q182" s="112"/>
      <c r="R182" s="112"/>
      <c r="S182" s="112"/>
      <c r="T182" s="112"/>
      <c r="U182" s="112"/>
      <c r="V182" s="112"/>
      <c r="W182" s="112"/>
      <c r="X182" s="112"/>
      <c r="Y182" s="112"/>
      <c r="Z182" s="112"/>
      <c r="AA182" s="112"/>
    </row>
    <row r="183" spans="1:27" ht="14.25" customHeight="1">
      <c r="A183" s="112"/>
      <c r="B183" s="114"/>
      <c r="C183" s="112"/>
      <c r="D183" s="112"/>
      <c r="E183" s="112"/>
      <c r="F183" s="112"/>
      <c r="G183" s="112"/>
      <c r="H183" s="112"/>
      <c r="I183" s="147"/>
      <c r="J183" s="112"/>
      <c r="K183" s="112"/>
      <c r="L183" s="112"/>
      <c r="M183" s="112"/>
      <c r="N183" s="112"/>
      <c r="O183" s="112"/>
      <c r="P183" s="112"/>
      <c r="Q183" s="112"/>
      <c r="R183" s="112"/>
      <c r="S183" s="112"/>
      <c r="T183" s="112"/>
      <c r="U183" s="112"/>
      <c r="V183" s="112"/>
      <c r="W183" s="112"/>
      <c r="X183" s="112"/>
      <c r="Y183" s="112"/>
      <c r="Z183" s="112"/>
      <c r="AA183" s="112"/>
    </row>
    <row r="184" spans="1:27" ht="14.25" customHeight="1">
      <c r="A184" s="112"/>
      <c r="B184" s="114"/>
      <c r="C184" s="112"/>
      <c r="D184" s="112"/>
      <c r="E184" s="112"/>
      <c r="F184" s="112"/>
      <c r="G184" s="112"/>
      <c r="H184" s="112"/>
      <c r="I184" s="147"/>
      <c r="J184" s="112"/>
      <c r="K184" s="112"/>
      <c r="L184" s="112"/>
      <c r="M184" s="112"/>
      <c r="N184" s="112"/>
      <c r="O184" s="112"/>
      <c r="P184" s="112"/>
      <c r="Q184" s="112"/>
      <c r="R184" s="112"/>
      <c r="S184" s="112"/>
      <c r="T184" s="112"/>
      <c r="U184" s="112"/>
      <c r="V184" s="112"/>
      <c r="W184" s="112"/>
      <c r="X184" s="112"/>
      <c r="Y184" s="112"/>
      <c r="Z184" s="112"/>
      <c r="AA184" s="112"/>
    </row>
    <row r="185" spans="1:27" ht="14.25" customHeight="1">
      <c r="A185" s="112"/>
      <c r="B185" s="114"/>
      <c r="C185" s="112"/>
      <c r="D185" s="112"/>
      <c r="E185" s="112"/>
      <c r="F185" s="112"/>
      <c r="G185" s="112"/>
      <c r="H185" s="112"/>
      <c r="I185" s="147"/>
      <c r="J185" s="112"/>
      <c r="K185" s="112"/>
      <c r="L185" s="112"/>
      <c r="M185" s="112"/>
      <c r="N185" s="112"/>
      <c r="O185" s="112"/>
      <c r="P185" s="112"/>
      <c r="Q185" s="112"/>
      <c r="R185" s="112"/>
      <c r="S185" s="112"/>
      <c r="T185" s="112"/>
      <c r="U185" s="112"/>
      <c r="V185" s="112"/>
      <c r="W185" s="112"/>
      <c r="X185" s="112"/>
      <c r="Y185" s="112"/>
      <c r="Z185" s="112"/>
      <c r="AA185" s="112"/>
    </row>
    <row r="186" spans="1:27" ht="14.25" customHeight="1">
      <c r="A186" s="112"/>
      <c r="B186" s="114"/>
      <c r="C186" s="112"/>
      <c r="D186" s="112"/>
      <c r="E186" s="112"/>
      <c r="F186" s="112"/>
      <c r="G186" s="112"/>
      <c r="H186" s="112"/>
      <c r="I186" s="147"/>
      <c r="J186" s="112"/>
      <c r="K186" s="112"/>
      <c r="L186" s="112"/>
      <c r="M186" s="112"/>
      <c r="N186" s="112"/>
      <c r="O186" s="112"/>
      <c r="P186" s="112"/>
      <c r="Q186" s="112"/>
      <c r="R186" s="112"/>
      <c r="S186" s="112"/>
      <c r="T186" s="112"/>
      <c r="U186" s="112"/>
      <c r="V186" s="112"/>
      <c r="W186" s="112"/>
      <c r="X186" s="112"/>
      <c r="Y186" s="112"/>
      <c r="Z186" s="112"/>
      <c r="AA186" s="112"/>
    </row>
    <row r="187" spans="1:27" ht="14.25" customHeight="1">
      <c r="A187" s="112"/>
      <c r="B187" s="114"/>
      <c r="C187" s="112"/>
      <c r="D187" s="112"/>
      <c r="E187" s="112"/>
      <c r="F187" s="112"/>
      <c r="G187" s="112"/>
      <c r="H187" s="112"/>
      <c r="I187" s="147"/>
      <c r="J187" s="112"/>
      <c r="K187" s="112"/>
      <c r="L187" s="112"/>
      <c r="M187" s="112"/>
      <c r="N187" s="112"/>
      <c r="O187" s="112"/>
      <c r="P187" s="112"/>
      <c r="Q187" s="112"/>
      <c r="R187" s="112"/>
      <c r="S187" s="112"/>
      <c r="T187" s="112"/>
      <c r="U187" s="112"/>
      <c r="V187" s="112"/>
      <c r="W187" s="112"/>
      <c r="X187" s="112"/>
      <c r="Y187" s="112"/>
      <c r="Z187" s="112"/>
      <c r="AA187" s="112"/>
    </row>
    <row r="188" spans="1:27" ht="14.25" customHeight="1">
      <c r="A188" s="112"/>
      <c r="B188" s="114"/>
      <c r="C188" s="112"/>
      <c r="D188" s="112"/>
      <c r="E188" s="112"/>
      <c r="F188" s="112"/>
      <c r="G188" s="112"/>
      <c r="H188" s="112"/>
      <c r="I188" s="147"/>
      <c r="J188" s="112"/>
      <c r="K188" s="112"/>
      <c r="L188" s="112"/>
      <c r="M188" s="112"/>
      <c r="N188" s="112"/>
      <c r="O188" s="112"/>
      <c r="P188" s="112"/>
      <c r="Q188" s="112"/>
      <c r="R188" s="112"/>
      <c r="S188" s="112"/>
      <c r="T188" s="112"/>
      <c r="U188" s="112"/>
      <c r="V188" s="112"/>
      <c r="W188" s="112"/>
      <c r="X188" s="112"/>
      <c r="Y188" s="112"/>
      <c r="Z188" s="112"/>
      <c r="AA188" s="112"/>
    </row>
    <row r="189" spans="1:27" ht="14.25" customHeight="1">
      <c r="A189" s="112"/>
      <c r="B189" s="114"/>
      <c r="C189" s="112"/>
      <c r="D189" s="112"/>
      <c r="E189" s="112"/>
      <c r="F189" s="112"/>
      <c r="G189" s="112"/>
      <c r="H189" s="112"/>
      <c r="I189" s="147"/>
      <c r="J189" s="112"/>
      <c r="K189" s="112"/>
      <c r="L189" s="112"/>
      <c r="M189" s="112"/>
      <c r="N189" s="112"/>
      <c r="O189" s="112"/>
      <c r="P189" s="112"/>
      <c r="Q189" s="112"/>
      <c r="R189" s="112"/>
      <c r="S189" s="112"/>
      <c r="T189" s="112"/>
      <c r="U189" s="112"/>
      <c r="V189" s="112"/>
      <c r="W189" s="112"/>
      <c r="X189" s="112"/>
      <c r="Y189" s="112"/>
      <c r="Z189" s="112"/>
      <c r="AA189" s="112"/>
    </row>
    <row r="190" spans="1:27" ht="14.25" customHeight="1">
      <c r="A190" s="112"/>
      <c r="B190" s="114"/>
      <c r="C190" s="112"/>
      <c r="D190" s="112"/>
      <c r="E190" s="112"/>
      <c r="F190" s="112"/>
      <c r="G190" s="112"/>
      <c r="H190" s="112"/>
      <c r="I190" s="147"/>
      <c r="J190" s="112"/>
      <c r="K190" s="112"/>
      <c r="L190" s="112"/>
      <c r="M190" s="112"/>
      <c r="N190" s="112"/>
      <c r="O190" s="112"/>
      <c r="P190" s="112"/>
      <c r="Q190" s="112"/>
      <c r="R190" s="112"/>
      <c r="S190" s="112"/>
      <c r="T190" s="112"/>
      <c r="U190" s="112"/>
      <c r="V190" s="112"/>
      <c r="W190" s="112"/>
      <c r="X190" s="112"/>
      <c r="Y190" s="112"/>
      <c r="Z190" s="112"/>
      <c r="AA190" s="112"/>
    </row>
    <row r="191" spans="1:27" ht="14.25" customHeight="1">
      <c r="A191" s="112"/>
      <c r="B191" s="114"/>
      <c r="C191" s="112"/>
      <c r="D191" s="112"/>
      <c r="E191" s="112"/>
      <c r="F191" s="112"/>
      <c r="G191" s="112"/>
      <c r="H191" s="112"/>
      <c r="I191" s="147"/>
      <c r="J191" s="112"/>
      <c r="K191" s="112"/>
      <c r="L191" s="112"/>
      <c r="M191" s="112"/>
      <c r="N191" s="112"/>
      <c r="O191" s="112"/>
      <c r="P191" s="112"/>
      <c r="Q191" s="112"/>
      <c r="R191" s="112"/>
      <c r="S191" s="112"/>
      <c r="T191" s="112"/>
      <c r="U191" s="112"/>
      <c r="V191" s="112"/>
      <c r="W191" s="112"/>
      <c r="X191" s="112"/>
      <c r="Y191" s="112"/>
      <c r="Z191" s="112"/>
      <c r="AA191" s="112"/>
    </row>
    <row r="192" spans="1:27" ht="14.25" customHeight="1">
      <c r="A192" s="112"/>
      <c r="B192" s="114"/>
      <c r="C192" s="112"/>
      <c r="D192" s="112"/>
      <c r="E192" s="112"/>
      <c r="F192" s="112"/>
      <c r="G192" s="112"/>
      <c r="H192" s="112"/>
      <c r="I192" s="147"/>
      <c r="J192" s="112"/>
      <c r="K192" s="112"/>
      <c r="L192" s="112"/>
      <c r="M192" s="112"/>
      <c r="N192" s="112"/>
      <c r="O192" s="112"/>
      <c r="P192" s="112"/>
      <c r="Q192" s="112"/>
      <c r="R192" s="112"/>
      <c r="S192" s="112"/>
      <c r="T192" s="112"/>
      <c r="U192" s="112"/>
      <c r="V192" s="112"/>
      <c r="W192" s="112"/>
      <c r="X192" s="112"/>
      <c r="Y192" s="112"/>
      <c r="Z192" s="112"/>
      <c r="AA192" s="112"/>
    </row>
    <row r="193" spans="1:27" ht="14.25" customHeight="1">
      <c r="A193" s="112"/>
      <c r="B193" s="114"/>
      <c r="C193" s="112"/>
      <c r="D193" s="112"/>
      <c r="E193" s="112"/>
      <c r="F193" s="112"/>
      <c r="G193" s="112"/>
      <c r="H193" s="112"/>
      <c r="I193" s="147"/>
      <c r="J193" s="112"/>
      <c r="K193" s="112"/>
      <c r="L193" s="112"/>
      <c r="M193" s="112"/>
      <c r="N193" s="112"/>
      <c r="O193" s="112"/>
      <c r="P193" s="112"/>
      <c r="Q193" s="112"/>
      <c r="R193" s="112"/>
      <c r="S193" s="112"/>
      <c r="T193" s="112"/>
      <c r="U193" s="112"/>
      <c r="V193" s="112"/>
      <c r="W193" s="112"/>
      <c r="X193" s="112"/>
      <c r="Y193" s="112"/>
      <c r="Z193" s="112"/>
      <c r="AA193" s="112"/>
    </row>
    <row r="194" spans="1:27" ht="14.25" customHeight="1">
      <c r="A194" s="112"/>
      <c r="B194" s="114"/>
      <c r="C194" s="112"/>
      <c r="D194" s="112"/>
      <c r="E194" s="112"/>
      <c r="F194" s="112"/>
      <c r="G194" s="112"/>
      <c r="H194" s="112"/>
      <c r="I194" s="147"/>
      <c r="J194" s="112"/>
      <c r="K194" s="112"/>
      <c r="L194" s="112"/>
      <c r="M194" s="112"/>
      <c r="N194" s="112"/>
      <c r="O194" s="112"/>
      <c r="P194" s="112"/>
      <c r="Q194" s="112"/>
      <c r="R194" s="112"/>
      <c r="S194" s="112"/>
      <c r="T194" s="112"/>
      <c r="U194" s="112"/>
      <c r="V194" s="112"/>
      <c r="W194" s="112"/>
      <c r="X194" s="112"/>
      <c r="Y194" s="112"/>
      <c r="Z194" s="112"/>
      <c r="AA194" s="112"/>
    </row>
    <row r="195" spans="1:27" ht="14.25" customHeight="1">
      <c r="A195" s="112"/>
      <c r="B195" s="114"/>
      <c r="C195" s="112"/>
      <c r="D195" s="112"/>
      <c r="E195" s="112"/>
      <c r="F195" s="112"/>
      <c r="G195" s="112"/>
      <c r="H195" s="112"/>
      <c r="I195" s="147"/>
      <c r="J195" s="112"/>
      <c r="K195" s="112"/>
      <c r="L195" s="112"/>
      <c r="M195" s="112"/>
      <c r="N195" s="112"/>
      <c r="O195" s="112"/>
      <c r="P195" s="112"/>
      <c r="Q195" s="112"/>
      <c r="R195" s="112"/>
      <c r="S195" s="112"/>
      <c r="T195" s="112"/>
      <c r="U195" s="112"/>
      <c r="V195" s="112"/>
      <c r="W195" s="112"/>
      <c r="X195" s="112"/>
      <c r="Y195" s="112"/>
      <c r="Z195" s="112"/>
      <c r="AA195" s="112"/>
    </row>
    <row r="196" spans="1:27" ht="14.25" customHeight="1">
      <c r="A196" s="112"/>
      <c r="B196" s="114"/>
      <c r="C196" s="112"/>
      <c r="D196" s="112"/>
      <c r="E196" s="112"/>
      <c r="F196" s="112"/>
      <c r="G196" s="112"/>
      <c r="H196" s="112"/>
      <c r="I196" s="147"/>
      <c r="J196" s="112"/>
      <c r="K196" s="112"/>
      <c r="L196" s="112"/>
      <c r="M196" s="112"/>
      <c r="N196" s="112"/>
      <c r="O196" s="112"/>
      <c r="P196" s="112"/>
      <c r="Q196" s="112"/>
      <c r="R196" s="112"/>
      <c r="S196" s="112"/>
      <c r="T196" s="112"/>
      <c r="U196" s="112"/>
      <c r="V196" s="112"/>
      <c r="W196" s="112"/>
      <c r="X196" s="112"/>
      <c r="Y196" s="112"/>
      <c r="Z196" s="112"/>
      <c r="AA196" s="112"/>
    </row>
    <row r="197" spans="1:27" ht="14.25" customHeight="1">
      <c r="A197" s="112"/>
      <c r="B197" s="114"/>
      <c r="C197" s="112"/>
      <c r="D197" s="112"/>
      <c r="E197" s="112"/>
      <c r="F197" s="112"/>
      <c r="G197" s="112"/>
      <c r="H197" s="112"/>
      <c r="I197" s="147"/>
      <c r="J197" s="112"/>
      <c r="K197" s="112"/>
      <c r="L197" s="112"/>
      <c r="M197" s="112"/>
      <c r="N197" s="112"/>
      <c r="O197" s="112"/>
      <c r="P197" s="112"/>
      <c r="Q197" s="112"/>
      <c r="R197" s="112"/>
      <c r="S197" s="112"/>
      <c r="T197" s="112"/>
      <c r="U197" s="112"/>
      <c r="V197" s="112"/>
      <c r="W197" s="112"/>
      <c r="X197" s="112"/>
      <c r="Y197" s="112"/>
      <c r="Z197" s="112"/>
      <c r="AA197" s="112"/>
    </row>
    <row r="198" spans="1:27" ht="14.25" customHeight="1">
      <c r="A198" s="112"/>
      <c r="B198" s="114"/>
      <c r="C198" s="112"/>
      <c r="D198" s="112"/>
      <c r="E198" s="112"/>
      <c r="F198" s="112"/>
      <c r="G198" s="112"/>
      <c r="H198" s="112"/>
      <c r="I198" s="147"/>
      <c r="J198" s="112"/>
      <c r="K198" s="112"/>
      <c r="L198" s="112"/>
      <c r="M198" s="112"/>
      <c r="N198" s="112"/>
      <c r="O198" s="112"/>
      <c r="P198" s="112"/>
      <c r="Q198" s="112"/>
      <c r="R198" s="112"/>
      <c r="S198" s="112"/>
      <c r="T198" s="112"/>
      <c r="U198" s="112"/>
      <c r="V198" s="112"/>
      <c r="W198" s="112"/>
      <c r="X198" s="112"/>
      <c r="Y198" s="112"/>
      <c r="Z198" s="112"/>
      <c r="AA198" s="112"/>
    </row>
    <row r="199" spans="1:27" ht="14.25" customHeight="1">
      <c r="A199" s="112"/>
      <c r="B199" s="114"/>
      <c r="C199" s="112"/>
      <c r="D199" s="112"/>
      <c r="E199" s="112"/>
      <c r="F199" s="112"/>
      <c r="G199" s="112"/>
      <c r="H199" s="112"/>
      <c r="I199" s="147"/>
      <c r="J199" s="112"/>
      <c r="K199" s="112"/>
      <c r="L199" s="112"/>
      <c r="M199" s="112"/>
      <c r="N199" s="112"/>
      <c r="O199" s="112"/>
      <c r="P199" s="112"/>
      <c r="Q199" s="112"/>
      <c r="R199" s="112"/>
      <c r="S199" s="112"/>
      <c r="T199" s="112"/>
      <c r="U199" s="112"/>
      <c r="V199" s="112"/>
      <c r="W199" s="112"/>
      <c r="X199" s="112"/>
      <c r="Y199" s="112"/>
      <c r="Z199" s="112"/>
      <c r="AA199" s="112"/>
    </row>
    <row r="200" spans="1:27" ht="14.25" customHeight="1">
      <c r="A200" s="112"/>
      <c r="B200" s="114"/>
      <c r="C200" s="112"/>
      <c r="D200" s="112"/>
      <c r="E200" s="112"/>
      <c r="F200" s="112"/>
      <c r="G200" s="112"/>
      <c r="H200" s="112"/>
      <c r="I200" s="147"/>
      <c r="J200" s="112"/>
      <c r="K200" s="112"/>
      <c r="L200" s="112"/>
      <c r="M200" s="112"/>
      <c r="N200" s="112"/>
      <c r="O200" s="112"/>
      <c r="P200" s="112"/>
      <c r="Q200" s="112"/>
      <c r="R200" s="112"/>
      <c r="S200" s="112"/>
      <c r="T200" s="112"/>
      <c r="U200" s="112"/>
      <c r="V200" s="112"/>
      <c r="W200" s="112"/>
      <c r="X200" s="112"/>
      <c r="Y200" s="112"/>
      <c r="Z200" s="112"/>
      <c r="AA200" s="112"/>
    </row>
    <row r="201" spans="1:27" ht="14.25" customHeight="1">
      <c r="A201" s="112"/>
      <c r="B201" s="114"/>
      <c r="C201" s="112"/>
      <c r="D201" s="112"/>
      <c r="E201" s="112"/>
      <c r="F201" s="112"/>
      <c r="G201" s="112"/>
      <c r="H201" s="112"/>
      <c r="I201" s="147"/>
      <c r="J201" s="112"/>
      <c r="K201" s="112"/>
      <c r="L201" s="112"/>
      <c r="M201" s="112"/>
      <c r="N201" s="112"/>
      <c r="O201" s="112"/>
      <c r="P201" s="112"/>
      <c r="Q201" s="112"/>
      <c r="R201" s="112"/>
      <c r="S201" s="112"/>
      <c r="T201" s="112"/>
      <c r="U201" s="112"/>
      <c r="V201" s="112"/>
      <c r="W201" s="112"/>
      <c r="X201" s="112"/>
      <c r="Y201" s="112"/>
      <c r="Z201" s="112"/>
      <c r="AA201" s="112"/>
    </row>
    <row r="202" spans="1:27" ht="14.25" customHeight="1">
      <c r="A202" s="112"/>
      <c r="B202" s="114"/>
      <c r="C202" s="112"/>
      <c r="D202" s="112"/>
      <c r="E202" s="112"/>
      <c r="F202" s="112"/>
      <c r="G202" s="112"/>
      <c r="H202" s="112"/>
      <c r="I202" s="147"/>
      <c r="J202" s="112"/>
      <c r="K202" s="112"/>
      <c r="L202" s="112"/>
      <c r="M202" s="112"/>
      <c r="N202" s="112"/>
      <c r="O202" s="112"/>
      <c r="P202" s="112"/>
      <c r="Q202" s="112"/>
      <c r="R202" s="112"/>
      <c r="S202" s="112"/>
      <c r="T202" s="112"/>
      <c r="U202" s="112"/>
      <c r="V202" s="112"/>
      <c r="W202" s="112"/>
      <c r="X202" s="112"/>
      <c r="Y202" s="112"/>
      <c r="Z202" s="112"/>
      <c r="AA202" s="112"/>
    </row>
    <row r="203" spans="1:27" ht="14.25" customHeight="1">
      <c r="A203" s="112"/>
      <c r="B203" s="114"/>
      <c r="C203" s="112"/>
      <c r="D203" s="112"/>
      <c r="E203" s="112"/>
      <c r="F203" s="112"/>
      <c r="G203" s="112"/>
      <c r="H203" s="112"/>
      <c r="I203" s="147"/>
      <c r="J203" s="112"/>
      <c r="K203" s="112"/>
      <c r="L203" s="112"/>
      <c r="M203" s="112"/>
      <c r="N203" s="112"/>
      <c r="O203" s="112"/>
      <c r="P203" s="112"/>
      <c r="Q203" s="112"/>
      <c r="R203" s="112"/>
      <c r="S203" s="112"/>
      <c r="T203" s="112"/>
      <c r="U203" s="112"/>
      <c r="V203" s="112"/>
      <c r="W203" s="112"/>
      <c r="X203" s="112"/>
      <c r="Y203" s="112"/>
      <c r="Z203" s="112"/>
      <c r="AA203" s="112"/>
    </row>
    <row r="204" spans="1:27" ht="14.25" customHeight="1">
      <c r="A204" s="112"/>
      <c r="B204" s="114"/>
      <c r="C204" s="112"/>
      <c r="D204" s="112"/>
      <c r="E204" s="112"/>
      <c r="F204" s="112"/>
      <c r="G204" s="112"/>
      <c r="H204" s="112"/>
      <c r="I204" s="147"/>
      <c r="J204" s="112"/>
      <c r="K204" s="112"/>
      <c r="L204" s="112"/>
      <c r="M204" s="112"/>
      <c r="N204" s="112"/>
      <c r="O204" s="112"/>
      <c r="P204" s="112"/>
      <c r="Q204" s="112"/>
      <c r="R204" s="112"/>
      <c r="S204" s="112"/>
      <c r="T204" s="112"/>
      <c r="U204" s="112"/>
      <c r="V204" s="112"/>
      <c r="W204" s="112"/>
      <c r="X204" s="112"/>
      <c r="Y204" s="112"/>
      <c r="Z204" s="112"/>
      <c r="AA204" s="112"/>
    </row>
    <row r="205" spans="1:27" ht="14.25" customHeight="1">
      <c r="A205" s="112"/>
      <c r="B205" s="114"/>
      <c r="C205" s="112"/>
      <c r="D205" s="112"/>
      <c r="E205" s="112"/>
      <c r="F205" s="112"/>
      <c r="G205" s="112"/>
      <c r="H205" s="112"/>
      <c r="I205" s="147"/>
      <c r="J205" s="112"/>
      <c r="K205" s="112"/>
      <c r="L205" s="112"/>
      <c r="M205" s="112"/>
      <c r="N205" s="112"/>
      <c r="O205" s="112"/>
      <c r="P205" s="112"/>
      <c r="Q205" s="112"/>
      <c r="R205" s="112"/>
      <c r="S205" s="112"/>
      <c r="T205" s="112"/>
      <c r="U205" s="112"/>
      <c r="V205" s="112"/>
      <c r="W205" s="112"/>
      <c r="X205" s="112"/>
      <c r="Y205" s="112"/>
      <c r="Z205" s="112"/>
      <c r="AA205" s="112"/>
    </row>
    <row r="206" spans="1:27" ht="14.25" customHeight="1">
      <c r="A206" s="112"/>
      <c r="B206" s="114"/>
      <c r="C206" s="112"/>
      <c r="D206" s="112"/>
      <c r="E206" s="112"/>
      <c r="F206" s="112"/>
      <c r="G206" s="112"/>
      <c r="H206" s="112"/>
      <c r="I206" s="147"/>
      <c r="J206" s="112"/>
      <c r="K206" s="112"/>
      <c r="L206" s="112"/>
      <c r="M206" s="112"/>
      <c r="N206" s="112"/>
      <c r="O206" s="112"/>
      <c r="P206" s="112"/>
      <c r="Q206" s="112"/>
      <c r="R206" s="112"/>
      <c r="S206" s="112"/>
      <c r="T206" s="112"/>
      <c r="U206" s="112"/>
      <c r="V206" s="112"/>
      <c r="W206" s="112"/>
      <c r="X206" s="112"/>
      <c r="Y206" s="112"/>
      <c r="Z206" s="112"/>
      <c r="AA206" s="112"/>
    </row>
    <row r="207" spans="1:27" ht="14.25" customHeight="1">
      <c r="A207" s="112"/>
      <c r="B207" s="114"/>
      <c r="C207" s="112"/>
      <c r="D207" s="112"/>
      <c r="E207" s="112"/>
      <c r="F207" s="112"/>
      <c r="G207" s="112"/>
      <c r="H207" s="112"/>
      <c r="I207" s="147"/>
      <c r="J207" s="112"/>
      <c r="K207" s="112"/>
      <c r="L207" s="112"/>
      <c r="M207" s="112"/>
      <c r="N207" s="112"/>
      <c r="O207" s="112"/>
      <c r="P207" s="112"/>
      <c r="Q207" s="112"/>
      <c r="R207" s="112"/>
      <c r="S207" s="112"/>
      <c r="T207" s="112"/>
      <c r="U207" s="112"/>
      <c r="V207" s="112"/>
      <c r="W207" s="112"/>
      <c r="X207" s="112"/>
      <c r="Y207" s="112"/>
      <c r="Z207" s="112"/>
      <c r="AA207" s="112"/>
    </row>
    <row r="208" spans="1:27" ht="14.25" customHeight="1">
      <c r="A208" s="112"/>
      <c r="B208" s="114"/>
      <c r="C208" s="112"/>
      <c r="D208" s="112"/>
      <c r="E208" s="112"/>
      <c r="F208" s="112"/>
      <c r="G208" s="112"/>
      <c r="H208" s="112"/>
      <c r="I208" s="147"/>
      <c r="J208" s="112"/>
      <c r="K208" s="112"/>
      <c r="L208" s="112"/>
      <c r="M208" s="112"/>
      <c r="N208" s="112"/>
      <c r="O208" s="112"/>
      <c r="P208" s="112"/>
      <c r="Q208" s="112"/>
      <c r="R208" s="112"/>
      <c r="S208" s="112"/>
      <c r="T208" s="112"/>
      <c r="U208" s="112"/>
      <c r="V208" s="112"/>
      <c r="W208" s="112"/>
      <c r="X208" s="112"/>
      <c r="Y208" s="112"/>
      <c r="Z208" s="112"/>
      <c r="AA208" s="112"/>
    </row>
    <row r="209" spans="1:27" ht="14.25" customHeight="1">
      <c r="A209" s="112"/>
      <c r="B209" s="114"/>
      <c r="C209" s="112"/>
      <c r="D209" s="112"/>
      <c r="E209" s="112"/>
      <c r="F209" s="112"/>
      <c r="G209" s="112"/>
      <c r="H209" s="112"/>
      <c r="I209" s="147"/>
      <c r="J209" s="112"/>
      <c r="K209" s="112"/>
      <c r="L209" s="112"/>
      <c r="M209" s="112"/>
      <c r="N209" s="112"/>
      <c r="O209" s="112"/>
      <c r="P209" s="112"/>
      <c r="Q209" s="112"/>
      <c r="R209" s="112"/>
      <c r="S209" s="112"/>
      <c r="T209" s="112"/>
      <c r="U209" s="112"/>
      <c r="V209" s="112"/>
      <c r="W209" s="112"/>
      <c r="X209" s="112"/>
      <c r="Y209" s="112"/>
      <c r="Z209" s="112"/>
      <c r="AA209" s="112"/>
    </row>
    <row r="210" spans="1:27" ht="14.25" customHeight="1">
      <c r="A210" s="112"/>
      <c r="B210" s="114"/>
      <c r="C210" s="112"/>
      <c r="D210" s="112"/>
      <c r="E210" s="112"/>
      <c r="F210" s="112"/>
      <c r="G210" s="112"/>
      <c r="H210" s="112"/>
      <c r="I210" s="147"/>
      <c r="J210" s="112"/>
      <c r="K210" s="112"/>
      <c r="L210" s="112"/>
      <c r="M210" s="112"/>
      <c r="N210" s="112"/>
      <c r="O210" s="112"/>
      <c r="P210" s="112"/>
      <c r="Q210" s="112"/>
      <c r="R210" s="112"/>
      <c r="S210" s="112"/>
      <c r="T210" s="112"/>
      <c r="U210" s="112"/>
      <c r="V210" s="112"/>
      <c r="W210" s="112"/>
      <c r="X210" s="112"/>
      <c r="Y210" s="112"/>
      <c r="Z210" s="112"/>
      <c r="AA210" s="112"/>
    </row>
    <row r="211" spans="1:27" ht="14.25" customHeight="1">
      <c r="A211" s="112"/>
      <c r="B211" s="114"/>
      <c r="C211" s="112"/>
      <c r="D211" s="112"/>
      <c r="E211" s="112"/>
      <c r="F211" s="112"/>
      <c r="G211" s="112"/>
      <c r="H211" s="112"/>
      <c r="I211" s="147"/>
      <c r="J211" s="112"/>
      <c r="K211" s="112"/>
      <c r="L211" s="112"/>
      <c r="M211" s="112"/>
      <c r="N211" s="112"/>
      <c r="O211" s="112"/>
      <c r="P211" s="112"/>
      <c r="Q211" s="112"/>
      <c r="R211" s="112"/>
      <c r="S211" s="112"/>
      <c r="T211" s="112"/>
      <c r="U211" s="112"/>
      <c r="V211" s="112"/>
      <c r="W211" s="112"/>
      <c r="X211" s="112"/>
      <c r="Y211" s="112"/>
      <c r="Z211" s="112"/>
      <c r="AA211" s="112"/>
    </row>
    <row r="212" spans="1:27" ht="14.25" customHeight="1">
      <c r="A212" s="112"/>
      <c r="B212" s="114"/>
      <c r="C212" s="112"/>
      <c r="D212" s="112"/>
      <c r="E212" s="112"/>
      <c r="F212" s="112"/>
      <c r="G212" s="112"/>
      <c r="H212" s="112"/>
      <c r="I212" s="147"/>
      <c r="J212" s="112"/>
      <c r="K212" s="112"/>
      <c r="L212" s="112"/>
      <c r="M212" s="112"/>
      <c r="N212" s="112"/>
      <c r="O212" s="112"/>
      <c r="P212" s="112"/>
      <c r="Q212" s="112"/>
      <c r="R212" s="112"/>
      <c r="S212" s="112"/>
      <c r="T212" s="112"/>
      <c r="U212" s="112"/>
      <c r="V212" s="112"/>
      <c r="W212" s="112"/>
      <c r="X212" s="112"/>
      <c r="Y212" s="112"/>
      <c r="Z212" s="112"/>
      <c r="AA212" s="112"/>
    </row>
    <row r="213" spans="1:27" ht="14.25" customHeight="1">
      <c r="A213" s="112"/>
      <c r="B213" s="114"/>
      <c r="C213" s="112"/>
      <c r="D213" s="112"/>
      <c r="E213" s="112"/>
      <c r="F213" s="112"/>
      <c r="G213" s="112"/>
      <c r="H213" s="112"/>
      <c r="I213" s="147"/>
      <c r="J213" s="112"/>
      <c r="K213" s="112"/>
      <c r="L213" s="112"/>
      <c r="M213" s="112"/>
      <c r="N213" s="112"/>
      <c r="O213" s="112"/>
      <c r="P213" s="112"/>
      <c r="Q213" s="112"/>
      <c r="R213" s="112"/>
      <c r="S213" s="112"/>
      <c r="T213" s="112"/>
      <c r="U213" s="112"/>
      <c r="V213" s="112"/>
      <c r="W213" s="112"/>
      <c r="X213" s="112"/>
      <c r="Y213" s="112"/>
      <c r="Z213" s="112"/>
      <c r="AA213" s="112"/>
    </row>
    <row r="214" spans="1:27" ht="14.25" customHeight="1">
      <c r="A214" s="112"/>
      <c r="B214" s="114"/>
      <c r="C214" s="112"/>
      <c r="D214" s="112"/>
      <c r="E214" s="112"/>
      <c r="F214" s="112"/>
      <c r="G214" s="112"/>
      <c r="H214" s="112"/>
      <c r="I214" s="147"/>
      <c r="J214" s="112"/>
      <c r="K214" s="112"/>
      <c r="L214" s="112"/>
      <c r="M214" s="112"/>
      <c r="N214" s="112"/>
      <c r="O214" s="112"/>
      <c r="P214" s="112"/>
      <c r="Q214" s="112"/>
      <c r="R214" s="112"/>
      <c r="S214" s="112"/>
      <c r="T214" s="112"/>
      <c r="U214" s="112"/>
      <c r="V214" s="112"/>
      <c r="W214" s="112"/>
      <c r="X214" s="112"/>
      <c r="Y214" s="112"/>
      <c r="Z214" s="112"/>
      <c r="AA214" s="112"/>
    </row>
    <row r="215" spans="1:27" ht="14.25" customHeight="1">
      <c r="A215" s="112"/>
      <c r="B215" s="114"/>
      <c r="C215" s="112"/>
      <c r="D215" s="112"/>
      <c r="E215" s="112"/>
      <c r="F215" s="112"/>
      <c r="G215" s="112"/>
      <c r="H215" s="112"/>
      <c r="I215" s="147"/>
      <c r="J215" s="112"/>
      <c r="K215" s="112"/>
      <c r="L215" s="112"/>
      <c r="M215" s="112"/>
      <c r="N215" s="112"/>
      <c r="O215" s="112"/>
      <c r="P215" s="112"/>
      <c r="Q215" s="112"/>
      <c r="R215" s="112"/>
      <c r="S215" s="112"/>
      <c r="T215" s="112"/>
      <c r="U215" s="112"/>
      <c r="V215" s="112"/>
      <c r="W215" s="112"/>
      <c r="X215" s="112"/>
      <c r="Y215" s="112"/>
      <c r="Z215" s="112"/>
      <c r="AA215" s="112"/>
    </row>
    <row r="216" spans="1:27" ht="14.25" customHeight="1">
      <c r="A216" s="112"/>
      <c r="B216" s="114"/>
      <c r="C216" s="112"/>
      <c r="D216" s="112"/>
      <c r="E216" s="112"/>
      <c r="F216" s="112"/>
      <c r="G216" s="112"/>
      <c r="H216" s="112"/>
      <c r="I216" s="147"/>
      <c r="J216" s="112"/>
      <c r="K216" s="112"/>
      <c r="L216" s="112"/>
      <c r="M216" s="112"/>
      <c r="N216" s="112"/>
      <c r="O216" s="112"/>
      <c r="P216" s="112"/>
      <c r="Q216" s="112"/>
      <c r="R216" s="112"/>
      <c r="S216" s="112"/>
      <c r="T216" s="112"/>
      <c r="U216" s="112"/>
      <c r="V216" s="112"/>
      <c r="W216" s="112"/>
      <c r="X216" s="112"/>
      <c r="Y216" s="112"/>
      <c r="Z216" s="112"/>
      <c r="AA216" s="112"/>
    </row>
    <row r="217" spans="1:27" ht="14.25" customHeight="1">
      <c r="A217" s="112"/>
      <c r="B217" s="114"/>
      <c r="C217" s="112"/>
      <c r="D217" s="112"/>
      <c r="E217" s="112"/>
      <c r="F217" s="112"/>
      <c r="G217" s="112"/>
      <c r="H217" s="112"/>
      <c r="I217" s="147"/>
      <c r="J217" s="112"/>
      <c r="K217" s="112"/>
      <c r="L217" s="112"/>
      <c r="M217" s="112"/>
      <c r="N217" s="112"/>
      <c r="O217" s="112"/>
      <c r="P217" s="112"/>
      <c r="Q217" s="112"/>
      <c r="R217" s="112"/>
      <c r="S217" s="112"/>
      <c r="T217" s="112"/>
      <c r="U217" s="112"/>
      <c r="V217" s="112"/>
      <c r="W217" s="112"/>
      <c r="X217" s="112"/>
      <c r="Y217" s="112"/>
      <c r="Z217" s="112"/>
      <c r="AA217" s="112"/>
    </row>
    <row r="218" spans="1:27" ht="14.25" customHeight="1">
      <c r="A218" s="112"/>
      <c r="B218" s="114"/>
      <c r="C218" s="112"/>
      <c r="D218" s="112"/>
      <c r="E218" s="112"/>
      <c r="F218" s="112"/>
      <c r="G218" s="112"/>
      <c r="H218" s="112"/>
      <c r="I218" s="147"/>
      <c r="J218" s="112"/>
      <c r="K218" s="112"/>
      <c r="L218" s="112"/>
      <c r="M218" s="112"/>
      <c r="N218" s="112"/>
      <c r="O218" s="112"/>
      <c r="P218" s="112"/>
      <c r="Q218" s="112"/>
      <c r="R218" s="112"/>
      <c r="S218" s="112"/>
      <c r="T218" s="112"/>
      <c r="U218" s="112"/>
      <c r="V218" s="112"/>
      <c r="W218" s="112"/>
      <c r="X218" s="112"/>
      <c r="Y218" s="112"/>
      <c r="Z218" s="112"/>
      <c r="AA218" s="112"/>
    </row>
    <row r="219" spans="1:27" ht="14.25" customHeight="1">
      <c r="A219" s="112"/>
      <c r="B219" s="114"/>
      <c r="C219" s="112"/>
      <c r="D219" s="112"/>
      <c r="E219" s="112"/>
      <c r="F219" s="112"/>
      <c r="G219" s="112"/>
      <c r="H219" s="112"/>
      <c r="I219" s="147"/>
      <c r="J219" s="112"/>
      <c r="K219" s="112"/>
      <c r="L219" s="112"/>
      <c r="M219" s="112"/>
      <c r="N219" s="112"/>
      <c r="O219" s="112"/>
      <c r="P219" s="112"/>
      <c r="Q219" s="112"/>
      <c r="R219" s="112"/>
      <c r="S219" s="112"/>
      <c r="T219" s="112"/>
      <c r="U219" s="112"/>
      <c r="V219" s="112"/>
      <c r="W219" s="112"/>
      <c r="X219" s="112"/>
      <c r="Y219" s="112"/>
      <c r="Z219" s="112"/>
      <c r="AA219" s="112"/>
    </row>
    <row r="220" spans="1:27" ht="14.25" customHeight="1">
      <c r="A220" s="112"/>
      <c r="B220" s="114"/>
      <c r="C220" s="112"/>
      <c r="D220" s="112"/>
      <c r="E220" s="112"/>
      <c r="F220" s="112"/>
      <c r="G220" s="112"/>
      <c r="H220" s="112"/>
      <c r="I220" s="147"/>
      <c r="J220" s="112"/>
      <c r="K220" s="112"/>
      <c r="L220" s="112"/>
      <c r="M220" s="112"/>
      <c r="N220" s="112"/>
      <c r="O220" s="112"/>
      <c r="P220" s="112"/>
      <c r="Q220" s="112"/>
      <c r="R220" s="112"/>
      <c r="S220" s="112"/>
      <c r="T220" s="112"/>
      <c r="U220" s="112"/>
      <c r="V220" s="112"/>
      <c r="W220" s="112"/>
      <c r="X220" s="112"/>
      <c r="Y220" s="112"/>
      <c r="Z220" s="112"/>
      <c r="AA220" s="112"/>
    </row>
    <row r="221" spans="1:27" ht="14.25" customHeight="1">
      <c r="A221" s="112"/>
      <c r="B221" s="114"/>
      <c r="C221" s="112"/>
      <c r="D221" s="112"/>
      <c r="E221" s="112"/>
      <c r="F221" s="112"/>
      <c r="G221" s="112"/>
      <c r="H221" s="112"/>
      <c r="I221" s="147"/>
      <c r="J221" s="112"/>
      <c r="K221" s="112"/>
      <c r="L221" s="112"/>
      <c r="M221" s="112"/>
      <c r="N221" s="112"/>
      <c r="O221" s="112"/>
      <c r="P221" s="112"/>
      <c r="Q221" s="112"/>
      <c r="R221" s="112"/>
      <c r="S221" s="112"/>
      <c r="T221" s="112"/>
      <c r="U221" s="112"/>
      <c r="V221" s="112"/>
      <c r="W221" s="112"/>
      <c r="X221" s="112"/>
      <c r="Y221" s="112"/>
      <c r="Z221" s="112"/>
      <c r="AA221" s="112"/>
    </row>
    <row r="222" spans="1:27" ht="14.25" customHeight="1">
      <c r="A222" s="112"/>
      <c r="B222" s="114"/>
      <c r="C222" s="112"/>
      <c r="D222" s="112"/>
      <c r="E222" s="112"/>
      <c r="F222" s="112"/>
      <c r="G222" s="112"/>
      <c r="H222" s="112"/>
      <c r="I222" s="147"/>
      <c r="J222" s="112"/>
      <c r="K222" s="112"/>
      <c r="L222" s="112"/>
      <c r="M222" s="112"/>
      <c r="N222" s="112"/>
      <c r="O222" s="112"/>
      <c r="P222" s="112"/>
      <c r="Q222" s="112"/>
      <c r="R222" s="112"/>
      <c r="S222" s="112"/>
      <c r="T222" s="112"/>
      <c r="U222" s="112"/>
      <c r="V222" s="112"/>
      <c r="W222" s="112"/>
      <c r="X222" s="112"/>
      <c r="Y222" s="112"/>
      <c r="Z222" s="112"/>
      <c r="AA222" s="112"/>
    </row>
    <row r="223" spans="1:27" ht="14.25" customHeight="1">
      <c r="A223" s="112"/>
      <c r="B223" s="114"/>
      <c r="C223" s="112"/>
      <c r="D223" s="112"/>
      <c r="E223" s="112"/>
      <c r="F223" s="112"/>
      <c r="G223" s="112"/>
      <c r="H223" s="112"/>
      <c r="I223" s="147"/>
      <c r="J223" s="112"/>
      <c r="K223" s="112"/>
      <c r="L223" s="112"/>
      <c r="M223" s="112"/>
      <c r="N223" s="112"/>
      <c r="O223" s="112"/>
      <c r="P223" s="112"/>
      <c r="Q223" s="112"/>
      <c r="R223" s="112"/>
      <c r="S223" s="112"/>
      <c r="T223" s="112"/>
      <c r="U223" s="112"/>
      <c r="V223" s="112"/>
      <c r="W223" s="112"/>
      <c r="X223" s="112"/>
      <c r="Y223" s="112"/>
      <c r="Z223" s="112"/>
      <c r="AA223" s="112"/>
    </row>
    <row r="224" spans="1:27" ht="14.25" customHeight="1">
      <c r="A224" s="112"/>
      <c r="B224" s="114"/>
      <c r="C224" s="112"/>
      <c r="D224" s="112"/>
      <c r="E224" s="112"/>
      <c r="F224" s="112"/>
      <c r="G224" s="112"/>
      <c r="H224" s="112"/>
      <c r="I224" s="147"/>
      <c r="J224" s="112"/>
      <c r="K224" s="112"/>
      <c r="L224" s="112"/>
      <c r="M224" s="112"/>
      <c r="N224" s="112"/>
      <c r="O224" s="112"/>
      <c r="P224" s="112"/>
      <c r="Q224" s="112"/>
      <c r="R224" s="112"/>
      <c r="S224" s="112"/>
      <c r="T224" s="112"/>
      <c r="U224" s="112"/>
      <c r="V224" s="112"/>
      <c r="W224" s="112"/>
      <c r="X224" s="112"/>
      <c r="Y224" s="112"/>
      <c r="Z224" s="112"/>
      <c r="AA224" s="112"/>
    </row>
    <row r="225" spans="1:27" ht="14.25" customHeight="1">
      <c r="A225" s="112"/>
      <c r="B225" s="114"/>
      <c r="C225" s="112"/>
      <c r="D225" s="112"/>
      <c r="E225" s="112"/>
      <c r="F225" s="112"/>
      <c r="G225" s="112"/>
      <c r="H225" s="112"/>
      <c r="I225" s="147"/>
      <c r="J225" s="112"/>
      <c r="K225" s="112"/>
      <c r="L225" s="112"/>
      <c r="M225" s="112"/>
      <c r="N225" s="112"/>
      <c r="O225" s="112"/>
      <c r="P225" s="112"/>
      <c r="Q225" s="112"/>
      <c r="R225" s="112"/>
      <c r="S225" s="112"/>
      <c r="T225" s="112"/>
      <c r="U225" s="112"/>
      <c r="V225" s="112"/>
      <c r="W225" s="112"/>
      <c r="X225" s="112"/>
      <c r="Y225" s="112"/>
      <c r="Z225" s="112"/>
      <c r="AA225" s="112"/>
    </row>
    <row r="226" spans="1:27" ht="14.25" customHeight="1">
      <c r="A226" s="112"/>
      <c r="B226" s="114"/>
      <c r="C226" s="112"/>
      <c r="D226" s="112"/>
      <c r="E226" s="112"/>
      <c r="F226" s="112"/>
      <c r="G226" s="112"/>
      <c r="H226" s="112"/>
      <c r="I226" s="147"/>
      <c r="J226" s="112"/>
      <c r="K226" s="112"/>
      <c r="L226" s="112"/>
      <c r="M226" s="112"/>
      <c r="N226" s="112"/>
      <c r="O226" s="112"/>
      <c r="P226" s="112"/>
      <c r="Q226" s="112"/>
      <c r="R226" s="112"/>
      <c r="S226" s="112"/>
      <c r="T226" s="112"/>
      <c r="U226" s="112"/>
      <c r="V226" s="112"/>
      <c r="W226" s="112"/>
      <c r="X226" s="112"/>
      <c r="Y226" s="112"/>
      <c r="Z226" s="112"/>
      <c r="AA226" s="112"/>
    </row>
    <row r="227" spans="1:27" ht="14.25" customHeight="1">
      <c r="A227" s="112"/>
      <c r="B227" s="114"/>
      <c r="C227" s="112"/>
      <c r="D227" s="112"/>
      <c r="E227" s="112"/>
      <c r="F227" s="112"/>
      <c r="G227" s="112"/>
      <c r="H227" s="112"/>
      <c r="I227" s="147"/>
      <c r="J227" s="112"/>
      <c r="K227" s="112"/>
      <c r="L227" s="112"/>
      <c r="M227" s="112"/>
      <c r="N227" s="112"/>
      <c r="O227" s="112"/>
      <c r="P227" s="112"/>
      <c r="Q227" s="112"/>
      <c r="R227" s="112"/>
      <c r="S227" s="112"/>
      <c r="T227" s="112"/>
      <c r="U227" s="112"/>
      <c r="V227" s="112"/>
      <c r="W227" s="112"/>
      <c r="X227" s="112"/>
      <c r="Y227" s="112"/>
      <c r="Z227" s="112"/>
      <c r="AA227" s="112"/>
    </row>
    <row r="228" spans="1:27" ht="14.25" customHeight="1">
      <c r="A228" s="112"/>
      <c r="B228" s="114"/>
      <c r="C228" s="112"/>
      <c r="D228" s="112"/>
      <c r="E228" s="112"/>
      <c r="F228" s="112"/>
      <c r="G228" s="112"/>
      <c r="H228" s="112"/>
      <c r="I228" s="147"/>
      <c r="J228" s="112"/>
      <c r="K228" s="112"/>
      <c r="L228" s="112"/>
      <c r="M228" s="112"/>
      <c r="N228" s="112"/>
      <c r="O228" s="112"/>
      <c r="P228" s="112"/>
      <c r="Q228" s="112"/>
      <c r="R228" s="112"/>
      <c r="S228" s="112"/>
      <c r="T228" s="112"/>
      <c r="U228" s="112"/>
      <c r="V228" s="112"/>
      <c r="W228" s="112"/>
      <c r="X228" s="112"/>
      <c r="Y228" s="112"/>
      <c r="Z228" s="112"/>
      <c r="AA228" s="112"/>
    </row>
    <row r="229" spans="1:27" ht="14.25" customHeight="1">
      <c r="A229" s="112"/>
      <c r="B229" s="114"/>
      <c r="C229" s="112"/>
      <c r="D229" s="112"/>
      <c r="E229" s="112"/>
      <c r="F229" s="112"/>
      <c r="G229" s="112"/>
      <c r="H229" s="112"/>
      <c r="I229" s="147"/>
      <c r="J229" s="112"/>
      <c r="K229" s="112"/>
      <c r="L229" s="112"/>
      <c r="M229" s="112"/>
      <c r="N229" s="112"/>
      <c r="O229" s="112"/>
      <c r="P229" s="112"/>
      <c r="Q229" s="112"/>
      <c r="R229" s="112"/>
      <c r="S229" s="112"/>
      <c r="T229" s="112"/>
      <c r="U229" s="112"/>
      <c r="V229" s="112"/>
      <c r="W229" s="112"/>
      <c r="X229" s="112"/>
      <c r="Y229" s="112"/>
      <c r="Z229" s="112"/>
      <c r="AA229" s="112"/>
    </row>
    <row r="230" spans="1:27" ht="14.25" customHeight="1">
      <c r="A230" s="112"/>
      <c r="B230" s="114"/>
      <c r="C230" s="112"/>
      <c r="D230" s="112"/>
      <c r="E230" s="112"/>
      <c r="F230" s="112"/>
      <c r="G230" s="112"/>
      <c r="H230" s="112"/>
      <c r="I230" s="147"/>
      <c r="J230" s="112"/>
      <c r="K230" s="112"/>
      <c r="L230" s="112"/>
      <c r="M230" s="112"/>
      <c r="N230" s="112"/>
      <c r="O230" s="112"/>
      <c r="P230" s="112"/>
      <c r="Q230" s="112"/>
      <c r="R230" s="112"/>
      <c r="S230" s="112"/>
      <c r="T230" s="112"/>
      <c r="U230" s="112"/>
      <c r="V230" s="112"/>
      <c r="W230" s="112"/>
      <c r="X230" s="112"/>
      <c r="Y230" s="112"/>
      <c r="Z230" s="112"/>
      <c r="AA230" s="112"/>
    </row>
    <row r="231" spans="1:27" ht="14.25" customHeight="1">
      <c r="A231" s="112"/>
      <c r="B231" s="114"/>
      <c r="C231" s="112"/>
      <c r="D231" s="112"/>
      <c r="E231" s="112"/>
      <c r="F231" s="112"/>
      <c r="G231" s="112"/>
      <c r="H231" s="112"/>
      <c r="I231" s="147"/>
      <c r="J231" s="112"/>
      <c r="K231" s="112"/>
      <c r="L231" s="112"/>
      <c r="M231" s="112"/>
      <c r="N231" s="112"/>
      <c r="O231" s="112"/>
      <c r="P231" s="112"/>
      <c r="Q231" s="112"/>
      <c r="R231" s="112"/>
      <c r="S231" s="112"/>
      <c r="T231" s="112"/>
      <c r="U231" s="112"/>
      <c r="V231" s="112"/>
      <c r="W231" s="112"/>
      <c r="X231" s="112"/>
      <c r="Y231" s="112"/>
      <c r="Z231" s="112"/>
      <c r="AA231" s="112"/>
    </row>
    <row r="232" spans="1:27" ht="14.25" customHeight="1">
      <c r="A232" s="112"/>
      <c r="B232" s="114"/>
      <c r="C232" s="112"/>
      <c r="D232" s="112"/>
      <c r="E232" s="112"/>
      <c r="F232" s="112"/>
      <c r="G232" s="112"/>
      <c r="H232" s="112"/>
      <c r="I232" s="147"/>
      <c r="J232" s="112"/>
      <c r="K232" s="112"/>
      <c r="L232" s="112"/>
      <c r="M232" s="112"/>
      <c r="N232" s="112"/>
      <c r="O232" s="112"/>
      <c r="P232" s="112"/>
      <c r="Q232" s="112"/>
      <c r="R232" s="112"/>
      <c r="S232" s="112"/>
      <c r="T232" s="112"/>
      <c r="U232" s="112"/>
      <c r="V232" s="112"/>
      <c r="W232" s="112"/>
      <c r="X232" s="112"/>
      <c r="Y232" s="112"/>
      <c r="Z232" s="112"/>
      <c r="AA232" s="112"/>
    </row>
    <row r="233" spans="1:27" ht="14.25" customHeight="1">
      <c r="A233" s="112"/>
      <c r="B233" s="114"/>
      <c r="C233" s="112"/>
      <c r="D233" s="112"/>
      <c r="E233" s="112"/>
      <c r="F233" s="112"/>
      <c r="G233" s="112"/>
      <c r="H233" s="112"/>
      <c r="I233" s="147"/>
      <c r="J233" s="112"/>
      <c r="K233" s="112"/>
      <c r="L233" s="112"/>
      <c r="M233" s="112"/>
      <c r="N233" s="112"/>
      <c r="O233" s="112"/>
      <c r="P233" s="112"/>
      <c r="Q233" s="112"/>
      <c r="R233" s="112"/>
      <c r="S233" s="112"/>
      <c r="T233" s="112"/>
      <c r="U233" s="112"/>
      <c r="V233" s="112"/>
      <c r="W233" s="112"/>
      <c r="X233" s="112"/>
      <c r="Y233" s="112"/>
      <c r="Z233" s="112"/>
      <c r="AA233" s="112"/>
    </row>
    <row r="234" spans="1:27" ht="14.25" customHeight="1">
      <c r="A234" s="112"/>
      <c r="B234" s="114"/>
      <c r="C234" s="112"/>
      <c r="D234" s="112"/>
      <c r="E234" s="112"/>
      <c r="F234" s="112"/>
      <c r="G234" s="112"/>
      <c r="H234" s="112"/>
      <c r="I234" s="147"/>
      <c r="J234" s="112"/>
      <c r="K234" s="112"/>
      <c r="L234" s="112"/>
      <c r="M234" s="112"/>
      <c r="N234" s="112"/>
      <c r="O234" s="112"/>
      <c r="P234" s="112"/>
      <c r="Q234" s="112"/>
      <c r="R234" s="112"/>
      <c r="S234" s="112"/>
      <c r="T234" s="112"/>
      <c r="U234" s="112"/>
      <c r="V234" s="112"/>
      <c r="W234" s="112"/>
      <c r="X234" s="112"/>
      <c r="Y234" s="112"/>
      <c r="Z234" s="112"/>
      <c r="AA234" s="112"/>
    </row>
    <row r="235" spans="1:27" ht="14.25" customHeight="1">
      <c r="A235" s="112"/>
      <c r="B235" s="114"/>
      <c r="C235" s="112"/>
      <c r="D235" s="112"/>
      <c r="E235" s="112"/>
      <c r="F235" s="112"/>
      <c r="G235" s="112"/>
      <c r="H235" s="112"/>
      <c r="I235" s="147"/>
      <c r="J235" s="112"/>
      <c r="K235" s="112"/>
      <c r="L235" s="112"/>
      <c r="M235" s="112"/>
      <c r="N235" s="112"/>
      <c r="O235" s="112"/>
      <c r="P235" s="112"/>
      <c r="Q235" s="112"/>
      <c r="R235" s="112"/>
      <c r="S235" s="112"/>
      <c r="T235" s="112"/>
      <c r="U235" s="112"/>
      <c r="V235" s="112"/>
      <c r="W235" s="112"/>
      <c r="X235" s="112"/>
      <c r="Y235" s="112"/>
      <c r="Z235" s="112"/>
      <c r="AA235" s="112"/>
    </row>
    <row r="236" spans="1:27" ht="14.25" customHeight="1">
      <c r="A236" s="112"/>
      <c r="B236" s="114"/>
      <c r="C236" s="112"/>
      <c r="D236" s="112"/>
      <c r="E236" s="112"/>
      <c r="F236" s="112"/>
      <c r="G236" s="112"/>
      <c r="H236" s="112"/>
      <c r="I236" s="147"/>
      <c r="J236" s="112"/>
      <c r="K236" s="112"/>
      <c r="L236" s="112"/>
      <c r="M236" s="112"/>
      <c r="N236" s="112"/>
      <c r="O236" s="112"/>
      <c r="P236" s="112"/>
      <c r="Q236" s="112"/>
      <c r="R236" s="112"/>
      <c r="S236" s="112"/>
      <c r="T236" s="112"/>
      <c r="U236" s="112"/>
      <c r="V236" s="112"/>
      <c r="W236" s="112"/>
      <c r="X236" s="112"/>
      <c r="Y236" s="112"/>
      <c r="Z236" s="112"/>
      <c r="AA236" s="112"/>
    </row>
    <row r="237" spans="1:27" ht="14.25" customHeight="1">
      <c r="A237" s="112"/>
      <c r="B237" s="114"/>
      <c r="C237" s="112"/>
      <c r="D237" s="112"/>
      <c r="E237" s="112"/>
      <c r="F237" s="112"/>
      <c r="G237" s="112"/>
      <c r="H237" s="112"/>
      <c r="I237" s="147"/>
      <c r="J237" s="112"/>
      <c r="K237" s="112"/>
      <c r="L237" s="112"/>
      <c r="M237" s="112"/>
      <c r="N237" s="112"/>
      <c r="O237" s="112"/>
      <c r="P237" s="112"/>
      <c r="Q237" s="112"/>
      <c r="R237" s="112"/>
      <c r="S237" s="112"/>
      <c r="T237" s="112"/>
      <c r="U237" s="112"/>
      <c r="V237" s="112"/>
      <c r="W237" s="112"/>
      <c r="X237" s="112"/>
      <c r="Y237" s="112"/>
      <c r="Z237" s="112"/>
      <c r="AA237" s="112"/>
    </row>
    <row r="238" spans="1:27" ht="14.25" customHeight="1">
      <c r="A238" s="112"/>
      <c r="B238" s="114"/>
      <c r="C238" s="112"/>
      <c r="D238" s="112"/>
      <c r="E238" s="112"/>
      <c r="F238" s="112"/>
      <c r="G238" s="112"/>
      <c r="H238" s="112"/>
      <c r="I238" s="147"/>
      <c r="J238" s="112"/>
      <c r="K238" s="112"/>
      <c r="L238" s="112"/>
      <c r="M238" s="112"/>
      <c r="N238" s="112"/>
      <c r="O238" s="112"/>
      <c r="P238" s="112"/>
      <c r="Q238" s="112"/>
      <c r="R238" s="112"/>
      <c r="S238" s="112"/>
      <c r="T238" s="112"/>
      <c r="U238" s="112"/>
      <c r="V238" s="112"/>
      <c r="W238" s="112"/>
      <c r="X238" s="112"/>
      <c r="Y238" s="112"/>
      <c r="Z238" s="112"/>
      <c r="AA238" s="112"/>
    </row>
    <row r="239" spans="1:27" ht="14.25" customHeight="1">
      <c r="A239" s="112"/>
      <c r="B239" s="114"/>
      <c r="C239" s="112"/>
      <c r="D239" s="112"/>
      <c r="E239" s="112"/>
      <c r="F239" s="112"/>
      <c r="G239" s="112"/>
      <c r="H239" s="112"/>
      <c r="I239" s="147"/>
      <c r="J239" s="112"/>
      <c r="K239" s="112"/>
      <c r="L239" s="112"/>
      <c r="M239" s="112"/>
      <c r="N239" s="112"/>
      <c r="O239" s="112"/>
      <c r="P239" s="112"/>
      <c r="Q239" s="112"/>
      <c r="R239" s="112"/>
      <c r="S239" s="112"/>
      <c r="T239" s="112"/>
      <c r="U239" s="112"/>
      <c r="V239" s="112"/>
      <c r="W239" s="112"/>
      <c r="X239" s="112"/>
      <c r="Y239" s="112"/>
      <c r="Z239" s="112"/>
      <c r="AA239" s="112"/>
    </row>
    <row r="240" spans="1:27" ht="14.25" customHeight="1">
      <c r="A240" s="112"/>
      <c r="B240" s="114"/>
      <c r="C240" s="112"/>
      <c r="D240" s="112"/>
      <c r="E240" s="112"/>
      <c r="F240" s="112"/>
      <c r="G240" s="112"/>
      <c r="H240" s="112"/>
      <c r="I240" s="147"/>
      <c r="J240" s="112"/>
      <c r="K240" s="112"/>
      <c r="L240" s="112"/>
      <c r="M240" s="112"/>
      <c r="N240" s="112"/>
      <c r="O240" s="112"/>
      <c r="P240" s="112"/>
      <c r="Q240" s="112"/>
      <c r="R240" s="112"/>
      <c r="S240" s="112"/>
      <c r="T240" s="112"/>
      <c r="U240" s="112"/>
      <c r="V240" s="112"/>
      <c r="W240" s="112"/>
      <c r="X240" s="112"/>
      <c r="Y240" s="112"/>
      <c r="Z240" s="112"/>
      <c r="AA240" s="112"/>
    </row>
    <row r="241" spans="1:27" ht="14.25" customHeight="1">
      <c r="A241" s="112"/>
      <c r="B241" s="114"/>
      <c r="C241" s="112"/>
      <c r="D241" s="112"/>
      <c r="E241" s="112"/>
      <c r="F241" s="112"/>
      <c r="G241" s="112"/>
      <c r="H241" s="112"/>
      <c r="I241" s="147"/>
      <c r="J241" s="112"/>
      <c r="K241" s="112"/>
      <c r="L241" s="112"/>
      <c r="M241" s="112"/>
      <c r="N241" s="112"/>
      <c r="O241" s="112"/>
      <c r="P241" s="112"/>
      <c r="Q241" s="112"/>
      <c r="R241" s="112"/>
      <c r="S241" s="112"/>
      <c r="T241" s="112"/>
      <c r="U241" s="112"/>
      <c r="V241" s="112"/>
      <c r="W241" s="112"/>
      <c r="X241" s="112"/>
      <c r="Y241" s="112"/>
      <c r="Z241" s="112"/>
      <c r="AA241" s="112"/>
    </row>
    <row r="242" spans="1:27" ht="14.25" customHeight="1">
      <c r="A242" s="112"/>
      <c r="B242" s="114"/>
      <c r="C242" s="112"/>
      <c r="D242" s="112"/>
      <c r="E242" s="112"/>
      <c r="F242" s="112"/>
      <c r="G242" s="112"/>
      <c r="H242" s="112"/>
      <c r="I242" s="147"/>
      <c r="J242" s="112"/>
      <c r="K242" s="112"/>
      <c r="L242" s="112"/>
      <c r="M242" s="112"/>
      <c r="N242" s="112"/>
      <c r="O242" s="112"/>
      <c r="P242" s="112"/>
      <c r="Q242" s="112"/>
      <c r="R242" s="112"/>
      <c r="S242" s="112"/>
      <c r="T242" s="112"/>
      <c r="U242" s="112"/>
      <c r="V242" s="112"/>
      <c r="W242" s="112"/>
      <c r="X242" s="112"/>
      <c r="Y242" s="112"/>
      <c r="Z242" s="112"/>
      <c r="AA242" s="112"/>
    </row>
    <row r="243" spans="1:27" ht="14.25" customHeight="1">
      <c r="A243" s="112"/>
      <c r="B243" s="114"/>
      <c r="C243" s="112"/>
      <c r="D243" s="112"/>
      <c r="E243" s="112"/>
      <c r="F243" s="112"/>
      <c r="G243" s="112"/>
      <c r="H243" s="112"/>
      <c r="I243" s="147"/>
      <c r="J243" s="112"/>
      <c r="K243" s="112"/>
      <c r="L243" s="112"/>
      <c r="M243" s="112"/>
      <c r="N243" s="112"/>
      <c r="O243" s="112"/>
      <c r="P243" s="112"/>
      <c r="Q243" s="112"/>
      <c r="R243" s="112"/>
      <c r="S243" s="112"/>
      <c r="T243" s="112"/>
      <c r="U243" s="112"/>
      <c r="V243" s="112"/>
      <c r="W243" s="112"/>
      <c r="X243" s="112"/>
      <c r="Y243" s="112"/>
      <c r="Z243" s="112"/>
      <c r="AA243" s="112"/>
    </row>
    <row r="244" spans="1:27" ht="14.25" customHeight="1">
      <c r="A244" s="112"/>
      <c r="B244" s="114"/>
      <c r="C244" s="112"/>
      <c r="D244" s="112"/>
      <c r="E244" s="112"/>
      <c r="F244" s="112"/>
      <c r="G244" s="112"/>
      <c r="H244" s="112"/>
      <c r="I244" s="147"/>
      <c r="J244" s="112"/>
      <c r="K244" s="112"/>
      <c r="L244" s="112"/>
      <c r="M244" s="112"/>
      <c r="N244" s="112"/>
      <c r="O244" s="112"/>
      <c r="P244" s="112"/>
      <c r="Q244" s="112"/>
      <c r="R244" s="112"/>
      <c r="S244" s="112"/>
      <c r="T244" s="112"/>
      <c r="U244" s="112"/>
      <c r="V244" s="112"/>
      <c r="W244" s="112"/>
      <c r="X244" s="112"/>
      <c r="Y244" s="112"/>
      <c r="Z244" s="112"/>
      <c r="AA244" s="112"/>
    </row>
    <row r="245" spans="1:27" ht="14.25" customHeight="1">
      <c r="A245" s="112"/>
      <c r="B245" s="114"/>
      <c r="C245" s="112"/>
      <c r="D245" s="112"/>
      <c r="E245" s="112"/>
      <c r="F245" s="112"/>
      <c r="G245" s="112"/>
      <c r="H245" s="112"/>
      <c r="I245" s="147"/>
      <c r="J245" s="112"/>
      <c r="K245" s="112"/>
      <c r="L245" s="112"/>
      <c r="M245" s="112"/>
      <c r="N245" s="112"/>
      <c r="O245" s="112"/>
      <c r="P245" s="112"/>
      <c r="Q245" s="112"/>
      <c r="R245" s="112"/>
      <c r="S245" s="112"/>
      <c r="T245" s="112"/>
      <c r="U245" s="112"/>
      <c r="V245" s="112"/>
      <c r="W245" s="112"/>
      <c r="X245" s="112"/>
      <c r="Y245" s="112"/>
      <c r="Z245" s="112"/>
      <c r="AA245" s="112"/>
    </row>
    <row r="246" spans="1:27" ht="14.25" customHeight="1">
      <c r="A246" s="112"/>
      <c r="B246" s="114"/>
      <c r="C246" s="112"/>
      <c r="D246" s="112"/>
      <c r="E246" s="112"/>
      <c r="F246" s="112"/>
      <c r="G246" s="112"/>
      <c r="H246" s="112"/>
      <c r="I246" s="147"/>
      <c r="J246" s="112"/>
      <c r="K246" s="112"/>
      <c r="L246" s="112"/>
      <c r="M246" s="112"/>
      <c r="N246" s="112"/>
      <c r="O246" s="112"/>
      <c r="P246" s="112"/>
      <c r="Q246" s="112"/>
      <c r="R246" s="112"/>
      <c r="S246" s="112"/>
      <c r="T246" s="112"/>
      <c r="U246" s="112"/>
      <c r="V246" s="112"/>
      <c r="W246" s="112"/>
      <c r="X246" s="112"/>
      <c r="Y246" s="112"/>
      <c r="Z246" s="112"/>
      <c r="AA246" s="112"/>
    </row>
    <row r="247" spans="1:27" ht="14.25" customHeight="1">
      <c r="A247" s="112"/>
      <c r="B247" s="114"/>
      <c r="C247" s="112"/>
      <c r="D247" s="112"/>
      <c r="E247" s="112"/>
      <c r="F247" s="112"/>
      <c r="G247" s="112"/>
      <c r="H247" s="112"/>
      <c r="I247" s="147"/>
      <c r="J247" s="112"/>
      <c r="K247" s="112"/>
      <c r="L247" s="112"/>
      <c r="M247" s="112"/>
      <c r="N247" s="112"/>
      <c r="O247" s="112"/>
      <c r="P247" s="112"/>
      <c r="Q247" s="112"/>
      <c r="R247" s="112"/>
      <c r="S247" s="112"/>
      <c r="T247" s="112"/>
      <c r="U247" s="112"/>
      <c r="V247" s="112"/>
      <c r="W247" s="112"/>
      <c r="X247" s="112"/>
      <c r="Y247" s="112"/>
      <c r="Z247" s="112"/>
      <c r="AA247" s="112"/>
    </row>
    <row r="248" spans="1:27" ht="14.25" customHeight="1">
      <c r="A248" s="112"/>
      <c r="B248" s="114"/>
      <c r="C248" s="112"/>
      <c r="D248" s="112"/>
      <c r="E248" s="112"/>
      <c r="F248" s="112"/>
      <c r="G248" s="112"/>
      <c r="H248" s="112"/>
      <c r="I248" s="147"/>
      <c r="J248" s="112"/>
      <c r="K248" s="112"/>
      <c r="L248" s="112"/>
      <c r="M248" s="112"/>
      <c r="N248" s="112"/>
      <c r="O248" s="112"/>
      <c r="P248" s="112"/>
      <c r="Q248" s="112"/>
      <c r="R248" s="112"/>
      <c r="S248" s="112"/>
      <c r="T248" s="112"/>
      <c r="U248" s="112"/>
      <c r="V248" s="112"/>
      <c r="W248" s="112"/>
      <c r="X248" s="112"/>
      <c r="Y248" s="112"/>
      <c r="Z248" s="112"/>
      <c r="AA248" s="112"/>
    </row>
    <row r="249" spans="1:27" ht="14.25" customHeight="1">
      <c r="A249" s="112"/>
      <c r="B249" s="114"/>
      <c r="C249" s="112"/>
      <c r="D249" s="112"/>
      <c r="E249" s="112"/>
      <c r="F249" s="112"/>
      <c r="G249" s="112"/>
      <c r="H249" s="112"/>
      <c r="I249" s="147"/>
      <c r="J249" s="112"/>
      <c r="K249" s="112"/>
      <c r="L249" s="112"/>
      <c r="M249" s="112"/>
      <c r="N249" s="112"/>
      <c r="O249" s="112"/>
      <c r="P249" s="112"/>
      <c r="Q249" s="112"/>
      <c r="R249" s="112"/>
      <c r="S249" s="112"/>
      <c r="T249" s="112"/>
      <c r="U249" s="112"/>
      <c r="V249" s="112"/>
      <c r="W249" s="112"/>
      <c r="X249" s="112"/>
      <c r="Y249" s="112"/>
      <c r="Z249" s="112"/>
      <c r="AA249" s="112"/>
    </row>
    <row r="250" spans="1:27" ht="14.25" customHeight="1">
      <c r="A250" s="112"/>
      <c r="B250" s="114"/>
      <c r="C250" s="112"/>
      <c r="D250" s="112"/>
      <c r="E250" s="112"/>
      <c r="F250" s="112"/>
      <c r="G250" s="112"/>
      <c r="H250" s="112"/>
      <c r="I250" s="147"/>
      <c r="J250" s="112"/>
      <c r="K250" s="112"/>
      <c r="L250" s="112"/>
      <c r="M250" s="112"/>
      <c r="N250" s="112"/>
      <c r="O250" s="112"/>
      <c r="P250" s="112"/>
      <c r="Q250" s="112"/>
      <c r="R250" s="112"/>
      <c r="S250" s="112"/>
      <c r="T250" s="112"/>
      <c r="U250" s="112"/>
      <c r="V250" s="112"/>
      <c r="W250" s="112"/>
      <c r="X250" s="112"/>
      <c r="Y250" s="112"/>
      <c r="Z250" s="112"/>
      <c r="AA250" s="112"/>
    </row>
    <row r="251" spans="1:27" ht="14.25" customHeight="1">
      <c r="A251" s="112"/>
      <c r="B251" s="114"/>
      <c r="C251" s="112"/>
      <c r="D251" s="112"/>
      <c r="E251" s="112"/>
      <c r="F251" s="112"/>
      <c r="G251" s="112"/>
      <c r="H251" s="112"/>
      <c r="I251" s="147"/>
      <c r="J251" s="112"/>
      <c r="K251" s="112"/>
      <c r="L251" s="112"/>
      <c r="M251" s="112"/>
      <c r="N251" s="112"/>
      <c r="O251" s="112"/>
      <c r="P251" s="112"/>
      <c r="Q251" s="112"/>
      <c r="R251" s="112"/>
      <c r="S251" s="112"/>
      <c r="T251" s="112"/>
      <c r="U251" s="112"/>
      <c r="V251" s="112"/>
      <c r="W251" s="112"/>
      <c r="X251" s="112"/>
      <c r="Y251" s="112"/>
      <c r="Z251" s="112"/>
      <c r="AA251" s="112"/>
    </row>
    <row r="252" spans="1:27" ht="14.25" customHeight="1">
      <c r="A252" s="112"/>
      <c r="B252" s="114"/>
      <c r="C252" s="112"/>
      <c r="D252" s="112"/>
      <c r="E252" s="112"/>
      <c r="F252" s="112"/>
      <c r="G252" s="112"/>
      <c r="H252" s="112"/>
      <c r="I252" s="147"/>
      <c r="J252" s="112"/>
      <c r="K252" s="112"/>
      <c r="L252" s="112"/>
      <c r="M252" s="112"/>
      <c r="N252" s="112"/>
      <c r="O252" s="112"/>
      <c r="P252" s="112"/>
      <c r="Q252" s="112"/>
      <c r="R252" s="112"/>
      <c r="S252" s="112"/>
      <c r="T252" s="112"/>
      <c r="U252" s="112"/>
      <c r="V252" s="112"/>
      <c r="W252" s="112"/>
      <c r="X252" s="112"/>
      <c r="Y252" s="112"/>
      <c r="Z252" s="112"/>
      <c r="AA252" s="112"/>
    </row>
    <row r="253" spans="1:27" ht="14.25" customHeight="1">
      <c r="A253" s="112"/>
      <c r="B253" s="114"/>
      <c r="C253" s="112"/>
      <c r="D253" s="112"/>
      <c r="E253" s="112"/>
      <c r="F253" s="112"/>
      <c r="G253" s="112"/>
      <c r="H253" s="112"/>
      <c r="I253" s="147"/>
      <c r="J253" s="112"/>
      <c r="K253" s="112"/>
      <c r="L253" s="112"/>
      <c r="M253" s="112"/>
      <c r="N253" s="112"/>
      <c r="O253" s="112"/>
      <c r="P253" s="112"/>
      <c r="Q253" s="112"/>
      <c r="R253" s="112"/>
      <c r="S253" s="112"/>
      <c r="T253" s="112"/>
      <c r="U253" s="112"/>
      <c r="V253" s="112"/>
      <c r="W253" s="112"/>
      <c r="X253" s="112"/>
      <c r="Y253" s="112"/>
      <c r="Z253" s="112"/>
      <c r="AA253" s="112"/>
    </row>
    <row r="254" spans="1:27" ht="14.25" customHeight="1">
      <c r="A254" s="112"/>
      <c r="B254" s="114"/>
      <c r="C254" s="112"/>
      <c r="D254" s="112"/>
      <c r="E254" s="112"/>
      <c r="F254" s="112"/>
      <c r="G254" s="112"/>
      <c r="H254" s="112"/>
      <c r="I254" s="147"/>
      <c r="J254" s="112"/>
      <c r="K254" s="112"/>
      <c r="L254" s="112"/>
      <c r="M254" s="112"/>
      <c r="N254" s="112"/>
      <c r="O254" s="112"/>
      <c r="P254" s="112"/>
      <c r="Q254" s="112"/>
      <c r="R254" s="112"/>
      <c r="S254" s="112"/>
      <c r="T254" s="112"/>
      <c r="U254" s="112"/>
      <c r="V254" s="112"/>
      <c r="W254" s="112"/>
      <c r="X254" s="112"/>
      <c r="Y254" s="112"/>
      <c r="Z254" s="112"/>
      <c r="AA254" s="112"/>
    </row>
    <row r="255" spans="1:27" ht="14.25" customHeight="1">
      <c r="A255" s="112"/>
      <c r="B255" s="114"/>
      <c r="C255" s="112"/>
      <c r="D255" s="112"/>
      <c r="E255" s="112"/>
      <c r="F255" s="112"/>
      <c r="G255" s="112"/>
      <c r="H255" s="112"/>
      <c r="I255" s="147"/>
      <c r="J255" s="112"/>
      <c r="K255" s="112"/>
      <c r="L255" s="112"/>
      <c r="M255" s="112"/>
      <c r="N255" s="112"/>
      <c r="O255" s="112"/>
      <c r="P255" s="112"/>
      <c r="Q255" s="112"/>
      <c r="R255" s="112"/>
      <c r="S255" s="112"/>
      <c r="T255" s="112"/>
      <c r="U255" s="112"/>
      <c r="V255" s="112"/>
      <c r="W255" s="112"/>
      <c r="X255" s="112"/>
      <c r="Y255" s="112"/>
      <c r="Z255" s="112"/>
      <c r="AA255" s="112"/>
    </row>
    <row r="256" spans="1:27" ht="14.25" customHeight="1">
      <c r="A256" s="112"/>
      <c r="B256" s="114"/>
      <c r="C256" s="112"/>
      <c r="D256" s="112"/>
      <c r="E256" s="112"/>
      <c r="F256" s="112"/>
      <c r="G256" s="112"/>
      <c r="H256" s="112"/>
      <c r="I256" s="147"/>
      <c r="J256" s="112"/>
      <c r="K256" s="112"/>
      <c r="L256" s="112"/>
      <c r="M256" s="112"/>
      <c r="N256" s="112"/>
      <c r="O256" s="112"/>
      <c r="P256" s="112"/>
      <c r="Q256" s="112"/>
      <c r="R256" s="112"/>
      <c r="S256" s="112"/>
      <c r="T256" s="112"/>
      <c r="U256" s="112"/>
      <c r="V256" s="112"/>
      <c r="W256" s="112"/>
      <c r="X256" s="112"/>
      <c r="Y256" s="112"/>
      <c r="Z256" s="112"/>
      <c r="AA256" s="112"/>
    </row>
    <row r="257" spans="1:27" ht="14.25" customHeight="1">
      <c r="A257" s="112"/>
      <c r="B257" s="114"/>
      <c r="C257" s="112"/>
      <c r="D257" s="112"/>
      <c r="E257" s="112"/>
      <c r="F257" s="112"/>
      <c r="G257" s="112"/>
      <c r="H257" s="112"/>
      <c r="I257" s="147"/>
      <c r="J257" s="112"/>
      <c r="K257" s="112"/>
      <c r="L257" s="112"/>
      <c r="M257" s="112"/>
      <c r="N257" s="112"/>
      <c r="O257" s="112"/>
      <c r="P257" s="112"/>
      <c r="Q257" s="112"/>
      <c r="R257" s="112"/>
      <c r="S257" s="112"/>
      <c r="T257" s="112"/>
      <c r="U257" s="112"/>
      <c r="V257" s="112"/>
      <c r="W257" s="112"/>
      <c r="X257" s="112"/>
      <c r="Y257" s="112"/>
      <c r="Z257" s="112"/>
      <c r="AA257" s="112"/>
    </row>
    <row r="258" spans="1:27" ht="14.25" customHeight="1">
      <c r="A258" s="112"/>
      <c r="B258" s="114"/>
      <c r="C258" s="112"/>
      <c r="D258" s="112"/>
      <c r="E258" s="112"/>
      <c r="F258" s="112"/>
      <c r="G258" s="112"/>
      <c r="H258" s="112"/>
      <c r="I258" s="147"/>
      <c r="J258" s="112"/>
      <c r="K258" s="112"/>
      <c r="L258" s="112"/>
      <c r="M258" s="112"/>
      <c r="N258" s="112"/>
      <c r="O258" s="112"/>
      <c r="P258" s="112"/>
      <c r="Q258" s="112"/>
      <c r="R258" s="112"/>
      <c r="S258" s="112"/>
      <c r="T258" s="112"/>
      <c r="U258" s="112"/>
      <c r="V258" s="112"/>
      <c r="W258" s="112"/>
      <c r="X258" s="112"/>
      <c r="Y258" s="112"/>
      <c r="Z258" s="112"/>
      <c r="AA258" s="112"/>
    </row>
    <row r="259" spans="1:27" ht="14.25" customHeight="1">
      <c r="A259" s="112"/>
      <c r="B259" s="114"/>
      <c r="C259" s="112"/>
      <c r="D259" s="112"/>
      <c r="E259" s="112"/>
      <c r="F259" s="112"/>
      <c r="G259" s="112"/>
      <c r="H259" s="112"/>
      <c r="I259" s="147"/>
      <c r="J259" s="112"/>
      <c r="K259" s="112"/>
      <c r="L259" s="112"/>
      <c r="M259" s="112"/>
      <c r="N259" s="112"/>
      <c r="O259" s="112"/>
      <c r="P259" s="112"/>
      <c r="Q259" s="112"/>
      <c r="R259" s="112"/>
      <c r="S259" s="112"/>
      <c r="T259" s="112"/>
      <c r="U259" s="112"/>
      <c r="V259" s="112"/>
      <c r="W259" s="112"/>
      <c r="X259" s="112"/>
      <c r="Y259" s="112"/>
      <c r="Z259" s="112"/>
      <c r="AA259" s="112"/>
    </row>
    <row r="260" spans="1:27" ht="14.25" customHeight="1">
      <c r="A260" s="112"/>
      <c r="B260" s="114"/>
      <c r="C260" s="112"/>
      <c r="D260" s="112"/>
      <c r="E260" s="112"/>
      <c r="F260" s="112"/>
      <c r="G260" s="112"/>
      <c r="H260" s="112"/>
      <c r="I260" s="147"/>
      <c r="J260" s="112"/>
      <c r="K260" s="112"/>
      <c r="L260" s="112"/>
      <c r="M260" s="112"/>
      <c r="N260" s="112"/>
      <c r="O260" s="112"/>
      <c r="P260" s="112"/>
      <c r="Q260" s="112"/>
      <c r="R260" s="112"/>
      <c r="S260" s="112"/>
      <c r="T260" s="112"/>
      <c r="U260" s="112"/>
      <c r="V260" s="112"/>
      <c r="W260" s="112"/>
      <c r="X260" s="112"/>
      <c r="Y260" s="112"/>
      <c r="Z260" s="112"/>
      <c r="AA260" s="112"/>
    </row>
    <row r="261" spans="1:27" ht="14.25" customHeight="1">
      <c r="A261" s="112"/>
      <c r="B261" s="114"/>
      <c r="C261" s="112"/>
      <c r="D261" s="112"/>
      <c r="E261" s="112"/>
      <c r="F261" s="112"/>
      <c r="G261" s="112"/>
      <c r="H261" s="112"/>
      <c r="I261" s="147"/>
      <c r="J261" s="112"/>
      <c r="K261" s="112"/>
      <c r="L261" s="112"/>
      <c r="M261" s="112"/>
      <c r="N261" s="112"/>
      <c r="O261" s="112"/>
      <c r="P261" s="112"/>
      <c r="Q261" s="112"/>
      <c r="R261" s="112"/>
      <c r="S261" s="112"/>
      <c r="T261" s="112"/>
      <c r="U261" s="112"/>
      <c r="V261" s="112"/>
      <c r="W261" s="112"/>
      <c r="X261" s="112"/>
      <c r="Y261" s="112"/>
      <c r="Z261" s="112"/>
      <c r="AA261" s="112"/>
    </row>
    <row r="262" spans="1:27" ht="14.25" customHeight="1">
      <c r="A262" s="112"/>
      <c r="B262" s="114"/>
      <c r="C262" s="112"/>
      <c r="D262" s="112"/>
      <c r="E262" s="112"/>
      <c r="F262" s="112"/>
      <c r="G262" s="112"/>
      <c r="H262" s="112"/>
      <c r="I262" s="147"/>
      <c r="J262" s="112"/>
      <c r="K262" s="112"/>
      <c r="L262" s="112"/>
      <c r="M262" s="112"/>
      <c r="N262" s="112"/>
      <c r="O262" s="112"/>
      <c r="P262" s="112"/>
      <c r="Q262" s="112"/>
      <c r="R262" s="112"/>
      <c r="S262" s="112"/>
      <c r="T262" s="112"/>
      <c r="U262" s="112"/>
      <c r="V262" s="112"/>
      <c r="W262" s="112"/>
      <c r="X262" s="112"/>
      <c r="Y262" s="112"/>
      <c r="Z262" s="112"/>
      <c r="AA262" s="112"/>
    </row>
    <row r="263" spans="1:27" ht="14.25" customHeight="1">
      <c r="A263" s="112"/>
      <c r="B263" s="114"/>
      <c r="C263" s="112"/>
      <c r="D263" s="112"/>
      <c r="E263" s="112"/>
      <c r="F263" s="112"/>
      <c r="G263" s="112"/>
      <c r="H263" s="112"/>
      <c r="I263" s="147"/>
      <c r="J263" s="112"/>
      <c r="K263" s="112"/>
      <c r="L263" s="112"/>
      <c r="M263" s="112"/>
      <c r="N263" s="112"/>
      <c r="O263" s="112"/>
      <c r="P263" s="112"/>
      <c r="Q263" s="112"/>
      <c r="R263" s="112"/>
      <c r="S263" s="112"/>
      <c r="T263" s="112"/>
      <c r="U263" s="112"/>
      <c r="V263" s="112"/>
      <c r="W263" s="112"/>
      <c r="X263" s="112"/>
      <c r="Y263" s="112"/>
      <c r="Z263" s="112"/>
      <c r="AA263" s="112"/>
    </row>
    <row r="264" spans="1:27" ht="14.25" customHeight="1">
      <c r="A264" s="112"/>
      <c r="B264" s="114"/>
      <c r="C264" s="112"/>
      <c r="D264" s="112"/>
      <c r="E264" s="112"/>
      <c r="F264" s="112"/>
      <c r="G264" s="112"/>
      <c r="H264" s="112"/>
      <c r="I264" s="147"/>
      <c r="J264" s="112"/>
      <c r="K264" s="112"/>
      <c r="L264" s="112"/>
      <c r="M264" s="112"/>
      <c r="N264" s="112"/>
      <c r="O264" s="112"/>
      <c r="P264" s="112"/>
      <c r="Q264" s="112"/>
      <c r="R264" s="112"/>
      <c r="S264" s="112"/>
      <c r="T264" s="112"/>
      <c r="U264" s="112"/>
      <c r="V264" s="112"/>
      <c r="W264" s="112"/>
      <c r="X264" s="112"/>
      <c r="Y264" s="112"/>
      <c r="Z264" s="112"/>
      <c r="AA264" s="112"/>
    </row>
    <row r="265" spans="1:27" ht="14.25" customHeight="1">
      <c r="A265" s="112"/>
      <c r="B265" s="114"/>
      <c r="C265" s="112"/>
      <c r="D265" s="112"/>
      <c r="E265" s="112"/>
      <c r="F265" s="112"/>
      <c r="G265" s="112"/>
      <c r="H265" s="112"/>
      <c r="I265" s="147"/>
      <c r="J265" s="112"/>
      <c r="K265" s="112"/>
      <c r="L265" s="112"/>
      <c r="M265" s="112"/>
      <c r="N265" s="112"/>
      <c r="O265" s="112"/>
      <c r="P265" s="112"/>
      <c r="Q265" s="112"/>
      <c r="R265" s="112"/>
      <c r="S265" s="112"/>
      <c r="T265" s="112"/>
      <c r="U265" s="112"/>
      <c r="V265" s="112"/>
      <c r="W265" s="112"/>
      <c r="X265" s="112"/>
      <c r="Y265" s="112"/>
      <c r="Z265" s="112"/>
      <c r="AA265" s="112"/>
    </row>
    <row r="266" spans="1:27" ht="14.25" customHeight="1">
      <c r="A266" s="112"/>
      <c r="B266" s="114"/>
      <c r="C266" s="112"/>
      <c r="D266" s="112"/>
      <c r="E266" s="112"/>
      <c r="F266" s="112"/>
      <c r="G266" s="112"/>
      <c r="H266" s="112"/>
      <c r="I266" s="147"/>
      <c r="J266" s="112"/>
      <c r="K266" s="112"/>
      <c r="L266" s="112"/>
      <c r="M266" s="112"/>
      <c r="N266" s="112"/>
      <c r="O266" s="112"/>
      <c r="P266" s="112"/>
      <c r="Q266" s="112"/>
      <c r="R266" s="112"/>
      <c r="S266" s="112"/>
      <c r="T266" s="112"/>
      <c r="U266" s="112"/>
      <c r="V266" s="112"/>
      <c r="W266" s="112"/>
      <c r="X266" s="112"/>
      <c r="Y266" s="112"/>
      <c r="Z266" s="112"/>
      <c r="AA266" s="112"/>
    </row>
    <row r="267" spans="1:27" ht="14.25" customHeight="1">
      <c r="A267" s="112"/>
      <c r="B267" s="114"/>
      <c r="C267" s="112"/>
      <c r="D267" s="112"/>
      <c r="E267" s="112"/>
      <c r="F267" s="112"/>
      <c r="G267" s="112"/>
      <c r="H267" s="112"/>
      <c r="I267" s="147"/>
      <c r="J267" s="112"/>
      <c r="K267" s="112"/>
      <c r="L267" s="112"/>
      <c r="M267" s="112"/>
      <c r="N267" s="112"/>
      <c r="O267" s="112"/>
      <c r="P267" s="112"/>
      <c r="Q267" s="112"/>
      <c r="R267" s="112"/>
      <c r="S267" s="112"/>
      <c r="T267" s="112"/>
      <c r="U267" s="112"/>
      <c r="V267" s="112"/>
      <c r="W267" s="112"/>
      <c r="X267" s="112"/>
      <c r="Y267" s="112"/>
      <c r="Z267" s="112"/>
      <c r="AA267" s="112"/>
    </row>
    <row r="268" spans="1:27" ht="14.25" customHeight="1">
      <c r="A268" s="112"/>
      <c r="B268" s="114"/>
      <c r="C268" s="112"/>
      <c r="D268" s="112"/>
      <c r="E268" s="112"/>
      <c r="F268" s="112"/>
      <c r="G268" s="112"/>
      <c r="H268" s="112"/>
      <c r="I268" s="147"/>
      <c r="J268" s="112"/>
      <c r="K268" s="112"/>
      <c r="L268" s="112"/>
      <c r="M268" s="112"/>
      <c r="N268" s="112"/>
      <c r="O268" s="112"/>
      <c r="P268" s="112"/>
      <c r="Q268" s="112"/>
      <c r="R268" s="112"/>
      <c r="S268" s="112"/>
      <c r="T268" s="112"/>
      <c r="U268" s="112"/>
      <c r="V268" s="112"/>
      <c r="W268" s="112"/>
      <c r="X268" s="112"/>
      <c r="Y268" s="112"/>
      <c r="Z268" s="112"/>
      <c r="AA268" s="112"/>
    </row>
    <row r="269" spans="1:27" ht="14.25" customHeight="1">
      <c r="A269" s="112"/>
      <c r="B269" s="114"/>
      <c r="C269" s="112"/>
      <c r="D269" s="112"/>
      <c r="E269" s="112"/>
      <c r="F269" s="112"/>
      <c r="G269" s="112"/>
      <c r="H269" s="112"/>
      <c r="I269" s="147"/>
      <c r="J269" s="112"/>
      <c r="K269" s="112"/>
      <c r="L269" s="112"/>
      <c r="M269" s="112"/>
      <c r="N269" s="112"/>
      <c r="O269" s="112"/>
      <c r="P269" s="112"/>
      <c r="Q269" s="112"/>
      <c r="R269" s="112"/>
      <c r="S269" s="112"/>
      <c r="T269" s="112"/>
      <c r="U269" s="112"/>
      <c r="V269" s="112"/>
      <c r="W269" s="112"/>
      <c r="X269" s="112"/>
      <c r="Y269" s="112"/>
      <c r="Z269" s="112"/>
      <c r="AA269" s="112"/>
    </row>
    <row r="270" spans="1:27" ht="14.25" customHeight="1">
      <c r="A270" s="112"/>
      <c r="B270" s="114"/>
      <c r="C270" s="112"/>
      <c r="D270" s="112"/>
      <c r="E270" s="112"/>
      <c r="F270" s="112"/>
      <c r="G270" s="112"/>
      <c r="H270" s="112"/>
      <c r="I270" s="147"/>
      <c r="J270" s="112"/>
      <c r="K270" s="112"/>
      <c r="L270" s="112"/>
      <c r="M270" s="112"/>
      <c r="N270" s="112"/>
      <c r="O270" s="112"/>
      <c r="P270" s="112"/>
      <c r="Q270" s="112"/>
      <c r="R270" s="112"/>
      <c r="S270" s="112"/>
      <c r="T270" s="112"/>
      <c r="U270" s="112"/>
      <c r="V270" s="112"/>
      <c r="W270" s="112"/>
      <c r="X270" s="112"/>
      <c r="Y270" s="112"/>
      <c r="Z270" s="112"/>
      <c r="AA270" s="112"/>
    </row>
    <row r="271" spans="1:27" ht="14.25" customHeight="1">
      <c r="A271" s="112"/>
      <c r="B271" s="114"/>
      <c r="C271" s="112"/>
      <c r="D271" s="112"/>
      <c r="E271" s="112"/>
      <c r="F271" s="112"/>
      <c r="G271" s="112"/>
      <c r="H271" s="112"/>
      <c r="I271" s="147"/>
      <c r="J271" s="112"/>
      <c r="K271" s="112"/>
      <c r="L271" s="112"/>
      <c r="M271" s="112"/>
      <c r="N271" s="112"/>
      <c r="O271" s="112"/>
      <c r="P271" s="112"/>
      <c r="Q271" s="112"/>
      <c r="R271" s="112"/>
      <c r="S271" s="112"/>
      <c r="T271" s="112"/>
      <c r="U271" s="112"/>
      <c r="V271" s="112"/>
      <c r="W271" s="112"/>
      <c r="X271" s="112"/>
      <c r="Y271" s="112"/>
      <c r="Z271" s="112"/>
      <c r="AA271" s="112"/>
    </row>
    <row r="272" spans="1:27" ht="14.25" customHeight="1">
      <c r="A272" s="112"/>
      <c r="B272" s="114"/>
      <c r="C272" s="112"/>
      <c r="D272" s="112"/>
      <c r="E272" s="112"/>
      <c r="F272" s="112"/>
      <c r="G272" s="112"/>
      <c r="H272" s="112"/>
      <c r="I272" s="147"/>
      <c r="J272" s="112"/>
      <c r="K272" s="112"/>
      <c r="L272" s="112"/>
      <c r="M272" s="112"/>
      <c r="N272" s="112"/>
      <c r="O272" s="112"/>
      <c r="P272" s="112"/>
      <c r="Q272" s="112"/>
      <c r="R272" s="112"/>
      <c r="S272" s="112"/>
      <c r="T272" s="112"/>
      <c r="U272" s="112"/>
      <c r="V272" s="112"/>
      <c r="W272" s="112"/>
      <c r="X272" s="112"/>
      <c r="Y272" s="112"/>
      <c r="Z272" s="112"/>
      <c r="AA272" s="112"/>
    </row>
    <row r="273" spans="1:27" ht="14.25" customHeight="1">
      <c r="A273" s="112"/>
      <c r="B273" s="114"/>
      <c r="C273" s="112"/>
      <c r="D273" s="112"/>
      <c r="E273" s="112"/>
      <c r="F273" s="112"/>
      <c r="G273" s="112"/>
      <c r="H273" s="112"/>
      <c r="I273" s="147"/>
      <c r="J273" s="112"/>
      <c r="K273" s="112"/>
      <c r="L273" s="112"/>
      <c r="M273" s="112"/>
      <c r="N273" s="112"/>
      <c r="O273" s="112"/>
      <c r="P273" s="112"/>
      <c r="Q273" s="112"/>
      <c r="R273" s="112"/>
      <c r="S273" s="112"/>
      <c r="T273" s="112"/>
      <c r="U273" s="112"/>
      <c r="V273" s="112"/>
      <c r="W273" s="112"/>
      <c r="X273" s="112"/>
      <c r="Y273" s="112"/>
      <c r="Z273" s="112"/>
      <c r="AA273" s="112"/>
    </row>
    <row r="274" spans="1:27" ht="14.25" customHeight="1">
      <c r="A274" s="112"/>
      <c r="B274" s="114"/>
      <c r="C274" s="112"/>
      <c r="D274" s="112"/>
      <c r="E274" s="112"/>
      <c r="F274" s="112"/>
      <c r="G274" s="112"/>
      <c r="H274" s="112"/>
      <c r="I274" s="147"/>
      <c r="J274" s="112"/>
      <c r="K274" s="112"/>
      <c r="L274" s="112"/>
      <c r="M274" s="112"/>
      <c r="N274" s="112"/>
      <c r="O274" s="112"/>
      <c r="P274" s="112"/>
      <c r="Q274" s="112"/>
      <c r="R274" s="112"/>
      <c r="S274" s="112"/>
      <c r="T274" s="112"/>
      <c r="U274" s="112"/>
      <c r="V274" s="112"/>
      <c r="W274" s="112"/>
      <c r="X274" s="112"/>
      <c r="Y274" s="112"/>
      <c r="Z274" s="112"/>
      <c r="AA274" s="112"/>
    </row>
    <row r="275" spans="1:27" ht="14.25" customHeight="1">
      <c r="A275" s="112"/>
      <c r="B275" s="114"/>
      <c r="C275" s="112"/>
      <c r="D275" s="112"/>
      <c r="E275" s="112"/>
      <c r="F275" s="112"/>
      <c r="G275" s="112"/>
      <c r="H275" s="112"/>
      <c r="I275" s="147"/>
      <c r="J275" s="112"/>
      <c r="K275" s="112"/>
      <c r="L275" s="112"/>
      <c r="M275" s="112"/>
      <c r="N275" s="112"/>
      <c r="O275" s="112"/>
      <c r="P275" s="112"/>
      <c r="Q275" s="112"/>
      <c r="R275" s="112"/>
      <c r="S275" s="112"/>
      <c r="T275" s="112"/>
      <c r="U275" s="112"/>
      <c r="V275" s="112"/>
      <c r="W275" s="112"/>
      <c r="X275" s="112"/>
      <c r="Y275" s="112"/>
      <c r="Z275" s="112"/>
      <c r="AA275" s="112"/>
    </row>
    <row r="276" spans="1:27" ht="14.25" customHeight="1">
      <c r="A276" s="112"/>
      <c r="B276" s="114"/>
      <c r="C276" s="112"/>
      <c r="D276" s="112"/>
      <c r="E276" s="112"/>
      <c r="F276" s="112"/>
      <c r="G276" s="112"/>
      <c r="H276" s="112"/>
      <c r="I276" s="147"/>
      <c r="J276" s="112"/>
      <c r="K276" s="112"/>
      <c r="L276" s="112"/>
      <c r="M276" s="112"/>
      <c r="N276" s="112"/>
      <c r="O276" s="112"/>
      <c r="P276" s="112"/>
      <c r="Q276" s="112"/>
      <c r="R276" s="112"/>
      <c r="S276" s="112"/>
      <c r="T276" s="112"/>
      <c r="U276" s="112"/>
      <c r="V276" s="112"/>
      <c r="W276" s="112"/>
      <c r="X276" s="112"/>
      <c r="Y276" s="112"/>
      <c r="Z276" s="112"/>
      <c r="AA276" s="112"/>
    </row>
    <row r="277" spans="1:27" ht="14.25" customHeight="1">
      <c r="A277" s="112"/>
      <c r="B277" s="114"/>
      <c r="C277" s="112"/>
      <c r="D277" s="112"/>
      <c r="E277" s="112"/>
      <c r="F277" s="112"/>
      <c r="G277" s="112"/>
      <c r="H277" s="112"/>
      <c r="I277" s="147"/>
      <c r="J277" s="112"/>
      <c r="K277" s="112"/>
      <c r="L277" s="112"/>
      <c r="M277" s="112"/>
      <c r="N277" s="112"/>
      <c r="O277" s="112"/>
      <c r="P277" s="112"/>
      <c r="Q277" s="112"/>
      <c r="R277" s="112"/>
      <c r="S277" s="112"/>
      <c r="T277" s="112"/>
      <c r="U277" s="112"/>
      <c r="V277" s="112"/>
      <c r="W277" s="112"/>
      <c r="X277" s="112"/>
      <c r="Y277" s="112"/>
      <c r="Z277" s="112"/>
      <c r="AA277" s="112"/>
    </row>
    <row r="278" spans="1:27" ht="14.25" customHeight="1">
      <c r="A278" s="112"/>
      <c r="B278" s="114"/>
      <c r="C278" s="112"/>
      <c r="D278" s="112"/>
      <c r="E278" s="112"/>
      <c r="F278" s="112"/>
      <c r="G278" s="112"/>
      <c r="H278" s="112"/>
      <c r="I278" s="147"/>
      <c r="J278" s="112"/>
      <c r="K278" s="112"/>
      <c r="L278" s="112"/>
      <c r="M278" s="112"/>
      <c r="N278" s="112"/>
      <c r="O278" s="112"/>
      <c r="P278" s="112"/>
      <c r="Q278" s="112"/>
      <c r="R278" s="112"/>
      <c r="S278" s="112"/>
      <c r="T278" s="112"/>
      <c r="U278" s="112"/>
      <c r="V278" s="112"/>
      <c r="W278" s="112"/>
      <c r="X278" s="112"/>
      <c r="Y278" s="112"/>
      <c r="Z278" s="112"/>
      <c r="AA278" s="112"/>
    </row>
    <row r="279" spans="1:27" ht="14.25" customHeight="1">
      <c r="A279" s="112"/>
      <c r="B279" s="114"/>
      <c r="C279" s="112"/>
      <c r="D279" s="112"/>
      <c r="E279" s="112"/>
      <c r="F279" s="112"/>
      <c r="G279" s="112"/>
      <c r="H279" s="112"/>
      <c r="I279" s="147"/>
      <c r="J279" s="112"/>
      <c r="K279" s="112"/>
      <c r="L279" s="112"/>
      <c r="M279" s="112"/>
      <c r="N279" s="112"/>
      <c r="O279" s="112"/>
      <c r="P279" s="112"/>
      <c r="Q279" s="112"/>
      <c r="R279" s="112"/>
      <c r="S279" s="112"/>
      <c r="T279" s="112"/>
      <c r="U279" s="112"/>
      <c r="V279" s="112"/>
      <c r="W279" s="112"/>
      <c r="X279" s="112"/>
      <c r="Y279" s="112"/>
      <c r="Z279" s="112"/>
      <c r="AA279" s="112"/>
    </row>
    <row r="280" spans="1:27" ht="14.25" customHeight="1">
      <c r="A280" s="112"/>
      <c r="B280" s="114"/>
      <c r="C280" s="112"/>
      <c r="D280" s="112"/>
      <c r="E280" s="112"/>
      <c r="F280" s="112"/>
      <c r="G280" s="112"/>
      <c r="H280" s="112"/>
      <c r="I280" s="147"/>
      <c r="J280" s="112"/>
      <c r="K280" s="112"/>
      <c r="L280" s="112"/>
      <c r="M280" s="112"/>
      <c r="N280" s="112"/>
      <c r="O280" s="112"/>
      <c r="P280" s="112"/>
      <c r="Q280" s="112"/>
      <c r="R280" s="112"/>
      <c r="S280" s="112"/>
      <c r="T280" s="112"/>
      <c r="U280" s="112"/>
      <c r="V280" s="112"/>
      <c r="W280" s="112"/>
      <c r="X280" s="112"/>
      <c r="Y280" s="112"/>
      <c r="Z280" s="112"/>
      <c r="AA280" s="112"/>
    </row>
    <row r="281" spans="1:27" ht="14.25" customHeight="1">
      <c r="A281" s="112"/>
      <c r="B281" s="114"/>
      <c r="C281" s="112"/>
      <c r="D281" s="112"/>
      <c r="E281" s="112"/>
      <c r="F281" s="112"/>
      <c r="G281" s="112"/>
      <c r="H281" s="112"/>
      <c r="I281" s="147"/>
      <c r="J281" s="112"/>
      <c r="K281" s="112"/>
      <c r="L281" s="112"/>
      <c r="M281" s="112"/>
      <c r="N281" s="112"/>
      <c r="O281" s="112"/>
      <c r="P281" s="112"/>
      <c r="Q281" s="112"/>
      <c r="R281" s="112"/>
      <c r="S281" s="112"/>
      <c r="T281" s="112"/>
      <c r="U281" s="112"/>
      <c r="V281" s="112"/>
      <c r="W281" s="112"/>
      <c r="X281" s="112"/>
      <c r="Y281" s="112"/>
      <c r="Z281" s="112"/>
      <c r="AA281" s="112"/>
    </row>
    <row r="282" spans="1:27" ht="14.25" customHeight="1">
      <c r="A282" s="112"/>
      <c r="B282" s="114"/>
      <c r="C282" s="112"/>
      <c r="D282" s="112"/>
      <c r="E282" s="112"/>
      <c r="F282" s="112"/>
      <c r="G282" s="112"/>
      <c r="H282" s="112"/>
      <c r="I282" s="147"/>
      <c r="J282" s="112"/>
      <c r="K282" s="112"/>
      <c r="L282" s="112"/>
      <c r="M282" s="112"/>
      <c r="N282" s="112"/>
      <c r="O282" s="112"/>
      <c r="P282" s="112"/>
      <c r="Q282" s="112"/>
      <c r="R282" s="112"/>
      <c r="S282" s="112"/>
      <c r="T282" s="112"/>
      <c r="U282" s="112"/>
      <c r="V282" s="112"/>
      <c r="W282" s="112"/>
      <c r="X282" s="112"/>
      <c r="Y282" s="112"/>
      <c r="Z282" s="112"/>
      <c r="AA282" s="112"/>
    </row>
    <row r="283" spans="1:27" ht="14.25" customHeight="1">
      <c r="A283" s="112"/>
      <c r="B283" s="114"/>
      <c r="C283" s="112"/>
      <c r="D283" s="112"/>
      <c r="E283" s="112"/>
      <c r="F283" s="112"/>
      <c r="G283" s="112"/>
      <c r="H283" s="112"/>
      <c r="I283" s="147"/>
      <c r="J283" s="112"/>
      <c r="K283" s="112"/>
      <c r="L283" s="112"/>
      <c r="M283" s="112"/>
      <c r="N283" s="112"/>
      <c r="O283" s="112"/>
      <c r="P283" s="112"/>
      <c r="Q283" s="112"/>
      <c r="R283" s="112"/>
      <c r="S283" s="112"/>
      <c r="T283" s="112"/>
      <c r="U283" s="112"/>
      <c r="V283" s="112"/>
      <c r="W283" s="112"/>
      <c r="X283" s="112"/>
      <c r="Y283" s="112"/>
      <c r="Z283" s="112"/>
      <c r="AA283" s="112"/>
    </row>
    <row r="284" spans="1:27" ht="14.25" customHeight="1">
      <c r="A284" s="112"/>
      <c r="B284" s="114"/>
      <c r="C284" s="112"/>
      <c r="D284" s="112"/>
      <c r="E284" s="112"/>
      <c r="F284" s="112"/>
      <c r="G284" s="112"/>
      <c r="H284" s="112"/>
      <c r="I284" s="147"/>
      <c r="J284" s="112"/>
      <c r="K284" s="112"/>
      <c r="L284" s="112"/>
      <c r="M284" s="112"/>
      <c r="N284" s="112"/>
      <c r="O284" s="112"/>
      <c r="P284" s="112"/>
      <c r="Q284" s="112"/>
      <c r="R284" s="112"/>
      <c r="S284" s="112"/>
      <c r="T284" s="112"/>
      <c r="U284" s="112"/>
      <c r="V284" s="112"/>
      <c r="W284" s="112"/>
      <c r="X284" s="112"/>
      <c r="Y284" s="112"/>
      <c r="Z284" s="112"/>
      <c r="AA284" s="112"/>
    </row>
    <row r="285" spans="1:27" ht="14.25" customHeight="1">
      <c r="A285" s="112"/>
      <c r="B285" s="114"/>
      <c r="C285" s="112"/>
      <c r="D285" s="112"/>
      <c r="E285" s="112"/>
      <c r="F285" s="112"/>
      <c r="G285" s="112"/>
      <c r="H285" s="112"/>
      <c r="I285" s="147"/>
      <c r="J285" s="112"/>
      <c r="K285" s="112"/>
      <c r="L285" s="112"/>
      <c r="M285" s="112"/>
      <c r="N285" s="112"/>
      <c r="O285" s="112"/>
      <c r="P285" s="112"/>
      <c r="Q285" s="112"/>
      <c r="R285" s="112"/>
      <c r="S285" s="112"/>
      <c r="T285" s="112"/>
      <c r="U285" s="112"/>
      <c r="V285" s="112"/>
      <c r="W285" s="112"/>
      <c r="X285" s="112"/>
      <c r="Y285" s="112"/>
      <c r="Z285" s="112"/>
      <c r="AA285" s="112"/>
    </row>
    <row r="286" spans="1:27" ht="14.25" customHeight="1">
      <c r="A286" s="112"/>
      <c r="B286" s="114"/>
      <c r="C286" s="112"/>
      <c r="D286" s="112"/>
      <c r="E286" s="112"/>
      <c r="F286" s="112"/>
      <c r="G286" s="112"/>
      <c r="H286" s="112"/>
      <c r="I286" s="147"/>
      <c r="J286" s="112"/>
      <c r="K286" s="112"/>
      <c r="L286" s="112"/>
      <c r="M286" s="112"/>
      <c r="N286" s="112"/>
      <c r="O286" s="112"/>
      <c r="P286" s="112"/>
      <c r="Q286" s="112"/>
      <c r="R286" s="112"/>
      <c r="S286" s="112"/>
      <c r="T286" s="112"/>
      <c r="U286" s="112"/>
      <c r="V286" s="112"/>
      <c r="W286" s="112"/>
      <c r="X286" s="112"/>
      <c r="Y286" s="112"/>
      <c r="Z286" s="112"/>
      <c r="AA286" s="112"/>
    </row>
    <row r="287" spans="1:27" ht="14.25" customHeight="1">
      <c r="A287" s="112"/>
      <c r="B287" s="114"/>
      <c r="C287" s="112"/>
      <c r="D287" s="112"/>
      <c r="E287" s="112"/>
      <c r="F287" s="112"/>
      <c r="G287" s="112"/>
      <c r="H287" s="112"/>
      <c r="I287" s="147"/>
      <c r="J287" s="112"/>
      <c r="K287" s="112"/>
      <c r="L287" s="112"/>
      <c r="M287" s="112"/>
      <c r="N287" s="112"/>
      <c r="O287" s="112"/>
      <c r="P287" s="112"/>
      <c r="Q287" s="112"/>
      <c r="R287" s="112"/>
      <c r="S287" s="112"/>
      <c r="T287" s="112"/>
      <c r="U287" s="112"/>
      <c r="V287" s="112"/>
      <c r="W287" s="112"/>
      <c r="X287" s="112"/>
      <c r="Y287" s="112"/>
      <c r="Z287" s="112"/>
      <c r="AA287" s="112"/>
    </row>
    <row r="288" spans="1:27" ht="14.25" customHeight="1">
      <c r="A288" s="112"/>
      <c r="B288" s="114"/>
      <c r="C288" s="112"/>
      <c r="D288" s="112"/>
      <c r="E288" s="112"/>
      <c r="F288" s="112"/>
      <c r="G288" s="112"/>
      <c r="H288" s="112"/>
      <c r="I288" s="147"/>
      <c r="J288" s="112"/>
      <c r="K288" s="112"/>
      <c r="L288" s="112"/>
      <c r="M288" s="112"/>
      <c r="N288" s="112"/>
      <c r="O288" s="112"/>
      <c r="P288" s="112"/>
      <c r="Q288" s="112"/>
      <c r="R288" s="112"/>
      <c r="S288" s="112"/>
      <c r="T288" s="112"/>
      <c r="U288" s="112"/>
      <c r="V288" s="112"/>
      <c r="W288" s="112"/>
      <c r="X288" s="112"/>
      <c r="Y288" s="112"/>
      <c r="Z288" s="112"/>
      <c r="AA288" s="112"/>
    </row>
    <row r="289" spans="1:27" ht="14.25" customHeight="1">
      <c r="A289" s="112"/>
      <c r="B289" s="114"/>
      <c r="C289" s="112"/>
      <c r="D289" s="112"/>
      <c r="E289" s="112"/>
      <c r="F289" s="112"/>
      <c r="G289" s="112"/>
      <c r="H289" s="112"/>
      <c r="I289" s="147"/>
      <c r="J289" s="112"/>
      <c r="K289" s="112"/>
      <c r="L289" s="112"/>
      <c r="M289" s="112"/>
      <c r="N289" s="112"/>
      <c r="O289" s="112"/>
      <c r="P289" s="112"/>
      <c r="Q289" s="112"/>
      <c r="R289" s="112"/>
      <c r="S289" s="112"/>
      <c r="T289" s="112"/>
      <c r="U289" s="112"/>
      <c r="V289" s="112"/>
      <c r="W289" s="112"/>
      <c r="X289" s="112"/>
      <c r="Y289" s="112"/>
      <c r="Z289" s="112"/>
      <c r="AA289" s="112"/>
    </row>
    <row r="290" spans="1:27" ht="14.25" customHeight="1">
      <c r="A290" s="112"/>
      <c r="B290" s="114"/>
      <c r="C290" s="112"/>
      <c r="D290" s="112"/>
      <c r="E290" s="112"/>
      <c r="F290" s="112"/>
      <c r="G290" s="112"/>
      <c r="H290" s="112"/>
      <c r="I290" s="147"/>
      <c r="J290" s="112"/>
      <c r="K290" s="112"/>
      <c r="L290" s="112"/>
      <c r="M290" s="112"/>
      <c r="N290" s="112"/>
      <c r="O290" s="112"/>
      <c r="P290" s="112"/>
      <c r="Q290" s="112"/>
      <c r="R290" s="112"/>
      <c r="S290" s="112"/>
      <c r="T290" s="112"/>
      <c r="U290" s="112"/>
      <c r="V290" s="112"/>
      <c r="W290" s="112"/>
      <c r="X290" s="112"/>
      <c r="Y290" s="112"/>
      <c r="Z290" s="112"/>
      <c r="AA290" s="112"/>
    </row>
    <row r="291" spans="1:27" ht="14.25" customHeight="1">
      <c r="A291" s="112"/>
      <c r="B291" s="114"/>
      <c r="C291" s="112"/>
      <c r="D291" s="112"/>
      <c r="E291" s="112"/>
      <c r="F291" s="112"/>
      <c r="G291" s="112"/>
      <c r="H291" s="112"/>
      <c r="I291" s="147"/>
      <c r="J291" s="112"/>
      <c r="K291" s="112"/>
      <c r="L291" s="112"/>
      <c r="M291" s="112"/>
      <c r="N291" s="112"/>
      <c r="O291" s="112"/>
      <c r="P291" s="112"/>
      <c r="Q291" s="112"/>
      <c r="R291" s="112"/>
      <c r="S291" s="112"/>
      <c r="T291" s="112"/>
      <c r="U291" s="112"/>
      <c r="V291" s="112"/>
      <c r="W291" s="112"/>
      <c r="X291" s="112"/>
      <c r="Y291" s="112"/>
      <c r="Z291" s="112"/>
      <c r="AA291" s="112"/>
    </row>
    <row r="292" spans="1:27" ht="14.25" customHeight="1">
      <c r="A292" s="112"/>
      <c r="B292" s="114"/>
      <c r="C292" s="112"/>
      <c r="D292" s="112"/>
      <c r="E292" s="112"/>
      <c r="F292" s="112"/>
      <c r="G292" s="112"/>
      <c r="H292" s="112"/>
      <c r="I292" s="147"/>
      <c r="J292" s="112"/>
      <c r="K292" s="112"/>
      <c r="L292" s="112"/>
      <c r="M292" s="112"/>
      <c r="N292" s="112"/>
      <c r="O292" s="112"/>
      <c r="P292" s="112"/>
      <c r="Q292" s="112"/>
      <c r="R292" s="112"/>
      <c r="S292" s="112"/>
      <c r="T292" s="112"/>
      <c r="U292" s="112"/>
      <c r="V292" s="112"/>
      <c r="W292" s="112"/>
      <c r="X292" s="112"/>
      <c r="Y292" s="112"/>
      <c r="Z292" s="112"/>
      <c r="AA292" s="112"/>
    </row>
    <row r="293" spans="1:27" ht="14.25" customHeight="1">
      <c r="A293" s="112"/>
      <c r="B293" s="114"/>
      <c r="C293" s="112"/>
      <c r="D293" s="112"/>
      <c r="E293" s="112"/>
      <c r="F293" s="112"/>
      <c r="G293" s="112"/>
      <c r="H293" s="112"/>
      <c r="I293" s="147"/>
      <c r="J293" s="112"/>
      <c r="K293" s="112"/>
      <c r="L293" s="112"/>
      <c r="M293" s="112"/>
      <c r="N293" s="112"/>
      <c r="O293" s="112"/>
      <c r="P293" s="112"/>
      <c r="Q293" s="112"/>
      <c r="R293" s="112"/>
      <c r="S293" s="112"/>
      <c r="T293" s="112"/>
      <c r="U293" s="112"/>
      <c r="V293" s="112"/>
      <c r="W293" s="112"/>
      <c r="X293" s="112"/>
      <c r="Y293" s="112"/>
      <c r="Z293" s="112"/>
      <c r="AA293" s="112"/>
    </row>
    <row r="294" spans="1:27" ht="14.25" customHeight="1">
      <c r="A294" s="112"/>
      <c r="B294" s="114"/>
      <c r="C294" s="112"/>
      <c r="D294" s="112"/>
      <c r="E294" s="112"/>
      <c r="F294" s="112"/>
      <c r="G294" s="112"/>
      <c r="H294" s="112"/>
      <c r="I294" s="147"/>
      <c r="J294" s="112"/>
      <c r="K294" s="112"/>
      <c r="L294" s="112"/>
      <c r="M294" s="112"/>
      <c r="N294" s="112"/>
      <c r="O294" s="112"/>
      <c r="P294" s="112"/>
      <c r="Q294" s="112"/>
      <c r="R294" s="112"/>
      <c r="S294" s="112"/>
      <c r="T294" s="112"/>
      <c r="U294" s="112"/>
      <c r="V294" s="112"/>
      <c r="W294" s="112"/>
      <c r="X294" s="112"/>
      <c r="Y294" s="112"/>
      <c r="Z294" s="112"/>
      <c r="AA294" s="112"/>
    </row>
    <row r="295" spans="1:27" ht="14.25" customHeight="1">
      <c r="A295" s="112"/>
      <c r="B295" s="114"/>
      <c r="C295" s="112"/>
      <c r="D295" s="112"/>
      <c r="E295" s="112"/>
      <c r="F295" s="112"/>
      <c r="G295" s="112"/>
      <c r="H295" s="112"/>
      <c r="I295" s="147"/>
      <c r="J295" s="112"/>
      <c r="K295" s="112"/>
      <c r="L295" s="112"/>
      <c r="M295" s="112"/>
      <c r="N295" s="112"/>
      <c r="O295" s="112"/>
      <c r="P295" s="112"/>
      <c r="Q295" s="112"/>
      <c r="R295" s="112"/>
      <c r="S295" s="112"/>
      <c r="T295" s="112"/>
      <c r="U295" s="112"/>
      <c r="V295" s="112"/>
      <c r="W295" s="112"/>
      <c r="X295" s="112"/>
      <c r="Y295" s="112"/>
      <c r="Z295" s="112"/>
      <c r="AA295" s="112"/>
    </row>
    <row r="296" spans="1:27" ht="14.25" customHeight="1">
      <c r="A296" s="112"/>
      <c r="B296" s="114"/>
      <c r="C296" s="112"/>
      <c r="D296" s="112"/>
      <c r="E296" s="112"/>
      <c r="F296" s="112"/>
      <c r="G296" s="112"/>
      <c r="H296" s="112"/>
      <c r="I296" s="147"/>
      <c r="J296" s="112"/>
      <c r="K296" s="112"/>
      <c r="L296" s="112"/>
      <c r="M296" s="112"/>
      <c r="N296" s="112"/>
      <c r="O296" s="112"/>
      <c r="P296" s="112"/>
      <c r="Q296" s="112"/>
      <c r="R296" s="112"/>
      <c r="S296" s="112"/>
      <c r="T296" s="112"/>
      <c r="U296" s="112"/>
      <c r="V296" s="112"/>
      <c r="W296" s="112"/>
      <c r="X296" s="112"/>
      <c r="Y296" s="112"/>
      <c r="Z296" s="112"/>
      <c r="AA296" s="112"/>
    </row>
    <row r="297" spans="1:27" ht="14.25" customHeight="1">
      <c r="A297" s="112"/>
      <c r="B297" s="114"/>
      <c r="C297" s="112"/>
      <c r="D297" s="112"/>
      <c r="E297" s="112"/>
      <c r="F297" s="112"/>
      <c r="G297" s="112"/>
      <c r="H297" s="112"/>
      <c r="I297" s="147"/>
      <c r="J297" s="112"/>
      <c r="K297" s="112"/>
      <c r="L297" s="112"/>
      <c r="M297" s="112"/>
      <c r="N297" s="112"/>
      <c r="O297" s="112"/>
      <c r="P297" s="112"/>
      <c r="Q297" s="112"/>
      <c r="R297" s="112"/>
      <c r="S297" s="112"/>
      <c r="T297" s="112"/>
      <c r="U297" s="112"/>
      <c r="V297" s="112"/>
      <c r="W297" s="112"/>
      <c r="X297" s="112"/>
      <c r="Y297" s="112"/>
      <c r="Z297" s="112"/>
      <c r="AA297" s="112"/>
    </row>
    <row r="298" spans="1:27" ht="14.25" customHeight="1">
      <c r="A298" s="112"/>
      <c r="B298" s="114"/>
      <c r="C298" s="112"/>
      <c r="D298" s="112"/>
      <c r="E298" s="112"/>
      <c r="F298" s="112"/>
      <c r="G298" s="112"/>
      <c r="H298" s="112"/>
      <c r="I298" s="147"/>
      <c r="J298" s="112"/>
      <c r="K298" s="112"/>
      <c r="L298" s="112"/>
      <c r="M298" s="112"/>
      <c r="N298" s="112"/>
      <c r="O298" s="112"/>
      <c r="P298" s="112"/>
      <c r="Q298" s="112"/>
      <c r="R298" s="112"/>
      <c r="S298" s="112"/>
      <c r="T298" s="112"/>
      <c r="U298" s="112"/>
      <c r="V298" s="112"/>
      <c r="W298" s="112"/>
      <c r="X298" s="112"/>
      <c r="Y298" s="112"/>
      <c r="Z298" s="112"/>
      <c r="AA298" s="112"/>
    </row>
    <row r="299" spans="1:27" ht="14.25" customHeight="1">
      <c r="A299" s="112"/>
      <c r="B299" s="114"/>
      <c r="C299" s="112"/>
      <c r="D299" s="112"/>
      <c r="E299" s="112"/>
      <c r="F299" s="112"/>
      <c r="G299" s="112"/>
      <c r="H299" s="112"/>
      <c r="I299" s="147"/>
      <c r="J299" s="112"/>
      <c r="K299" s="112"/>
      <c r="L299" s="112"/>
      <c r="M299" s="112"/>
      <c r="N299" s="112"/>
      <c r="O299" s="112"/>
      <c r="P299" s="112"/>
      <c r="Q299" s="112"/>
      <c r="R299" s="112"/>
      <c r="S299" s="112"/>
      <c r="T299" s="112"/>
      <c r="U299" s="112"/>
      <c r="V299" s="112"/>
      <c r="W299" s="112"/>
      <c r="X299" s="112"/>
      <c r="Y299" s="112"/>
      <c r="Z299" s="112"/>
      <c r="AA299" s="112"/>
    </row>
    <row r="300" spans="1:27" ht="14.25" customHeight="1">
      <c r="A300" s="112"/>
      <c r="B300" s="114"/>
      <c r="C300" s="112"/>
      <c r="D300" s="112"/>
      <c r="E300" s="112"/>
      <c r="F300" s="112"/>
      <c r="G300" s="112"/>
      <c r="H300" s="112"/>
      <c r="I300" s="147"/>
      <c r="J300" s="112"/>
      <c r="K300" s="112"/>
      <c r="L300" s="112"/>
      <c r="M300" s="112"/>
      <c r="N300" s="112"/>
      <c r="O300" s="112"/>
      <c r="P300" s="112"/>
      <c r="Q300" s="112"/>
      <c r="R300" s="112"/>
      <c r="S300" s="112"/>
      <c r="T300" s="112"/>
      <c r="U300" s="112"/>
      <c r="V300" s="112"/>
      <c r="W300" s="112"/>
      <c r="X300" s="112"/>
      <c r="Y300" s="112"/>
      <c r="Z300" s="112"/>
      <c r="AA300" s="112"/>
    </row>
    <row r="301" spans="1:27" ht="14.25" customHeight="1">
      <c r="A301" s="112"/>
      <c r="B301" s="114"/>
      <c r="C301" s="112"/>
      <c r="D301" s="112"/>
      <c r="E301" s="112"/>
      <c r="F301" s="112"/>
      <c r="G301" s="112"/>
      <c r="H301" s="112"/>
      <c r="I301" s="147"/>
      <c r="J301" s="112"/>
      <c r="K301" s="112"/>
      <c r="L301" s="112"/>
      <c r="M301" s="112"/>
      <c r="N301" s="112"/>
      <c r="O301" s="112"/>
      <c r="P301" s="112"/>
      <c r="Q301" s="112"/>
      <c r="R301" s="112"/>
      <c r="S301" s="112"/>
      <c r="T301" s="112"/>
      <c r="U301" s="112"/>
      <c r="V301" s="112"/>
      <c r="W301" s="112"/>
      <c r="X301" s="112"/>
      <c r="Y301" s="112"/>
      <c r="Z301" s="112"/>
      <c r="AA301" s="112"/>
    </row>
    <row r="302" spans="1:27" ht="14.25" customHeight="1">
      <c r="A302" s="112"/>
      <c r="B302" s="114"/>
      <c r="C302" s="112"/>
      <c r="D302" s="112"/>
      <c r="E302" s="112"/>
      <c r="F302" s="112"/>
      <c r="G302" s="112"/>
      <c r="H302" s="112"/>
      <c r="I302" s="147"/>
      <c r="J302" s="112"/>
      <c r="K302" s="112"/>
      <c r="L302" s="112"/>
      <c r="M302" s="112"/>
      <c r="N302" s="112"/>
      <c r="O302" s="112"/>
      <c r="P302" s="112"/>
      <c r="Q302" s="112"/>
      <c r="R302" s="112"/>
      <c r="S302" s="112"/>
      <c r="T302" s="112"/>
      <c r="U302" s="112"/>
      <c r="V302" s="112"/>
      <c r="W302" s="112"/>
      <c r="X302" s="112"/>
      <c r="Y302" s="112"/>
      <c r="Z302" s="112"/>
      <c r="AA302" s="112"/>
    </row>
    <row r="303" spans="1:27" ht="14.25" customHeight="1">
      <c r="A303" s="112"/>
      <c r="B303" s="114"/>
      <c r="C303" s="112"/>
      <c r="D303" s="112"/>
      <c r="E303" s="112"/>
      <c r="F303" s="112"/>
      <c r="G303" s="112"/>
      <c r="H303" s="112"/>
      <c r="I303" s="147"/>
      <c r="J303" s="112"/>
      <c r="K303" s="112"/>
      <c r="L303" s="112"/>
      <c r="M303" s="112"/>
      <c r="N303" s="112"/>
      <c r="O303" s="112"/>
      <c r="P303" s="112"/>
      <c r="Q303" s="112"/>
      <c r="R303" s="112"/>
      <c r="S303" s="112"/>
      <c r="T303" s="112"/>
      <c r="U303" s="112"/>
      <c r="V303" s="112"/>
      <c r="W303" s="112"/>
      <c r="X303" s="112"/>
      <c r="Y303" s="112"/>
      <c r="Z303" s="112"/>
      <c r="AA303" s="112"/>
    </row>
    <row r="304" spans="1:27" ht="14.25" customHeight="1">
      <c r="A304" s="112"/>
      <c r="B304" s="114"/>
      <c r="C304" s="112"/>
      <c r="D304" s="112"/>
      <c r="E304" s="112"/>
      <c r="F304" s="112"/>
      <c r="G304" s="112"/>
      <c r="H304" s="112"/>
      <c r="I304" s="147"/>
      <c r="J304" s="112"/>
      <c r="K304" s="112"/>
      <c r="L304" s="112"/>
      <c r="M304" s="112"/>
      <c r="N304" s="112"/>
      <c r="O304" s="112"/>
      <c r="P304" s="112"/>
      <c r="Q304" s="112"/>
      <c r="R304" s="112"/>
      <c r="S304" s="112"/>
      <c r="T304" s="112"/>
      <c r="U304" s="112"/>
      <c r="V304" s="112"/>
      <c r="W304" s="112"/>
      <c r="X304" s="112"/>
      <c r="Y304" s="112"/>
      <c r="Z304" s="112"/>
      <c r="AA304" s="112"/>
    </row>
    <row r="305" spans="1:27" ht="14.25" customHeight="1">
      <c r="A305" s="112"/>
      <c r="B305" s="114"/>
      <c r="C305" s="112"/>
      <c r="D305" s="112"/>
      <c r="E305" s="112"/>
      <c r="F305" s="112"/>
      <c r="G305" s="112"/>
      <c r="H305" s="112"/>
      <c r="I305" s="147"/>
      <c r="J305" s="112"/>
      <c r="K305" s="112"/>
      <c r="L305" s="112"/>
      <c r="M305" s="112"/>
      <c r="N305" s="112"/>
      <c r="O305" s="112"/>
      <c r="P305" s="112"/>
      <c r="Q305" s="112"/>
      <c r="R305" s="112"/>
      <c r="S305" s="112"/>
      <c r="T305" s="112"/>
      <c r="U305" s="112"/>
      <c r="V305" s="112"/>
      <c r="W305" s="112"/>
      <c r="X305" s="112"/>
      <c r="Y305" s="112"/>
      <c r="Z305" s="112"/>
      <c r="AA305" s="112"/>
    </row>
    <row r="306" spans="1:27" ht="14.25" customHeight="1">
      <c r="A306" s="112"/>
      <c r="B306" s="114"/>
      <c r="C306" s="112"/>
      <c r="D306" s="112"/>
      <c r="E306" s="112"/>
      <c r="F306" s="112"/>
      <c r="G306" s="112"/>
      <c r="H306" s="112"/>
      <c r="I306" s="147"/>
      <c r="J306" s="112"/>
      <c r="K306" s="112"/>
      <c r="L306" s="112"/>
      <c r="M306" s="112"/>
      <c r="N306" s="112"/>
      <c r="O306" s="112"/>
      <c r="P306" s="112"/>
      <c r="Q306" s="112"/>
      <c r="R306" s="112"/>
      <c r="S306" s="112"/>
      <c r="T306" s="112"/>
      <c r="U306" s="112"/>
      <c r="V306" s="112"/>
      <c r="W306" s="112"/>
      <c r="X306" s="112"/>
      <c r="Y306" s="112"/>
      <c r="Z306" s="112"/>
      <c r="AA306" s="112"/>
    </row>
    <row r="307" spans="1:27" ht="14.25" customHeight="1">
      <c r="A307" s="112"/>
      <c r="B307" s="114"/>
      <c r="C307" s="112"/>
      <c r="D307" s="112"/>
      <c r="E307" s="112"/>
      <c r="F307" s="112"/>
      <c r="G307" s="112"/>
      <c r="H307" s="112"/>
      <c r="I307" s="147"/>
      <c r="J307" s="112"/>
      <c r="K307" s="112"/>
      <c r="L307" s="112"/>
      <c r="M307" s="112"/>
      <c r="N307" s="112"/>
      <c r="O307" s="112"/>
      <c r="P307" s="112"/>
      <c r="Q307" s="112"/>
      <c r="R307" s="112"/>
      <c r="S307" s="112"/>
      <c r="T307" s="112"/>
      <c r="U307" s="112"/>
      <c r="V307" s="112"/>
      <c r="W307" s="112"/>
      <c r="X307" s="112"/>
      <c r="Y307" s="112"/>
      <c r="Z307" s="112"/>
      <c r="AA307" s="112"/>
    </row>
    <row r="308" spans="1:27" ht="14.25" customHeight="1">
      <c r="A308" s="112"/>
      <c r="B308" s="114"/>
      <c r="C308" s="112"/>
      <c r="D308" s="112"/>
      <c r="E308" s="112"/>
      <c r="F308" s="112"/>
      <c r="G308" s="112"/>
      <c r="H308" s="112"/>
      <c r="I308" s="147"/>
      <c r="J308" s="112"/>
      <c r="K308" s="112"/>
      <c r="L308" s="112"/>
      <c r="M308" s="112"/>
      <c r="N308" s="112"/>
      <c r="O308" s="112"/>
      <c r="P308" s="112"/>
      <c r="Q308" s="112"/>
      <c r="R308" s="112"/>
      <c r="S308" s="112"/>
      <c r="T308" s="112"/>
      <c r="U308" s="112"/>
      <c r="V308" s="112"/>
      <c r="W308" s="112"/>
      <c r="X308" s="112"/>
      <c r="Y308" s="112"/>
      <c r="Z308" s="112"/>
      <c r="AA308" s="112"/>
    </row>
    <row r="309" spans="1:27" ht="14.25" customHeight="1">
      <c r="A309" s="112"/>
      <c r="B309" s="114"/>
      <c r="C309" s="112"/>
      <c r="D309" s="112"/>
      <c r="E309" s="112"/>
      <c r="F309" s="112"/>
      <c r="G309" s="112"/>
      <c r="H309" s="112"/>
      <c r="I309" s="147"/>
      <c r="J309" s="112"/>
      <c r="K309" s="112"/>
      <c r="L309" s="112"/>
      <c r="M309" s="112"/>
      <c r="N309" s="112"/>
      <c r="O309" s="112"/>
      <c r="P309" s="112"/>
      <c r="Q309" s="112"/>
      <c r="R309" s="112"/>
      <c r="S309" s="112"/>
      <c r="T309" s="112"/>
      <c r="U309" s="112"/>
      <c r="V309" s="112"/>
      <c r="W309" s="112"/>
      <c r="X309" s="112"/>
      <c r="Y309" s="112"/>
      <c r="Z309" s="112"/>
      <c r="AA309" s="112"/>
    </row>
    <row r="310" spans="1:27" ht="14.25" customHeight="1">
      <c r="A310" s="112"/>
      <c r="B310" s="114"/>
      <c r="C310" s="112"/>
      <c r="D310" s="112"/>
      <c r="E310" s="112"/>
      <c r="F310" s="112"/>
      <c r="G310" s="112"/>
      <c r="H310" s="112"/>
      <c r="I310" s="147"/>
      <c r="J310" s="112"/>
      <c r="K310" s="112"/>
      <c r="L310" s="112"/>
      <c r="M310" s="112"/>
      <c r="N310" s="112"/>
      <c r="O310" s="112"/>
      <c r="P310" s="112"/>
      <c r="Q310" s="112"/>
      <c r="R310" s="112"/>
      <c r="S310" s="112"/>
      <c r="T310" s="112"/>
      <c r="U310" s="112"/>
      <c r="V310" s="112"/>
      <c r="W310" s="112"/>
      <c r="X310" s="112"/>
      <c r="Y310" s="112"/>
      <c r="Z310" s="112"/>
      <c r="AA310" s="112"/>
    </row>
    <row r="311" spans="1:27" ht="14.25" customHeight="1">
      <c r="A311" s="112"/>
      <c r="B311" s="114"/>
      <c r="C311" s="112"/>
      <c r="D311" s="112"/>
      <c r="E311" s="112"/>
      <c r="F311" s="112"/>
      <c r="G311" s="112"/>
      <c r="H311" s="112"/>
      <c r="I311" s="147"/>
      <c r="J311" s="112"/>
      <c r="K311" s="112"/>
      <c r="L311" s="112"/>
      <c r="M311" s="112"/>
      <c r="N311" s="112"/>
      <c r="O311" s="112"/>
      <c r="P311" s="112"/>
      <c r="Q311" s="112"/>
      <c r="R311" s="112"/>
      <c r="S311" s="112"/>
      <c r="T311" s="112"/>
      <c r="U311" s="112"/>
      <c r="V311" s="112"/>
      <c r="W311" s="112"/>
      <c r="X311" s="112"/>
      <c r="Y311" s="112"/>
      <c r="Z311" s="112"/>
      <c r="AA311" s="112"/>
    </row>
    <row r="312" spans="1:27" ht="14.25" customHeight="1">
      <c r="A312" s="112"/>
      <c r="B312" s="114"/>
      <c r="C312" s="112"/>
      <c r="D312" s="112"/>
      <c r="E312" s="112"/>
      <c r="F312" s="112"/>
      <c r="G312" s="112"/>
      <c r="H312" s="112"/>
      <c r="I312" s="147"/>
      <c r="J312" s="112"/>
      <c r="K312" s="112"/>
      <c r="L312" s="112"/>
      <c r="M312" s="112"/>
      <c r="N312" s="112"/>
      <c r="O312" s="112"/>
      <c r="P312" s="112"/>
      <c r="Q312" s="112"/>
      <c r="R312" s="112"/>
      <c r="S312" s="112"/>
      <c r="T312" s="112"/>
      <c r="U312" s="112"/>
      <c r="V312" s="112"/>
      <c r="W312" s="112"/>
      <c r="X312" s="112"/>
      <c r="Y312" s="112"/>
      <c r="Z312" s="112"/>
      <c r="AA312" s="112"/>
    </row>
    <row r="313" spans="1:27" ht="14.25" customHeight="1">
      <c r="A313" s="112"/>
      <c r="B313" s="114"/>
      <c r="C313" s="112"/>
      <c r="D313" s="112"/>
      <c r="E313" s="112"/>
      <c r="F313" s="112"/>
      <c r="G313" s="112"/>
      <c r="H313" s="112"/>
      <c r="I313" s="147"/>
      <c r="J313" s="112"/>
      <c r="K313" s="112"/>
      <c r="L313" s="112"/>
      <c r="M313" s="112"/>
      <c r="N313" s="112"/>
      <c r="O313" s="112"/>
      <c r="P313" s="112"/>
      <c r="Q313" s="112"/>
      <c r="R313" s="112"/>
      <c r="S313" s="112"/>
      <c r="T313" s="112"/>
      <c r="U313" s="112"/>
      <c r="V313" s="112"/>
      <c r="W313" s="112"/>
      <c r="X313" s="112"/>
      <c r="Y313" s="112"/>
      <c r="Z313" s="112"/>
      <c r="AA313" s="112"/>
    </row>
    <row r="314" spans="1:27" ht="14.25" customHeight="1">
      <c r="A314" s="112"/>
      <c r="B314" s="114"/>
      <c r="C314" s="112"/>
      <c r="D314" s="112"/>
      <c r="E314" s="112"/>
      <c r="F314" s="112"/>
      <c r="G314" s="112"/>
      <c r="H314" s="112"/>
      <c r="I314" s="147"/>
      <c r="J314" s="112"/>
      <c r="K314" s="112"/>
      <c r="L314" s="112"/>
      <c r="M314" s="112"/>
      <c r="N314" s="112"/>
      <c r="O314" s="112"/>
      <c r="P314" s="112"/>
      <c r="Q314" s="112"/>
      <c r="R314" s="112"/>
      <c r="S314" s="112"/>
      <c r="T314" s="112"/>
      <c r="U314" s="112"/>
      <c r="V314" s="112"/>
      <c r="W314" s="112"/>
      <c r="X314" s="112"/>
      <c r="Y314" s="112"/>
      <c r="Z314" s="112"/>
      <c r="AA314" s="112"/>
    </row>
    <row r="315" spans="1:27" ht="14.25" customHeight="1">
      <c r="A315" s="112"/>
      <c r="B315" s="114"/>
      <c r="C315" s="112"/>
      <c r="D315" s="112"/>
      <c r="E315" s="112"/>
      <c r="F315" s="112"/>
      <c r="G315" s="112"/>
      <c r="H315" s="112"/>
      <c r="I315" s="147"/>
      <c r="J315" s="112"/>
      <c r="K315" s="112"/>
      <c r="L315" s="112"/>
      <c r="M315" s="112"/>
      <c r="N315" s="112"/>
      <c r="O315" s="112"/>
      <c r="P315" s="112"/>
      <c r="Q315" s="112"/>
      <c r="R315" s="112"/>
      <c r="S315" s="112"/>
      <c r="T315" s="112"/>
      <c r="U315" s="112"/>
      <c r="V315" s="112"/>
      <c r="W315" s="112"/>
      <c r="X315" s="112"/>
      <c r="Y315" s="112"/>
      <c r="Z315" s="112"/>
      <c r="AA315" s="112"/>
    </row>
    <row r="316" spans="1:27" ht="14.25" customHeight="1">
      <c r="A316" s="112"/>
      <c r="B316" s="114"/>
      <c r="C316" s="112"/>
      <c r="D316" s="112"/>
      <c r="E316" s="112"/>
      <c r="F316" s="112"/>
      <c r="G316" s="112"/>
      <c r="H316" s="112"/>
      <c r="I316" s="147"/>
      <c r="J316" s="112"/>
      <c r="K316" s="112"/>
      <c r="L316" s="112"/>
      <c r="M316" s="112"/>
      <c r="N316" s="112"/>
      <c r="O316" s="112"/>
      <c r="P316" s="112"/>
      <c r="Q316" s="112"/>
      <c r="R316" s="112"/>
      <c r="S316" s="112"/>
      <c r="T316" s="112"/>
      <c r="U316" s="112"/>
      <c r="V316" s="112"/>
      <c r="W316" s="112"/>
      <c r="X316" s="112"/>
      <c r="Y316" s="112"/>
      <c r="Z316" s="112"/>
      <c r="AA316" s="112"/>
    </row>
    <row r="317" spans="1:27" ht="14.25" customHeight="1">
      <c r="A317" s="112"/>
      <c r="B317" s="114"/>
      <c r="C317" s="112"/>
      <c r="D317" s="112"/>
      <c r="E317" s="112"/>
      <c r="F317" s="112"/>
      <c r="G317" s="112"/>
      <c r="H317" s="112"/>
      <c r="I317" s="147"/>
      <c r="J317" s="112"/>
      <c r="K317" s="112"/>
      <c r="L317" s="112"/>
      <c r="M317" s="112"/>
      <c r="N317" s="112"/>
      <c r="O317" s="112"/>
      <c r="P317" s="112"/>
      <c r="Q317" s="112"/>
      <c r="R317" s="112"/>
      <c r="S317" s="112"/>
      <c r="T317" s="112"/>
      <c r="U317" s="112"/>
      <c r="V317" s="112"/>
      <c r="W317" s="112"/>
      <c r="X317" s="112"/>
      <c r="Y317" s="112"/>
      <c r="Z317" s="112"/>
      <c r="AA317" s="112"/>
    </row>
    <row r="318" spans="1:27" ht="14.25" customHeight="1">
      <c r="A318" s="112"/>
      <c r="B318" s="114"/>
      <c r="C318" s="112"/>
      <c r="D318" s="112"/>
      <c r="E318" s="112"/>
      <c r="F318" s="112"/>
      <c r="G318" s="112"/>
      <c r="H318" s="112"/>
      <c r="I318" s="147"/>
      <c r="J318" s="112"/>
      <c r="K318" s="112"/>
      <c r="L318" s="112"/>
      <c r="M318" s="112"/>
      <c r="N318" s="112"/>
      <c r="O318" s="112"/>
      <c r="P318" s="112"/>
      <c r="Q318" s="112"/>
      <c r="R318" s="112"/>
      <c r="S318" s="112"/>
      <c r="T318" s="112"/>
      <c r="U318" s="112"/>
      <c r="V318" s="112"/>
      <c r="W318" s="112"/>
      <c r="X318" s="112"/>
      <c r="Y318" s="112"/>
      <c r="Z318" s="112"/>
      <c r="AA318" s="112"/>
    </row>
    <row r="319" spans="1:27" ht="14.25" customHeight="1">
      <c r="A319" s="112"/>
      <c r="B319" s="114"/>
      <c r="C319" s="112"/>
      <c r="D319" s="112"/>
      <c r="E319" s="112"/>
      <c r="F319" s="112"/>
      <c r="G319" s="112"/>
      <c r="H319" s="112"/>
      <c r="I319" s="147"/>
      <c r="J319" s="112"/>
      <c r="K319" s="112"/>
      <c r="L319" s="112"/>
      <c r="M319" s="112"/>
      <c r="N319" s="112"/>
      <c r="O319" s="112"/>
      <c r="P319" s="112"/>
      <c r="Q319" s="112"/>
      <c r="R319" s="112"/>
      <c r="S319" s="112"/>
      <c r="T319" s="112"/>
      <c r="U319" s="112"/>
      <c r="V319" s="112"/>
      <c r="W319" s="112"/>
      <c r="X319" s="112"/>
      <c r="Y319" s="112"/>
      <c r="Z319" s="112"/>
      <c r="AA319" s="112"/>
    </row>
    <row r="320" spans="1:27" ht="14.25" customHeight="1">
      <c r="A320" s="112"/>
      <c r="B320" s="114"/>
      <c r="C320" s="112"/>
      <c r="D320" s="112"/>
      <c r="E320" s="112"/>
      <c r="F320" s="112"/>
      <c r="G320" s="112"/>
      <c r="H320" s="112"/>
      <c r="I320" s="147"/>
      <c r="J320" s="112"/>
      <c r="K320" s="112"/>
      <c r="L320" s="112"/>
      <c r="M320" s="112"/>
      <c r="N320" s="112"/>
      <c r="O320" s="112"/>
      <c r="P320" s="112"/>
      <c r="Q320" s="112"/>
      <c r="R320" s="112"/>
      <c r="S320" s="112"/>
      <c r="T320" s="112"/>
      <c r="U320" s="112"/>
      <c r="V320" s="112"/>
      <c r="W320" s="112"/>
      <c r="X320" s="112"/>
      <c r="Y320" s="112"/>
      <c r="Z320" s="112"/>
      <c r="AA320" s="112"/>
    </row>
    <row r="321" spans="1:27" ht="14.25" customHeight="1">
      <c r="A321" s="112"/>
      <c r="B321" s="114"/>
      <c r="C321" s="112"/>
      <c r="D321" s="112"/>
      <c r="E321" s="112"/>
      <c r="F321" s="112"/>
      <c r="G321" s="112"/>
      <c r="H321" s="112"/>
      <c r="I321" s="147"/>
      <c r="J321" s="112"/>
      <c r="K321" s="112"/>
      <c r="L321" s="112"/>
      <c r="M321" s="112"/>
      <c r="N321" s="112"/>
      <c r="O321" s="112"/>
      <c r="P321" s="112"/>
      <c r="Q321" s="112"/>
      <c r="R321" s="112"/>
      <c r="S321" s="112"/>
      <c r="T321" s="112"/>
      <c r="U321" s="112"/>
      <c r="V321" s="112"/>
      <c r="W321" s="112"/>
      <c r="X321" s="112"/>
      <c r="Y321" s="112"/>
      <c r="Z321" s="112"/>
      <c r="AA321" s="112"/>
    </row>
    <row r="322" spans="1:27" ht="14.25" customHeight="1">
      <c r="A322" s="112"/>
      <c r="B322" s="114"/>
      <c r="C322" s="112"/>
      <c r="D322" s="112"/>
      <c r="E322" s="112"/>
      <c r="F322" s="112"/>
      <c r="G322" s="112"/>
      <c r="H322" s="112"/>
      <c r="I322" s="147"/>
      <c r="J322" s="112"/>
      <c r="K322" s="112"/>
      <c r="L322" s="112"/>
      <c r="M322" s="112"/>
      <c r="N322" s="112"/>
      <c r="O322" s="112"/>
      <c r="P322" s="112"/>
      <c r="Q322" s="112"/>
      <c r="R322" s="112"/>
      <c r="S322" s="112"/>
      <c r="T322" s="112"/>
      <c r="U322" s="112"/>
      <c r="V322" s="112"/>
      <c r="W322" s="112"/>
      <c r="X322" s="112"/>
      <c r="Y322" s="112"/>
      <c r="Z322" s="112"/>
      <c r="AA322" s="112"/>
    </row>
    <row r="323" spans="1:27" ht="14.25" customHeight="1">
      <c r="A323" s="112"/>
      <c r="B323" s="114"/>
      <c r="C323" s="112"/>
      <c r="D323" s="112"/>
      <c r="E323" s="112"/>
      <c r="F323" s="112"/>
      <c r="G323" s="112"/>
      <c r="H323" s="112"/>
      <c r="I323" s="147"/>
      <c r="J323" s="112"/>
      <c r="K323" s="112"/>
      <c r="L323" s="112"/>
      <c r="M323" s="112"/>
      <c r="N323" s="112"/>
      <c r="O323" s="112"/>
      <c r="P323" s="112"/>
      <c r="Q323" s="112"/>
      <c r="R323" s="112"/>
      <c r="S323" s="112"/>
      <c r="T323" s="112"/>
      <c r="U323" s="112"/>
      <c r="V323" s="112"/>
      <c r="W323" s="112"/>
      <c r="X323" s="112"/>
      <c r="Y323" s="112"/>
      <c r="Z323" s="112"/>
      <c r="AA323" s="112"/>
    </row>
    <row r="324" spans="1:27" ht="14.25" customHeight="1">
      <c r="A324" s="112"/>
      <c r="B324" s="114"/>
      <c r="C324" s="112"/>
      <c r="D324" s="112"/>
      <c r="E324" s="112"/>
      <c r="F324" s="112"/>
      <c r="G324" s="112"/>
      <c r="H324" s="112"/>
      <c r="I324" s="147"/>
      <c r="J324" s="112"/>
      <c r="K324" s="112"/>
      <c r="L324" s="112"/>
      <c r="M324" s="112"/>
      <c r="N324" s="112"/>
      <c r="O324" s="112"/>
      <c r="P324" s="112"/>
      <c r="Q324" s="112"/>
      <c r="R324" s="112"/>
      <c r="S324" s="112"/>
      <c r="T324" s="112"/>
      <c r="U324" s="112"/>
      <c r="V324" s="112"/>
      <c r="W324" s="112"/>
      <c r="X324" s="112"/>
      <c r="Y324" s="112"/>
      <c r="Z324" s="112"/>
      <c r="AA324" s="112"/>
    </row>
    <row r="325" spans="1:27" ht="14.25" customHeight="1">
      <c r="A325" s="112"/>
      <c r="B325" s="114"/>
      <c r="C325" s="112"/>
      <c r="D325" s="112"/>
      <c r="E325" s="112"/>
      <c r="F325" s="112"/>
      <c r="G325" s="112"/>
      <c r="H325" s="112"/>
      <c r="I325" s="147"/>
      <c r="J325" s="112"/>
      <c r="K325" s="112"/>
      <c r="L325" s="112"/>
      <c r="M325" s="112"/>
      <c r="N325" s="112"/>
      <c r="O325" s="112"/>
      <c r="P325" s="112"/>
      <c r="Q325" s="112"/>
      <c r="R325" s="112"/>
      <c r="S325" s="112"/>
      <c r="T325" s="112"/>
      <c r="U325" s="112"/>
      <c r="V325" s="112"/>
      <c r="W325" s="112"/>
      <c r="X325" s="112"/>
      <c r="Y325" s="112"/>
      <c r="Z325" s="112"/>
      <c r="AA325" s="112"/>
    </row>
    <row r="326" spans="1:27" ht="14.25" customHeight="1">
      <c r="A326" s="112"/>
      <c r="B326" s="114"/>
      <c r="C326" s="112"/>
      <c r="D326" s="112"/>
      <c r="E326" s="112"/>
      <c r="F326" s="112"/>
      <c r="G326" s="112"/>
      <c r="H326" s="112"/>
      <c r="I326" s="147"/>
      <c r="J326" s="112"/>
      <c r="K326" s="112"/>
      <c r="L326" s="112"/>
      <c r="M326" s="112"/>
      <c r="N326" s="112"/>
      <c r="O326" s="112"/>
      <c r="P326" s="112"/>
      <c r="Q326" s="112"/>
      <c r="R326" s="112"/>
      <c r="S326" s="112"/>
      <c r="T326" s="112"/>
      <c r="U326" s="112"/>
      <c r="V326" s="112"/>
      <c r="W326" s="112"/>
      <c r="X326" s="112"/>
      <c r="Y326" s="112"/>
      <c r="Z326" s="112"/>
      <c r="AA326" s="112"/>
    </row>
    <row r="327" spans="1:27" ht="14.25" customHeight="1">
      <c r="A327" s="112"/>
      <c r="B327" s="114"/>
      <c r="C327" s="112"/>
      <c r="D327" s="112"/>
      <c r="E327" s="112"/>
      <c r="F327" s="112"/>
      <c r="G327" s="112"/>
      <c r="H327" s="112"/>
      <c r="I327" s="147"/>
      <c r="J327" s="112"/>
      <c r="K327" s="112"/>
      <c r="L327" s="112"/>
      <c r="M327" s="112"/>
      <c r="N327" s="112"/>
      <c r="O327" s="112"/>
      <c r="P327" s="112"/>
      <c r="Q327" s="112"/>
      <c r="R327" s="112"/>
      <c r="S327" s="112"/>
      <c r="T327" s="112"/>
      <c r="U327" s="112"/>
      <c r="V327" s="112"/>
      <c r="W327" s="112"/>
      <c r="X327" s="112"/>
      <c r="Y327" s="112"/>
      <c r="Z327" s="112"/>
      <c r="AA327" s="112"/>
    </row>
    <row r="328" spans="1:27" ht="14.25" customHeight="1">
      <c r="A328" s="112"/>
      <c r="B328" s="114"/>
      <c r="C328" s="112"/>
      <c r="D328" s="112"/>
      <c r="E328" s="112"/>
      <c r="F328" s="112"/>
      <c r="G328" s="112"/>
      <c r="H328" s="112"/>
      <c r="I328" s="147"/>
      <c r="J328" s="112"/>
      <c r="K328" s="112"/>
      <c r="L328" s="112"/>
      <c r="M328" s="112"/>
      <c r="N328" s="112"/>
      <c r="O328" s="112"/>
      <c r="P328" s="112"/>
      <c r="Q328" s="112"/>
      <c r="R328" s="112"/>
      <c r="S328" s="112"/>
      <c r="T328" s="112"/>
      <c r="U328" s="112"/>
      <c r="V328" s="112"/>
      <c r="W328" s="112"/>
      <c r="X328" s="112"/>
      <c r="Y328" s="112"/>
      <c r="Z328" s="112"/>
      <c r="AA328" s="112"/>
    </row>
    <row r="329" spans="1:27" ht="14.25" customHeight="1">
      <c r="A329" s="112"/>
      <c r="B329" s="114"/>
      <c r="C329" s="112"/>
      <c r="D329" s="112"/>
      <c r="E329" s="112"/>
      <c r="F329" s="112"/>
      <c r="G329" s="112"/>
      <c r="H329" s="112"/>
      <c r="I329" s="147"/>
      <c r="J329" s="112"/>
      <c r="K329" s="112"/>
      <c r="L329" s="112"/>
      <c r="M329" s="112"/>
      <c r="N329" s="112"/>
      <c r="O329" s="112"/>
      <c r="P329" s="112"/>
      <c r="Q329" s="112"/>
      <c r="R329" s="112"/>
      <c r="S329" s="112"/>
      <c r="T329" s="112"/>
      <c r="U329" s="112"/>
      <c r="V329" s="112"/>
      <c r="W329" s="112"/>
      <c r="X329" s="112"/>
      <c r="Y329" s="112"/>
      <c r="Z329" s="112"/>
      <c r="AA329" s="112"/>
    </row>
    <row r="330" spans="1:27" ht="14.25" customHeight="1">
      <c r="A330" s="112"/>
      <c r="B330" s="114"/>
      <c r="C330" s="112"/>
      <c r="D330" s="112"/>
      <c r="E330" s="112"/>
      <c r="F330" s="112"/>
      <c r="G330" s="112"/>
      <c r="H330" s="112"/>
      <c r="I330" s="147"/>
      <c r="J330" s="112"/>
      <c r="K330" s="112"/>
      <c r="L330" s="112"/>
      <c r="M330" s="112"/>
      <c r="N330" s="112"/>
      <c r="O330" s="112"/>
      <c r="P330" s="112"/>
      <c r="Q330" s="112"/>
      <c r="R330" s="112"/>
      <c r="S330" s="112"/>
      <c r="T330" s="112"/>
      <c r="U330" s="112"/>
      <c r="V330" s="112"/>
      <c r="W330" s="112"/>
      <c r="X330" s="112"/>
      <c r="Y330" s="112"/>
      <c r="Z330" s="112"/>
      <c r="AA330" s="112"/>
    </row>
    <row r="331" spans="1:27" ht="14.25" customHeight="1">
      <c r="A331" s="112"/>
      <c r="B331" s="114"/>
      <c r="C331" s="112"/>
      <c r="D331" s="112"/>
      <c r="E331" s="112"/>
      <c r="F331" s="112"/>
      <c r="G331" s="112"/>
      <c r="H331" s="112"/>
      <c r="I331" s="147"/>
      <c r="J331" s="112"/>
      <c r="K331" s="112"/>
      <c r="L331" s="112"/>
      <c r="M331" s="112"/>
      <c r="N331" s="112"/>
      <c r="O331" s="112"/>
      <c r="P331" s="112"/>
      <c r="Q331" s="112"/>
      <c r="R331" s="112"/>
      <c r="S331" s="112"/>
      <c r="T331" s="112"/>
      <c r="U331" s="112"/>
      <c r="V331" s="112"/>
      <c r="W331" s="112"/>
      <c r="X331" s="112"/>
      <c r="Y331" s="112"/>
      <c r="Z331" s="112"/>
      <c r="AA331" s="112"/>
    </row>
    <row r="332" spans="1:27" ht="14.25" customHeight="1">
      <c r="A332" s="112"/>
      <c r="B332" s="114"/>
      <c r="C332" s="112"/>
      <c r="D332" s="112"/>
      <c r="E332" s="112"/>
      <c r="F332" s="112"/>
      <c r="G332" s="112"/>
      <c r="H332" s="112"/>
      <c r="I332" s="147"/>
      <c r="J332" s="112"/>
      <c r="K332" s="112"/>
      <c r="L332" s="112"/>
      <c r="M332" s="112"/>
      <c r="N332" s="112"/>
      <c r="O332" s="112"/>
      <c r="P332" s="112"/>
      <c r="Q332" s="112"/>
      <c r="R332" s="112"/>
      <c r="S332" s="112"/>
      <c r="T332" s="112"/>
      <c r="U332" s="112"/>
      <c r="V332" s="112"/>
      <c r="W332" s="112"/>
      <c r="X332" s="112"/>
      <c r="Y332" s="112"/>
      <c r="Z332" s="112"/>
      <c r="AA332" s="112"/>
    </row>
    <row r="333" spans="1:27" ht="14.25" customHeight="1">
      <c r="A333" s="112"/>
      <c r="B333" s="114"/>
      <c r="C333" s="112"/>
      <c r="D333" s="112"/>
      <c r="E333" s="112"/>
      <c r="F333" s="112"/>
      <c r="G333" s="112"/>
      <c r="H333" s="112"/>
      <c r="I333" s="147"/>
      <c r="J333" s="112"/>
      <c r="K333" s="112"/>
      <c r="L333" s="112"/>
      <c r="M333" s="112"/>
      <c r="N333" s="112"/>
      <c r="O333" s="112"/>
      <c r="P333" s="112"/>
      <c r="Q333" s="112"/>
      <c r="R333" s="112"/>
      <c r="S333" s="112"/>
      <c r="T333" s="112"/>
      <c r="U333" s="112"/>
      <c r="V333" s="112"/>
      <c r="W333" s="112"/>
      <c r="X333" s="112"/>
      <c r="Y333" s="112"/>
      <c r="Z333" s="112"/>
      <c r="AA333" s="112"/>
    </row>
    <row r="334" spans="1:27" ht="14.25" customHeight="1">
      <c r="A334" s="112"/>
      <c r="B334" s="114"/>
      <c r="C334" s="112"/>
      <c r="D334" s="112"/>
      <c r="E334" s="112"/>
      <c r="F334" s="112"/>
      <c r="G334" s="112"/>
      <c r="H334" s="112"/>
      <c r="I334" s="147"/>
      <c r="J334" s="112"/>
      <c r="K334" s="112"/>
      <c r="L334" s="112"/>
      <c r="M334" s="112"/>
      <c r="N334" s="112"/>
      <c r="O334" s="112"/>
      <c r="P334" s="112"/>
      <c r="Q334" s="112"/>
      <c r="R334" s="112"/>
      <c r="S334" s="112"/>
      <c r="T334" s="112"/>
      <c r="U334" s="112"/>
      <c r="V334" s="112"/>
      <c r="W334" s="112"/>
      <c r="X334" s="112"/>
      <c r="Y334" s="112"/>
      <c r="Z334" s="112"/>
      <c r="AA334" s="112"/>
    </row>
    <row r="335" spans="1:27" ht="14.25" customHeight="1">
      <c r="A335" s="112"/>
      <c r="B335" s="114"/>
      <c r="C335" s="112"/>
      <c r="D335" s="112"/>
      <c r="E335" s="112"/>
      <c r="F335" s="112"/>
      <c r="G335" s="112"/>
      <c r="H335" s="112"/>
      <c r="I335" s="147"/>
      <c r="J335" s="112"/>
      <c r="K335" s="112"/>
      <c r="L335" s="112"/>
      <c r="M335" s="112"/>
      <c r="N335" s="112"/>
      <c r="O335" s="112"/>
      <c r="P335" s="112"/>
      <c r="Q335" s="112"/>
      <c r="R335" s="112"/>
      <c r="S335" s="112"/>
      <c r="T335" s="112"/>
      <c r="U335" s="112"/>
      <c r="V335" s="112"/>
      <c r="W335" s="112"/>
      <c r="X335" s="112"/>
      <c r="Y335" s="112"/>
      <c r="Z335" s="112"/>
      <c r="AA335" s="112"/>
    </row>
    <row r="336" spans="1:27" ht="14.25" customHeight="1">
      <c r="A336" s="112"/>
      <c r="B336" s="114"/>
      <c r="C336" s="112"/>
      <c r="D336" s="112"/>
      <c r="E336" s="112"/>
      <c r="F336" s="112"/>
      <c r="G336" s="112"/>
      <c r="H336" s="112"/>
      <c r="I336" s="147"/>
      <c r="J336" s="112"/>
      <c r="K336" s="112"/>
      <c r="L336" s="112"/>
      <c r="M336" s="112"/>
      <c r="N336" s="112"/>
      <c r="O336" s="112"/>
      <c r="P336" s="112"/>
      <c r="Q336" s="112"/>
      <c r="R336" s="112"/>
      <c r="S336" s="112"/>
      <c r="T336" s="112"/>
      <c r="U336" s="112"/>
      <c r="V336" s="112"/>
      <c r="W336" s="112"/>
      <c r="X336" s="112"/>
      <c r="Y336" s="112"/>
      <c r="Z336" s="112"/>
      <c r="AA336" s="112"/>
    </row>
    <row r="337" spans="1:27" ht="14.25" customHeight="1">
      <c r="A337" s="112"/>
      <c r="B337" s="114"/>
      <c r="C337" s="112"/>
      <c r="D337" s="112"/>
      <c r="E337" s="112"/>
      <c r="F337" s="112"/>
      <c r="G337" s="112"/>
      <c r="H337" s="112"/>
      <c r="I337" s="147"/>
      <c r="J337" s="112"/>
      <c r="K337" s="112"/>
      <c r="L337" s="112"/>
      <c r="M337" s="112"/>
      <c r="N337" s="112"/>
      <c r="O337" s="112"/>
      <c r="P337" s="112"/>
      <c r="Q337" s="112"/>
      <c r="R337" s="112"/>
      <c r="S337" s="112"/>
      <c r="T337" s="112"/>
      <c r="U337" s="112"/>
      <c r="V337" s="112"/>
      <c r="W337" s="112"/>
      <c r="X337" s="112"/>
      <c r="Y337" s="112"/>
      <c r="Z337" s="112"/>
      <c r="AA337" s="112"/>
    </row>
    <row r="338" spans="1:27" ht="14.25" customHeight="1">
      <c r="A338" s="112"/>
      <c r="B338" s="114"/>
      <c r="C338" s="112"/>
      <c r="D338" s="112"/>
      <c r="E338" s="112"/>
      <c r="F338" s="112"/>
      <c r="G338" s="112"/>
      <c r="H338" s="112"/>
      <c r="I338" s="147"/>
      <c r="J338" s="112"/>
      <c r="K338" s="112"/>
      <c r="L338" s="112"/>
      <c r="M338" s="112"/>
      <c r="N338" s="112"/>
      <c r="O338" s="112"/>
      <c r="P338" s="112"/>
      <c r="Q338" s="112"/>
      <c r="R338" s="112"/>
      <c r="S338" s="112"/>
      <c r="T338" s="112"/>
      <c r="U338" s="112"/>
      <c r="V338" s="112"/>
      <c r="W338" s="112"/>
      <c r="X338" s="112"/>
      <c r="Y338" s="112"/>
      <c r="Z338" s="112"/>
      <c r="AA338" s="112"/>
    </row>
    <row r="339" spans="1:27" ht="14.25" customHeight="1">
      <c r="A339" s="112"/>
      <c r="B339" s="114"/>
      <c r="C339" s="112"/>
      <c r="D339" s="112"/>
      <c r="E339" s="112"/>
      <c r="F339" s="112"/>
      <c r="G339" s="112"/>
      <c r="H339" s="112"/>
      <c r="I339" s="147"/>
      <c r="J339" s="112"/>
      <c r="K339" s="112"/>
      <c r="L339" s="112"/>
      <c r="M339" s="112"/>
      <c r="N339" s="112"/>
      <c r="O339" s="112"/>
      <c r="P339" s="112"/>
      <c r="Q339" s="112"/>
      <c r="R339" s="112"/>
      <c r="S339" s="112"/>
      <c r="T339" s="112"/>
      <c r="U339" s="112"/>
      <c r="V339" s="112"/>
      <c r="W339" s="112"/>
      <c r="X339" s="112"/>
      <c r="Y339" s="112"/>
      <c r="Z339" s="112"/>
      <c r="AA339" s="112"/>
    </row>
    <row r="340" spans="1:27" ht="14.25" customHeight="1">
      <c r="A340" s="112"/>
      <c r="B340" s="114"/>
      <c r="C340" s="112"/>
      <c r="D340" s="112"/>
      <c r="E340" s="112"/>
      <c r="F340" s="112"/>
      <c r="G340" s="112"/>
      <c r="H340" s="112"/>
      <c r="I340" s="147"/>
      <c r="J340" s="112"/>
      <c r="K340" s="112"/>
      <c r="L340" s="112"/>
      <c r="M340" s="112"/>
      <c r="N340" s="112"/>
      <c r="O340" s="112"/>
      <c r="P340" s="112"/>
      <c r="Q340" s="112"/>
      <c r="R340" s="112"/>
      <c r="S340" s="112"/>
      <c r="T340" s="112"/>
      <c r="U340" s="112"/>
      <c r="V340" s="112"/>
      <c r="W340" s="112"/>
      <c r="X340" s="112"/>
      <c r="Y340" s="112"/>
      <c r="Z340" s="112"/>
      <c r="AA340" s="112"/>
    </row>
    <row r="341" spans="1:27" ht="14.25" customHeight="1">
      <c r="A341" s="112"/>
      <c r="B341" s="114"/>
      <c r="C341" s="112"/>
      <c r="D341" s="112"/>
      <c r="E341" s="112"/>
      <c r="F341" s="112"/>
      <c r="G341" s="112"/>
      <c r="H341" s="112"/>
      <c r="I341" s="147"/>
      <c r="J341" s="112"/>
      <c r="K341" s="112"/>
      <c r="L341" s="112"/>
      <c r="M341" s="112"/>
      <c r="N341" s="112"/>
      <c r="O341" s="112"/>
      <c r="P341" s="112"/>
      <c r="Q341" s="112"/>
      <c r="R341" s="112"/>
      <c r="S341" s="112"/>
      <c r="T341" s="112"/>
      <c r="U341" s="112"/>
      <c r="V341" s="112"/>
      <c r="W341" s="112"/>
      <c r="X341" s="112"/>
      <c r="Y341" s="112"/>
      <c r="Z341" s="112"/>
      <c r="AA341" s="112"/>
    </row>
    <row r="342" spans="1:27" ht="14.25" customHeight="1">
      <c r="A342" s="112"/>
      <c r="B342" s="114"/>
      <c r="C342" s="112"/>
      <c r="D342" s="112"/>
      <c r="E342" s="112"/>
      <c r="F342" s="112"/>
      <c r="G342" s="112"/>
      <c r="H342" s="112"/>
      <c r="I342" s="147"/>
      <c r="J342" s="112"/>
      <c r="K342" s="112"/>
      <c r="L342" s="112"/>
      <c r="M342" s="112"/>
      <c r="N342" s="112"/>
      <c r="O342" s="112"/>
      <c r="P342" s="112"/>
      <c r="Q342" s="112"/>
      <c r="R342" s="112"/>
      <c r="S342" s="112"/>
      <c r="T342" s="112"/>
      <c r="U342" s="112"/>
      <c r="V342" s="112"/>
      <c r="W342" s="112"/>
      <c r="X342" s="112"/>
      <c r="Y342" s="112"/>
      <c r="Z342" s="112"/>
      <c r="AA342" s="112"/>
    </row>
    <row r="343" spans="1:27" ht="14.25" customHeight="1">
      <c r="A343" s="112"/>
      <c r="B343" s="114"/>
      <c r="C343" s="112"/>
      <c r="D343" s="112"/>
      <c r="E343" s="112"/>
      <c r="F343" s="112"/>
      <c r="G343" s="112"/>
      <c r="H343" s="112"/>
      <c r="I343" s="147"/>
      <c r="J343" s="112"/>
      <c r="K343" s="112"/>
      <c r="L343" s="112"/>
      <c r="M343" s="112"/>
      <c r="N343" s="112"/>
      <c r="O343" s="112"/>
      <c r="P343" s="112"/>
      <c r="Q343" s="112"/>
      <c r="R343" s="112"/>
      <c r="S343" s="112"/>
      <c r="T343" s="112"/>
      <c r="U343" s="112"/>
      <c r="V343" s="112"/>
      <c r="W343" s="112"/>
      <c r="X343" s="112"/>
      <c r="Y343" s="112"/>
      <c r="Z343" s="112"/>
      <c r="AA343" s="112"/>
    </row>
    <row r="344" spans="1:27" ht="14.25" customHeight="1">
      <c r="A344" s="112"/>
      <c r="B344" s="114"/>
      <c r="C344" s="112"/>
      <c r="D344" s="112"/>
      <c r="E344" s="112"/>
      <c r="F344" s="112"/>
      <c r="G344" s="112"/>
      <c r="H344" s="112"/>
      <c r="I344" s="147"/>
      <c r="J344" s="112"/>
      <c r="K344" s="112"/>
      <c r="L344" s="112"/>
      <c r="M344" s="112"/>
      <c r="N344" s="112"/>
      <c r="O344" s="112"/>
      <c r="P344" s="112"/>
      <c r="Q344" s="112"/>
      <c r="R344" s="112"/>
      <c r="S344" s="112"/>
      <c r="T344" s="112"/>
      <c r="U344" s="112"/>
      <c r="V344" s="112"/>
      <c r="W344" s="112"/>
      <c r="X344" s="112"/>
      <c r="Y344" s="112"/>
      <c r="Z344" s="112"/>
      <c r="AA344" s="112"/>
    </row>
    <row r="345" spans="1:27" ht="14.25" customHeight="1">
      <c r="A345" s="112"/>
      <c r="B345" s="114"/>
      <c r="C345" s="112"/>
      <c r="D345" s="112"/>
      <c r="E345" s="112"/>
      <c r="F345" s="112"/>
      <c r="G345" s="112"/>
      <c r="H345" s="112"/>
      <c r="I345" s="147"/>
      <c r="J345" s="112"/>
      <c r="K345" s="112"/>
      <c r="L345" s="112"/>
      <c r="M345" s="112"/>
      <c r="N345" s="112"/>
      <c r="O345" s="112"/>
      <c r="P345" s="112"/>
      <c r="Q345" s="112"/>
      <c r="R345" s="112"/>
      <c r="S345" s="112"/>
      <c r="T345" s="112"/>
      <c r="U345" s="112"/>
      <c r="V345" s="112"/>
      <c r="W345" s="112"/>
      <c r="X345" s="112"/>
      <c r="Y345" s="112"/>
      <c r="Z345" s="112"/>
      <c r="AA345" s="112"/>
    </row>
    <row r="346" spans="1:27" ht="14.25" customHeight="1">
      <c r="A346" s="112"/>
      <c r="B346" s="114"/>
      <c r="C346" s="112"/>
      <c r="D346" s="112"/>
      <c r="E346" s="112"/>
      <c r="F346" s="112"/>
      <c r="G346" s="112"/>
      <c r="H346" s="112"/>
      <c r="I346" s="147"/>
      <c r="J346" s="112"/>
      <c r="K346" s="112"/>
      <c r="L346" s="112"/>
      <c r="M346" s="112"/>
      <c r="N346" s="112"/>
      <c r="O346" s="112"/>
      <c r="P346" s="112"/>
      <c r="Q346" s="112"/>
      <c r="R346" s="112"/>
      <c r="S346" s="112"/>
      <c r="T346" s="112"/>
      <c r="U346" s="112"/>
      <c r="V346" s="112"/>
      <c r="W346" s="112"/>
      <c r="X346" s="112"/>
      <c r="Y346" s="112"/>
      <c r="Z346" s="112"/>
      <c r="AA346" s="112"/>
    </row>
    <row r="347" spans="1:27" ht="14.25" customHeight="1">
      <c r="A347" s="112"/>
      <c r="B347" s="114"/>
      <c r="C347" s="112"/>
      <c r="D347" s="112"/>
      <c r="E347" s="112"/>
      <c r="F347" s="112"/>
      <c r="G347" s="112"/>
      <c r="H347" s="112"/>
      <c r="I347" s="147"/>
      <c r="J347" s="112"/>
      <c r="K347" s="112"/>
      <c r="L347" s="112"/>
      <c r="M347" s="112"/>
      <c r="N347" s="112"/>
      <c r="O347" s="112"/>
      <c r="P347" s="112"/>
      <c r="Q347" s="112"/>
      <c r="R347" s="112"/>
      <c r="S347" s="112"/>
      <c r="T347" s="112"/>
      <c r="U347" s="112"/>
      <c r="V347" s="112"/>
      <c r="W347" s="112"/>
      <c r="X347" s="112"/>
      <c r="Y347" s="112"/>
      <c r="Z347" s="112"/>
      <c r="AA347" s="112"/>
    </row>
    <row r="348" spans="1:27" ht="14.25" customHeight="1">
      <c r="A348" s="112"/>
      <c r="B348" s="114"/>
      <c r="C348" s="112"/>
      <c r="D348" s="112"/>
      <c r="E348" s="112"/>
      <c r="F348" s="112"/>
      <c r="G348" s="112"/>
      <c r="H348" s="112"/>
      <c r="I348" s="147"/>
      <c r="J348" s="112"/>
      <c r="K348" s="112"/>
      <c r="L348" s="112"/>
      <c r="M348" s="112"/>
      <c r="N348" s="112"/>
      <c r="O348" s="112"/>
      <c r="P348" s="112"/>
      <c r="Q348" s="112"/>
      <c r="R348" s="112"/>
      <c r="S348" s="112"/>
      <c r="T348" s="112"/>
      <c r="U348" s="112"/>
      <c r="V348" s="112"/>
      <c r="W348" s="112"/>
      <c r="X348" s="112"/>
      <c r="Y348" s="112"/>
      <c r="Z348" s="112"/>
      <c r="AA348" s="112"/>
    </row>
    <row r="349" spans="1:27" ht="14.25" customHeight="1">
      <c r="A349" s="112"/>
      <c r="B349" s="114"/>
      <c r="C349" s="112"/>
      <c r="D349" s="112"/>
      <c r="E349" s="112"/>
      <c r="F349" s="112"/>
      <c r="G349" s="112"/>
      <c r="H349" s="112"/>
      <c r="I349" s="147"/>
      <c r="J349" s="112"/>
      <c r="K349" s="112"/>
      <c r="L349" s="112"/>
      <c r="M349" s="112"/>
      <c r="N349" s="112"/>
      <c r="O349" s="112"/>
      <c r="P349" s="112"/>
      <c r="Q349" s="112"/>
      <c r="R349" s="112"/>
      <c r="S349" s="112"/>
      <c r="T349" s="112"/>
      <c r="U349" s="112"/>
      <c r="V349" s="112"/>
      <c r="W349" s="112"/>
      <c r="X349" s="112"/>
      <c r="Y349" s="112"/>
      <c r="Z349" s="112"/>
      <c r="AA349" s="112"/>
    </row>
    <row r="350" spans="1:27" ht="14.25" customHeight="1">
      <c r="A350" s="112"/>
      <c r="B350" s="114"/>
      <c r="C350" s="112"/>
      <c r="D350" s="112"/>
      <c r="E350" s="112"/>
      <c r="F350" s="112"/>
      <c r="G350" s="112"/>
      <c r="H350" s="112"/>
      <c r="I350" s="147"/>
      <c r="J350" s="112"/>
      <c r="K350" s="112"/>
      <c r="L350" s="112"/>
      <c r="M350" s="112"/>
      <c r="N350" s="112"/>
      <c r="O350" s="112"/>
      <c r="P350" s="112"/>
      <c r="Q350" s="112"/>
      <c r="R350" s="112"/>
      <c r="S350" s="112"/>
      <c r="T350" s="112"/>
      <c r="U350" s="112"/>
      <c r="V350" s="112"/>
      <c r="W350" s="112"/>
      <c r="X350" s="112"/>
      <c r="Y350" s="112"/>
      <c r="Z350" s="112"/>
      <c r="AA350" s="112"/>
    </row>
    <row r="351" spans="1:27" ht="14.25" customHeight="1">
      <c r="A351" s="112"/>
      <c r="B351" s="114"/>
      <c r="C351" s="112"/>
      <c r="D351" s="112"/>
      <c r="E351" s="112"/>
      <c r="F351" s="112"/>
      <c r="G351" s="112"/>
      <c r="H351" s="112"/>
      <c r="I351" s="147"/>
      <c r="J351" s="112"/>
      <c r="K351" s="112"/>
      <c r="L351" s="112"/>
      <c r="M351" s="112"/>
      <c r="N351" s="112"/>
      <c r="O351" s="112"/>
      <c r="P351" s="112"/>
      <c r="Q351" s="112"/>
      <c r="R351" s="112"/>
      <c r="S351" s="112"/>
      <c r="T351" s="112"/>
      <c r="U351" s="112"/>
      <c r="V351" s="112"/>
      <c r="W351" s="112"/>
      <c r="X351" s="112"/>
      <c r="Y351" s="112"/>
      <c r="Z351" s="112"/>
      <c r="AA351" s="112"/>
    </row>
    <row r="352" spans="1:27" ht="14.25" customHeight="1">
      <c r="A352" s="112"/>
      <c r="B352" s="114"/>
      <c r="C352" s="112"/>
      <c r="D352" s="112"/>
      <c r="E352" s="112"/>
      <c r="F352" s="112"/>
      <c r="G352" s="112"/>
      <c r="H352" s="112"/>
      <c r="I352" s="147"/>
      <c r="J352" s="112"/>
      <c r="K352" s="112"/>
      <c r="L352" s="112"/>
      <c r="M352" s="112"/>
      <c r="N352" s="112"/>
      <c r="O352" s="112"/>
      <c r="P352" s="112"/>
      <c r="Q352" s="112"/>
      <c r="R352" s="112"/>
      <c r="S352" s="112"/>
      <c r="T352" s="112"/>
      <c r="U352" s="112"/>
      <c r="V352" s="112"/>
      <c r="W352" s="112"/>
      <c r="X352" s="112"/>
      <c r="Y352" s="112"/>
      <c r="Z352" s="112"/>
      <c r="AA352" s="112"/>
    </row>
    <row r="353" spans="1:27" ht="14.25" customHeight="1">
      <c r="A353" s="112"/>
      <c r="B353" s="114"/>
      <c r="C353" s="112"/>
      <c r="D353" s="112"/>
      <c r="E353" s="112"/>
      <c r="F353" s="112"/>
      <c r="G353" s="112"/>
      <c r="H353" s="112"/>
      <c r="I353" s="147"/>
      <c r="J353" s="112"/>
      <c r="K353" s="112"/>
      <c r="L353" s="112"/>
      <c r="M353" s="112"/>
      <c r="N353" s="112"/>
      <c r="O353" s="112"/>
      <c r="P353" s="112"/>
      <c r="Q353" s="112"/>
      <c r="R353" s="112"/>
      <c r="S353" s="112"/>
      <c r="T353" s="112"/>
      <c r="U353" s="112"/>
      <c r="V353" s="112"/>
      <c r="W353" s="112"/>
      <c r="X353" s="112"/>
      <c r="Y353" s="112"/>
      <c r="Z353" s="112"/>
      <c r="AA353" s="112"/>
    </row>
    <row r="354" spans="1:27" ht="14.25" customHeight="1">
      <c r="A354" s="112"/>
      <c r="B354" s="114"/>
      <c r="C354" s="112"/>
      <c r="D354" s="112"/>
      <c r="E354" s="112"/>
      <c r="F354" s="112"/>
      <c r="G354" s="112"/>
      <c r="H354" s="112"/>
      <c r="I354" s="147"/>
      <c r="J354" s="112"/>
      <c r="K354" s="112"/>
      <c r="L354" s="112"/>
      <c r="M354" s="112"/>
      <c r="N354" s="112"/>
      <c r="O354" s="112"/>
      <c r="P354" s="112"/>
      <c r="Q354" s="112"/>
      <c r="R354" s="112"/>
      <c r="S354" s="112"/>
      <c r="T354" s="112"/>
      <c r="U354" s="112"/>
      <c r="V354" s="112"/>
      <c r="W354" s="112"/>
      <c r="X354" s="112"/>
      <c r="Y354" s="112"/>
      <c r="Z354" s="112"/>
      <c r="AA354" s="112"/>
    </row>
    <row r="355" spans="1:27" ht="14.25" customHeight="1">
      <c r="A355" s="112"/>
      <c r="B355" s="114"/>
      <c r="C355" s="112"/>
      <c r="D355" s="112"/>
      <c r="E355" s="112"/>
      <c r="F355" s="112"/>
      <c r="G355" s="112"/>
      <c r="H355" s="112"/>
      <c r="I355" s="147"/>
      <c r="J355" s="112"/>
      <c r="K355" s="112"/>
      <c r="L355" s="112"/>
      <c r="M355" s="112"/>
      <c r="N355" s="112"/>
      <c r="O355" s="112"/>
      <c r="P355" s="112"/>
      <c r="Q355" s="112"/>
      <c r="R355" s="112"/>
      <c r="S355" s="112"/>
      <c r="T355" s="112"/>
      <c r="U355" s="112"/>
      <c r="V355" s="112"/>
      <c r="W355" s="112"/>
      <c r="X355" s="112"/>
      <c r="Y355" s="112"/>
      <c r="Z355" s="112"/>
      <c r="AA355" s="112"/>
    </row>
    <row r="356" spans="1:27" ht="14.25" customHeight="1">
      <c r="A356" s="112"/>
      <c r="B356" s="114"/>
      <c r="C356" s="112"/>
      <c r="D356" s="112"/>
      <c r="E356" s="112"/>
      <c r="F356" s="112"/>
      <c r="G356" s="112"/>
      <c r="H356" s="112"/>
      <c r="I356" s="147"/>
      <c r="J356" s="112"/>
      <c r="K356" s="112"/>
      <c r="L356" s="112"/>
      <c r="M356" s="112"/>
      <c r="N356" s="112"/>
      <c r="O356" s="112"/>
      <c r="P356" s="112"/>
      <c r="Q356" s="112"/>
      <c r="R356" s="112"/>
      <c r="S356" s="112"/>
      <c r="T356" s="112"/>
      <c r="U356" s="112"/>
      <c r="V356" s="112"/>
      <c r="W356" s="112"/>
      <c r="X356" s="112"/>
      <c r="Y356" s="112"/>
      <c r="Z356" s="112"/>
      <c r="AA356" s="112"/>
    </row>
    <row r="357" spans="1:27" ht="14.25" customHeight="1">
      <c r="A357" s="112"/>
      <c r="B357" s="114"/>
      <c r="C357" s="112"/>
      <c r="D357" s="112"/>
      <c r="E357" s="112"/>
      <c r="F357" s="112"/>
      <c r="G357" s="112"/>
      <c r="H357" s="112"/>
      <c r="I357" s="147"/>
      <c r="J357" s="112"/>
      <c r="K357" s="112"/>
      <c r="L357" s="112"/>
      <c r="M357" s="112"/>
      <c r="N357" s="112"/>
      <c r="O357" s="112"/>
      <c r="P357" s="112"/>
      <c r="Q357" s="112"/>
      <c r="R357" s="112"/>
      <c r="S357" s="112"/>
      <c r="T357" s="112"/>
      <c r="U357" s="112"/>
      <c r="V357" s="112"/>
      <c r="W357" s="112"/>
      <c r="X357" s="112"/>
      <c r="Y357" s="112"/>
      <c r="Z357" s="112"/>
      <c r="AA357" s="112"/>
    </row>
    <row r="358" spans="1:27" ht="14.25" customHeight="1">
      <c r="A358" s="112"/>
      <c r="B358" s="114"/>
      <c r="C358" s="112"/>
      <c r="D358" s="112"/>
      <c r="E358" s="112"/>
      <c r="F358" s="112"/>
      <c r="G358" s="112"/>
      <c r="H358" s="112"/>
      <c r="I358" s="147"/>
      <c r="J358" s="112"/>
      <c r="K358" s="112"/>
      <c r="L358" s="112"/>
      <c r="M358" s="112"/>
      <c r="N358" s="112"/>
      <c r="O358" s="112"/>
      <c r="P358" s="112"/>
      <c r="Q358" s="112"/>
      <c r="R358" s="112"/>
      <c r="S358" s="112"/>
      <c r="T358" s="112"/>
      <c r="U358" s="112"/>
      <c r="V358" s="112"/>
      <c r="W358" s="112"/>
      <c r="X358" s="112"/>
      <c r="Y358" s="112"/>
      <c r="Z358" s="112"/>
      <c r="AA358" s="112"/>
    </row>
    <row r="359" spans="1:27" ht="14.25" customHeight="1">
      <c r="A359" s="112"/>
      <c r="B359" s="114"/>
      <c r="C359" s="112"/>
      <c r="D359" s="112"/>
      <c r="E359" s="112"/>
      <c r="F359" s="112"/>
      <c r="G359" s="112"/>
      <c r="H359" s="112"/>
      <c r="I359" s="147"/>
      <c r="J359" s="112"/>
      <c r="K359" s="112"/>
      <c r="L359" s="112"/>
      <c r="M359" s="112"/>
      <c r="N359" s="112"/>
      <c r="O359" s="112"/>
      <c r="P359" s="112"/>
      <c r="Q359" s="112"/>
      <c r="R359" s="112"/>
      <c r="S359" s="112"/>
      <c r="T359" s="112"/>
      <c r="U359" s="112"/>
      <c r="V359" s="112"/>
      <c r="W359" s="112"/>
      <c r="X359" s="112"/>
      <c r="Y359" s="112"/>
      <c r="Z359" s="112"/>
      <c r="AA359" s="112"/>
    </row>
    <row r="360" spans="1:27" ht="14.25" customHeight="1">
      <c r="A360" s="112"/>
      <c r="B360" s="114"/>
      <c r="C360" s="112"/>
      <c r="D360" s="112"/>
      <c r="E360" s="112"/>
      <c r="F360" s="112"/>
      <c r="G360" s="112"/>
      <c r="H360" s="112"/>
      <c r="I360" s="147"/>
      <c r="J360" s="112"/>
      <c r="K360" s="112"/>
      <c r="L360" s="112"/>
      <c r="M360" s="112"/>
      <c r="N360" s="112"/>
      <c r="O360" s="112"/>
      <c r="P360" s="112"/>
      <c r="Q360" s="112"/>
      <c r="R360" s="112"/>
      <c r="S360" s="112"/>
      <c r="T360" s="112"/>
      <c r="U360" s="112"/>
      <c r="V360" s="112"/>
      <c r="W360" s="112"/>
      <c r="X360" s="112"/>
      <c r="Y360" s="112"/>
      <c r="Z360" s="112"/>
      <c r="AA360" s="112"/>
    </row>
    <row r="361" spans="1:27" ht="14.25" customHeight="1">
      <c r="A361" s="112"/>
      <c r="B361" s="114"/>
      <c r="C361" s="112"/>
      <c r="D361" s="112"/>
      <c r="E361" s="112"/>
      <c r="F361" s="112"/>
      <c r="G361" s="112"/>
      <c r="H361" s="112"/>
      <c r="I361" s="147"/>
      <c r="J361" s="112"/>
      <c r="K361" s="112"/>
      <c r="L361" s="112"/>
      <c r="M361" s="112"/>
      <c r="N361" s="112"/>
      <c r="O361" s="112"/>
      <c r="P361" s="112"/>
      <c r="Q361" s="112"/>
      <c r="R361" s="112"/>
      <c r="S361" s="112"/>
      <c r="T361" s="112"/>
      <c r="U361" s="112"/>
      <c r="V361" s="112"/>
      <c r="W361" s="112"/>
      <c r="X361" s="112"/>
      <c r="Y361" s="112"/>
      <c r="Z361" s="112"/>
      <c r="AA361" s="112"/>
    </row>
    <row r="362" spans="1:27" ht="14.25" customHeight="1">
      <c r="A362" s="112"/>
      <c r="B362" s="114"/>
      <c r="C362" s="112"/>
      <c r="D362" s="112"/>
      <c r="E362" s="112"/>
      <c r="F362" s="112"/>
      <c r="G362" s="112"/>
      <c r="H362" s="112"/>
      <c r="I362" s="147"/>
      <c r="J362" s="112"/>
      <c r="K362" s="112"/>
      <c r="L362" s="112"/>
      <c r="M362" s="112"/>
      <c r="N362" s="112"/>
      <c r="O362" s="112"/>
      <c r="P362" s="112"/>
      <c r="Q362" s="112"/>
      <c r="R362" s="112"/>
      <c r="S362" s="112"/>
      <c r="T362" s="112"/>
      <c r="U362" s="112"/>
      <c r="V362" s="112"/>
      <c r="W362" s="112"/>
      <c r="X362" s="112"/>
      <c r="Y362" s="112"/>
      <c r="Z362" s="112"/>
      <c r="AA362" s="112"/>
    </row>
    <row r="363" spans="1:27" ht="14.25" customHeight="1">
      <c r="A363" s="112"/>
      <c r="B363" s="114"/>
      <c r="C363" s="112"/>
      <c r="D363" s="112"/>
      <c r="E363" s="112"/>
      <c r="F363" s="112"/>
      <c r="G363" s="112"/>
      <c r="H363" s="112"/>
      <c r="I363" s="147"/>
      <c r="J363" s="112"/>
      <c r="K363" s="112"/>
      <c r="L363" s="112"/>
      <c r="M363" s="112"/>
      <c r="N363" s="112"/>
      <c r="O363" s="112"/>
      <c r="P363" s="112"/>
      <c r="Q363" s="112"/>
      <c r="R363" s="112"/>
      <c r="S363" s="112"/>
      <c r="T363" s="112"/>
      <c r="U363" s="112"/>
      <c r="V363" s="112"/>
      <c r="W363" s="112"/>
      <c r="X363" s="112"/>
      <c r="Y363" s="112"/>
      <c r="Z363" s="112"/>
      <c r="AA363" s="112"/>
    </row>
    <row r="364" spans="1:27" ht="14.25" customHeight="1">
      <c r="A364" s="112"/>
      <c r="B364" s="114"/>
      <c r="C364" s="112"/>
      <c r="D364" s="112"/>
      <c r="E364" s="112"/>
      <c r="F364" s="112"/>
      <c r="G364" s="112"/>
      <c r="H364" s="112"/>
      <c r="I364" s="147"/>
      <c r="J364" s="112"/>
      <c r="K364" s="112"/>
      <c r="L364" s="112"/>
      <c r="M364" s="112"/>
      <c r="N364" s="112"/>
      <c r="O364" s="112"/>
      <c r="P364" s="112"/>
      <c r="Q364" s="112"/>
      <c r="R364" s="112"/>
      <c r="S364" s="112"/>
      <c r="T364" s="112"/>
      <c r="U364" s="112"/>
      <c r="V364" s="112"/>
      <c r="W364" s="112"/>
      <c r="X364" s="112"/>
      <c r="Y364" s="112"/>
      <c r="Z364" s="112"/>
      <c r="AA364" s="112"/>
    </row>
    <row r="365" spans="1:27" ht="14.25" customHeight="1">
      <c r="A365" s="112"/>
      <c r="B365" s="114"/>
      <c r="C365" s="112"/>
      <c r="D365" s="112"/>
      <c r="E365" s="112"/>
      <c r="F365" s="112"/>
      <c r="G365" s="112"/>
      <c r="H365" s="112"/>
      <c r="I365" s="147"/>
      <c r="J365" s="112"/>
      <c r="K365" s="112"/>
      <c r="L365" s="112"/>
      <c r="M365" s="112"/>
      <c r="N365" s="112"/>
      <c r="O365" s="112"/>
      <c r="P365" s="112"/>
      <c r="Q365" s="112"/>
      <c r="R365" s="112"/>
      <c r="S365" s="112"/>
      <c r="T365" s="112"/>
      <c r="U365" s="112"/>
      <c r="V365" s="112"/>
      <c r="W365" s="112"/>
      <c r="X365" s="112"/>
      <c r="Y365" s="112"/>
      <c r="Z365" s="112"/>
      <c r="AA365" s="112"/>
    </row>
    <row r="366" spans="1:27" ht="14.25" customHeight="1">
      <c r="A366" s="112"/>
      <c r="B366" s="114"/>
      <c r="C366" s="112"/>
      <c r="D366" s="112"/>
      <c r="E366" s="112"/>
      <c r="F366" s="112"/>
      <c r="G366" s="112"/>
      <c r="H366" s="112"/>
      <c r="I366" s="147"/>
      <c r="J366" s="112"/>
      <c r="K366" s="112"/>
      <c r="L366" s="112"/>
      <c r="M366" s="112"/>
      <c r="N366" s="112"/>
      <c r="O366" s="112"/>
      <c r="P366" s="112"/>
      <c r="Q366" s="112"/>
      <c r="R366" s="112"/>
      <c r="S366" s="112"/>
      <c r="T366" s="112"/>
      <c r="U366" s="112"/>
      <c r="V366" s="112"/>
      <c r="W366" s="112"/>
      <c r="X366" s="112"/>
      <c r="Y366" s="112"/>
      <c r="Z366" s="112"/>
      <c r="AA366" s="112"/>
    </row>
    <row r="367" spans="1:27" ht="14.25" customHeight="1">
      <c r="A367" s="112"/>
      <c r="B367" s="114"/>
      <c r="C367" s="112"/>
      <c r="D367" s="112"/>
      <c r="E367" s="112"/>
      <c r="F367" s="112"/>
      <c r="G367" s="112"/>
      <c r="H367" s="112"/>
      <c r="I367" s="147"/>
      <c r="J367" s="112"/>
      <c r="K367" s="112"/>
      <c r="L367" s="112"/>
      <c r="M367" s="112"/>
      <c r="N367" s="112"/>
      <c r="O367" s="112"/>
      <c r="P367" s="112"/>
      <c r="Q367" s="112"/>
      <c r="R367" s="112"/>
      <c r="S367" s="112"/>
      <c r="T367" s="112"/>
      <c r="U367" s="112"/>
      <c r="V367" s="112"/>
      <c r="W367" s="112"/>
      <c r="X367" s="112"/>
      <c r="Y367" s="112"/>
      <c r="Z367" s="112"/>
      <c r="AA367" s="112"/>
    </row>
    <row r="368" spans="1:27" ht="14.25" customHeight="1">
      <c r="A368" s="112"/>
      <c r="B368" s="114"/>
      <c r="C368" s="112"/>
      <c r="D368" s="112"/>
      <c r="E368" s="112"/>
      <c r="F368" s="112"/>
      <c r="G368" s="112"/>
      <c r="H368" s="112"/>
      <c r="I368" s="147"/>
      <c r="J368" s="112"/>
      <c r="K368" s="112"/>
      <c r="L368" s="112"/>
      <c r="M368" s="112"/>
      <c r="N368" s="112"/>
      <c r="O368" s="112"/>
      <c r="P368" s="112"/>
      <c r="Q368" s="112"/>
      <c r="R368" s="112"/>
      <c r="S368" s="112"/>
      <c r="T368" s="112"/>
      <c r="U368" s="112"/>
      <c r="V368" s="112"/>
      <c r="W368" s="112"/>
      <c r="X368" s="112"/>
      <c r="Y368" s="112"/>
      <c r="Z368" s="112"/>
      <c r="AA368" s="112"/>
    </row>
    <row r="369" spans="1:27" ht="14.25" customHeight="1">
      <c r="A369" s="112"/>
      <c r="B369" s="114"/>
      <c r="C369" s="112"/>
      <c r="D369" s="112"/>
      <c r="E369" s="112"/>
      <c r="F369" s="112"/>
      <c r="G369" s="112"/>
      <c r="H369" s="112"/>
      <c r="I369" s="147"/>
      <c r="J369" s="112"/>
      <c r="K369" s="112"/>
      <c r="L369" s="112"/>
      <c r="M369" s="112"/>
      <c r="N369" s="112"/>
      <c r="O369" s="112"/>
      <c r="P369" s="112"/>
      <c r="Q369" s="112"/>
      <c r="R369" s="112"/>
      <c r="S369" s="112"/>
      <c r="T369" s="112"/>
      <c r="U369" s="112"/>
      <c r="V369" s="112"/>
      <c r="W369" s="112"/>
      <c r="X369" s="112"/>
      <c r="Y369" s="112"/>
      <c r="Z369" s="112"/>
      <c r="AA369" s="112"/>
    </row>
    <row r="370" spans="1:27" ht="14.25" customHeight="1">
      <c r="A370" s="112"/>
      <c r="B370" s="114"/>
      <c r="C370" s="112"/>
      <c r="D370" s="112"/>
      <c r="E370" s="112"/>
      <c r="F370" s="112"/>
      <c r="G370" s="112"/>
      <c r="H370" s="112"/>
      <c r="I370" s="147"/>
      <c r="J370" s="112"/>
      <c r="K370" s="112"/>
      <c r="L370" s="112"/>
      <c r="M370" s="112"/>
      <c r="N370" s="112"/>
      <c r="O370" s="112"/>
      <c r="P370" s="112"/>
      <c r="Q370" s="112"/>
      <c r="R370" s="112"/>
      <c r="S370" s="112"/>
      <c r="T370" s="112"/>
      <c r="U370" s="112"/>
      <c r="V370" s="112"/>
      <c r="W370" s="112"/>
      <c r="X370" s="112"/>
      <c r="Y370" s="112"/>
      <c r="Z370" s="112"/>
      <c r="AA370" s="112"/>
    </row>
    <row r="371" spans="1:27" ht="14.25" customHeight="1">
      <c r="A371" s="112"/>
      <c r="B371" s="114"/>
      <c r="C371" s="112"/>
      <c r="D371" s="112"/>
      <c r="E371" s="112"/>
      <c r="F371" s="112"/>
      <c r="G371" s="112"/>
      <c r="H371" s="112"/>
      <c r="I371" s="147"/>
      <c r="J371" s="112"/>
      <c r="K371" s="112"/>
      <c r="L371" s="112"/>
      <c r="M371" s="112"/>
      <c r="N371" s="112"/>
      <c r="O371" s="112"/>
      <c r="P371" s="112"/>
      <c r="Q371" s="112"/>
      <c r="R371" s="112"/>
      <c r="S371" s="112"/>
      <c r="T371" s="112"/>
      <c r="U371" s="112"/>
      <c r="V371" s="112"/>
      <c r="W371" s="112"/>
      <c r="X371" s="112"/>
      <c r="Y371" s="112"/>
      <c r="Z371" s="112"/>
      <c r="AA371" s="112"/>
    </row>
    <row r="372" spans="1:27" ht="14.25" customHeight="1">
      <c r="A372" s="112"/>
      <c r="B372" s="114"/>
      <c r="C372" s="112"/>
      <c r="D372" s="112"/>
      <c r="E372" s="112"/>
      <c r="F372" s="112"/>
      <c r="G372" s="112"/>
      <c r="H372" s="112"/>
      <c r="I372" s="147"/>
      <c r="J372" s="112"/>
      <c r="K372" s="112"/>
      <c r="L372" s="112"/>
      <c r="M372" s="112"/>
      <c r="N372" s="112"/>
      <c r="O372" s="112"/>
      <c r="P372" s="112"/>
      <c r="Q372" s="112"/>
      <c r="R372" s="112"/>
      <c r="S372" s="112"/>
      <c r="T372" s="112"/>
      <c r="U372" s="112"/>
      <c r="V372" s="112"/>
      <c r="W372" s="112"/>
      <c r="X372" s="112"/>
      <c r="Y372" s="112"/>
      <c r="Z372" s="112"/>
      <c r="AA372" s="112"/>
    </row>
    <row r="373" spans="1:27" ht="14.25" customHeight="1">
      <c r="A373" s="112"/>
      <c r="B373" s="114"/>
      <c r="C373" s="112"/>
      <c r="D373" s="112"/>
      <c r="E373" s="112"/>
      <c r="F373" s="112"/>
      <c r="G373" s="112"/>
      <c r="H373" s="112"/>
      <c r="I373" s="147"/>
      <c r="J373" s="112"/>
      <c r="K373" s="112"/>
      <c r="L373" s="112"/>
      <c r="M373" s="112"/>
      <c r="N373" s="112"/>
      <c r="O373" s="112"/>
      <c r="P373" s="112"/>
      <c r="Q373" s="112"/>
      <c r="R373" s="112"/>
      <c r="S373" s="112"/>
      <c r="T373" s="112"/>
      <c r="U373" s="112"/>
      <c r="V373" s="112"/>
      <c r="W373" s="112"/>
      <c r="X373" s="112"/>
      <c r="Y373" s="112"/>
      <c r="Z373" s="112"/>
      <c r="AA373" s="112"/>
    </row>
    <row r="374" spans="1:27" ht="14.25" customHeight="1">
      <c r="A374" s="112"/>
      <c r="B374" s="114"/>
      <c r="C374" s="112"/>
      <c r="D374" s="112"/>
      <c r="E374" s="112"/>
      <c r="F374" s="112"/>
      <c r="G374" s="112"/>
      <c r="H374" s="112"/>
      <c r="I374" s="147"/>
      <c r="J374" s="112"/>
      <c r="K374" s="112"/>
      <c r="L374" s="112"/>
      <c r="M374" s="112"/>
      <c r="N374" s="112"/>
      <c r="O374" s="112"/>
      <c r="P374" s="112"/>
      <c r="Q374" s="112"/>
      <c r="R374" s="112"/>
      <c r="S374" s="112"/>
      <c r="T374" s="112"/>
      <c r="U374" s="112"/>
      <c r="V374" s="112"/>
      <c r="W374" s="112"/>
      <c r="X374" s="112"/>
      <c r="Y374" s="112"/>
      <c r="Z374" s="112"/>
      <c r="AA374" s="112"/>
    </row>
    <row r="375" spans="1:27" ht="14.25" customHeight="1">
      <c r="A375" s="112"/>
      <c r="B375" s="114"/>
      <c r="C375" s="112"/>
      <c r="D375" s="112"/>
      <c r="E375" s="112"/>
      <c r="F375" s="112"/>
      <c r="G375" s="112"/>
      <c r="H375" s="112"/>
      <c r="I375" s="147"/>
      <c r="J375" s="112"/>
      <c r="K375" s="112"/>
      <c r="L375" s="112"/>
      <c r="M375" s="112"/>
      <c r="N375" s="112"/>
      <c r="O375" s="112"/>
      <c r="P375" s="112"/>
      <c r="Q375" s="112"/>
      <c r="R375" s="112"/>
      <c r="S375" s="112"/>
      <c r="T375" s="112"/>
      <c r="U375" s="112"/>
      <c r="V375" s="112"/>
      <c r="W375" s="112"/>
      <c r="X375" s="112"/>
      <c r="Y375" s="112"/>
      <c r="Z375" s="112"/>
      <c r="AA375" s="112"/>
    </row>
    <row r="376" spans="1:27" ht="14.25" customHeight="1">
      <c r="A376" s="112"/>
      <c r="B376" s="114"/>
      <c r="C376" s="112"/>
      <c r="D376" s="112"/>
      <c r="E376" s="112"/>
      <c r="F376" s="112"/>
      <c r="G376" s="112"/>
      <c r="H376" s="112"/>
      <c r="I376" s="147"/>
      <c r="J376" s="112"/>
      <c r="K376" s="112"/>
      <c r="L376" s="112"/>
      <c r="M376" s="112"/>
      <c r="N376" s="112"/>
      <c r="O376" s="112"/>
      <c r="P376" s="112"/>
      <c r="Q376" s="112"/>
      <c r="R376" s="112"/>
      <c r="S376" s="112"/>
      <c r="T376" s="112"/>
      <c r="U376" s="112"/>
      <c r="V376" s="112"/>
      <c r="W376" s="112"/>
      <c r="X376" s="112"/>
      <c r="Y376" s="112"/>
      <c r="Z376" s="112"/>
      <c r="AA376" s="112"/>
    </row>
    <row r="377" spans="1:27" ht="14.25" customHeight="1">
      <c r="A377" s="112"/>
      <c r="B377" s="114"/>
      <c r="C377" s="112"/>
      <c r="D377" s="112"/>
      <c r="E377" s="112"/>
      <c r="F377" s="112"/>
      <c r="G377" s="112"/>
      <c r="H377" s="112"/>
      <c r="I377" s="147"/>
      <c r="J377" s="112"/>
      <c r="K377" s="112"/>
      <c r="L377" s="112"/>
      <c r="M377" s="112"/>
      <c r="N377" s="112"/>
      <c r="O377" s="112"/>
      <c r="P377" s="112"/>
      <c r="Q377" s="112"/>
      <c r="R377" s="112"/>
      <c r="S377" s="112"/>
      <c r="T377" s="112"/>
      <c r="U377" s="112"/>
      <c r="V377" s="112"/>
      <c r="W377" s="112"/>
      <c r="X377" s="112"/>
      <c r="Y377" s="112"/>
      <c r="Z377" s="112"/>
      <c r="AA377" s="112"/>
    </row>
    <row r="378" spans="1:27" ht="14.25" customHeight="1">
      <c r="A378" s="112"/>
      <c r="B378" s="114"/>
      <c r="C378" s="112"/>
      <c r="D378" s="112"/>
      <c r="E378" s="112"/>
      <c r="F378" s="112"/>
      <c r="G378" s="112"/>
      <c r="H378" s="112"/>
      <c r="I378" s="147"/>
      <c r="J378" s="112"/>
      <c r="K378" s="112"/>
      <c r="L378" s="112"/>
      <c r="M378" s="112"/>
      <c r="N378" s="112"/>
      <c r="O378" s="112"/>
      <c r="P378" s="112"/>
      <c r="Q378" s="112"/>
      <c r="R378" s="112"/>
      <c r="S378" s="112"/>
      <c r="T378" s="112"/>
      <c r="U378" s="112"/>
      <c r="V378" s="112"/>
      <c r="W378" s="112"/>
      <c r="X378" s="112"/>
      <c r="Y378" s="112"/>
      <c r="Z378" s="112"/>
      <c r="AA378" s="112"/>
    </row>
    <row r="379" spans="1:27" ht="14.25" customHeight="1">
      <c r="A379" s="112"/>
      <c r="B379" s="114"/>
      <c r="C379" s="112"/>
      <c r="D379" s="112"/>
      <c r="E379" s="112"/>
      <c r="F379" s="112"/>
      <c r="G379" s="112"/>
      <c r="H379" s="112"/>
      <c r="I379" s="147"/>
      <c r="J379" s="112"/>
      <c r="K379" s="112"/>
      <c r="L379" s="112"/>
      <c r="M379" s="112"/>
      <c r="N379" s="112"/>
      <c r="O379" s="112"/>
      <c r="P379" s="112"/>
      <c r="Q379" s="112"/>
      <c r="R379" s="112"/>
      <c r="S379" s="112"/>
      <c r="T379" s="112"/>
      <c r="U379" s="112"/>
      <c r="V379" s="112"/>
      <c r="W379" s="112"/>
      <c r="X379" s="112"/>
      <c r="Y379" s="112"/>
      <c r="Z379" s="112"/>
      <c r="AA379" s="112"/>
    </row>
    <row r="380" spans="1:27" ht="14.25" customHeight="1">
      <c r="A380" s="112"/>
      <c r="B380" s="114"/>
      <c r="C380" s="112"/>
      <c r="D380" s="112"/>
      <c r="E380" s="112"/>
      <c r="F380" s="112"/>
      <c r="G380" s="112"/>
      <c r="H380" s="112"/>
      <c r="I380" s="147"/>
      <c r="J380" s="112"/>
      <c r="K380" s="112"/>
      <c r="L380" s="112"/>
      <c r="M380" s="112"/>
      <c r="N380" s="112"/>
      <c r="O380" s="112"/>
      <c r="P380" s="112"/>
      <c r="Q380" s="112"/>
      <c r="R380" s="112"/>
      <c r="S380" s="112"/>
      <c r="T380" s="112"/>
      <c r="U380" s="112"/>
      <c r="V380" s="112"/>
      <c r="W380" s="112"/>
      <c r="X380" s="112"/>
      <c r="Y380" s="112"/>
      <c r="Z380" s="112"/>
      <c r="AA380" s="112"/>
    </row>
    <row r="381" spans="1:27" ht="14.25" customHeight="1">
      <c r="A381" s="112"/>
      <c r="B381" s="114"/>
      <c r="C381" s="112"/>
      <c r="D381" s="112"/>
      <c r="E381" s="112"/>
      <c r="F381" s="112"/>
      <c r="G381" s="112"/>
      <c r="H381" s="112"/>
      <c r="I381" s="147"/>
      <c r="J381" s="112"/>
      <c r="K381" s="112"/>
      <c r="L381" s="112"/>
      <c r="M381" s="112"/>
      <c r="N381" s="112"/>
      <c r="O381" s="112"/>
      <c r="P381" s="112"/>
      <c r="Q381" s="112"/>
      <c r="R381" s="112"/>
      <c r="S381" s="112"/>
      <c r="T381" s="112"/>
      <c r="U381" s="112"/>
      <c r="V381" s="112"/>
      <c r="W381" s="112"/>
      <c r="X381" s="112"/>
      <c r="Y381" s="112"/>
      <c r="Z381" s="112"/>
      <c r="AA381" s="112"/>
    </row>
    <row r="382" spans="1:27" ht="14.25" customHeight="1">
      <c r="A382" s="112"/>
      <c r="B382" s="114"/>
      <c r="C382" s="112"/>
      <c r="D382" s="112"/>
      <c r="E382" s="112"/>
      <c r="F382" s="112"/>
      <c r="G382" s="112"/>
      <c r="H382" s="112"/>
      <c r="I382" s="147"/>
      <c r="J382" s="112"/>
      <c r="K382" s="112"/>
      <c r="L382" s="112"/>
      <c r="M382" s="112"/>
      <c r="N382" s="112"/>
      <c r="O382" s="112"/>
      <c r="P382" s="112"/>
      <c r="Q382" s="112"/>
      <c r="R382" s="112"/>
      <c r="S382" s="112"/>
      <c r="T382" s="112"/>
      <c r="U382" s="112"/>
      <c r="V382" s="112"/>
      <c r="W382" s="112"/>
      <c r="X382" s="112"/>
      <c r="Y382" s="112"/>
      <c r="Z382" s="112"/>
      <c r="AA382" s="112"/>
    </row>
    <row r="383" spans="1:27" ht="14.25" customHeight="1">
      <c r="A383" s="112"/>
      <c r="B383" s="114"/>
      <c r="C383" s="112"/>
      <c r="D383" s="112"/>
      <c r="E383" s="112"/>
      <c r="F383" s="112"/>
      <c r="G383" s="112"/>
      <c r="H383" s="112"/>
      <c r="I383" s="147"/>
      <c r="J383" s="112"/>
      <c r="K383" s="112"/>
      <c r="L383" s="112"/>
      <c r="M383" s="112"/>
      <c r="N383" s="112"/>
      <c r="O383" s="112"/>
      <c r="P383" s="112"/>
      <c r="Q383" s="112"/>
      <c r="R383" s="112"/>
      <c r="S383" s="112"/>
      <c r="T383" s="112"/>
      <c r="U383" s="112"/>
      <c r="V383" s="112"/>
      <c r="W383" s="112"/>
      <c r="X383" s="112"/>
      <c r="Y383" s="112"/>
      <c r="Z383" s="112"/>
      <c r="AA383" s="112"/>
    </row>
    <row r="384" spans="1:27" ht="14.25" customHeight="1">
      <c r="A384" s="112"/>
      <c r="B384" s="114"/>
      <c r="C384" s="112"/>
      <c r="D384" s="112"/>
      <c r="E384" s="112"/>
      <c r="F384" s="112"/>
      <c r="G384" s="112"/>
      <c r="H384" s="112"/>
      <c r="I384" s="147"/>
      <c r="J384" s="112"/>
      <c r="K384" s="112"/>
      <c r="L384" s="112"/>
      <c r="M384" s="112"/>
      <c r="N384" s="112"/>
      <c r="O384" s="112"/>
      <c r="P384" s="112"/>
      <c r="Q384" s="112"/>
      <c r="R384" s="112"/>
      <c r="S384" s="112"/>
      <c r="T384" s="112"/>
      <c r="U384" s="112"/>
      <c r="V384" s="112"/>
      <c r="W384" s="112"/>
      <c r="X384" s="112"/>
      <c r="Y384" s="112"/>
      <c r="Z384" s="112"/>
      <c r="AA384" s="112"/>
    </row>
    <row r="385" spans="1:27" ht="14.25" customHeight="1">
      <c r="A385" s="112"/>
      <c r="B385" s="114"/>
      <c r="C385" s="112"/>
      <c r="D385" s="112"/>
      <c r="E385" s="112"/>
      <c r="F385" s="112"/>
      <c r="G385" s="112"/>
      <c r="H385" s="112"/>
      <c r="I385" s="147"/>
      <c r="J385" s="112"/>
      <c r="K385" s="112"/>
      <c r="L385" s="112"/>
      <c r="M385" s="112"/>
      <c r="N385" s="112"/>
      <c r="O385" s="112"/>
      <c r="P385" s="112"/>
      <c r="Q385" s="112"/>
      <c r="R385" s="112"/>
      <c r="S385" s="112"/>
      <c r="T385" s="112"/>
      <c r="U385" s="112"/>
      <c r="V385" s="112"/>
      <c r="W385" s="112"/>
      <c r="X385" s="112"/>
      <c r="Y385" s="112"/>
      <c r="Z385" s="112"/>
      <c r="AA385" s="112"/>
    </row>
    <row r="386" spans="1:27" ht="14.25" customHeight="1">
      <c r="A386" s="112"/>
      <c r="B386" s="114"/>
      <c r="C386" s="112"/>
      <c r="D386" s="112"/>
      <c r="E386" s="112"/>
      <c r="F386" s="112"/>
      <c r="G386" s="112"/>
      <c r="H386" s="112"/>
      <c r="I386" s="147"/>
      <c r="J386" s="112"/>
      <c r="K386" s="112"/>
      <c r="L386" s="112"/>
      <c r="M386" s="112"/>
      <c r="N386" s="112"/>
      <c r="O386" s="112"/>
      <c r="P386" s="112"/>
      <c r="Q386" s="112"/>
      <c r="R386" s="112"/>
      <c r="S386" s="112"/>
      <c r="T386" s="112"/>
      <c r="U386" s="112"/>
      <c r="V386" s="112"/>
      <c r="W386" s="112"/>
      <c r="X386" s="112"/>
      <c r="Y386" s="112"/>
      <c r="Z386" s="112"/>
      <c r="AA386" s="112"/>
    </row>
    <row r="387" spans="1:27" ht="14.25" customHeight="1">
      <c r="A387" s="112"/>
      <c r="B387" s="114"/>
      <c r="C387" s="112"/>
      <c r="D387" s="112"/>
      <c r="E387" s="112"/>
      <c r="F387" s="112"/>
      <c r="G387" s="112"/>
      <c r="H387" s="112"/>
      <c r="I387" s="147"/>
      <c r="J387" s="112"/>
      <c r="K387" s="112"/>
      <c r="L387" s="112"/>
      <c r="M387" s="112"/>
      <c r="N387" s="112"/>
      <c r="O387" s="112"/>
      <c r="P387" s="112"/>
      <c r="Q387" s="112"/>
      <c r="R387" s="112"/>
      <c r="S387" s="112"/>
      <c r="T387" s="112"/>
      <c r="U387" s="112"/>
      <c r="V387" s="112"/>
      <c r="W387" s="112"/>
      <c r="X387" s="112"/>
      <c r="Y387" s="112"/>
      <c r="Z387" s="112"/>
      <c r="AA387" s="112"/>
    </row>
    <row r="388" spans="1:27" ht="14.25" customHeight="1">
      <c r="A388" s="112"/>
      <c r="B388" s="114"/>
      <c r="C388" s="112"/>
      <c r="D388" s="112"/>
      <c r="E388" s="112"/>
      <c r="F388" s="112"/>
      <c r="G388" s="112"/>
      <c r="H388" s="112"/>
      <c r="I388" s="147"/>
      <c r="J388" s="112"/>
      <c r="K388" s="112"/>
      <c r="L388" s="112"/>
      <c r="M388" s="112"/>
      <c r="N388" s="112"/>
      <c r="O388" s="112"/>
      <c r="P388" s="112"/>
      <c r="Q388" s="112"/>
      <c r="R388" s="112"/>
      <c r="S388" s="112"/>
      <c r="T388" s="112"/>
      <c r="U388" s="112"/>
      <c r="V388" s="112"/>
      <c r="W388" s="112"/>
      <c r="X388" s="112"/>
      <c r="Y388" s="112"/>
      <c r="Z388" s="112"/>
      <c r="AA388" s="112"/>
    </row>
    <row r="389" spans="1:27" ht="14.25" customHeight="1">
      <c r="A389" s="112"/>
      <c r="B389" s="114"/>
      <c r="C389" s="112"/>
      <c r="D389" s="112"/>
      <c r="E389" s="112"/>
      <c r="F389" s="112"/>
      <c r="G389" s="112"/>
      <c r="H389" s="112"/>
      <c r="I389" s="147"/>
      <c r="J389" s="112"/>
      <c r="K389" s="112"/>
      <c r="L389" s="112"/>
      <c r="M389" s="112"/>
      <c r="N389" s="112"/>
      <c r="O389" s="112"/>
      <c r="P389" s="112"/>
      <c r="Q389" s="112"/>
      <c r="R389" s="112"/>
      <c r="S389" s="112"/>
      <c r="T389" s="112"/>
      <c r="U389" s="112"/>
      <c r="V389" s="112"/>
      <c r="W389" s="112"/>
      <c r="X389" s="112"/>
      <c r="Y389" s="112"/>
      <c r="Z389" s="112"/>
      <c r="AA389" s="112"/>
    </row>
    <row r="390" spans="1:27" ht="14.25" customHeight="1">
      <c r="A390" s="112"/>
      <c r="B390" s="114"/>
      <c r="C390" s="112"/>
      <c r="D390" s="112"/>
      <c r="E390" s="112"/>
      <c r="F390" s="112"/>
      <c r="G390" s="112"/>
      <c r="H390" s="112"/>
      <c r="I390" s="147"/>
      <c r="J390" s="112"/>
      <c r="K390" s="112"/>
      <c r="L390" s="112"/>
      <c r="M390" s="112"/>
      <c r="N390" s="112"/>
      <c r="O390" s="112"/>
      <c r="P390" s="112"/>
      <c r="Q390" s="112"/>
      <c r="R390" s="112"/>
      <c r="S390" s="112"/>
      <c r="T390" s="112"/>
      <c r="U390" s="112"/>
      <c r="V390" s="112"/>
      <c r="W390" s="112"/>
      <c r="X390" s="112"/>
      <c r="Y390" s="112"/>
      <c r="Z390" s="112"/>
      <c r="AA390" s="112"/>
    </row>
    <row r="391" spans="1:27" ht="14.25" customHeight="1">
      <c r="A391" s="112"/>
      <c r="B391" s="114"/>
      <c r="C391" s="112"/>
      <c r="D391" s="112"/>
      <c r="E391" s="112"/>
      <c r="F391" s="112"/>
      <c r="G391" s="112"/>
      <c r="H391" s="112"/>
      <c r="I391" s="147"/>
      <c r="J391" s="112"/>
      <c r="K391" s="112"/>
      <c r="L391" s="112"/>
      <c r="M391" s="112"/>
      <c r="N391" s="112"/>
      <c r="O391" s="112"/>
      <c r="P391" s="112"/>
      <c r="Q391" s="112"/>
      <c r="R391" s="112"/>
      <c r="S391" s="112"/>
      <c r="T391" s="112"/>
      <c r="U391" s="112"/>
      <c r="V391" s="112"/>
      <c r="W391" s="112"/>
      <c r="X391" s="112"/>
      <c r="Y391" s="112"/>
      <c r="Z391" s="112"/>
      <c r="AA391" s="112"/>
    </row>
    <row r="392" spans="1:27" ht="14.25" customHeight="1">
      <c r="A392" s="112"/>
      <c r="B392" s="114"/>
      <c r="C392" s="112"/>
      <c r="D392" s="112"/>
      <c r="E392" s="112"/>
      <c r="F392" s="112"/>
      <c r="G392" s="112"/>
      <c r="H392" s="112"/>
      <c r="I392" s="147"/>
      <c r="J392" s="112"/>
      <c r="K392" s="112"/>
      <c r="L392" s="112"/>
      <c r="M392" s="112"/>
      <c r="N392" s="112"/>
      <c r="O392" s="112"/>
      <c r="P392" s="112"/>
      <c r="Q392" s="112"/>
      <c r="R392" s="112"/>
      <c r="S392" s="112"/>
      <c r="T392" s="112"/>
      <c r="U392" s="112"/>
      <c r="V392" s="112"/>
      <c r="W392" s="112"/>
      <c r="X392" s="112"/>
      <c r="Y392" s="112"/>
      <c r="Z392" s="112"/>
      <c r="AA392" s="112"/>
    </row>
    <row r="393" spans="1:27" ht="14.25" customHeight="1">
      <c r="A393" s="112"/>
      <c r="B393" s="114"/>
      <c r="C393" s="112"/>
      <c r="D393" s="112"/>
      <c r="E393" s="112"/>
      <c r="F393" s="112"/>
      <c r="G393" s="112"/>
      <c r="H393" s="112"/>
      <c r="I393" s="147"/>
      <c r="J393" s="112"/>
      <c r="K393" s="112"/>
      <c r="L393" s="112"/>
      <c r="M393" s="112"/>
      <c r="N393" s="112"/>
      <c r="O393" s="112"/>
      <c r="P393" s="112"/>
      <c r="Q393" s="112"/>
      <c r="R393" s="112"/>
      <c r="S393" s="112"/>
      <c r="T393" s="112"/>
      <c r="U393" s="112"/>
      <c r="V393" s="112"/>
      <c r="W393" s="112"/>
      <c r="X393" s="112"/>
      <c r="Y393" s="112"/>
      <c r="Z393" s="112"/>
      <c r="AA393" s="112"/>
    </row>
    <row r="394" spans="1:27" ht="14.25" customHeight="1">
      <c r="A394" s="112"/>
      <c r="B394" s="114"/>
      <c r="C394" s="112"/>
      <c r="D394" s="112"/>
      <c r="E394" s="112"/>
      <c r="F394" s="112"/>
      <c r="G394" s="112"/>
      <c r="H394" s="112"/>
      <c r="I394" s="147"/>
      <c r="J394" s="112"/>
      <c r="K394" s="112"/>
      <c r="L394" s="112"/>
      <c r="M394" s="112"/>
      <c r="N394" s="112"/>
      <c r="O394" s="112"/>
      <c r="P394" s="112"/>
      <c r="Q394" s="112"/>
      <c r="R394" s="112"/>
      <c r="S394" s="112"/>
      <c r="T394" s="112"/>
      <c r="U394" s="112"/>
      <c r="V394" s="112"/>
      <c r="W394" s="112"/>
      <c r="X394" s="112"/>
      <c r="Y394" s="112"/>
      <c r="Z394" s="112"/>
      <c r="AA394" s="112"/>
    </row>
    <row r="395" spans="1:27" ht="14.25" customHeight="1">
      <c r="A395" s="112"/>
      <c r="B395" s="114"/>
      <c r="C395" s="112"/>
      <c r="D395" s="112"/>
      <c r="E395" s="112"/>
      <c r="F395" s="112"/>
      <c r="G395" s="112"/>
      <c r="H395" s="112"/>
      <c r="I395" s="147"/>
      <c r="J395" s="112"/>
      <c r="K395" s="112"/>
      <c r="L395" s="112"/>
      <c r="M395" s="112"/>
      <c r="N395" s="112"/>
      <c r="O395" s="112"/>
      <c r="P395" s="112"/>
      <c r="Q395" s="112"/>
      <c r="R395" s="112"/>
      <c r="S395" s="112"/>
      <c r="T395" s="112"/>
      <c r="U395" s="112"/>
      <c r="V395" s="112"/>
      <c r="W395" s="112"/>
      <c r="X395" s="112"/>
      <c r="Y395" s="112"/>
      <c r="Z395" s="112"/>
      <c r="AA395" s="112"/>
    </row>
    <row r="396" spans="1:27" ht="14.25" customHeight="1">
      <c r="A396" s="112"/>
      <c r="B396" s="114"/>
      <c r="C396" s="112"/>
      <c r="D396" s="112"/>
      <c r="E396" s="112"/>
      <c r="F396" s="112"/>
      <c r="G396" s="112"/>
      <c r="H396" s="112"/>
      <c r="I396" s="147"/>
      <c r="J396" s="112"/>
      <c r="K396" s="112"/>
      <c r="L396" s="112"/>
      <c r="M396" s="112"/>
      <c r="N396" s="112"/>
      <c r="O396" s="112"/>
      <c r="P396" s="112"/>
      <c r="Q396" s="112"/>
      <c r="R396" s="112"/>
      <c r="S396" s="112"/>
      <c r="T396" s="112"/>
      <c r="U396" s="112"/>
      <c r="V396" s="112"/>
      <c r="W396" s="112"/>
      <c r="X396" s="112"/>
      <c r="Y396" s="112"/>
      <c r="Z396" s="112"/>
      <c r="AA396" s="112"/>
    </row>
    <row r="397" spans="1:27" ht="14.25" customHeight="1">
      <c r="A397" s="112"/>
      <c r="B397" s="114"/>
      <c r="C397" s="112"/>
      <c r="D397" s="112"/>
      <c r="E397" s="112"/>
      <c r="F397" s="112"/>
      <c r="G397" s="112"/>
      <c r="H397" s="112"/>
      <c r="I397" s="147"/>
      <c r="J397" s="112"/>
      <c r="K397" s="112"/>
      <c r="L397" s="112"/>
      <c r="M397" s="112"/>
      <c r="N397" s="112"/>
      <c r="O397" s="112"/>
      <c r="P397" s="112"/>
      <c r="Q397" s="112"/>
      <c r="R397" s="112"/>
      <c r="S397" s="112"/>
      <c r="T397" s="112"/>
      <c r="U397" s="112"/>
      <c r="V397" s="112"/>
      <c r="W397" s="112"/>
      <c r="X397" s="112"/>
      <c r="Y397" s="112"/>
      <c r="Z397" s="112"/>
      <c r="AA397" s="112"/>
    </row>
    <row r="398" spans="1:27" ht="14.25" customHeight="1">
      <c r="A398" s="112"/>
      <c r="B398" s="114"/>
      <c r="C398" s="112"/>
      <c r="D398" s="112"/>
      <c r="E398" s="112"/>
      <c r="F398" s="112"/>
      <c r="G398" s="112"/>
      <c r="H398" s="112"/>
      <c r="I398" s="147"/>
      <c r="J398" s="112"/>
      <c r="K398" s="112"/>
      <c r="L398" s="112"/>
      <c r="M398" s="112"/>
      <c r="N398" s="112"/>
      <c r="O398" s="112"/>
      <c r="P398" s="112"/>
      <c r="Q398" s="112"/>
      <c r="R398" s="112"/>
      <c r="S398" s="112"/>
      <c r="T398" s="112"/>
      <c r="U398" s="112"/>
      <c r="V398" s="112"/>
      <c r="W398" s="112"/>
      <c r="X398" s="112"/>
      <c r="Y398" s="112"/>
      <c r="Z398" s="112"/>
      <c r="AA398" s="112"/>
    </row>
    <row r="399" spans="1:27" ht="14.25" customHeight="1">
      <c r="A399" s="112"/>
      <c r="B399" s="114"/>
      <c r="C399" s="112"/>
      <c r="D399" s="112"/>
      <c r="E399" s="112"/>
      <c r="F399" s="112"/>
      <c r="G399" s="112"/>
      <c r="H399" s="112"/>
      <c r="I399" s="147"/>
      <c r="J399" s="112"/>
      <c r="K399" s="112"/>
      <c r="L399" s="112"/>
      <c r="M399" s="112"/>
      <c r="N399" s="112"/>
      <c r="O399" s="112"/>
      <c r="P399" s="112"/>
      <c r="Q399" s="112"/>
      <c r="R399" s="112"/>
      <c r="S399" s="112"/>
      <c r="T399" s="112"/>
      <c r="U399" s="112"/>
      <c r="V399" s="112"/>
      <c r="W399" s="112"/>
      <c r="X399" s="112"/>
      <c r="Y399" s="112"/>
      <c r="Z399" s="112"/>
      <c r="AA399" s="112"/>
    </row>
    <row r="400" spans="1:27" ht="14.25" customHeight="1">
      <c r="A400" s="112"/>
      <c r="B400" s="114"/>
      <c r="C400" s="112"/>
      <c r="D400" s="112"/>
      <c r="E400" s="112"/>
      <c r="F400" s="112"/>
      <c r="G400" s="112"/>
      <c r="H400" s="112"/>
      <c r="I400" s="147"/>
      <c r="J400" s="112"/>
      <c r="K400" s="112"/>
      <c r="L400" s="112"/>
      <c r="M400" s="112"/>
      <c r="N400" s="112"/>
      <c r="O400" s="112"/>
      <c r="P400" s="112"/>
      <c r="Q400" s="112"/>
      <c r="R400" s="112"/>
      <c r="S400" s="112"/>
      <c r="T400" s="112"/>
      <c r="U400" s="112"/>
      <c r="V400" s="112"/>
      <c r="W400" s="112"/>
      <c r="X400" s="112"/>
      <c r="Y400" s="112"/>
      <c r="Z400" s="112"/>
      <c r="AA400" s="112"/>
    </row>
    <row r="401" spans="1:27" ht="14.25" customHeight="1">
      <c r="A401" s="112"/>
      <c r="B401" s="114"/>
      <c r="C401" s="112"/>
      <c r="D401" s="112"/>
      <c r="E401" s="112"/>
      <c r="F401" s="112"/>
      <c r="G401" s="112"/>
      <c r="H401" s="112"/>
      <c r="I401" s="147"/>
      <c r="J401" s="112"/>
      <c r="K401" s="112"/>
      <c r="L401" s="112"/>
      <c r="M401" s="112"/>
      <c r="N401" s="112"/>
      <c r="O401" s="112"/>
      <c r="P401" s="112"/>
      <c r="Q401" s="112"/>
      <c r="R401" s="112"/>
      <c r="S401" s="112"/>
      <c r="T401" s="112"/>
      <c r="U401" s="112"/>
      <c r="V401" s="112"/>
      <c r="W401" s="112"/>
      <c r="X401" s="112"/>
      <c r="Y401" s="112"/>
      <c r="Z401" s="112"/>
      <c r="AA401" s="112"/>
    </row>
    <row r="402" spans="1:27" ht="14.25" customHeight="1">
      <c r="A402" s="112"/>
      <c r="B402" s="114"/>
      <c r="C402" s="112"/>
      <c r="D402" s="112"/>
      <c r="E402" s="112"/>
      <c r="F402" s="112"/>
      <c r="G402" s="112"/>
      <c r="H402" s="112"/>
      <c r="I402" s="147"/>
      <c r="J402" s="112"/>
      <c r="K402" s="112"/>
      <c r="L402" s="112"/>
      <c r="M402" s="112"/>
      <c r="N402" s="112"/>
      <c r="O402" s="112"/>
      <c r="P402" s="112"/>
      <c r="Q402" s="112"/>
      <c r="R402" s="112"/>
      <c r="S402" s="112"/>
      <c r="T402" s="112"/>
      <c r="U402" s="112"/>
      <c r="V402" s="112"/>
      <c r="W402" s="112"/>
      <c r="X402" s="112"/>
      <c r="Y402" s="112"/>
      <c r="Z402" s="112"/>
      <c r="AA402" s="112"/>
    </row>
    <row r="403" spans="1:27" ht="14.25" customHeight="1">
      <c r="A403" s="112"/>
      <c r="B403" s="114"/>
      <c r="C403" s="112"/>
      <c r="D403" s="112"/>
      <c r="E403" s="112"/>
      <c r="F403" s="112"/>
      <c r="G403" s="112"/>
      <c r="H403" s="112"/>
      <c r="I403" s="147"/>
      <c r="J403" s="112"/>
      <c r="K403" s="112"/>
      <c r="L403" s="112"/>
      <c r="M403" s="112"/>
      <c r="N403" s="112"/>
      <c r="O403" s="112"/>
      <c r="P403" s="112"/>
      <c r="Q403" s="112"/>
      <c r="R403" s="112"/>
      <c r="S403" s="112"/>
      <c r="T403" s="112"/>
      <c r="U403" s="112"/>
      <c r="V403" s="112"/>
      <c r="W403" s="112"/>
      <c r="X403" s="112"/>
      <c r="Y403" s="112"/>
      <c r="Z403" s="112"/>
      <c r="AA403" s="112"/>
    </row>
    <row r="404" spans="1:27" ht="14.25" customHeight="1">
      <c r="A404" s="112"/>
      <c r="B404" s="114"/>
      <c r="C404" s="112"/>
      <c r="D404" s="112"/>
      <c r="E404" s="112"/>
      <c r="F404" s="112"/>
      <c r="G404" s="112"/>
      <c r="H404" s="112"/>
      <c r="I404" s="147"/>
      <c r="J404" s="112"/>
      <c r="K404" s="112"/>
      <c r="L404" s="112"/>
      <c r="M404" s="112"/>
      <c r="N404" s="112"/>
      <c r="O404" s="112"/>
      <c r="P404" s="112"/>
      <c r="Q404" s="112"/>
      <c r="R404" s="112"/>
      <c r="S404" s="112"/>
      <c r="T404" s="112"/>
      <c r="U404" s="112"/>
      <c r="V404" s="112"/>
      <c r="W404" s="112"/>
      <c r="X404" s="112"/>
      <c r="Y404" s="112"/>
      <c r="Z404" s="112"/>
      <c r="AA404" s="112"/>
    </row>
    <row r="405" spans="1:27" ht="14.25" customHeight="1">
      <c r="A405" s="112"/>
      <c r="B405" s="114"/>
      <c r="C405" s="112"/>
      <c r="D405" s="112"/>
      <c r="E405" s="112"/>
      <c r="F405" s="112"/>
      <c r="G405" s="112"/>
      <c r="H405" s="112"/>
      <c r="I405" s="147"/>
      <c r="J405" s="112"/>
      <c r="K405" s="112"/>
      <c r="L405" s="112"/>
      <c r="M405" s="112"/>
      <c r="N405" s="112"/>
      <c r="O405" s="112"/>
      <c r="P405" s="112"/>
      <c r="Q405" s="112"/>
      <c r="R405" s="112"/>
      <c r="S405" s="112"/>
      <c r="T405" s="112"/>
      <c r="U405" s="112"/>
      <c r="V405" s="112"/>
      <c r="W405" s="112"/>
      <c r="X405" s="112"/>
      <c r="Y405" s="112"/>
      <c r="Z405" s="112"/>
      <c r="AA405" s="112"/>
    </row>
    <row r="406" spans="1:27" ht="14.25" customHeight="1">
      <c r="A406" s="112"/>
      <c r="B406" s="114"/>
      <c r="C406" s="112"/>
      <c r="D406" s="112"/>
      <c r="E406" s="112"/>
      <c r="F406" s="112"/>
      <c r="G406" s="112"/>
      <c r="H406" s="112"/>
      <c r="I406" s="147"/>
      <c r="J406" s="112"/>
      <c r="K406" s="112"/>
      <c r="L406" s="112"/>
      <c r="M406" s="112"/>
      <c r="N406" s="112"/>
      <c r="O406" s="112"/>
      <c r="P406" s="112"/>
      <c r="Q406" s="112"/>
      <c r="R406" s="112"/>
      <c r="S406" s="112"/>
      <c r="T406" s="112"/>
      <c r="U406" s="112"/>
      <c r="V406" s="112"/>
      <c r="W406" s="112"/>
      <c r="X406" s="112"/>
      <c r="Y406" s="112"/>
      <c r="Z406" s="112"/>
      <c r="AA406" s="112"/>
    </row>
    <row r="407" spans="1:27" ht="14.25" customHeight="1">
      <c r="A407" s="112"/>
      <c r="B407" s="114"/>
      <c r="C407" s="112"/>
      <c r="D407" s="112"/>
      <c r="E407" s="112"/>
      <c r="F407" s="112"/>
      <c r="G407" s="112"/>
      <c r="H407" s="112"/>
      <c r="I407" s="147"/>
      <c r="J407" s="112"/>
      <c r="K407" s="112"/>
      <c r="L407" s="112"/>
      <c r="M407" s="112"/>
      <c r="N407" s="112"/>
      <c r="O407" s="112"/>
      <c r="P407" s="112"/>
      <c r="Q407" s="112"/>
      <c r="R407" s="112"/>
      <c r="S407" s="112"/>
      <c r="T407" s="112"/>
      <c r="U407" s="112"/>
      <c r="V407" s="112"/>
      <c r="W407" s="112"/>
      <c r="X407" s="112"/>
      <c r="Y407" s="112"/>
      <c r="Z407" s="112"/>
      <c r="AA407" s="112"/>
    </row>
    <row r="408" spans="1:27" ht="14.25" customHeight="1">
      <c r="A408" s="112"/>
      <c r="B408" s="114"/>
      <c r="C408" s="112"/>
      <c r="D408" s="112"/>
      <c r="E408" s="112"/>
      <c r="F408" s="112"/>
      <c r="G408" s="112"/>
      <c r="H408" s="112"/>
      <c r="I408" s="147"/>
      <c r="J408" s="112"/>
      <c r="K408" s="112"/>
      <c r="L408" s="112"/>
      <c r="M408" s="112"/>
      <c r="N408" s="112"/>
      <c r="O408" s="112"/>
      <c r="P408" s="112"/>
      <c r="Q408" s="112"/>
      <c r="R408" s="112"/>
      <c r="S408" s="112"/>
      <c r="T408" s="112"/>
      <c r="U408" s="112"/>
      <c r="V408" s="112"/>
      <c r="W408" s="112"/>
      <c r="X408" s="112"/>
      <c r="Y408" s="112"/>
      <c r="Z408" s="112"/>
      <c r="AA408" s="112"/>
    </row>
    <row r="409" spans="1:27" ht="14.25" customHeight="1">
      <c r="A409" s="112"/>
      <c r="B409" s="114"/>
      <c r="C409" s="112"/>
      <c r="D409" s="112"/>
      <c r="E409" s="112"/>
      <c r="F409" s="112"/>
      <c r="G409" s="112"/>
      <c r="H409" s="112"/>
      <c r="I409" s="147"/>
      <c r="J409" s="112"/>
      <c r="K409" s="112"/>
      <c r="L409" s="112"/>
      <c r="M409" s="112"/>
      <c r="N409" s="112"/>
      <c r="O409" s="112"/>
      <c r="P409" s="112"/>
      <c r="Q409" s="112"/>
      <c r="R409" s="112"/>
      <c r="S409" s="112"/>
      <c r="T409" s="112"/>
      <c r="U409" s="112"/>
      <c r="V409" s="112"/>
      <c r="W409" s="112"/>
      <c r="X409" s="112"/>
      <c r="Y409" s="112"/>
      <c r="Z409" s="112"/>
      <c r="AA409" s="112"/>
    </row>
    <row r="410" spans="1:27" ht="14.25" customHeight="1">
      <c r="A410" s="112"/>
      <c r="B410" s="114"/>
      <c r="C410" s="112"/>
      <c r="D410" s="112"/>
      <c r="E410" s="112"/>
      <c r="F410" s="112"/>
      <c r="G410" s="112"/>
      <c r="H410" s="112"/>
      <c r="I410" s="147"/>
      <c r="J410" s="112"/>
      <c r="K410" s="112"/>
      <c r="L410" s="112"/>
      <c r="M410" s="112"/>
      <c r="N410" s="112"/>
      <c r="O410" s="112"/>
      <c r="P410" s="112"/>
      <c r="Q410" s="112"/>
      <c r="R410" s="112"/>
      <c r="S410" s="112"/>
      <c r="T410" s="112"/>
      <c r="U410" s="112"/>
      <c r="V410" s="112"/>
      <c r="W410" s="112"/>
      <c r="X410" s="112"/>
      <c r="Y410" s="112"/>
      <c r="Z410" s="112"/>
      <c r="AA410" s="112"/>
    </row>
    <row r="411" spans="1:27" ht="14.25" customHeight="1">
      <c r="A411" s="112"/>
      <c r="B411" s="114"/>
      <c r="C411" s="112"/>
      <c r="D411" s="112"/>
      <c r="E411" s="112"/>
      <c r="F411" s="112"/>
      <c r="G411" s="112"/>
      <c r="H411" s="112"/>
      <c r="I411" s="147"/>
      <c r="J411" s="112"/>
      <c r="K411" s="112"/>
      <c r="L411" s="112"/>
      <c r="M411" s="112"/>
      <c r="N411" s="112"/>
      <c r="O411" s="112"/>
      <c r="P411" s="112"/>
      <c r="Q411" s="112"/>
      <c r="R411" s="112"/>
      <c r="S411" s="112"/>
      <c r="T411" s="112"/>
      <c r="U411" s="112"/>
      <c r="V411" s="112"/>
      <c r="W411" s="112"/>
      <c r="X411" s="112"/>
      <c r="Y411" s="112"/>
      <c r="Z411" s="112"/>
      <c r="AA411" s="112"/>
    </row>
    <row r="412" spans="1:27" ht="14.25" customHeight="1">
      <c r="A412" s="112"/>
      <c r="B412" s="114"/>
      <c r="C412" s="112"/>
      <c r="D412" s="112"/>
      <c r="E412" s="112"/>
      <c r="F412" s="112"/>
      <c r="G412" s="112"/>
      <c r="H412" s="112"/>
      <c r="I412" s="147"/>
      <c r="J412" s="112"/>
      <c r="K412" s="112"/>
      <c r="L412" s="112"/>
      <c r="M412" s="112"/>
      <c r="N412" s="112"/>
      <c r="O412" s="112"/>
      <c r="P412" s="112"/>
      <c r="Q412" s="112"/>
      <c r="R412" s="112"/>
      <c r="S412" s="112"/>
      <c r="T412" s="112"/>
      <c r="U412" s="112"/>
      <c r="V412" s="112"/>
      <c r="W412" s="112"/>
      <c r="X412" s="112"/>
      <c r="Y412" s="112"/>
      <c r="Z412" s="112"/>
      <c r="AA412" s="112"/>
    </row>
    <row r="413" spans="1:27" ht="14.25" customHeight="1">
      <c r="A413" s="112"/>
      <c r="B413" s="114"/>
      <c r="C413" s="112"/>
      <c r="D413" s="112"/>
      <c r="E413" s="112"/>
      <c r="F413" s="112"/>
      <c r="G413" s="112"/>
      <c r="H413" s="112"/>
      <c r="I413" s="147"/>
      <c r="J413" s="112"/>
      <c r="K413" s="112"/>
      <c r="L413" s="112"/>
      <c r="M413" s="112"/>
      <c r="N413" s="112"/>
      <c r="O413" s="112"/>
      <c r="P413" s="112"/>
      <c r="Q413" s="112"/>
      <c r="R413" s="112"/>
      <c r="S413" s="112"/>
      <c r="T413" s="112"/>
      <c r="U413" s="112"/>
      <c r="V413" s="112"/>
      <c r="W413" s="112"/>
      <c r="X413" s="112"/>
      <c r="Y413" s="112"/>
      <c r="Z413" s="112"/>
      <c r="AA413" s="112"/>
    </row>
    <row r="414" spans="1:27" ht="14.25" customHeight="1">
      <c r="A414" s="112"/>
      <c r="B414" s="114"/>
      <c r="C414" s="112"/>
      <c r="D414" s="112"/>
      <c r="E414" s="112"/>
      <c r="F414" s="112"/>
      <c r="G414" s="112"/>
      <c r="H414" s="112"/>
      <c r="I414" s="147"/>
      <c r="J414" s="112"/>
      <c r="K414" s="112"/>
      <c r="L414" s="112"/>
      <c r="M414" s="112"/>
      <c r="N414" s="112"/>
      <c r="O414" s="112"/>
      <c r="P414" s="112"/>
      <c r="Q414" s="112"/>
      <c r="R414" s="112"/>
      <c r="S414" s="112"/>
      <c r="T414" s="112"/>
      <c r="U414" s="112"/>
      <c r="V414" s="112"/>
      <c r="W414" s="112"/>
      <c r="X414" s="112"/>
      <c r="Y414" s="112"/>
      <c r="Z414" s="112"/>
      <c r="AA414" s="112"/>
    </row>
    <row r="415" spans="1:27" ht="14.25" customHeight="1">
      <c r="A415" s="112"/>
      <c r="B415" s="114"/>
      <c r="C415" s="112"/>
      <c r="D415" s="112"/>
      <c r="E415" s="112"/>
      <c r="F415" s="112"/>
      <c r="G415" s="112"/>
      <c r="H415" s="112"/>
      <c r="I415" s="147"/>
      <c r="J415" s="112"/>
      <c r="K415" s="112"/>
      <c r="L415" s="112"/>
      <c r="M415" s="112"/>
      <c r="N415" s="112"/>
      <c r="O415" s="112"/>
      <c r="P415" s="112"/>
      <c r="Q415" s="112"/>
      <c r="R415" s="112"/>
      <c r="S415" s="112"/>
      <c r="T415" s="112"/>
      <c r="U415" s="112"/>
      <c r="V415" s="112"/>
      <c r="W415" s="112"/>
      <c r="X415" s="112"/>
      <c r="Y415" s="112"/>
      <c r="Z415" s="112"/>
      <c r="AA415" s="112"/>
    </row>
    <row r="416" spans="1:27" ht="14.25" customHeight="1">
      <c r="A416" s="112"/>
      <c r="B416" s="114"/>
      <c r="C416" s="112"/>
      <c r="D416" s="112"/>
      <c r="E416" s="112"/>
      <c r="F416" s="112"/>
      <c r="G416" s="112"/>
      <c r="H416" s="112"/>
      <c r="I416" s="147"/>
      <c r="J416" s="112"/>
      <c r="K416" s="112"/>
      <c r="L416" s="112"/>
      <c r="M416" s="112"/>
      <c r="N416" s="112"/>
      <c r="O416" s="112"/>
      <c r="P416" s="112"/>
      <c r="Q416" s="112"/>
      <c r="R416" s="112"/>
      <c r="S416" s="112"/>
      <c r="T416" s="112"/>
      <c r="U416" s="112"/>
      <c r="V416" s="112"/>
      <c r="W416" s="112"/>
      <c r="X416" s="112"/>
      <c r="Y416" s="112"/>
      <c r="Z416" s="112"/>
      <c r="AA416" s="112"/>
    </row>
    <row r="417" spans="1:27" ht="14.25" customHeight="1">
      <c r="A417" s="112"/>
      <c r="B417" s="114"/>
      <c r="C417" s="112"/>
      <c r="D417" s="112"/>
      <c r="E417" s="112"/>
      <c r="F417" s="112"/>
      <c r="G417" s="112"/>
      <c r="H417" s="112"/>
      <c r="I417" s="147"/>
      <c r="J417" s="112"/>
      <c r="K417" s="112"/>
      <c r="L417" s="112"/>
      <c r="M417" s="112"/>
      <c r="N417" s="112"/>
      <c r="O417" s="112"/>
      <c r="P417" s="112"/>
      <c r="Q417" s="112"/>
      <c r="R417" s="112"/>
      <c r="S417" s="112"/>
      <c r="T417" s="112"/>
      <c r="U417" s="112"/>
      <c r="V417" s="112"/>
      <c r="W417" s="112"/>
      <c r="X417" s="112"/>
      <c r="Y417" s="112"/>
      <c r="Z417" s="112"/>
      <c r="AA417" s="112"/>
    </row>
    <row r="418" spans="1:27" ht="14.25" customHeight="1">
      <c r="A418" s="112"/>
      <c r="B418" s="114"/>
      <c r="C418" s="112"/>
      <c r="D418" s="112"/>
      <c r="E418" s="112"/>
      <c r="F418" s="112"/>
      <c r="G418" s="112"/>
      <c r="H418" s="112"/>
      <c r="I418" s="147"/>
      <c r="J418" s="112"/>
      <c r="K418" s="112"/>
      <c r="L418" s="112"/>
      <c r="M418" s="112"/>
      <c r="N418" s="112"/>
      <c r="O418" s="112"/>
      <c r="P418" s="112"/>
      <c r="Q418" s="112"/>
      <c r="R418" s="112"/>
      <c r="S418" s="112"/>
      <c r="T418" s="112"/>
      <c r="U418" s="112"/>
      <c r="V418" s="112"/>
      <c r="W418" s="112"/>
      <c r="X418" s="112"/>
      <c r="Y418" s="112"/>
      <c r="Z418" s="112"/>
      <c r="AA418" s="112"/>
    </row>
    <row r="419" spans="1:27" ht="14.25" customHeight="1">
      <c r="A419" s="112"/>
      <c r="B419" s="114"/>
      <c r="C419" s="112"/>
      <c r="D419" s="112"/>
      <c r="E419" s="112"/>
      <c r="F419" s="112"/>
      <c r="G419" s="112"/>
      <c r="H419" s="112"/>
      <c r="I419" s="147"/>
      <c r="J419" s="112"/>
      <c r="K419" s="112"/>
      <c r="L419" s="112"/>
      <c r="M419" s="112"/>
      <c r="N419" s="112"/>
      <c r="O419" s="112"/>
      <c r="P419" s="112"/>
      <c r="Q419" s="112"/>
      <c r="R419" s="112"/>
      <c r="S419" s="112"/>
      <c r="T419" s="112"/>
      <c r="U419" s="112"/>
      <c r="V419" s="112"/>
      <c r="W419" s="112"/>
      <c r="X419" s="112"/>
      <c r="Y419" s="112"/>
      <c r="Z419" s="112"/>
      <c r="AA419" s="112"/>
    </row>
    <row r="420" spans="1:27" ht="14.25" customHeight="1">
      <c r="A420" s="112"/>
      <c r="B420" s="114"/>
      <c r="C420" s="112"/>
      <c r="D420" s="112"/>
      <c r="E420" s="112"/>
      <c r="F420" s="112"/>
      <c r="G420" s="112"/>
      <c r="H420" s="112"/>
      <c r="I420" s="147"/>
      <c r="J420" s="112"/>
      <c r="K420" s="112"/>
      <c r="L420" s="112"/>
      <c r="M420" s="112"/>
      <c r="N420" s="112"/>
      <c r="O420" s="112"/>
      <c r="P420" s="112"/>
      <c r="Q420" s="112"/>
      <c r="R420" s="112"/>
      <c r="S420" s="112"/>
      <c r="T420" s="112"/>
      <c r="U420" s="112"/>
      <c r="V420" s="112"/>
      <c r="W420" s="112"/>
      <c r="X420" s="112"/>
      <c r="Y420" s="112"/>
      <c r="Z420" s="112"/>
      <c r="AA420" s="112"/>
    </row>
    <row r="421" spans="1:27" ht="14.25" customHeight="1">
      <c r="A421" s="112"/>
      <c r="B421" s="114"/>
      <c r="C421" s="112"/>
      <c r="D421" s="112"/>
      <c r="E421" s="112"/>
      <c r="F421" s="112"/>
      <c r="G421" s="112"/>
      <c r="H421" s="112"/>
      <c r="I421" s="147"/>
      <c r="J421" s="112"/>
      <c r="K421" s="112"/>
      <c r="L421" s="112"/>
      <c r="M421" s="112"/>
      <c r="N421" s="112"/>
      <c r="O421" s="112"/>
      <c r="P421" s="112"/>
      <c r="Q421" s="112"/>
      <c r="R421" s="112"/>
      <c r="S421" s="112"/>
      <c r="T421" s="112"/>
      <c r="U421" s="112"/>
      <c r="V421" s="112"/>
      <c r="W421" s="112"/>
      <c r="X421" s="112"/>
      <c r="Y421" s="112"/>
      <c r="Z421" s="112"/>
      <c r="AA421" s="112"/>
    </row>
    <row r="422" spans="1:27" ht="14.25" customHeight="1">
      <c r="A422" s="112"/>
      <c r="B422" s="114"/>
      <c r="C422" s="112"/>
      <c r="D422" s="112"/>
      <c r="E422" s="112"/>
      <c r="F422" s="112"/>
      <c r="G422" s="112"/>
      <c r="H422" s="112"/>
      <c r="I422" s="147"/>
      <c r="J422" s="112"/>
      <c r="K422" s="112"/>
      <c r="L422" s="112"/>
      <c r="M422" s="112"/>
      <c r="N422" s="112"/>
      <c r="O422" s="112"/>
      <c r="P422" s="112"/>
      <c r="Q422" s="112"/>
      <c r="R422" s="112"/>
      <c r="S422" s="112"/>
      <c r="T422" s="112"/>
      <c r="U422" s="112"/>
      <c r="V422" s="112"/>
      <c r="W422" s="112"/>
      <c r="X422" s="112"/>
      <c r="Y422" s="112"/>
      <c r="Z422" s="112"/>
      <c r="AA422" s="112"/>
    </row>
    <row r="423" spans="1:27" ht="14.25" customHeight="1">
      <c r="A423" s="112"/>
      <c r="B423" s="114"/>
      <c r="C423" s="112"/>
      <c r="D423" s="112"/>
      <c r="E423" s="112"/>
      <c r="F423" s="112"/>
      <c r="G423" s="112"/>
      <c r="H423" s="112"/>
      <c r="I423" s="147"/>
      <c r="J423" s="112"/>
      <c r="K423" s="112"/>
      <c r="L423" s="112"/>
      <c r="M423" s="112"/>
      <c r="N423" s="112"/>
      <c r="O423" s="112"/>
      <c r="P423" s="112"/>
      <c r="Q423" s="112"/>
      <c r="R423" s="112"/>
      <c r="S423" s="112"/>
      <c r="T423" s="112"/>
      <c r="U423" s="112"/>
      <c r="V423" s="112"/>
      <c r="W423" s="112"/>
      <c r="X423" s="112"/>
      <c r="Y423" s="112"/>
      <c r="Z423" s="112"/>
      <c r="AA423" s="112"/>
    </row>
    <row r="424" spans="1:27" ht="14.25" customHeight="1">
      <c r="A424" s="112"/>
      <c r="B424" s="114"/>
      <c r="C424" s="112"/>
      <c r="D424" s="112"/>
      <c r="E424" s="112"/>
      <c r="F424" s="112"/>
      <c r="G424" s="112"/>
      <c r="H424" s="112"/>
      <c r="I424" s="147"/>
      <c r="J424" s="112"/>
      <c r="K424" s="112"/>
      <c r="L424" s="112"/>
      <c r="M424" s="112"/>
      <c r="N424" s="112"/>
      <c r="O424" s="112"/>
      <c r="P424" s="112"/>
      <c r="Q424" s="112"/>
      <c r="R424" s="112"/>
      <c r="S424" s="112"/>
      <c r="T424" s="112"/>
      <c r="U424" s="112"/>
      <c r="V424" s="112"/>
      <c r="W424" s="112"/>
      <c r="X424" s="112"/>
      <c r="Y424" s="112"/>
      <c r="Z424" s="112"/>
      <c r="AA424" s="112"/>
    </row>
    <row r="425" spans="1:27" ht="14.25" customHeight="1">
      <c r="A425" s="112"/>
      <c r="B425" s="114"/>
      <c r="C425" s="112"/>
      <c r="D425" s="112"/>
      <c r="E425" s="112"/>
      <c r="F425" s="112"/>
      <c r="G425" s="112"/>
      <c r="H425" s="112"/>
      <c r="I425" s="147"/>
      <c r="J425" s="112"/>
      <c r="K425" s="112"/>
      <c r="L425" s="112"/>
      <c r="M425" s="112"/>
      <c r="N425" s="112"/>
      <c r="O425" s="112"/>
      <c r="P425" s="112"/>
      <c r="Q425" s="112"/>
      <c r="R425" s="112"/>
      <c r="S425" s="112"/>
      <c r="T425" s="112"/>
      <c r="U425" s="112"/>
      <c r="V425" s="112"/>
      <c r="W425" s="112"/>
      <c r="X425" s="112"/>
      <c r="Y425" s="112"/>
      <c r="Z425" s="112"/>
      <c r="AA425" s="112"/>
    </row>
    <row r="426" spans="1:27" ht="14.25" customHeight="1">
      <c r="A426" s="112"/>
      <c r="B426" s="114"/>
      <c r="C426" s="112"/>
      <c r="D426" s="112"/>
      <c r="E426" s="112"/>
      <c r="F426" s="112"/>
      <c r="G426" s="112"/>
      <c r="H426" s="112"/>
      <c r="I426" s="147"/>
      <c r="J426" s="112"/>
      <c r="K426" s="112"/>
      <c r="L426" s="112"/>
      <c r="M426" s="112"/>
      <c r="N426" s="112"/>
      <c r="O426" s="112"/>
      <c r="P426" s="112"/>
      <c r="Q426" s="112"/>
      <c r="R426" s="112"/>
      <c r="S426" s="112"/>
      <c r="T426" s="112"/>
      <c r="U426" s="112"/>
      <c r="V426" s="112"/>
      <c r="W426" s="112"/>
      <c r="X426" s="112"/>
      <c r="Y426" s="112"/>
      <c r="Z426" s="112"/>
      <c r="AA426" s="112"/>
    </row>
    <row r="427" spans="1:27" ht="14.25" customHeight="1">
      <c r="A427" s="112"/>
      <c r="B427" s="114"/>
      <c r="C427" s="112"/>
      <c r="D427" s="112"/>
      <c r="E427" s="112"/>
      <c r="F427" s="112"/>
      <c r="G427" s="112"/>
      <c r="H427" s="112"/>
      <c r="I427" s="147"/>
      <c r="J427" s="112"/>
      <c r="K427" s="112"/>
      <c r="L427" s="112"/>
      <c r="M427" s="112"/>
      <c r="N427" s="112"/>
      <c r="O427" s="112"/>
      <c r="P427" s="112"/>
      <c r="Q427" s="112"/>
      <c r="R427" s="112"/>
      <c r="S427" s="112"/>
      <c r="T427" s="112"/>
      <c r="U427" s="112"/>
      <c r="V427" s="112"/>
      <c r="W427" s="112"/>
      <c r="X427" s="112"/>
      <c r="Y427" s="112"/>
      <c r="Z427" s="112"/>
      <c r="AA427" s="112"/>
    </row>
    <row r="428" spans="1:27" ht="14.25" customHeight="1">
      <c r="A428" s="112"/>
      <c r="B428" s="114"/>
      <c r="C428" s="112"/>
      <c r="D428" s="112"/>
      <c r="E428" s="112"/>
      <c r="F428" s="112"/>
      <c r="G428" s="112"/>
      <c r="H428" s="112"/>
      <c r="I428" s="147"/>
      <c r="J428" s="112"/>
      <c r="K428" s="112"/>
      <c r="L428" s="112"/>
      <c r="M428" s="112"/>
      <c r="N428" s="112"/>
      <c r="O428" s="112"/>
      <c r="P428" s="112"/>
      <c r="Q428" s="112"/>
      <c r="R428" s="112"/>
      <c r="S428" s="112"/>
      <c r="T428" s="112"/>
      <c r="U428" s="112"/>
      <c r="V428" s="112"/>
      <c r="W428" s="112"/>
      <c r="X428" s="112"/>
      <c r="Y428" s="112"/>
      <c r="Z428" s="112"/>
      <c r="AA428" s="112"/>
    </row>
    <row r="429" spans="1:27" ht="14.25" customHeight="1">
      <c r="A429" s="112"/>
      <c r="B429" s="114"/>
      <c r="C429" s="112"/>
      <c r="D429" s="112"/>
      <c r="E429" s="112"/>
      <c r="F429" s="112"/>
      <c r="G429" s="112"/>
      <c r="H429" s="112"/>
      <c r="I429" s="147"/>
      <c r="J429" s="112"/>
      <c r="K429" s="112"/>
      <c r="L429" s="112"/>
      <c r="M429" s="112"/>
      <c r="N429" s="112"/>
      <c r="O429" s="112"/>
      <c r="P429" s="112"/>
      <c r="Q429" s="112"/>
      <c r="R429" s="112"/>
      <c r="S429" s="112"/>
      <c r="T429" s="112"/>
      <c r="U429" s="112"/>
      <c r="V429" s="112"/>
      <c r="W429" s="112"/>
      <c r="X429" s="112"/>
      <c r="Y429" s="112"/>
      <c r="Z429" s="112"/>
      <c r="AA429" s="112"/>
    </row>
    <row r="430" spans="1:27" ht="14.25" customHeight="1">
      <c r="A430" s="112"/>
      <c r="B430" s="114"/>
      <c r="C430" s="112"/>
      <c r="D430" s="112"/>
      <c r="E430" s="112"/>
      <c r="F430" s="112"/>
      <c r="G430" s="112"/>
      <c r="H430" s="112"/>
      <c r="I430" s="147"/>
      <c r="J430" s="112"/>
      <c r="K430" s="112"/>
      <c r="L430" s="112"/>
      <c r="M430" s="112"/>
      <c r="N430" s="112"/>
      <c r="O430" s="112"/>
      <c r="P430" s="112"/>
      <c r="Q430" s="112"/>
      <c r="R430" s="112"/>
      <c r="S430" s="112"/>
      <c r="T430" s="112"/>
      <c r="U430" s="112"/>
      <c r="V430" s="112"/>
      <c r="W430" s="112"/>
      <c r="X430" s="112"/>
      <c r="Y430" s="112"/>
      <c r="Z430" s="112"/>
      <c r="AA430" s="112"/>
    </row>
    <row r="431" spans="1:27" ht="14.25" customHeight="1">
      <c r="A431" s="112"/>
      <c r="B431" s="114"/>
      <c r="C431" s="112"/>
      <c r="D431" s="112"/>
      <c r="E431" s="112"/>
      <c r="F431" s="112"/>
      <c r="G431" s="112"/>
      <c r="H431" s="112"/>
      <c r="I431" s="147"/>
      <c r="J431" s="112"/>
      <c r="K431" s="112"/>
      <c r="L431" s="112"/>
      <c r="M431" s="112"/>
      <c r="N431" s="112"/>
      <c r="O431" s="112"/>
      <c r="P431" s="112"/>
      <c r="Q431" s="112"/>
      <c r="R431" s="112"/>
      <c r="S431" s="112"/>
      <c r="T431" s="112"/>
      <c r="U431" s="112"/>
      <c r="V431" s="112"/>
      <c r="W431" s="112"/>
      <c r="X431" s="112"/>
      <c r="Y431" s="112"/>
      <c r="Z431" s="112"/>
      <c r="AA431" s="112"/>
    </row>
    <row r="432" spans="1:27" ht="14.25" customHeight="1">
      <c r="A432" s="112"/>
      <c r="B432" s="114"/>
      <c r="C432" s="112"/>
      <c r="D432" s="112"/>
      <c r="E432" s="112"/>
      <c r="F432" s="112"/>
      <c r="G432" s="112"/>
      <c r="H432" s="112"/>
      <c r="I432" s="147"/>
      <c r="J432" s="112"/>
      <c r="K432" s="112"/>
      <c r="L432" s="112"/>
      <c r="M432" s="112"/>
      <c r="N432" s="112"/>
      <c r="O432" s="112"/>
      <c r="P432" s="112"/>
      <c r="Q432" s="112"/>
      <c r="R432" s="112"/>
      <c r="S432" s="112"/>
      <c r="T432" s="112"/>
      <c r="U432" s="112"/>
      <c r="V432" s="112"/>
      <c r="W432" s="112"/>
      <c r="X432" s="112"/>
      <c r="Y432" s="112"/>
      <c r="Z432" s="112"/>
      <c r="AA432" s="112"/>
    </row>
    <row r="433" spans="1:27" ht="14.25" customHeight="1">
      <c r="A433" s="112"/>
      <c r="B433" s="114"/>
      <c r="C433" s="112"/>
      <c r="D433" s="112"/>
      <c r="E433" s="112"/>
      <c r="F433" s="112"/>
      <c r="G433" s="112"/>
      <c r="H433" s="112"/>
      <c r="I433" s="147"/>
      <c r="J433" s="112"/>
      <c r="K433" s="112"/>
      <c r="L433" s="112"/>
      <c r="M433" s="112"/>
      <c r="N433" s="112"/>
      <c r="O433" s="112"/>
      <c r="P433" s="112"/>
      <c r="Q433" s="112"/>
      <c r="R433" s="112"/>
      <c r="S433" s="112"/>
      <c r="T433" s="112"/>
      <c r="U433" s="112"/>
      <c r="V433" s="112"/>
      <c r="W433" s="112"/>
      <c r="X433" s="112"/>
      <c r="Y433" s="112"/>
      <c r="Z433" s="112"/>
      <c r="AA433" s="112"/>
    </row>
    <row r="434" spans="1:27" ht="14.25" customHeight="1">
      <c r="A434" s="112"/>
      <c r="B434" s="114"/>
      <c r="C434" s="112"/>
      <c r="D434" s="112"/>
      <c r="E434" s="112"/>
      <c r="F434" s="112"/>
      <c r="G434" s="112"/>
      <c r="H434" s="112"/>
      <c r="I434" s="147"/>
      <c r="J434" s="112"/>
      <c r="K434" s="112"/>
      <c r="L434" s="112"/>
      <c r="M434" s="112"/>
      <c r="N434" s="112"/>
      <c r="O434" s="112"/>
      <c r="P434" s="112"/>
      <c r="Q434" s="112"/>
      <c r="R434" s="112"/>
      <c r="S434" s="112"/>
      <c r="T434" s="112"/>
      <c r="U434" s="112"/>
      <c r="V434" s="112"/>
      <c r="W434" s="112"/>
      <c r="X434" s="112"/>
      <c r="Y434" s="112"/>
      <c r="Z434" s="112"/>
      <c r="AA434" s="112"/>
    </row>
    <row r="435" spans="1:27" ht="14.25" customHeight="1">
      <c r="A435" s="112"/>
      <c r="B435" s="114"/>
      <c r="C435" s="112"/>
      <c r="D435" s="112"/>
      <c r="E435" s="112"/>
      <c r="F435" s="112"/>
      <c r="G435" s="112"/>
      <c r="H435" s="112"/>
      <c r="I435" s="147"/>
      <c r="J435" s="112"/>
      <c r="K435" s="112"/>
      <c r="L435" s="112"/>
      <c r="M435" s="112"/>
      <c r="N435" s="112"/>
      <c r="O435" s="112"/>
      <c r="P435" s="112"/>
      <c r="Q435" s="112"/>
      <c r="R435" s="112"/>
      <c r="S435" s="112"/>
      <c r="T435" s="112"/>
      <c r="U435" s="112"/>
      <c r="V435" s="112"/>
      <c r="W435" s="112"/>
      <c r="X435" s="112"/>
      <c r="Y435" s="112"/>
      <c r="Z435" s="112"/>
      <c r="AA435" s="112"/>
    </row>
    <row r="436" spans="1:27" ht="14.25" customHeight="1">
      <c r="A436" s="112"/>
      <c r="B436" s="114"/>
      <c r="C436" s="112"/>
      <c r="D436" s="112"/>
      <c r="E436" s="112"/>
      <c r="F436" s="112"/>
      <c r="G436" s="112"/>
      <c r="H436" s="112"/>
      <c r="I436" s="147"/>
      <c r="J436" s="112"/>
      <c r="K436" s="112"/>
      <c r="L436" s="112"/>
      <c r="M436" s="112"/>
      <c r="N436" s="112"/>
      <c r="O436" s="112"/>
      <c r="P436" s="112"/>
      <c r="Q436" s="112"/>
      <c r="R436" s="112"/>
      <c r="S436" s="112"/>
      <c r="T436" s="112"/>
      <c r="U436" s="112"/>
      <c r="V436" s="112"/>
      <c r="W436" s="112"/>
      <c r="X436" s="112"/>
      <c r="Y436" s="112"/>
      <c r="Z436" s="112"/>
      <c r="AA436" s="112"/>
    </row>
    <row r="437" spans="1:27" ht="14.25" customHeight="1">
      <c r="A437" s="112"/>
      <c r="B437" s="114"/>
      <c r="C437" s="112"/>
      <c r="D437" s="112"/>
      <c r="E437" s="112"/>
      <c r="F437" s="112"/>
      <c r="G437" s="112"/>
      <c r="H437" s="112"/>
      <c r="I437" s="147"/>
      <c r="J437" s="112"/>
      <c r="K437" s="112"/>
      <c r="L437" s="112"/>
      <c r="M437" s="112"/>
      <c r="N437" s="112"/>
      <c r="O437" s="112"/>
      <c r="P437" s="112"/>
      <c r="Q437" s="112"/>
      <c r="R437" s="112"/>
      <c r="S437" s="112"/>
      <c r="T437" s="112"/>
      <c r="U437" s="112"/>
      <c r="V437" s="112"/>
      <c r="W437" s="112"/>
      <c r="X437" s="112"/>
      <c r="Y437" s="112"/>
      <c r="Z437" s="112"/>
      <c r="AA437" s="112"/>
    </row>
    <row r="438" spans="1:27" ht="14.25" customHeight="1">
      <c r="A438" s="112"/>
      <c r="B438" s="114"/>
      <c r="C438" s="112"/>
      <c r="D438" s="112"/>
      <c r="E438" s="112"/>
      <c r="F438" s="112"/>
      <c r="G438" s="112"/>
      <c r="H438" s="112"/>
      <c r="I438" s="147"/>
      <c r="J438" s="112"/>
      <c r="K438" s="112"/>
      <c r="L438" s="112"/>
      <c r="M438" s="112"/>
      <c r="N438" s="112"/>
      <c r="O438" s="112"/>
      <c r="P438" s="112"/>
      <c r="Q438" s="112"/>
      <c r="R438" s="112"/>
      <c r="S438" s="112"/>
      <c r="T438" s="112"/>
      <c r="U438" s="112"/>
      <c r="V438" s="112"/>
      <c r="W438" s="112"/>
      <c r="X438" s="112"/>
      <c r="Y438" s="112"/>
      <c r="Z438" s="112"/>
      <c r="AA438" s="112"/>
    </row>
    <row r="439" spans="1:27" ht="14.25" customHeight="1">
      <c r="A439" s="112"/>
      <c r="B439" s="114"/>
      <c r="C439" s="112"/>
      <c r="D439" s="112"/>
      <c r="E439" s="112"/>
      <c r="F439" s="112"/>
      <c r="G439" s="112"/>
      <c r="H439" s="112"/>
      <c r="I439" s="147"/>
      <c r="J439" s="112"/>
      <c r="K439" s="112"/>
      <c r="L439" s="112"/>
      <c r="M439" s="112"/>
      <c r="N439" s="112"/>
      <c r="O439" s="112"/>
      <c r="P439" s="112"/>
      <c r="Q439" s="112"/>
      <c r="R439" s="112"/>
      <c r="S439" s="112"/>
      <c r="T439" s="112"/>
      <c r="U439" s="112"/>
      <c r="V439" s="112"/>
      <c r="W439" s="112"/>
      <c r="X439" s="112"/>
      <c r="Y439" s="112"/>
      <c r="Z439" s="112"/>
      <c r="AA439" s="112"/>
    </row>
    <row r="440" spans="1:27" ht="14.25" customHeight="1">
      <c r="A440" s="112"/>
      <c r="B440" s="114"/>
      <c r="C440" s="112"/>
      <c r="D440" s="112"/>
      <c r="E440" s="112"/>
      <c r="F440" s="112"/>
      <c r="G440" s="112"/>
      <c r="H440" s="112"/>
      <c r="I440" s="147"/>
      <c r="J440" s="112"/>
      <c r="K440" s="112"/>
      <c r="L440" s="112"/>
      <c r="M440" s="112"/>
      <c r="N440" s="112"/>
      <c r="O440" s="112"/>
      <c r="P440" s="112"/>
      <c r="Q440" s="112"/>
      <c r="R440" s="112"/>
      <c r="S440" s="112"/>
      <c r="T440" s="112"/>
      <c r="U440" s="112"/>
      <c r="V440" s="112"/>
      <c r="W440" s="112"/>
      <c r="X440" s="112"/>
      <c r="Y440" s="112"/>
      <c r="Z440" s="112"/>
      <c r="AA440" s="112"/>
    </row>
    <row r="441" spans="1:27" ht="14.25" customHeight="1">
      <c r="A441" s="112"/>
      <c r="B441" s="114"/>
      <c r="C441" s="112"/>
      <c r="D441" s="112"/>
      <c r="E441" s="112"/>
      <c r="F441" s="112"/>
      <c r="G441" s="112"/>
      <c r="H441" s="112"/>
      <c r="I441" s="147"/>
      <c r="J441" s="112"/>
      <c r="K441" s="112"/>
      <c r="L441" s="112"/>
      <c r="M441" s="112"/>
      <c r="N441" s="112"/>
      <c r="O441" s="112"/>
      <c r="P441" s="112"/>
      <c r="Q441" s="112"/>
      <c r="R441" s="112"/>
      <c r="S441" s="112"/>
      <c r="T441" s="112"/>
      <c r="U441" s="112"/>
      <c r="V441" s="112"/>
      <c r="W441" s="112"/>
      <c r="X441" s="112"/>
      <c r="Y441" s="112"/>
      <c r="Z441" s="112"/>
      <c r="AA441" s="112"/>
    </row>
    <row r="442" spans="1:27" ht="14.25" customHeight="1">
      <c r="A442" s="112"/>
      <c r="B442" s="114"/>
      <c r="C442" s="112"/>
      <c r="D442" s="112"/>
      <c r="E442" s="112"/>
      <c r="F442" s="112"/>
      <c r="G442" s="112"/>
      <c r="H442" s="112"/>
      <c r="I442" s="147"/>
      <c r="J442" s="112"/>
      <c r="K442" s="112"/>
      <c r="L442" s="112"/>
      <c r="M442" s="112"/>
      <c r="N442" s="112"/>
      <c r="O442" s="112"/>
      <c r="P442" s="112"/>
      <c r="Q442" s="112"/>
      <c r="R442" s="112"/>
      <c r="S442" s="112"/>
      <c r="T442" s="112"/>
      <c r="U442" s="112"/>
      <c r="V442" s="112"/>
      <c r="W442" s="112"/>
      <c r="X442" s="112"/>
      <c r="Y442" s="112"/>
      <c r="Z442" s="112"/>
      <c r="AA442" s="112"/>
    </row>
    <row r="443" spans="1:27" ht="14.25" customHeight="1">
      <c r="A443" s="112"/>
      <c r="B443" s="114"/>
      <c r="C443" s="112"/>
      <c r="D443" s="112"/>
      <c r="E443" s="112"/>
      <c r="F443" s="112"/>
      <c r="G443" s="112"/>
      <c r="H443" s="112"/>
      <c r="I443" s="147"/>
      <c r="J443" s="112"/>
      <c r="K443" s="112"/>
      <c r="L443" s="112"/>
      <c r="M443" s="112"/>
      <c r="N443" s="112"/>
      <c r="O443" s="112"/>
      <c r="P443" s="112"/>
      <c r="Q443" s="112"/>
      <c r="R443" s="112"/>
      <c r="S443" s="112"/>
      <c r="T443" s="112"/>
      <c r="U443" s="112"/>
      <c r="V443" s="112"/>
      <c r="W443" s="112"/>
      <c r="X443" s="112"/>
      <c r="Y443" s="112"/>
      <c r="Z443" s="112"/>
      <c r="AA443" s="112"/>
    </row>
    <row r="444" spans="1:27" ht="14.25" customHeight="1">
      <c r="A444" s="112"/>
      <c r="B444" s="114"/>
      <c r="C444" s="112"/>
      <c r="D444" s="112"/>
      <c r="E444" s="112"/>
      <c r="F444" s="112"/>
      <c r="G444" s="112"/>
      <c r="H444" s="112"/>
      <c r="I444" s="147"/>
      <c r="J444" s="112"/>
      <c r="K444" s="112"/>
      <c r="L444" s="112"/>
      <c r="M444" s="112"/>
      <c r="N444" s="112"/>
      <c r="O444" s="112"/>
      <c r="P444" s="112"/>
      <c r="Q444" s="112"/>
      <c r="R444" s="112"/>
      <c r="S444" s="112"/>
      <c r="T444" s="112"/>
      <c r="U444" s="112"/>
      <c r="V444" s="112"/>
      <c r="W444" s="112"/>
      <c r="X444" s="112"/>
      <c r="Y444" s="112"/>
      <c r="Z444" s="112"/>
      <c r="AA444" s="112"/>
    </row>
    <row r="445" spans="1:27" ht="14.25" customHeight="1">
      <c r="A445" s="112"/>
      <c r="B445" s="114"/>
      <c r="C445" s="112"/>
      <c r="D445" s="112"/>
      <c r="E445" s="112"/>
      <c r="F445" s="112"/>
      <c r="G445" s="112"/>
      <c r="H445" s="112"/>
      <c r="I445" s="147"/>
      <c r="J445" s="112"/>
      <c r="K445" s="112"/>
      <c r="L445" s="112"/>
      <c r="M445" s="112"/>
      <c r="N445" s="112"/>
      <c r="O445" s="112"/>
      <c r="P445" s="112"/>
      <c r="Q445" s="112"/>
      <c r="R445" s="112"/>
      <c r="S445" s="112"/>
      <c r="T445" s="112"/>
      <c r="U445" s="112"/>
      <c r="V445" s="112"/>
      <c r="W445" s="112"/>
      <c r="X445" s="112"/>
      <c r="Y445" s="112"/>
      <c r="Z445" s="112"/>
      <c r="AA445" s="112"/>
    </row>
    <row r="446" spans="1:27" ht="14.25" customHeight="1">
      <c r="A446" s="112"/>
      <c r="B446" s="114"/>
      <c r="C446" s="112"/>
      <c r="D446" s="112"/>
      <c r="E446" s="112"/>
      <c r="F446" s="112"/>
      <c r="G446" s="112"/>
      <c r="H446" s="112"/>
      <c r="I446" s="147"/>
      <c r="J446" s="112"/>
      <c r="K446" s="112"/>
      <c r="L446" s="112"/>
      <c r="M446" s="112"/>
      <c r="N446" s="112"/>
      <c r="O446" s="112"/>
      <c r="P446" s="112"/>
      <c r="Q446" s="112"/>
      <c r="R446" s="112"/>
      <c r="S446" s="112"/>
      <c r="T446" s="112"/>
      <c r="U446" s="112"/>
      <c r="V446" s="112"/>
      <c r="W446" s="112"/>
      <c r="X446" s="112"/>
      <c r="Y446" s="112"/>
      <c r="Z446" s="112"/>
      <c r="AA446" s="112"/>
    </row>
    <row r="447" spans="1:27" ht="14.25" customHeight="1">
      <c r="A447" s="112"/>
      <c r="B447" s="114"/>
      <c r="C447" s="112"/>
      <c r="D447" s="112"/>
      <c r="E447" s="112"/>
      <c r="F447" s="112"/>
      <c r="G447" s="112"/>
      <c r="H447" s="112"/>
      <c r="I447" s="147"/>
      <c r="J447" s="112"/>
      <c r="K447" s="112"/>
      <c r="L447" s="112"/>
      <c r="M447" s="112"/>
      <c r="N447" s="112"/>
      <c r="O447" s="112"/>
      <c r="P447" s="112"/>
      <c r="Q447" s="112"/>
      <c r="R447" s="112"/>
      <c r="S447" s="112"/>
      <c r="T447" s="112"/>
      <c r="U447" s="112"/>
      <c r="V447" s="112"/>
      <c r="W447" s="112"/>
      <c r="X447" s="112"/>
      <c r="Y447" s="112"/>
      <c r="Z447" s="112"/>
      <c r="AA447" s="112"/>
    </row>
    <row r="448" spans="1:27" ht="14.25" customHeight="1">
      <c r="A448" s="112"/>
      <c r="B448" s="114"/>
      <c r="C448" s="112"/>
      <c r="D448" s="112"/>
      <c r="E448" s="112"/>
      <c r="F448" s="112"/>
      <c r="G448" s="112"/>
      <c r="H448" s="112"/>
      <c r="I448" s="147"/>
      <c r="J448" s="112"/>
      <c r="K448" s="112"/>
      <c r="L448" s="112"/>
      <c r="M448" s="112"/>
      <c r="N448" s="112"/>
      <c r="O448" s="112"/>
      <c r="P448" s="112"/>
      <c r="Q448" s="112"/>
      <c r="R448" s="112"/>
      <c r="S448" s="112"/>
      <c r="T448" s="112"/>
      <c r="U448" s="112"/>
      <c r="V448" s="112"/>
      <c r="W448" s="112"/>
      <c r="X448" s="112"/>
      <c r="Y448" s="112"/>
      <c r="Z448" s="112"/>
      <c r="AA448" s="112"/>
    </row>
    <row r="449" spans="1:27" ht="14.25" customHeight="1">
      <c r="A449" s="112"/>
      <c r="B449" s="114"/>
      <c r="C449" s="112"/>
      <c r="D449" s="112"/>
      <c r="E449" s="112"/>
      <c r="F449" s="112"/>
      <c r="G449" s="112"/>
      <c r="H449" s="112"/>
      <c r="I449" s="147"/>
      <c r="J449" s="112"/>
      <c r="K449" s="112"/>
      <c r="L449" s="112"/>
      <c r="M449" s="112"/>
      <c r="N449" s="112"/>
      <c r="O449" s="112"/>
      <c r="P449" s="112"/>
      <c r="Q449" s="112"/>
      <c r="R449" s="112"/>
      <c r="S449" s="112"/>
      <c r="T449" s="112"/>
      <c r="U449" s="112"/>
      <c r="V449" s="112"/>
      <c r="W449" s="112"/>
      <c r="X449" s="112"/>
      <c r="Y449" s="112"/>
      <c r="Z449" s="112"/>
      <c r="AA449" s="112"/>
    </row>
    <row r="450" spans="1:27" ht="14.25" customHeight="1">
      <c r="A450" s="112"/>
      <c r="B450" s="114"/>
      <c r="C450" s="112"/>
      <c r="D450" s="112"/>
      <c r="E450" s="112"/>
      <c r="F450" s="112"/>
      <c r="G450" s="112"/>
      <c r="H450" s="112"/>
      <c r="I450" s="147"/>
      <c r="J450" s="112"/>
      <c r="K450" s="112"/>
      <c r="L450" s="112"/>
      <c r="M450" s="112"/>
      <c r="N450" s="112"/>
      <c r="O450" s="112"/>
      <c r="P450" s="112"/>
      <c r="Q450" s="112"/>
      <c r="R450" s="112"/>
      <c r="S450" s="112"/>
      <c r="T450" s="112"/>
      <c r="U450" s="112"/>
      <c r="V450" s="112"/>
      <c r="W450" s="112"/>
      <c r="X450" s="112"/>
      <c r="Y450" s="112"/>
      <c r="Z450" s="112"/>
      <c r="AA450" s="112"/>
    </row>
    <row r="451" spans="1:27" ht="14.25" customHeight="1">
      <c r="A451" s="112"/>
      <c r="B451" s="114"/>
      <c r="C451" s="112"/>
      <c r="D451" s="112"/>
      <c r="E451" s="112"/>
      <c r="F451" s="112"/>
      <c r="G451" s="112"/>
      <c r="H451" s="112"/>
      <c r="I451" s="147"/>
      <c r="J451" s="112"/>
      <c r="K451" s="112"/>
      <c r="L451" s="112"/>
      <c r="M451" s="112"/>
      <c r="N451" s="112"/>
      <c r="O451" s="112"/>
      <c r="P451" s="112"/>
      <c r="Q451" s="112"/>
      <c r="R451" s="112"/>
      <c r="S451" s="112"/>
      <c r="T451" s="112"/>
      <c r="U451" s="112"/>
      <c r="V451" s="112"/>
      <c r="W451" s="112"/>
      <c r="X451" s="112"/>
      <c r="Y451" s="112"/>
      <c r="Z451" s="112"/>
      <c r="AA451" s="112"/>
    </row>
    <row r="452" spans="1:27" ht="14.25" customHeight="1">
      <c r="A452" s="112"/>
      <c r="B452" s="114"/>
      <c r="C452" s="112"/>
      <c r="D452" s="112"/>
      <c r="E452" s="112"/>
      <c r="F452" s="112"/>
      <c r="G452" s="112"/>
      <c r="H452" s="112"/>
      <c r="I452" s="147"/>
      <c r="J452" s="112"/>
      <c r="K452" s="112"/>
      <c r="L452" s="112"/>
      <c r="M452" s="112"/>
      <c r="N452" s="112"/>
      <c r="O452" s="112"/>
      <c r="P452" s="112"/>
      <c r="Q452" s="112"/>
      <c r="R452" s="112"/>
      <c r="S452" s="112"/>
      <c r="T452" s="112"/>
      <c r="U452" s="112"/>
      <c r="V452" s="112"/>
      <c r="W452" s="112"/>
      <c r="X452" s="112"/>
      <c r="Y452" s="112"/>
      <c r="Z452" s="112"/>
      <c r="AA452" s="112"/>
    </row>
    <row r="453" spans="1:27" ht="14.25" customHeight="1">
      <c r="A453" s="112"/>
      <c r="B453" s="114"/>
      <c r="C453" s="112"/>
      <c r="D453" s="112"/>
      <c r="E453" s="112"/>
      <c r="F453" s="112"/>
      <c r="G453" s="112"/>
      <c r="H453" s="112"/>
      <c r="I453" s="147"/>
      <c r="J453" s="112"/>
      <c r="K453" s="112"/>
      <c r="L453" s="112"/>
      <c r="M453" s="112"/>
      <c r="N453" s="112"/>
      <c r="O453" s="112"/>
      <c r="P453" s="112"/>
      <c r="Q453" s="112"/>
      <c r="R453" s="112"/>
      <c r="S453" s="112"/>
      <c r="T453" s="112"/>
      <c r="U453" s="112"/>
      <c r="V453" s="112"/>
      <c r="W453" s="112"/>
      <c r="X453" s="112"/>
      <c r="Y453" s="112"/>
      <c r="Z453" s="112"/>
      <c r="AA453" s="112"/>
    </row>
    <row r="454" spans="1:27" ht="14.25" customHeight="1">
      <c r="A454" s="112"/>
      <c r="B454" s="114"/>
      <c r="C454" s="112"/>
      <c r="D454" s="112"/>
      <c r="E454" s="112"/>
      <c r="F454" s="112"/>
      <c r="G454" s="112"/>
      <c r="H454" s="112"/>
      <c r="I454" s="147"/>
      <c r="J454" s="112"/>
      <c r="K454" s="112"/>
      <c r="L454" s="112"/>
      <c r="M454" s="112"/>
      <c r="N454" s="112"/>
      <c r="O454" s="112"/>
      <c r="P454" s="112"/>
      <c r="Q454" s="112"/>
      <c r="R454" s="112"/>
      <c r="S454" s="112"/>
      <c r="T454" s="112"/>
      <c r="U454" s="112"/>
      <c r="V454" s="112"/>
      <c r="W454" s="112"/>
      <c r="X454" s="112"/>
      <c r="Y454" s="112"/>
      <c r="Z454" s="112"/>
      <c r="AA454" s="112"/>
    </row>
    <row r="455" spans="1:27" ht="14.25" customHeight="1">
      <c r="A455" s="112"/>
      <c r="B455" s="114"/>
      <c r="C455" s="112"/>
      <c r="D455" s="112"/>
      <c r="E455" s="112"/>
      <c r="F455" s="112"/>
      <c r="G455" s="112"/>
      <c r="H455" s="112"/>
      <c r="I455" s="147"/>
      <c r="J455" s="112"/>
      <c r="K455" s="112"/>
      <c r="L455" s="112"/>
      <c r="M455" s="112"/>
      <c r="N455" s="112"/>
      <c r="O455" s="112"/>
      <c r="P455" s="112"/>
      <c r="Q455" s="112"/>
      <c r="R455" s="112"/>
      <c r="S455" s="112"/>
      <c r="T455" s="112"/>
      <c r="U455" s="112"/>
      <c r="V455" s="112"/>
      <c r="W455" s="112"/>
      <c r="X455" s="112"/>
      <c r="Y455" s="112"/>
      <c r="Z455" s="112"/>
      <c r="AA455" s="112"/>
    </row>
    <row r="456" spans="1:27" ht="14.25" customHeight="1">
      <c r="A456" s="112"/>
      <c r="B456" s="114"/>
      <c r="C456" s="112"/>
      <c r="D456" s="112"/>
      <c r="E456" s="112"/>
      <c r="F456" s="112"/>
      <c r="G456" s="112"/>
      <c r="H456" s="112"/>
      <c r="I456" s="147"/>
      <c r="J456" s="112"/>
      <c r="K456" s="112"/>
      <c r="L456" s="112"/>
      <c r="M456" s="112"/>
      <c r="N456" s="112"/>
      <c r="O456" s="112"/>
      <c r="P456" s="112"/>
      <c r="Q456" s="112"/>
      <c r="R456" s="112"/>
      <c r="S456" s="112"/>
      <c r="T456" s="112"/>
      <c r="U456" s="112"/>
      <c r="V456" s="112"/>
      <c r="W456" s="112"/>
      <c r="X456" s="112"/>
      <c r="Y456" s="112"/>
      <c r="Z456" s="112"/>
      <c r="AA456" s="112"/>
    </row>
    <row r="457" spans="1:27" ht="14.25" customHeight="1">
      <c r="A457" s="112"/>
      <c r="B457" s="114"/>
      <c r="C457" s="112"/>
      <c r="D457" s="112"/>
      <c r="E457" s="112"/>
      <c r="F457" s="112"/>
      <c r="G457" s="112"/>
      <c r="H457" s="112"/>
      <c r="I457" s="147"/>
      <c r="J457" s="112"/>
      <c r="K457" s="112"/>
      <c r="L457" s="112"/>
      <c r="M457" s="112"/>
      <c r="N457" s="112"/>
      <c r="O457" s="112"/>
      <c r="P457" s="112"/>
      <c r="Q457" s="112"/>
      <c r="R457" s="112"/>
      <c r="S457" s="112"/>
      <c r="T457" s="112"/>
      <c r="U457" s="112"/>
      <c r="V457" s="112"/>
      <c r="W457" s="112"/>
      <c r="X457" s="112"/>
      <c r="Y457" s="112"/>
      <c r="Z457" s="112"/>
      <c r="AA457" s="112"/>
    </row>
    <row r="458" spans="1:27" ht="14.25" customHeight="1">
      <c r="A458" s="112"/>
      <c r="B458" s="114"/>
      <c r="C458" s="112"/>
      <c r="D458" s="112"/>
      <c r="E458" s="112"/>
      <c r="F458" s="112"/>
      <c r="G458" s="112"/>
      <c r="H458" s="112"/>
      <c r="I458" s="147"/>
      <c r="J458" s="112"/>
      <c r="K458" s="112"/>
      <c r="L458" s="112"/>
      <c r="M458" s="112"/>
      <c r="N458" s="112"/>
      <c r="O458" s="112"/>
      <c r="P458" s="112"/>
      <c r="Q458" s="112"/>
      <c r="R458" s="112"/>
      <c r="S458" s="112"/>
      <c r="T458" s="112"/>
      <c r="U458" s="112"/>
      <c r="V458" s="112"/>
      <c r="W458" s="112"/>
      <c r="X458" s="112"/>
      <c r="Y458" s="112"/>
      <c r="Z458" s="112"/>
      <c r="AA458" s="112"/>
    </row>
    <row r="459" spans="1:27" ht="14.25" customHeight="1">
      <c r="A459" s="112"/>
      <c r="B459" s="114"/>
      <c r="C459" s="112"/>
      <c r="D459" s="112"/>
      <c r="E459" s="112"/>
      <c r="F459" s="112"/>
      <c r="G459" s="112"/>
      <c r="H459" s="112"/>
      <c r="I459" s="147"/>
      <c r="J459" s="112"/>
      <c r="K459" s="112"/>
      <c r="L459" s="112"/>
      <c r="M459" s="112"/>
      <c r="N459" s="112"/>
      <c r="O459" s="112"/>
      <c r="P459" s="112"/>
      <c r="Q459" s="112"/>
      <c r="R459" s="112"/>
      <c r="S459" s="112"/>
      <c r="T459" s="112"/>
      <c r="U459" s="112"/>
      <c r="V459" s="112"/>
      <c r="W459" s="112"/>
      <c r="X459" s="112"/>
      <c r="Y459" s="112"/>
      <c r="Z459" s="112"/>
      <c r="AA459" s="112"/>
    </row>
    <row r="460" spans="1:27" ht="14.25" customHeight="1">
      <c r="A460" s="112"/>
      <c r="B460" s="114"/>
      <c r="C460" s="112"/>
      <c r="D460" s="112"/>
      <c r="E460" s="112"/>
      <c r="F460" s="112"/>
      <c r="G460" s="112"/>
      <c r="H460" s="112"/>
      <c r="I460" s="147"/>
      <c r="J460" s="112"/>
      <c r="K460" s="112"/>
      <c r="L460" s="112"/>
      <c r="M460" s="112"/>
      <c r="N460" s="112"/>
      <c r="O460" s="112"/>
      <c r="P460" s="112"/>
      <c r="Q460" s="112"/>
      <c r="R460" s="112"/>
      <c r="S460" s="112"/>
      <c r="T460" s="112"/>
      <c r="U460" s="112"/>
      <c r="V460" s="112"/>
      <c r="W460" s="112"/>
      <c r="X460" s="112"/>
      <c r="Y460" s="112"/>
      <c r="Z460" s="112"/>
      <c r="AA460" s="112"/>
    </row>
    <row r="461" spans="1:27" ht="14.25" customHeight="1">
      <c r="A461" s="112"/>
      <c r="B461" s="114"/>
      <c r="C461" s="112"/>
      <c r="D461" s="112"/>
      <c r="E461" s="112"/>
      <c r="F461" s="112"/>
      <c r="G461" s="112"/>
      <c r="H461" s="112"/>
      <c r="I461" s="147"/>
      <c r="J461" s="112"/>
      <c r="K461" s="112"/>
      <c r="L461" s="112"/>
      <c r="M461" s="112"/>
      <c r="N461" s="112"/>
      <c r="O461" s="112"/>
      <c r="P461" s="112"/>
      <c r="Q461" s="112"/>
      <c r="R461" s="112"/>
      <c r="S461" s="112"/>
      <c r="T461" s="112"/>
      <c r="U461" s="112"/>
      <c r="V461" s="112"/>
      <c r="W461" s="112"/>
      <c r="X461" s="112"/>
      <c r="Y461" s="112"/>
      <c r="Z461" s="112"/>
      <c r="AA461" s="112"/>
    </row>
    <row r="462" spans="1:27" ht="14.25" customHeight="1">
      <c r="A462" s="112"/>
      <c r="B462" s="114"/>
      <c r="C462" s="112"/>
      <c r="D462" s="112"/>
      <c r="E462" s="112"/>
      <c r="F462" s="112"/>
      <c r="G462" s="112"/>
      <c r="H462" s="112"/>
      <c r="I462" s="147"/>
      <c r="J462" s="112"/>
      <c r="K462" s="112"/>
      <c r="L462" s="112"/>
      <c r="M462" s="112"/>
      <c r="N462" s="112"/>
      <c r="O462" s="112"/>
      <c r="P462" s="112"/>
      <c r="Q462" s="112"/>
      <c r="R462" s="112"/>
      <c r="S462" s="112"/>
      <c r="T462" s="112"/>
      <c r="U462" s="112"/>
      <c r="V462" s="112"/>
      <c r="W462" s="112"/>
      <c r="X462" s="112"/>
      <c r="Y462" s="112"/>
      <c r="Z462" s="112"/>
      <c r="AA462" s="112"/>
    </row>
    <row r="463" spans="1:27" ht="14.25" customHeight="1">
      <c r="A463" s="112"/>
      <c r="B463" s="114"/>
      <c r="C463" s="112"/>
      <c r="D463" s="112"/>
      <c r="E463" s="112"/>
      <c r="F463" s="112"/>
      <c r="G463" s="112"/>
      <c r="H463" s="112"/>
      <c r="I463" s="147"/>
      <c r="J463" s="112"/>
      <c r="K463" s="112"/>
      <c r="L463" s="112"/>
      <c r="M463" s="112"/>
      <c r="N463" s="112"/>
      <c r="O463" s="112"/>
      <c r="P463" s="112"/>
      <c r="Q463" s="112"/>
      <c r="R463" s="112"/>
      <c r="S463" s="112"/>
      <c r="T463" s="112"/>
      <c r="U463" s="112"/>
      <c r="V463" s="112"/>
      <c r="W463" s="112"/>
      <c r="X463" s="112"/>
      <c r="Y463" s="112"/>
      <c r="Z463" s="112"/>
      <c r="AA463" s="112"/>
    </row>
    <row r="464" spans="1:27" ht="14.25" customHeight="1">
      <c r="A464" s="112"/>
      <c r="B464" s="114"/>
      <c r="C464" s="112"/>
      <c r="D464" s="112"/>
      <c r="E464" s="112"/>
      <c r="F464" s="112"/>
      <c r="G464" s="112"/>
      <c r="H464" s="112"/>
      <c r="I464" s="147"/>
      <c r="J464" s="112"/>
      <c r="K464" s="112"/>
      <c r="L464" s="112"/>
      <c r="M464" s="112"/>
      <c r="N464" s="112"/>
      <c r="O464" s="112"/>
      <c r="P464" s="112"/>
      <c r="Q464" s="112"/>
      <c r="R464" s="112"/>
      <c r="S464" s="112"/>
      <c r="T464" s="112"/>
      <c r="U464" s="112"/>
      <c r="V464" s="112"/>
      <c r="W464" s="112"/>
      <c r="X464" s="112"/>
      <c r="Y464" s="112"/>
      <c r="Z464" s="112"/>
      <c r="AA464" s="112"/>
    </row>
    <row r="465" spans="1:27" ht="14.25" customHeight="1">
      <c r="A465" s="112"/>
      <c r="B465" s="114"/>
      <c r="C465" s="112"/>
      <c r="D465" s="112"/>
      <c r="E465" s="112"/>
      <c r="F465" s="112"/>
      <c r="G465" s="112"/>
      <c r="H465" s="112"/>
      <c r="I465" s="147"/>
      <c r="J465" s="112"/>
      <c r="K465" s="112"/>
      <c r="L465" s="112"/>
      <c r="M465" s="112"/>
      <c r="N465" s="112"/>
      <c r="O465" s="112"/>
      <c r="P465" s="112"/>
      <c r="Q465" s="112"/>
      <c r="R465" s="112"/>
      <c r="S465" s="112"/>
      <c r="T465" s="112"/>
      <c r="U465" s="112"/>
      <c r="V465" s="112"/>
      <c r="W465" s="112"/>
      <c r="X465" s="112"/>
      <c r="Y465" s="112"/>
      <c r="Z465" s="112"/>
      <c r="AA465" s="112"/>
    </row>
    <row r="466" spans="1:27" ht="14.25" customHeight="1">
      <c r="A466" s="112"/>
      <c r="B466" s="114"/>
      <c r="C466" s="112"/>
      <c r="D466" s="112"/>
      <c r="E466" s="112"/>
      <c r="F466" s="112"/>
      <c r="G466" s="112"/>
      <c r="H466" s="112"/>
      <c r="I466" s="147"/>
      <c r="J466" s="112"/>
      <c r="K466" s="112"/>
      <c r="L466" s="112"/>
      <c r="M466" s="112"/>
      <c r="N466" s="112"/>
      <c r="O466" s="112"/>
      <c r="P466" s="112"/>
      <c r="Q466" s="112"/>
      <c r="R466" s="112"/>
      <c r="S466" s="112"/>
      <c r="T466" s="112"/>
      <c r="U466" s="112"/>
      <c r="V466" s="112"/>
      <c r="W466" s="112"/>
      <c r="X466" s="112"/>
      <c r="Y466" s="112"/>
      <c r="Z466" s="112"/>
      <c r="AA466" s="112"/>
    </row>
    <row r="467" spans="1:27" ht="14.25" customHeight="1">
      <c r="A467" s="112"/>
      <c r="B467" s="114"/>
      <c r="C467" s="112"/>
      <c r="D467" s="112"/>
      <c r="E467" s="112"/>
      <c r="F467" s="112"/>
      <c r="G467" s="112"/>
      <c r="H467" s="112"/>
      <c r="I467" s="147"/>
      <c r="J467" s="112"/>
      <c r="K467" s="112"/>
      <c r="L467" s="112"/>
      <c r="M467" s="112"/>
      <c r="N467" s="112"/>
      <c r="O467" s="112"/>
      <c r="P467" s="112"/>
      <c r="Q467" s="112"/>
      <c r="R467" s="112"/>
      <c r="S467" s="112"/>
      <c r="T467" s="112"/>
      <c r="U467" s="112"/>
      <c r="V467" s="112"/>
      <c r="W467" s="112"/>
      <c r="X467" s="112"/>
      <c r="Y467" s="112"/>
      <c r="Z467" s="112"/>
      <c r="AA467" s="112"/>
    </row>
    <row r="468" spans="1:27" ht="14.25" customHeight="1">
      <c r="A468" s="112"/>
      <c r="B468" s="114"/>
      <c r="C468" s="112"/>
      <c r="D468" s="112"/>
      <c r="E468" s="112"/>
      <c r="F468" s="112"/>
      <c r="G468" s="112"/>
      <c r="H468" s="112"/>
      <c r="I468" s="147"/>
      <c r="J468" s="112"/>
      <c r="K468" s="112"/>
      <c r="L468" s="112"/>
      <c r="M468" s="112"/>
      <c r="N468" s="112"/>
      <c r="O468" s="112"/>
      <c r="P468" s="112"/>
      <c r="Q468" s="112"/>
      <c r="R468" s="112"/>
      <c r="S468" s="112"/>
      <c r="T468" s="112"/>
      <c r="U468" s="112"/>
      <c r="V468" s="112"/>
      <c r="W468" s="112"/>
      <c r="X468" s="112"/>
      <c r="Y468" s="112"/>
      <c r="Z468" s="112"/>
      <c r="AA468" s="112"/>
    </row>
    <row r="469" spans="1:27" ht="14.25" customHeight="1">
      <c r="A469" s="112"/>
      <c r="B469" s="114"/>
      <c r="C469" s="112"/>
      <c r="D469" s="112"/>
      <c r="E469" s="112"/>
      <c r="F469" s="112"/>
      <c r="G469" s="112"/>
      <c r="H469" s="112"/>
      <c r="I469" s="147"/>
      <c r="J469" s="112"/>
      <c r="K469" s="112"/>
      <c r="L469" s="112"/>
      <c r="M469" s="112"/>
      <c r="N469" s="112"/>
      <c r="O469" s="112"/>
      <c r="P469" s="112"/>
      <c r="Q469" s="112"/>
      <c r="R469" s="112"/>
      <c r="S469" s="112"/>
      <c r="T469" s="112"/>
      <c r="U469" s="112"/>
      <c r="V469" s="112"/>
      <c r="W469" s="112"/>
      <c r="X469" s="112"/>
      <c r="Y469" s="112"/>
      <c r="Z469" s="112"/>
      <c r="AA469" s="112"/>
    </row>
    <row r="470" spans="1:27" ht="14.25" customHeight="1">
      <c r="A470" s="112"/>
      <c r="B470" s="114"/>
      <c r="C470" s="112"/>
      <c r="D470" s="112"/>
      <c r="E470" s="112"/>
      <c r="F470" s="112"/>
      <c r="G470" s="112"/>
      <c r="H470" s="112"/>
      <c r="I470" s="147"/>
      <c r="J470" s="112"/>
      <c r="K470" s="112"/>
      <c r="L470" s="112"/>
      <c r="M470" s="112"/>
      <c r="N470" s="112"/>
      <c r="O470" s="112"/>
      <c r="P470" s="112"/>
      <c r="Q470" s="112"/>
      <c r="R470" s="112"/>
      <c r="S470" s="112"/>
      <c r="T470" s="112"/>
      <c r="U470" s="112"/>
      <c r="V470" s="112"/>
      <c r="W470" s="112"/>
      <c r="X470" s="112"/>
      <c r="Y470" s="112"/>
      <c r="Z470" s="112"/>
      <c r="AA470" s="112"/>
    </row>
    <row r="471" spans="1:27" ht="14.25" customHeight="1">
      <c r="A471" s="112"/>
      <c r="B471" s="114"/>
      <c r="C471" s="112"/>
      <c r="D471" s="112"/>
      <c r="E471" s="112"/>
      <c r="F471" s="112"/>
      <c r="G471" s="112"/>
      <c r="H471" s="112"/>
      <c r="I471" s="147"/>
      <c r="J471" s="112"/>
      <c r="K471" s="112"/>
      <c r="L471" s="112"/>
      <c r="M471" s="112"/>
      <c r="N471" s="112"/>
      <c r="O471" s="112"/>
      <c r="P471" s="112"/>
      <c r="Q471" s="112"/>
      <c r="R471" s="112"/>
      <c r="S471" s="112"/>
      <c r="T471" s="112"/>
      <c r="U471" s="112"/>
      <c r="V471" s="112"/>
      <c r="W471" s="112"/>
      <c r="X471" s="112"/>
      <c r="Y471" s="112"/>
      <c r="Z471" s="112"/>
      <c r="AA471" s="112"/>
    </row>
    <row r="472" spans="1:27" ht="14.25" customHeight="1">
      <c r="A472" s="112"/>
      <c r="B472" s="114"/>
      <c r="C472" s="112"/>
      <c r="D472" s="112"/>
      <c r="E472" s="112"/>
      <c r="F472" s="112"/>
      <c r="G472" s="112"/>
      <c r="H472" s="112"/>
      <c r="I472" s="147"/>
      <c r="J472" s="112"/>
      <c r="K472" s="112"/>
      <c r="L472" s="112"/>
      <c r="M472" s="112"/>
      <c r="N472" s="112"/>
      <c r="O472" s="112"/>
      <c r="P472" s="112"/>
      <c r="Q472" s="112"/>
      <c r="R472" s="112"/>
      <c r="S472" s="112"/>
      <c r="T472" s="112"/>
      <c r="U472" s="112"/>
      <c r="V472" s="112"/>
      <c r="W472" s="112"/>
      <c r="X472" s="112"/>
      <c r="Y472" s="112"/>
      <c r="Z472" s="112"/>
      <c r="AA472" s="112"/>
    </row>
    <row r="473" spans="1:27" ht="14.25" customHeight="1">
      <c r="A473" s="112"/>
      <c r="B473" s="114"/>
      <c r="C473" s="112"/>
      <c r="D473" s="112"/>
      <c r="E473" s="112"/>
      <c r="F473" s="112"/>
      <c r="G473" s="112"/>
      <c r="H473" s="112"/>
      <c r="I473" s="147"/>
      <c r="J473" s="112"/>
      <c r="K473" s="112"/>
      <c r="L473" s="112"/>
      <c r="M473" s="112"/>
      <c r="N473" s="112"/>
      <c r="O473" s="112"/>
      <c r="P473" s="112"/>
      <c r="Q473" s="112"/>
      <c r="R473" s="112"/>
      <c r="S473" s="112"/>
      <c r="T473" s="112"/>
      <c r="U473" s="112"/>
      <c r="V473" s="112"/>
      <c r="W473" s="112"/>
      <c r="X473" s="112"/>
      <c r="Y473" s="112"/>
      <c r="Z473" s="112"/>
      <c r="AA473" s="112"/>
    </row>
    <row r="474" spans="1:27" ht="14.25" customHeight="1">
      <c r="A474" s="112"/>
      <c r="B474" s="114"/>
      <c r="C474" s="112"/>
      <c r="D474" s="112"/>
      <c r="E474" s="112"/>
      <c r="F474" s="112"/>
      <c r="G474" s="112"/>
      <c r="H474" s="112"/>
      <c r="I474" s="147"/>
      <c r="J474" s="112"/>
      <c r="K474" s="112"/>
      <c r="L474" s="112"/>
      <c r="M474" s="112"/>
      <c r="N474" s="112"/>
      <c r="O474" s="112"/>
      <c r="P474" s="112"/>
      <c r="Q474" s="112"/>
      <c r="R474" s="112"/>
      <c r="S474" s="112"/>
      <c r="T474" s="112"/>
      <c r="U474" s="112"/>
      <c r="V474" s="112"/>
      <c r="W474" s="112"/>
      <c r="X474" s="112"/>
      <c r="Y474" s="112"/>
      <c r="Z474" s="112"/>
      <c r="AA474" s="112"/>
    </row>
    <row r="475" spans="1:27" ht="14.25" customHeight="1">
      <c r="A475" s="112"/>
      <c r="B475" s="114"/>
      <c r="C475" s="112"/>
      <c r="D475" s="112"/>
      <c r="E475" s="112"/>
      <c r="F475" s="112"/>
      <c r="G475" s="112"/>
      <c r="H475" s="112"/>
      <c r="I475" s="147"/>
      <c r="J475" s="112"/>
      <c r="K475" s="112"/>
      <c r="L475" s="112"/>
      <c r="M475" s="112"/>
      <c r="N475" s="112"/>
      <c r="O475" s="112"/>
      <c r="P475" s="112"/>
      <c r="Q475" s="112"/>
      <c r="R475" s="112"/>
      <c r="S475" s="112"/>
      <c r="T475" s="112"/>
      <c r="U475" s="112"/>
      <c r="V475" s="112"/>
      <c r="W475" s="112"/>
      <c r="X475" s="112"/>
      <c r="Y475" s="112"/>
      <c r="Z475" s="112"/>
      <c r="AA475" s="112"/>
    </row>
    <row r="476" spans="1:27" ht="14.25" customHeight="1">
      <c r="A476" s="112"/>
      <c r="B476" s="114"/>
      <c r="C476" s="112"/>
      <c r="D476" s="112"/>
      <c r="E476" s="112"/>
      <c r="F476" s="112"/>
      <c r="G476" s="112"/>
      <c r="H476" s="112"/>
      <c r="I476" s="147"/>
      <c r="J476" s="112"/>
      <c r="K476" s="112"/>
      <c r="L476" s="112"/>
      <c r="M476" s="112"/>
      <c r="N476" s="112"/>
      <c r="O476" s="112"/>
      <c r="P476" s="112"/>
      <c r="Q476" s="112"/>
      <c r="R476" s="112"/>
      <c r="S476" s="112"/>
      <c r="T476" s="112"/>
      <c r="U476" s="112"/>
      <c r="V476" s="112"/>
      <c r="W476" s="112"/>
      <c r="X476" s="112"/>
      <c r="Y476" s="112"/>
      <c r="Z476" s="112"/>
      <c r="AA476" s="112"/>
    </row>
    <row r="477" spans="1:27" ht="14.25" customHeight="1">
      <c r="A477" s="112"/>
      <c r="B477" s="114"/>
      <c r="C477" s="112"/>
      <c r="D477" s="112"/>
      <c r="E477" s="112"/>
      <c r="F477" s="112"/>
      <c r="G477" s="112"/>
      <c r="H477" s="112"/>
      <c r="I477" s="147"/>
      <c r="J477" s="112"/>
      <c r="K477" s="112"/>
      <c r="L477" s="112"/>
      <c r="M477" s="112"/>
      <c r="N477" s="112"/>
      <c r="O477" s="112"/>
      <c r="P477" s="112"/>
      <c r="Q477" s="112"/>
      <c r="R477" s="112"/>
      <c r="S477" s="112"/>
      <c r="T477" s="112"/>
      <c r="U477" s="112"/>
      <c r="V477" s="112"/>
      <c r="W477" s="112"/>
      <c r="X477" s="112"/>
      <c r="Y477" s="112"/>
      <c r="Z477" s="112"/>
      <c r="AA477" s="112"/>
    </row>
    <row r="478" spans="1:27" ht="14.25" customHeight="1">
      <c r="A478" s="112"/>
      <c r="B478" s="114"/>
      <c r="C478" s="112"/>
      <c r="D478" s="112"/>
      <c r="E478" s="112"/>
      <c r="F478" s="112"/>
      <c r="G478" s="112"/>
      <c r="H478" s="112"/>
      <c r="I478" s="147"/>
      <c r="J478" s="112"/>
      <c r="K478" s="112"/>
      <c r="L478" s="112"/>
      <c r="M478" s="112"/>
      <c r="N478" s="112"/>
      <c r="O478" s="112"/>
      <c r="P478" s="112"/>
      <c r="Q478" s="112"/>
      <c r="R478" s="112"/>
      <c r="S478" s="112"/>
      <c r="T478" s="112"/>
      <c r="U478" s="112"/>
      <c r="V478" s="112"/>
      <c r="W478" s="112"/>
      <c r="X478" s="112"/>
      <c r="Y478" s="112"/>
      <c r="Z478" s="112"/>
      <c r="AA478" s="112"/>
    </row>
    <row r="479" spans="1:27" ht="14.25" customHeight="1">
      <c r="A479" s="112"/>
      <c r="B479" s="114"/>
      <c r="C479" s="112"/>
      <c r="D479" s="112"/>
      <c r="E479" s="112"/>
      <c r="F479" s="112"/>
      <c r="G479" s="112"/>
      <c r="H479" s="112"/>
      <c r="I479" s="147"/>
      <c r="J479" s="112"/>
      <c r="K479" s="112"/>
      <c r="L479" s="112"/>
      <c r="M479" s="112"/>
      <c r="N479" s="112"/>
      <c r="O479" s="112"/>
      <c r="P479" s="112"/>
      <c r="Q479" s="112"/>
      <c r="R479" s="112"/>
      <c r="S479" s="112"/>
      <c r="T479" s="112"/>
      <c r="U479" s="112"/>
      <c r="V479" s="112"/>
      <c r="W479" s="112"/>
      <c r="X479" s="112"/>
      <c r="Y479" s="112"/>
      <c r="Z479" s="112"/>
      <c r="AA479" s="112"/>
    </row>
    <row r="480" spans="1:27" ht="14.25" customHeight="1">
      <c r="A480" s="112"/>
      <c r="B480" s="114"/>
      <c r="C480" s="112"/>
      <c r="D480" s="112"/>
      <c r="E480" s="112"/>
      <c r="F480" s="112"/>
      <c r="G480" s="112"/>
      <c r="H480" s="112"/>
      <c r="I480" s="147"/>
      <c r="J480" s="112"/>
      <c r="K480" s="112"/>
      <c r="L480" s="112"/>
      <c r="M480" s="112"/>
      <c r="N480" s="112"/>
      <c r="O480" s="112"/>
      <c r="P480" s="112"/>
      <c r="Q480" s="112"/>
      <c r="R480" s="112"/>
      <c r="S480" s="112"/>
      <c r="T480" s="112"/>
      <c r="U480" s="112"/>
      <c r="V480" s="112"/>
      <c r="W480" s="112"/>
      <c r="X480" s="112"/>
      <c r="Y480" s="112"/>
      <c r="Z480" s="112"/>
      <c r="AA480" s="112"/>
    </row>
    <row r="481" spans="1:27" ht="14.25" customHeight="1">
      <c r="A481" s="112"/>
      <c r="B481" s="114"/>
      <c r="C481" s="112"/>
      <c r="D481" s="112"/>
      <c r="E481" s="112"/>
      <c r="F481" s="112"/>
      <c r="G481" s="112"/>
      <c r="H481" s="112"/>
      <c r="I481" s="147"/>
      <c r="J481" s="112"/>
      <c r="K481" s="112"/>
      <c r="L481" s="112"/>
      <c r="M481" s="112"/>
      <c r="N481" s="112"/>
      <c r="O481" s="112"/>
      <c r="P481" s="112"/>
      <c r="Q481" s="112"/>
      <c r="R481" s="112"/>
      <c r="S481" s="112"/>
      <c r="T481" s="112"/>
      <c r="U481" s="112"/>
      <c r="V481" s="112"/>
      <c r="W481" s="112"/>
      <c r="X481" s="112"/>
      <c r="Y481" s="112"/>
      <c r="Z481" s="112"/>
      <c r="AA481" s="112"/>
    </row>
    <row r="482" spans="1:27" ht="14.25" customHeight="1">
      <c r="A482" s="112"/>
      <c r="B482" s="114"/>
      <c r="C482" s="112"/>
      <c r="D482" s="112"/>
      <c r="E482" s="112"/>
      <c r="F482" s="112"/>
      <c r="G482" s="112"/>
      <c r="H482" s="112"/>
      <c r="I482" s="147"/>
      <c r="J482" s="112"/>
      <c r="K482" s="112"/>
      <c r="L482" s="112"/>
      <c r="M482" s="112"/>
      <c r="N482" s="112"/>
      <c r="O482" s="112"/>
      <c r="P482" s="112"/>
      <c r="Q482" s="112"/>
      <c r="R482" s="112"/>
      <c r="S482" s="112"/>
      <c r="T482" s="112"/>
      <c r="U482" s="112"/>
      <c r="V482" s="112"/>
      <c r="W482" s="112"/>
      <c r="X482" s="112"/>
      <c r="Y482" s="112"/>
      <c r="Z482" s="112"/>
      <c r="AA482" s="112"/>
    </row>
    <row r="483" spans="1:27" ht="14.25" customHeight="1">
      <c r="A483" s="112"/>
      <c r="B483" s="114"/>
      <c r="C483" s="112"/>
      <c r="D483" s="112"/>
      <c r="E483" s="112"/>
      <c r="F483" s="112"/>
      <c r="G483" s="112"/>
      <c r="H483" s="112"/>
      <c r="I483" s="147"/>
      <c r="J483" s="112"/>
      <c r="K483" s="112"/>
      <c r="L483" s="112"/>
      <c r="M483" s="112"/>
      <c r="N483" s="112"/>
      <c r="O483" s="112"/>
      <c r="P483" s="112"/>
      <c r="Q483" s="112"/>
      <c r="R483" s="112"/>
      <c r="S483" s="112"/>
      <c r="T483" s="112"/>
      <c r="U483" s="112"/>
      <c r="V483" s="112"/>
      <c r="W483" s="112"/>
      <c r="X483" s="112"/>
      <c r="Y483" s="112"/>
      <c r="Z483" s="112"/>
      <c r="AA483" s="112"/>
    </row>
    <row r="484" spans="1:27" ht="14.25" customHeight="1">
      <c r="A484" s="112"/>
      <c r="B484" s="114"/>
      <c r="C484" s="112"/>
      <c r="D484" s="112"/>
      <c r="E484" s="112"/>
      <c r="F484" s="112"/>
      <c r="G484" s="112"/>
      <c r="H484" s="112"/>
      <c r="I484" s="147"/>
      <c r="J484" s="112"/>
      <c r="K484" s="112"/>
      <c r="L484" s="112"/>
      <c r="M484" s="112"/>
      <c r="N484" s="112"/>
      <c r="O484" s="112"/>
      <c r="P484" s="112"/>
      <c r="Q484" s="112"/>
      <c r="R484" s="112"/>
      <c r="S484" s="112"/>
      <c r="T484" s="112"/>
      <c r="U484" s="112"/>
      <c r="V484" s="112"/>
      <c r="W484" s="112"/>
      <c r="X484" s="112"/>
      <c r="Y484" s="112"/>
      <c r="Z484" s="112"/>
      <c r="AA484" s="112"/>
    </row>
    <row r="485" spans="1:27" ht="14.25" customHeight="1">
      <c r="A485" s="112"/>
      <c r="B485" s="114"/>
      <c r="C485" s="112"/>
      <c r="D485" s="112"/>
      <c r="E485" s="112"/>
      <c r="F485" s="112"/>
      <c r="G485" s="112"/>
      <c r="H485" s="112"/>
      <c r="I485" s="147"/>
      <c r="J485" s="112"/>
      <c r="K485" s="112"/>
      <c r="L485" s="112"/>
      <c r="M485" s="112"/>
      <c r="N485" s="112"/>
      <c r="O485" s="112"/>
      <c r="P485" s="112"/>
      <c r="Q485" s="112"/>
      <c r="R485" s="112"/>
      <c r="S485" s="112"/>
      <c r="T485" s="112"/>
      <c r="U485" s="112"/>
      <c r="V485" s="112"/>
      <c r="W485" s="112"/>
      <c r="X485" s="112"/>
      <c r="Y485" s="112"/>
      <c r="Z485" s="112"/>
      <c r="AA485" s="112"/>
    </row>
    <row r="486" spans="1:27" ht="14.25" customHeight="1">
      <c r="A486" s="112"/>
      <c r="B486" s="114"/>
      <c r="C486" s="112"/>
      <c r="D486" s="112"/>
      <c r="E486" s="112"/>
      <c r="F486" s="112"/>
      <c r="G486" s="112"/>
      <c r="H486" s="112"/>
      <c r="I486" s="147"/>
      <c r="J486" s="112"/>
      <c r="K486" s="112"/>
      <c r="L486" s="112"/>
      <c r="M486" s="112"/>
      <c r="N486" s="112"/>
      <c r="O486" s="112"/>
      <c r="P486" s="112"/>
      <c r="Q486" s="112"/>
      <c r="R486" s="112"/>
      <c r="S486" s="112"/>
      <c r="T486" s="112"/>
      <c r="U486" s="112"/>
      <c r="V486" s="112"/>
      <c r="W486" s="112"/>
      <c r="X486" s="112"/>
      <c r="Y486" s="112"/>
      <c r="Z486" s="112"/>
      <c r="AA486" s="112"/>
    </row>
    <row r="487" spans="1:27" ht="14.25" customHeight="1">
      <c r="A487" s="112"/>
      <c r="B487" s="114"/>
      <c r="C487" s="112"/>
      <c r="D487" s="112"/>
      <c r="E487" s="112"/>
      <c r="F487" s="112"/>
      <c r="G487" s="112"/>
      <c r="H487" s="112"/>
      <c r="I487" s="147"/>
      <c r="J487" s="112"/>
      <c r="K487" s="112"/>
      <c r="L487" s="112"/>
      <c r="M487" s="112"/>
      <c r="N487" s="112"/>
      <c r="O487" s="112"/>
      <c r="P487" s="112"/>
      <c r="Q487" s="112"/>
      <c r="R487" s="112"/>
      <c r="S487" s="112"/>
      <c r="T487" s="112"/>
      <c r="U487" s="112"/>
      <c r="V487" s="112"/>
      <c r="W487" s="112"/>
      <c r="X487" s="112"/>
      <c r="Y487" s="112"/>
      <c r="Z487" s="112"/>
      <c r="AA487" s="112"/>
    </row>
    <row r="488" spans="1:27" ht="14.25" customHeight="1">
      <c r="A488" s="112"/>
      <c r="B488" s="114"/>
      <c r="C488" s="112"/>
      <c r="D488" s="112"/>
      <c r="E488" s="112"/>
      <c r="F488" s="112"/>
      <c r="G488" s="112"/>
      <c r="H488" s="112"/>
      <c r="I488" s="147"/>
      <c r="J488" s="112"/>
      <c r="K488" s="112"/>
      <c r="L488" s="112"/>
      <c r="M488" s="112"/>
      <c r="N488" s="112"/>
      <c r="O488" s="112"/>
      <c r="P488" s="112"/>
      <c r="Q488" s="112"/>
      <c r="R488" s="112"/>
      <c r="S488" s="112"/>
      <c r="T488" s="112"/>
      <c r="U488" s="112"/>
      <c r="V488" s="112"/>
      <c r="W488" s="112"/>
      <c r="X488" s="112"/>
      <c r="Y488" s="112"/>
      <c r="Z488" s="112"/>
      <c r="AA488" s="112"/>
    </row>
    <row r="489" spans="1:27" ht="14.25" customHeight="1">
      <c r="A489" s="112"/>
      <c r="B489" s="114"/>
      <c r="C489" s="112"/>
      <c r="D489" s="112"/>
      <c r="E489" s="112"/>
      <c r="F489" s="112"/>
      <c r="G489" s="112"/>
      <c r="H489" s="112"/>
      <c r="I489" s="147"/>
      <c r="J489" s="112"/>
      <c r="K489" s="112"/>
      <c r="L489" s="112"/>
      <c r="M489" s="112"/>
      <c r="N489" s="112"/>
      <c r="O489" s="112"/>
      <c r="P489" s="112"/>
      <c r="Q489" s="112"/>
      <c r="R489" s="112"/>
      <c r="S489" s="112"/>
      <c r="T489" s="112"/>
      <c r="U489" s="112"/>
      <c r="V489" s="112"/>
      <c r="W489" s="112"/>
      <c r="X489" s="112"/>
      <c r="Y489" s="112"/>
      <c r="Z489" s="112"/>
      <c r="AA489" s="112"/>
    </row>
    <row r="490" spans="1:27" ht="14.25" customHeight="1">
      <c r="A490" s="112"/>
      <c r="B490" s="114"/>
      <c r="C490" s="112"/>
      <c r="D490" s="112"/>
      <c r="E490" s="112"/>
      <c r="F490" s="112"/>
      <c r="G490" s="112"/>
      <c r="H490" s="112"/>
      <c r="I490" s="147"/>
      <c r="J490" s="112"/>
      <c r="K490" s="112"/>
      <c r="L490" s="112"/>
      <c r="M490" s="112"/>
      <c r="N490" s="112"/>
      <c r="O490" s="112"/>
      <c r="P490" s="112"/>
      <c r="Q490" s="112"/>
      <c r="R490" s="112"/>
      <c r="S490" s="112"/>
      <c r="T490" s="112"/>
      <c r="U490" s="112"/>
      <c r="V490" s="112"/>
      <c r="W490" s="112"/>
      <c r="X490" s="112"/>
      <c r="Y490" s="112"/>
      <c r="Z490" s="112"/>
      <c r="AA490" s="112"/>
    </row>
    <row r="491" spans="1:27" ht="14.25" customHeight="1">
      <c r="A491" s="112"/>
      <c r="B491" s="114"/>
      <c r="C491" s="112"/>
      <c r="D491" s="112"/>
      <c r="E491" s="112"/>
      <c r="F491" s="112"/>
      <c r="G491" s="112"/>
      <c r="H491" s="112"/>
      <c r="I491" s="147"/>
      <c r="J491" s="112"/>
      <c r="K491" s="112"/>
      <c r="L491" s="112"/>
      <c r="M491" s="112"/>
      <c r="N491" s="112"/>
      <c r="O491" s="112"/>
      <c r="P491" s="112"/>
      <c r="Q491" s="112"/>
      <c r="R491" s="112"/>
      <c r="S491" s="112"/>
      <c r="T491" s="112"/>
      <c r="U491" s="112"/>
      <c r="V491" s="112"/>
      <c r="W491" s="112"/>
      <c r="X491" s="112"/>
      <c r="Y491" s="112"/>
      <c r="Z491" s="112"/>
      <c r="AA491" s="112"/>
    </row>
    <row r="492" spans="1:27" ht="14.25" customHeight="1">
      <c r="A492" s="112"/>
      <c r="B492" s="114"/>
      <c r="C492" s="112"/>
      <c r="D492" s="112"/>
      <c r="E492" s="112"/>
      <c r="F492" s="112"/>
      <c r="G492" s="112"/>
      <c r="H492" s="112"/>
      <c r="I492" s="147"/>
      <c r="J492" s="112"/>
      <c r="K492" s="112"/>
      <c r="L492" s="112"/>
      <c r="M492" s="112"/>
      <c r="N492" s="112"/>
      <c r="O492" s="112"/>
      <c r="P492" s="112"/>
      <c r="Q492" s="112"/>
      <c r="R492" s="112"/>
      <c r="S492" s="112"/>
      <c r="T492" s="112"/>
      <c r="U492" s="112"/>
      <c r="V492" s="112"/>
      <c r="W492" s="112"/>
      <c r="X492" s="112"/>
      <c r="Y492" s="112"/>
      <c r="Z492" s="112"/>
      <c r="AA492" s="112"/>
    </row>
    <row r="493" spans="1:27" ht="14.25" customHeight="1">
      <c r="A493" s="112"/>
      <c r="B493" s="114"/>
      <c r="C493" s="112"/>
      <c r="D493" s="112"/>
      <c r="E493" s="112"/>
      <c r="F493" s="112"/>
      <c r="G493" s="112"/>
      <c r="H493" s="112"/>
      <c r="I493" s="147"/>
      <c r="J493" s="112"/>
      <c r="K493" s="112"/>
      <c r="L493" s="112"/>
      <c r="M493" s="112"/>
      <c r="N493" s="112"/>
      <c r="O493" s="112"/>
      <c r="P493" s="112"/>
      <c r="Q493" s="112"/>
      <c r="R493" s="112"/>
      <c r="S493" s="112"/>
      <c r="T493" s="112"/>
      <c r="U493" s="112"/>
      <c r="V493" s="112"/>
      <c r="W493" s="112"/>
      <c r="X493" s="112"/>
      <c r="Y493" s="112"/>
      <c r="Z493" s="112"/>
      <c r="AA493" s="112"/>
    </row>
    <row r="494" spans="1:27" ht="14.25" customHeight="1">
      <c r="A494" s="112"/>
      <c r="B494" s="114"/>
      <c r="C494" s="112"/>
      <c r="D494" s="112"/>
      <c r="E494" s="112"/>
      <c r="F494" s="112"/>
      <c r="G494" s="112"/>
      <c r="H494" s="112"/>
      <c r="I494" s="147"/>
      <c r="J494" s="112"/>
      <c r="K494" s="112"/>
      <c r="L494" s="112"/>
      <c r="M494" s="112"/>
      <c r="N494" s="112"/>
      <c r="O494" s="112"/>
      <c r="P494" s="112"/>
      <c r="Q494" s="112"/>
      <c r="R494" s="112"/>
      <c r="S494" s="112"/>
      <c r="T494" s="112"/>
      <c r="U494" s="112"/>
      <c r="V494" s="112"/>
      <c r="W494" s="112"/>
      <c r="X494" s="112"/>
      <c r="Y494" s="112"/>
      <c r="Z494" s="112"/>
      <c r="AA494" s="112"/>
    </row>
    <row r="495" spans="1:27" ht="14.25" customHeight="1">
      <c r="A495" s="112"/>
      <c r="B495" s="114"/>
      <c r="C495" s="112"/>
      <c r="D495" s="112"/>
      <c r="E495" s="112"/>
      <c r="F495" s="112"/>
      <c r="G495" s="112"/>
      <c r="H495" s="112"/>
      <c r="I495" s="147"/>
      <c r="J495" s="112"/>
      <c r="K495" s="112"/>
      <c r="L495" s="112"/>
      <c r="M495" s="112"/>
      <c r="N495" s="112"/>
      <c r="O495" s="112"/>
      <c r="P495" s="112"/>
      <c r="Q495" s="112"/>
      <c r="R495" s="112"/>
      <c r="S495" s="112"/>
      <c r="T495" s="112"/>
      <c r="U495" s="112"/>
      <c r="V495" s="112"/>
      <c r="W495" s="112"/>
      <c r="X495" s="112"/>
      <c r="Y495" s="112"/>
      <c r="Z495" s="112"/>
      <c r="AA495" s="112"/>
    </row>
    <row r="496" spans="1:27" ht="14.25" customHeight="1">
      <c r="A496" s="112"/>
      <c r="B496" s="114"/>
      <c r="C496" s="112"/>
      <c r="D496" s="112"/>
      <c r="E496" s="112"/>
      <c r="F496" s="112"/>
      <c r="G496" s="112"/>
      <c r="H496" s="112"/>
      <c r="I496" s="147"/>
      <c r="J496" s="112"/>
      <c r="K496" s="112"/>
      <c r="L496" s="112"/>
      <c r="M496" s="112"/>
      <c r="N496" s="112"/>
      <c r="O496" s="112"/>
      <c r="P496" s="112"/>
      <c r="Q496" s="112"/>
      <c r="R496" s="112"/>
      <c r="S496" s="112"/>
      <c r="T496" s="112"/>
      <c r="U496" s="112"/>
      <c r="V496" s="112"/>
      <c r="W496" s="112"/>
      <c r="X496" s="112"/>
      <c r="Y496" s="112"/>
      <c r="Z496" s="112"/>
      <c r="AA496" s="112"/>
    </row>
    <row r="497" spans="1:27" ht="14.25" customHeight="1">
      <c r="A497" s="112"/>
      <c r="B497" s="114"/>
      <c r="C497" s="112"/>
      <c r="D497" s="112"/>
      <c r="E497" s="112"/>
      <c r="F497" s="112"/>
      <c r="G497" s="112"/>
      <c r="H497" s="112"/>
      <c r="I497" s="147"/>
      <c r="J497" s="112"/>
      <c r="K497" s="112"/>
      <c r="L497" s="112"/>
      <c r="M497" s="112"/>
      <c r="N497" s="112"/>
      <c r="O497" s="112"/>
      <c r="P497" s="112"/>
      <c r="Q497" s="112"/>
      <c r="R497" s="112"/>
      <c r="S497" s="112"/>
      <c r="T497" s="112"/>
      <c r="U497" s="112"/>
      <c r="V497" s="112"/>
      <c r="W497" s="112"/>
      <c r="X497" s="112"/>
      <c r="Y497" s="112"/>
      <c r="Z497" s="112"/>
      <c r="AA497" s="112"/>
    </row>
    <row r="498" spans="1:27" ht="14.25" customHeight="1">
      <c r="A498" s="112"/>
      <c r="B498" s="114"/>
      <c r="C498" s="112"/>
      <c r="D498" s="112"/>
      <c r="E498" s="112"/>
      <c r="F498" s="112"/>
      <c r="G498" s="112"/>
      <c r="H498" s="112"/>
      <c r="I498" s="147"/>
      <c r="J498" s="112"/>
      <c r="K498" s="112"/>
      <c r="L498" s="112"/>
      <c r="M498" s="112"/>
      <c r="N498" s="112"/>
      <c r="O498" s="112"/>
      <c r="P498" s="112"/>
      <c r="Q498" s="112"/>
      <c r="R498" s="112"/>
      <c r="S498" s="112"/>
      <c r="T498" s="112"/>
      <c r="U498" s="112"/>
      <c r="V498" s="112"/>
      <c r="W498" s="112"/>
      <c r="X498" s="112"/>
      <c r="Y498" s="112"/>
      <c r="Z498" s="112"/>
      <c r="AA498" s="112"/>
    </row>
    <row r="499" spans="1:27" ht="14.25" customHeight="1">
      <c r="A499" s="112"/>
      <c r="B499" s="114"/>
      <c r="C499" s="112"/>
      <c r="D499" s="112"/>
      <c r="E499" s="112"/>
      <c r="F499" s="112"/>
      <c r="G499" s="112"/>
      <c r="H499" s="112"/>
      <c r="I499" s="147"/>
      <c r="J499" s="112"/>
      <c r="K499" s="112"/>
      <c r="L499" s="112"/>
      <c r="M499" s="112"/>
      <c r="N499" s="112"/>
      <c r="O499" s="112"/>
      <c r="P499" s="112"/>
      <c r="Q499" s="112"/>
      <c r="R499" s="112"/>
      <c r="S499" s="112"/>
      <c r="T499" s="112"/>
      <c r="U499" s="112"/>
      <c r="V499" s="112"/>
      <c r="W499" s="112"/>
      <c r="X499" s="112"/>
      <c r="Y499" s="112"/>
      <c r="Z499" s="112"/>
      <c r="AA499" s="112"/>
    </row>
    <row r="500" spans="1:27" ht="14.25" customHeight="1">
      <c r="A500" s="112"/>
      <c r="B500" s="114"/>
      <c r="C500" s="112"/>
      <c r="D500" s="112"/>
      <c r="E500" s="112"/>
      <c r="F500" s="112"/>
      <c r="G500" s="112"/>
      <c r="H500" s="112"/>
      <c r="I500" s="147"/>
      <c r="J500" s="112"/>
      <c r="K500" s="112"/>
      <c r="L500" s="112"/>
      <c r="M500" s="112"/>
      <c r="N500" s="112"/>
      <c r="O500" s="112"/>
      <c r="P500" s="112"/>
      <c r="Q500" s="112"/>
      <c r="R500" s="112"/>
      <c r="S500" s="112"/>
      <c r="T500" s="112"/>
      <c r="U500" s="112"/>
      <c r="V500" s="112"/>
      <c r="W500" s="112"/>
      <c r="X500" s="112"/>
      <c r="Y500" s="112"/>
      <c r="Z500" s="112"/>
      <c r="AA500" s="112"/>
    </row>
    <row r="501" spans="1:27" ht="14.25" customHeight="1">
      <c r="A501" s="112"/>
      <c r="B501" s="114"/>
      <c r="C501" s="112"/>
      <c r="D501" s="112"/>
      <c r="E501" s="112"/>
      <c r="F501" s="112"/>
      <c r="G501" s="112"/>
      <c r="H501" s="112"/>
      <c r="I501" s="147"/>
      <c r="J501" s="112"/>
      <c r="K501" s="112"/>
      <c r="L501" s="112"/>
      <c r="M501" s="112"/>
      <c r="N501" s="112"/>
      <c r="O501" s="112"/>
      <c r="P501" s="112"/>
      <c r="Q501" s="112"/>
      <c r="R501" s="112"/>
      <c r="S501" s="112"/>
      <c r="T501" s="112"/>
      <c r="U501" s="112"/>
      <c r="V501" s="112"/>
      <c r="W501" s="112"/>
      <c r="X501" s="112"/>
      <c r="Y501" s="112"/>
      <c r="Z501" s="112"/>
      <c r="AA501" s="112"/>
    </row>
    <row r="502" spans="1:27" ht="14.25" customHeight="1">
      <c r="A502" s="112"/>
      <c r="B502" s="114"/>
      <c r="C502" s="112"/>
      <c r="D502" s="112"/>
      <c r="E502" s="112"/>
      <c r="F502" s="112"/>
      <c r="G502" s="112"/>
      <c r="H502" s="112"/>
      <c r="I502" s="147"/>
      <c r="J502" s="112"/>
      <c r="K502" s="112"/>
      <c r="L502" s="112"/>
      <c r="M502" s="112"/>
      <c r="N502" s="112"/>
      <c r="O502" s="112"/>
      <c r="P502" s="112"/>
      <c r="Q502" s="112"/>
      <c r="R502" s="112"/>
      <c r="S502" s="112"/>
      <c r="T502" s="112"/>
      <c r="U502" s="112"/>
      <c r="V502" s="112"/>
      <c r="W502" s="112"/>
      <c r="X502" s="112"/>
      <c r="Y502" s="112"/>
      <c r="Z502" s="112"/>
      <c r="AA502" s="112"/>
    </row>
    <row r="503" spans="1:27" ht="14.25" customHeight="1">
      <c r="A503" s="112"/>
      <c r="B503" s="114"/>
      <c r="C503" s="112"/>
      <c r="D503" s="112"/>
      <c r="E503" s="112"/>
      <c r="F503" s="112"/>
      <c r="G503" s="112"/>
      <c r="H503" s="112"/>
      <c r="I503" s="147"/>
      <c r="J503" s="112"/>
      <c r="K503" s="112"/>
      <c r="L503" s="112"/>
      <c r="M503" s="112"/>
      <c r="N503" s="112"/>
      <c r="O503" s="112"/>
      <c r="P503" s="112"/>
      <c r="Q503" s="112"/>
      <c r="R503" s="112"/>
      <c r="S503" s="112"/>
      <c r="T503" s="112"/>
      <c r="U503" s="112"/>
      <c r="V503" s="112"/>
      <c r="W503" s="112"/>
      <c r="X503" s="112"/>
      <c r="Y503" s="112"/>
      <c r="Z503" s="112"/>
      <c r="AA503" s="112"/>
    </row>
    <row r="504" spans="1:27" ht="14.25" customHeight="1">
      <c r="A504" s="112"/>
      <c r="B504" s="114"/>
      <c r="C504" s="112"/>
      <c r="D504" s="112"/>
      <c r="E504" s="112"/>
      <c r="F504" s="112"/>
      <c r="G504" s="112"/>
      <c r="H504" s="112"/>
      <c r="I504" s="147"/>
      <c r="J504" s="112"/>
      <c r="K504" s="112"/>
      <c r="L504" s="112"/>
      <c r="M504" s="112"/>
      <c r="N504" s="112"/>
      <c r="O504" s="112"/>
      <c r="P504" s="112"/>
      <c r="Q504" s="112"/>
      <c r="R504" s="112"/>
      <c r="S504" s="112"/>
      <c r="T504" s="112"/>
      <c r="U504" s="112"/>
      <c r="V504" s="112"/>
      <c r="W504" s="112"/>
      <c r="X504" s="112"/>
      <c r="Y504" s="112"/>
      <c r="Z504" s="112"/>
      <c r="AA504" s="112"/>
    </row>
    <row r="505" spans="1:27" ht="14.25" customHeight="1">
      <c r="A505" s="112"/>
      <c r="B505" s="114"/>
      <c r="C505" s="112"/>
      <c r="D505" s="112"/>
      <c r="E505" s="112"/>
      <c r="F505" s="112"/>
      <c r="G505" s="112"/>
      <c r="H505" s="112"/>
      <c r="I505" s="147"/>
      <c r="J505" s="112"/>
      <c r="K505" s="112"/>
      <c r="L505" s="112"/>
      <c r="M505" s="112"/>
      <c r="N505" s="112"/>
      <c r="O505" s="112"/>
      <c r="P505" s="112"/>
      <c r="Q505" s="112"/>
      <c r="R505" s="112"/>
      <c r="S505" s="112"/>
      <c r="T505" s="112"/>
      <c r="U505" s="112"/>
      <c r="V505" s="112"/>
      <c r="W505" s="112"/>
      <c r="X505" s="112"/>
      <c r="Y505" s="112"/>
      <c r="Z505" s="112"/>
      <c r="AA505" s="112"/>
    </row>
    <row r="506" spans="1:27" ht="14.25" customHeight="1">
      <c r="A506" s="112"/>
      <c r="B506" s="114"/>
      <c r="C506" s="112"/>
      <c r="D506" s="112"/>
      <c r="E506" s="112"/>
      <c r="F506" s="112"/>
      <c r="G506" s="112"/>
      <c r="H506" s="112"/>
      <c r="I506" s="147"/>
      <c r="J506" s="112"/>
      <c r="K506" s="112"/>
      <c r="L506" s="112"/>
      <c r="M506" s="112"/>
      <c r="N506" s="112"/>
      <c r="O506" s="112"/>
      <c r="P506" s="112"/>
      <c r="Q506" s="112"/>
      <c r="R506" s="112"/>
      <c r="S506" s="112"/>
      <c r="T506" s="112"/>
      <c r="U506" s="112"/>
      <c r="V506" s="112"/>
      <c r="W506" s="112"/>
      <c r="X506" s="112"/>
      <c r="Y506" s="112"/>
      <c r="Z506" s="112"/>
      <c r="AA506" s="112"/>
    </row>
    <row r="507" spans="1:27" ht="14.25" customHeight="1">
      <c r="A507" s="112"/>
      <c r="B507" s="114"/>
      <c r="C507" s="112"/>
      <c r="D507" s="112"/>
      <c r="E507" s="112"/>
      <c r="F507" s="112"/>
      <c r="G507" s="112"/>
      <c r="H507" s="112"/>
      <c r="I507" s="147"/>
      <c r="J507" s="112"/>
      <c r="K507" s="112"/>
      <c r="L507" s="112"/>
      <c r="M507" s="112"/>
      <c r="N507" s="112"/>
      <c r="O507" s="112"/>
      <c r="P507" s="112"/>
      <c r="Q507" s="112"/>
      <c r="R507" s="112"/>
      <c r="S507" s="112"/>
      <c r="T507" s="112"/>
      <c r="U507" s="112"/>
      <c r="V507" s="112"/>
      <c r="W507" s="112"/>
      <c r="X507" s="112"/>
      <c r="Y507" s="112"/>
      <c r="Z507" s="112"/>
      <c r="AA507" s="112"/>
    </row>
    <row r="508" spans="1:27" ht="14.25" customHeight="1">
      <c r="A508" s="112"/>
      <c r="B508" s="114"/>
      <c r="C508" s="112"/>
      <c r="D508" s="112"/>
      <c r="E508" s="112"/>
      <c r="F508" s="112"/>
      <c r="G508" s="112"/>
      <c r="H508" s="112"/>
      <c r="I508" s="147"/>
      <c r="J508" s="112"/>
      <c r="K508" s="112"/>
      <c r="L508" s="112"/>
      <c r="M508" s="112"/>
      <c r="N508" s="112"/>
      <c r="O508" s="112"/>
      <c r="P508" s="112"/>
      <c r="Q508" s="112"/>
      <c r="R508" s="112"/>
      <c r="S508" s="112"/>
      <c r="T508" s="112"/>
      <c r="U508" s="112"/>
      <c r="V508" s="112"/>
      <c r="W508" s="112"/>
      <c r="X508" s="112"/>
      <c r="Y508" s="112"/>
      <c r="Z508" s="112"/>
      <c r="AA508" s="112"/>
    </row>
    <row r="509" spans="1:27" ht="14.25" customHeight="1">
      <c r="A509" s="112"/>
      <c r="B509" s="114"/>
      <c r="C509" s="112"/>
      <c r="D509" s="112"/>
      <c r="E509" s="112"/>
      <c r="F509" s="112"/>
      <c r="G509" s="112"/>
      <c r="H509" s="112"/>
      <c r="I509" s="147"/>
      <c r="J509" s="112"/>
      <c r="K509" s="112"/>
      <c r="L509" s="112"/>
      <c r="M509" s="112"/>
      <c r="N509" s="112"/>
      <c r="O509" s="112"/>
      <c r="P509" s="112"/>
      <c r="Q509" s="112"/>
      <c r="R509" s="112"/>
      <c r="S509" s="112"/>
      <c r="T509" s="112"/>
      <c r="U509" s="112"/>
      <c r="V509" s="112"/>
      <c r="W509" s="112"/>
      <c r="X509" s="112"/>
      <c r="Y509" s="112"/>
      <c r="Z509" s="112"/>
      <c r="AA509" s="112"/>
    </row>
    <row r="510" spans="1:27" ht="14.25" customHeight="1">
      <c r="A510" s="112"/>
      <c r="B510" s="114"/>
      <c r="C510" s="112"/>
      <c r="D510" s="112"/>
      <c r="E510" s="112"/>
      <c r="F510" s="112"/>
      <c r="G510" s="112"/>
      <c r="H510" s="112"/>
      <c r="I510" s="147"/>
      <c r="J510" s="112"/>
      <c r="K510" s="112"/>
      <c r="L510" s="112"/>
      <c r="M510" s="112"/>
      <c r="N510" s="112"/>
      <c r="O510" s="112"/>
      <c r="P510" s="112"/>
      <c r="Q510" s="112"/>
      <c r="R510" s="112"/>
      <c r="S510" s="112"/>
      <c r="T510" s="112"/>
      <c r="U510" s="112"/>
      <c r="V510" s="112"/>
      <c r="W510" s="112"/>
      <c r="X510" s="112"/>
      <c r="Y510" s="112"/>
      <c r="Z510" s="112"/>
      <c r="AA510" s="112"/>
    </row>
    <row r="511" spans="1:27" ht="14.25" customHeight="1">
      <c r="A511" s="112"/>
      <c r="B511" s="114"/>
      <c r="C511" s="112"/>
      <c r="D511" s="112"/>
      <c r="E511" s="112"/>
      <c r="F511" s="112"/>
      <c r="G511" s="112"/>
      <c r="H511" s="112"/>
      <c r="I511" s="147"/>
      <c r="J511" s="112"/>
      <c r="K511" s="112"/>
      <c r="L511" s="112"/>
      <c r="M511" s="112"/>
      <c r="N511" s="112"/>
      <c r="O511" s="112"/>
      <c r="P511" s="112"/>
      <c r="Q511" s="112"/>
      <c r="R511" s="112"/>
      <c r="S511" s="112"/>
      <c r="T511" s="112"/>
      <c r="U511" s="112"/>
      <c r="V511" s="112"/>
      <c r="W511" s="112"/>
      <c r="X511" s="112"/>
      <c r="Y511" s="112"/>
      <c r="Z511" s="112"/>
      <c r="AA511" s="112"/>
    </row>
    <row r="512" spans="1:27" ht="14.25" customHeight="1">
      <c r="A512" s="112"/>
      <c r="B512" s="114"/>
      <c r="C512" s="112"/>
      <c r="D512" s="112"/>
      <c r="E512" s="112"/>
      <c r="F512" s="112"/>
      <c r="G512" s="112"/>
      <c r="H512" s="112"/>
      <c r="I512" s="147"/>
      <c r="J512" s="112"/>
      <c r="K512" s="112"/>
      <c r="L512" s="112"/>
      <c r="M512" s="112"/>
      <c r="N512" s="112"/>
      <c r="O512" s="112"/>
      <c r="P512" s="112"/>
      <c r="Q512" s="112"/>
      <c r="R512" s="112"/>
      <c r="S512" s="112"/>
      <c r="T512" s="112"/>
      <c r="U512" s="112"/>
      <c r="V512" s="112"/>
      <c r="W512" s="112"/>
      <c r="X512" s="112"/>
      <c r="Y512" s="112"/>
      <c r="Z512" s="112"/>
      <c r="AA512" s="112"/>
    </row>
    <row r="513" spans="1:27" ht="14.25" customHeight="1">
      <c r="A513" s="112"/>
      <c r="B513" s="114"/>
      <c r="C513" s="112"/>
      <c r="D513" s="112"/>
      <c r="E513" s="112"/>
      <c r="F513" s="112"/>
      <c r="G513" s="112"/>
      <c r="H513" s="112"/>
      <c r="I513" s="147"/>
      <c r="J513" s="112"/>
      <c r="K513" s="112"/>
      <c r="L513" s="112"/>
      <c r="M513" s="112"/>
      <c r="N513" s="112"/>
      <c r="O513" s="112"/>
      <c r="P513" s="112"/>
      <c r="Q513" s="112"/>
      <c r="R513" s="112"/>
      <c r="S513" s="112"/>
      <c r="T513" s="112"/>
      <c r="U513" s="112"/>
      <c r="V513" s="112"/>
      <c r="W513" s="112"/>
      <c r="X513" s="112"/>
      <c r="Y513" s="112"/>
      <c r="Z513" s="112"/>
      <c r="AA513" s="112"/>
    </row>
    <row r="514" spans="1:27" ht="14.25" customHeight="1">
      <c r="A514" s="112"/>
      <c r="B514" s="114"/>
      <c r="C514" s="112"/>
      <c r="D514" s="112"/>
      <c r="E514" s="112"/>
      <c r="F514" s="112"/>
      <c r="G514" s="112"/>
      <c r="H514" s="112"/>
      <c r="I514" s="147"/>
      <c r="J514" s="112"/>
      <c r="K514" s="112"/>
      <c r="L514" s="112"/>
      <c r="M514" s="112"/>
      <c r="N514" s="112"/>
      <c r="O514" s="112"/>
      <c r="P514" s="112"/>
      <c r="Q514" s="112"/>
      <c r="R514" s="112"/>
      <c r="S514" s="112"/>
      <c r="T514" s="112"/>
      <c r="U514" s="112"/>
      <c r="V514" s="112"/>
      <c r="W514" s="112"/>
      <c r="X514" s="112"/>
      <c r="Y514" s="112"/>
      <c r="Z514" s="112"/>
      <c r="AA514" s="112"/>
    </row>
    <row r="515" spans="1:27" ht="14.25" customHeight="1">
      <c r="A515" s="112"/>
      <c r="B515" s="114"/>
      <c r="C515" s="112"/>
      <c r="D515" s="112"/>
      <c r="E515" s="112"/>
      <c r="F515" s="112"/>
      <c r="G515" s="112"/>
      <c r="H515" s="112"/>
      <c r="I515" s="147"/>
      <c r="J515" s="112"/>
      <c r="K515" s="112"/>
      <c r="L515" s="112"/>
      <c r="M515" s="112"/>
      <c r="N515" s="112"/>
      <c r="O515" s="112"/>
      <c r="P515" s="112"/>
      <c r="Q515" s="112"/>
      <c r="R515" s="112"/>
      <c r="S515" s="112"/>
      <c r="T515" s="112"/>
      <c r="U515" s="112"/>
      <c r="V515" s="112"/>
      <c r="W515" s="112"/>
      <c r="X515" s="112"/>
      <c r="Y515" s="112"/>
      <c r="Z515" s="112"/>
      <c r="AA515" s="112"/>
    </row>
    <row r="516" spans="1:27" ht="14.25" customHeight="1">
      <c r="A516" s="112"/>
      <c r="B516" s="114"/>
      <c r="C516" s="112"/>
      <c r="D516" s="112"/>
      <c r="E516" s="112"/>
      <c r="F516" s="112"/>
      <c r="G516" s="112"/>
      <c r="H516" s="112"/>
      <c r="I516" s="147"/>
      <c r="J516" s="112"/>
      <c r="K516" s="112"/>
      <c r="L516" s="112"/>
      <c r="M516" s="112"/>
      <c r="N516" s="112"/>
      <c r="O516" s="112"/>
      <c r="P516" s="112"/>
      <c r="Q516" s="112"/>
      <c r="R516" s="112"/>
      <c r="S516" s="112"/>
      <c r="T516" s="112"/>
      <c r="U516" s="112"/>
      <c r="V516" s="112"/>
      <c r="W516" s="112"/>
      <c r="X516" s="112"/>
      <c r="Y516" s="112"/>
      <c r="Z516" s="112"/>
      <c r="AA516" s="112"/>
    </row>
    <row r="517" spans="1:27" ht="14.25" customHeight="1">
      <c r="A517" s="112"/>
      <c r="B517" s="114"/>
      <c r="C517" s="112"/>
      <c r="D517" s="112"/>
      <c r="E517" s="112"/>
      <c r="F517" s="112"/>
      <c r="G517" s="112"/>
      <c r="H517" s="112"/>
      <c r="I517" s="147"/>
      <c r="J517" s="112"/>
      <c r="K517" s="112"/>
      <c r="L517" s="112"/>
      <c r="M517" s="112"/>
      <c r="N517" s="112"/>
      <c r="O517" s="112"/>
      <c r="P517" s="112"/>
      <c r="Q517" s="112"/>
      <c r="R517" s="112"/>
      <c r="S517" s="112"/>
      <c r="T517" s="112"/>
      <c r="U517" s="112"/>
      <c r="V517" s="112"/>
      <c r="W517" s="112"/>
      <c r="X517" s="112"/>
      <c r="Y517" s="112"/>
      <c r="Z517" s="112"/>
      <c r="AA517" s="112"/>
    </row>
    <row r="518" spans="1:27" ht="14.25" customHeight="1">
      <c r="A518" s="112"/>
      <c r="B518" s="114"/>
      <c r="C518" s="112"/>
      <c r="D518" s="112"/>
      <c r="E518" s="112"/>
      <c r="F518" s="112"/>
      <c r="G518" s="112"/>
      <c r="H518" s="112"/>
      <c r="I518" s="147"/>
      <c r="J518" s="112"/>
      <c r="K518" s="112"/>
      <c r="L518" s="112"/>
      <c r="M518" s="112"/>
      <c r="N518" s="112"/>
      <c r="O518" s="112"/>
      <c r="P518" s="112"/>
      <c r="Q518" s="112"/>
      <c r="R518" s="112"/>
      <c r="S518" s="112"/>
      <c r="T518" s="112"/>
      <c r="U518" s="112"/>
      <c r="V518" s="112"/>
      <c r="W518" s="112"/>
      <c r="X518" s="112"/>
      <c r="Y518" s="112"/>
      <c r="Z518" s="112"/>
      <c r="AA518" s="112"/>
    </row>
    <row r="519" spans="1:27" ht="14.25" customHeight="1">
      <c r="A519" s="112"/>
      <c r="B519" s="114"/>
      <c r="C519" s="112"/>
      <c r="D519" s="112"/>
      <c r="E519" s="112"/>
      <c r="F519" s="112"/>
      <c r="G519" s="112"/>
      <c r="H519" s="112"/>
      <c r="I519" s="147"/>
      <c r="J519" s="112"/>
      <c r="K519" s="112"/>
      <c r="L519" s="112"/>
      <c r="M519" s="112"/>
      <c r="N519" s="112"/>
      <c r="O519" s="112"/>
      <c r="P519" s="112"/>
      <c r="Q519" s="112"/>
      <c r="R519" s="112"/>
      <c r="S519" s="112"/>
      <c r="T519" s="112"/>
      <c r="U519" s="112"/>
      <c r="V519" s="112"/>
      <c r="W519" s="112"/>
      <c r="X519" s="112"/>
      <c r="Y519" s="112"/>
      <c r="Z519" s="112"/>
      <c r="AA519" s="112"/>
    </row>
    <row r="520" spans="1:27" ht="14.25" customHeight="1">
      <c r="A520" s="112"/>
      <c r="B520" s="114"/>
      <c r="C520" s="112"/>
      <c r="D520" s="112"/>
      <c r="E520" s="112"/>
      <c r="F520" s="112"/>
      <c r="G520" s="112"/>
      <c r="H520" s="112"/>
      <c r="I520" s="147"/>
      <c r="J520" s="112"/>
      <c r="K520" s="112"/>
      <c r="L520" s="112"/>
      <c r="M520" s="112"/>
      <c r="N520" s="112"/>
      <c r="O520" s="112"/>
      <c r="P520" s="112"/>
      <c r="Q520" s="112"/>
      <c r="R520" s="112"/>
      <c r="S520" s="112"/>
      <c r="T520" s="112"/>
      <c r="U520" s="112"/>
      <c r="V520" s="112"/>
      <c r="W520" s="112"/>
      <c r="X520" s="112"/>
      <c r="Y520" s="112"/>
      <c r="Z520" s="112"/>
      <c r="AA520" s="112"/>
    </row>
    <row r="521" spans="1:27" ht="14.25" customHeight="1">
      <c r="A521" s="112"/>
      <c r="B521" s="114"/>
      <c r="C521" s="112"/>
      <c r="D521" s="112"/>
      <c r="E521" s="112"/>
      <c r="F521" s="112"/>
      <c r="G521" s="112"/>
      <c r="H521" s="112"/>
      <c r="I521" s="147"/>
      <c r="J521" s="112"/>
      <c r="K521" s="112"/>
      <c r="L521" s="112"/>
      <c r="M521" s="112"/>
      <c r="N521" s="112"/>
      <c r="O521" s="112"/>
      <c r="P521" s="112"/>
      <c r="Q521" s="112"/>
      <c r="R521" s="112"/>
      <c r="S521" s="112"/>
      <c r="T521" s="112"/>
      <c r="U521" s="112"/>
      <c r="V521" s="112"/>
      <c r="W521" s="112"/>
      <c r="X521" s="112"/>
      <c r="Y521" s="112"/>
      <c r="Z521" s="112"/>
      <c r="AA521" s="112"/>
    </row>
    <row r="522" spans="1:27" ht="14.25" customHeight="1">
      <c r="A522" s="112"/>
      <c r="B522" s="114"/>
      <c r="C522" s="112"/>
      <c r="D522" s="112"/>
      <c r="E522" s="112"/>
      <c r="F522" s="112"/>
      <c r="G522" s="112"/>
      <c r="H522" s="112"/>
      <c r="I522" s="147"/>
      <c r="J522" s="112"/>
      <c r="K522" s="112"/>
      <c r="L522" s="112"/>
      <c r="M522" s="112"/>
      <c r="N522" s="112"/>
      <c r="O522" s="112"/>
      <c r="P522" s="112"/>
      <c r="Q522" s="112"/>
      <c r="R522" s="112"/>
      <c r="S522" s="112"/>
      <c r="T522" s="112"/>
      <c r="U522" s="112"/>
      <c r="V522" s="112"/>
      <c r="W522" s="112"/>
      <c r="X522" s="112"/>
      <c r="Y522" s="112"/>
      <c r="Z522" s="112"/>
      <c r="AA522" s="112"/>
    </row>
    <row r="523" spans="1:27" ht="14.25" customHeight="1">
      <c r="A523" s="112"/>
      <c r="B523" s="114"/>
      <c r="C523" s="112"/>
      <c r="D523" s="112"/>
      <c r="E523" s="112"/>
      <c r="F523" s="112"/>
      <c r="G523" s="112"/>
      <c r="H523" s="112"/>
      <c r="I523" s="147"/>
      <c r="J523" s="112"/>
      <c r="K523" s="112"/>
      <c r="L523" s="112"/>
      <c r="M523" s="112"/>
      <c r="N523" s="112"/>
      <c r="O523" s="112"/>
      <c r="P523" s="112"/>
      <c r="Q523" s="112"/>
      <c r="R523" s="112"/>
      <c r="S523" s="112"/>
      <c r="T523" s="112"/>
      <c r="U523" s="112"/>
      <c r="V523" s="112"/>
      <c r="W523" s="112"/>
      <c r="X523" s="112"/>
      <c r="Y523" s="112"/>
      <c r="Z523" s="112"/>
      <c r="AA523" s="112"/>
    </row>
    <row r="524" spans="1:27" ht="14.25" customHeight="1">
      <c r="A524" s="112"/>
      <c r="B524" s="114"/>
      <c r="C524" s="112"/>
      <c r="D524" s="112"/>
      <c r="E524" s="112"/>
      <c r="F524" s="112"/>
      <c r="G524" s="112"/>
      <c r="H524" s="112"/>
      <c r="I524" s="147"/>
      <c r="J524" s="112"/>
      <c r="K524" s="112"/>
      <c r="L524" s="112"/>
      <c r="M524" s="112"/>
      <c r="N524" s="112"/>
      <c r="O524" s="112"/>
      <c r="P524" s="112"/>
      <c r="Q524" s="112"/>
      <c r="R524" s="112"/>
      <c r="S524" s="112"/>
      <c r="T524" s="112"/>
      <c r="U524" s="112"/>
      <c r="V524" s="112"/>
      <c r="W524" s="112"/>
      <c r="X524" s="112"/>
      <c r="Y524" s="112"/>
      <c r="Z524" s="112"/>
      <c r="AA524" s="112"/>
    </row>
    <row r="525" spans="1:27" ht="14.25" customHeight="1">
      <c r="A525" s="112"/>
      <c r="B525" s="114"/>
      <c r="C525" s="112"/>
      <c r="D525" s="112"/>
      <c r="E525" s="112"/>
      <c r="F525" s="112"/>
      <c r="G525" s="112"/>
      <c r="H525" s="112"/>
      <c r="I525" s="147"/>
      <c r="J525" s="112"/>
      <c r="K525" s="112"/>
      <c r="L525" s="112"/>
      <c r="M525" s="112"/>
      <c r="N525" s="112"/>
      <c r="O525" s="112"/>
      <c r="P525" s="112"/>
      <c r="Q525" s="112"/>
      <c r="R525" s="112"/>
      <c r="S525" s="112"/>
      <c r="T525" s="112"/>
      <c r="U525" s="112"/>
      <c r="V525" s="112"/>
      <c r="W525" s="112"/>
      <c r="X525" s="112"/>
      <c r="Y525" s="112"/>
      <c r="Z525" s="112"/>
      <c r="AA525" s="112"/>
    </row>
    <row r="526" spans="1:27" ht="14.25" customHeight="1">
      <c r="A526" s="112"/>
      <c r="B526" s="114"/>
      <c r="C526" s="112"/>
      <c r="D526" s="112"/>
      <c r="E526" s="112"/>
      <c r="F526" s="112"/>
      <c r="G526" s="112"/>
      <c r="H526" s="112"/>
      <c r="I526" s="147"/>
      <c r="J526" s="112"/>
      <c r="K526" s="112"/>
      <c r="L526" s="112"/>
      <c r="M526" s="112"/>
      <c r="N526" s="112"/>
      <c r="O526" s="112"/>
      <c r="P526" s="112"/>
      <c r="Q526" s="112"/>
      <c r="R526" s="112"/>
      <c r="S526" s="112"/>
      <c r="T526" s="112"/>
      <c r="U526" s="112"/>
      <c r="V526" s="112"/>
      <c r="W526" s="112"/>
      <c r="X526" s="112"/>
      <c r="Y526" s="112"/>
      <c r="Z526" s="112"/>
      <c r="AA526" s="112"/>
    </row>
    <row r="527" spans="1:27" ht="14.25" customHeight="1">
      <c r="A527" s="112"/>
      <c r="B527" s="114"/>
      <c r="C527" s="112"/>
      <c r="D527" s="112"/>
      <c r="E527" s="112"/>
      <c r="F527" s="112"/>
      <c r="G527" s="112"/>
      <c r="H527" s="112"/>
      <c r="I527" s="147"/>
      <c r="J527" s="112"/>
      <c r="K527" s="112"/>
      <c r="L527" s="112"/>
      <c r="M527" s="112"/>
      <c r="N527" s="112"/>
      <c r="O527" s="112"/>
      <c r="P527" s="112"/>
      <c r="Q527" s="112"/>
      <c r="R527" s="112"/>
      <c r="S527" s="112"/>
      <c r="T527" s="112"/>
      <c r="U527" s="112"/>
      <c r="V527" s="112"/>
      <c r="W527" s="112"/>
      <c r="X527" s="112"/>
      <c r="Y527" s="112"/>
      <c r="Z527" s="112"/>
      <c r="AA527" s="112"/>
    </row>
    <row r="528" spans="1:27" ht="14.25" customHeight="1">
      <c r="A528" s="112"/>
      <c r="B528" s="114"/>
      <c r="C528" s="112"/>
      <c r="D528" s="112"/>
      <c r="E528" s="112"/>
      <c r="F528" s="112"/>
      <c r="G528" s="112"/>
      <c r="H528" s="112"/>
      <c r="I528" s="147"/>
      <c r="J528" s="112"/>
      <c r="K528" s="112"/>
      <c r="L528" s="112"/>
      <c r="M528" s="112"/>
      <c r="N528" s="112"/>
      <c r="O528" s="112"/>
      <c r="P528" s="112"/>
      <c r="Q528" s="112"/>
      <c r="R528" s="112"/>
      <c r="S528" s="112"/>
      <c r="T528" s="112"/>
      <c r="U528" s="112"/>
      <c r="V528" s="112"/>
      <c r="W528" s="112"/>
      <c r="X528" s="112"/>
      <c r="Y528" s="112"/>
      <c r="Z528" s="112"/>
      <c r="AA528" s="112"/>
    </row>
    <row r="529" spans="1:27" ht="14.25" customHeight="1">
      <c r="A529" s="112"/>
      <c r="B529" s="114"/>
      <c r="C529" s="112"/>
      <c r="D529" s="112"/>
      <c r="E529" s="112"/>
      <c r="F529" s="112"/>
      <c r="G529" s="112"/>
      <c r="H529" s="112"/>
      <c r="I529" s="147"/>
      <c r="J529" s="112"/>
      <c r="K529" s="112"/>
      <c r="L529" s="112"/>
      <c r="M529" s="112"/>
      <c r="N529" s="112"/>
      <c r="O529" s="112"/>
      <c r="P529" s="112"/>
      <c r="Q529" s="112"/>
      <c r="R529" s="112"/>
      <c r="S529" s="112"/>
      <c r="T529" s="112"/>
      <c r="U529" s="112"/>
      <c r="V529" s="112"/>
      <c r="W529" s="112"/>
      <c r="X529" s="112"/>
      <c r="Y529" s="112"/>
      <c r="Z529" s="112"/>
      <c r="AA529" s="112"/>
    </row>
    <row r="530" spans="1:27" ht="14.25" customHeight="1">
      <c r="A530" s="112"/>
      <c r="B530" s="114"/>
      <c r="C530" s="112"/>
      <c r="D530" s="112"/>
      <c r="E530" s="112"/>
      <c r="F530" s="112"/>
      <c r="G530" s="112"/>
      <c r="H530" s="112"/>
      <c r="I530" s="147"/>
      <c r="J530" s="112"/>
      <c r="K530" s="112"/>
      <c r="L530" s="112"/>
      <c r="M530" s="112"/>
      <c r="N530" s="112"/>
      <c r="O530" s="112"/>
      <c r="P530" s="112"/>
      <c r="Q530" s="112"/>
      <c r="R530" s="112"/>
      <c r="S530" s="112"/>
      <c r="T530" s="112"/>
      <c r="U530" s="112"/>
      <c r="V530" s="112"/>
      <c r="W530" s="112"/>
      <c r="X530" s="112"/>
      <c r="Y530" s="112"/>
      <c r="Z530" s="112"/>
      <c r="AA530" s="112"/>
    </row>
    <row r="531" spans="1:27" ht="14.25" customHeight="1">
      <c r="A531" s="112"/>
      <c r="B531" s="114"/>
      <c r="C531" s="112"/>
      <c r="D531" s="112"/>
      <c r="E531" s="112"/>
      <c r="F531" s="112"/>
      <c r="G531" s="112"/>
      <c r="H531" s="112"/>
      <c r="I531" s="147"/>
      <c r="J531" s="112"/>
      <c r="K531" s="112"/>
      <c r="L531" s="112"/>
      <c r="M531" s="112"/>
      <c r="N531" s="112"/>
      <c r="O531" s="112"/>
      <c r="P531" s="112"/>
      <c r="Q531" s="112"/>
      <c r="R531" s="112"/>
      <c r="S531" s="112"/>
      <c r="T531" s="112"/>
      <c r="U531" s="112"/>
      <c r="V531" s="112"/>
      <c r="W531" s="112"/>
      <c r="X531" s="112"/>
      <c r="Y531" s="112"/>
      <c r="Z531" s="112"/>
      <c r="AA531" s="112"/>
    </row>
    <row r="532" spans="1:27" ht="14.25" customHeight="1">
      <c r="A532" s="112"/>
      <c r="B532" s="114"/>
      <c r="C532" s="112"/>
      <c r="D532" s="112"/>
      <c r="E532" s="112"/>
      <c r="F532" s="112"/>
      <c r="G532" s="112"/>
      <c r="H532" s="112"/>
      <c r="I532" s="147"/>
      <c r="J532" s="112"/>
      <c r="K532" s="112"/>
      <c r="L532" s="112"/>
      <c r="M532" s="112"/>
      <c r="N532" s="112"/>
      <c r="O532" s="112"/>
      <c r="P532" s="112"/>
      <c r="Q532" s="112"/>
      <c r="R532" s="112"/>
      <c r="S532" s="112"/>
      <c r="T532" s="112"/>
      <c r="U532" s="112"/>
      <c r="V532" s="112"/>
      <c r="W532" s="112"/>
      <c r="X532" s="112"/>
      <c r="Y532" s="112"/>
      <c r="Z532" s="112"/>
      <c r="AA532" s="112"/>
    </row>
    <row r="533" spans="1:27" ht="14.25" customHeight="1">
      <c r="A533" s="112"/>
      <c r="B533" s="114"/>
      <c r="C533" s="112"/>
      <c r="D533" s="112"/>
      <c r="E533" s="112"/>
      <c r="F533" s="112"/>
      <c r="G533" s="112"/>
      <c r="H533" s="112"/>
      <c r="I533" s="147"/>
      <c r="J533" s="112"/>
      <c r="K533" s="112"/>
      <c r="L533" s="112"/>
      <c r="M533" s="112"/>
      <c r="N533" s="112"/>
      <c r="O533" s="112"/>
      <c r="P533" s="112"/>
      <c r="Q533" s="112"/>
      <c r="R533" s="112"/>
      <c r="S533" s="112"/>
      <c r="T533" s="112"/>
      <c r="U533" s="112"/>
      <c r="V533" s="112"/>
      <c r="W533" s="112"/>
      <c r="X533" s="112"/>
      <c r="Y533" s="112"/>
      <c r="Z533" s="112"/>
      <c r="AA533" s="112"/>
    </row>
    <row r="534" spans="1:27" ht="14.25" customHeight="1">
      <c r="A534" s="112"/>
      <c r="B534" s="114"/>
      <c r="C534" s="112"/>
      <c r="D534" s="112"/>
      <c r="E534" s="112"/>
      <c r="F534" s="112"/>
      <c r="G534" s="112"/>
      <c r="H534" s="112"/>
      <c r="I534" s="147"/>
      <c r="J534" s="112"/>
      <c r="K534" s="112"/>
      <c r="L534" s="112"/>
      <c r="M534" s="112"/>
      <c r="N534" s="112"/>
      <c r="O534" s="112"/>
      <c r="P534" s="112"/>
      <c r="Q534" s="112"/>
      <c r="R534" s="112"/>
      <c r="S534" s="112"/>
      <c r="T534" s="112"/>
      <c r="U534" s="112"/>
      <c r="V534" s="112"/>
      <c r="W534" s="112"/>
      <c r="X534" s="112"/>
      <c r="Y534" s="112"/>
      <c r="Z534" s="112"/>
      <c r="AA534" s="112"/>
    </row>
    <row r="535" spans="1:27" ht="14.25" customHeight="1">
      <c r="A535" s="112"/>
      <c r="B535" s="114"/>
      <c r="C535" s="112"/>
      <c r="D535" s="112"/>
      <c r="E535" s="112"/>
      <c r="F535" s="112"/>
      <c r="G535" s="112"/>
      <c r="H535" s="112"/>
      <c r="I535" s="147"/>
      <c r="J535" s="112"/>
      <c r="K535" s="112"/>
      <c r="L535" s="112"/>
      <c r="M535" s="112"/>
      <c r="N535" s="112"/>
      <c r="O535" s="112"/>
      <c r="P535" s="112"/>
      <c r="Q535" s="112"/>
      <c r="R535" s="112"/>
      <c r="S535" s="112"/>
      <c r="T535" s="112"/>
      <c r="U535" s="112"/>
      <c r="V535" s="112"/>
      <c r="W535" s="112"/>
      <c r="X535" s="112"/>
      <c r="Y535" s="112"/>
      <c r="Z535" s="112"/>
      <c r="AA535" s="112"/>
    </row>
    <row r="536" spans="1:27" ht="14.25" customHeight="1">
      <c r="A536" s="112"/>
      <c r="B536" s="114"/>
      <c r="C536" s="112"/>
      <c r="D536" s="112"/>
      <c r="E536" s="112"/>
      <c r="F536" s="112"/>
      <c r="G536" s="112"/>
      <c r="H536" s="112"/>
      <c r="I536" s="147"/>
      <c r="J536" s="112"/>
      <c r="K536" s="112"/>
      <c r="L536" s="112"/>
      <c r="M536" s="112"/>
      <c r="N536" s="112"/>
      <c r="O536" s="112"/>
      <c r="P536" s="112"/>
      <c r="Q536" s="112"/>
      <c r="R536" s="112"/>
      <c r="S536" s="112"/>
      <c r="T536" s="112"/>
      <c r="U536" s="112"/>
      <c r="V536" s="112"/>
      <c r="W536" s="112"/>
      <c r="X536" s="112"/>
      <c r="Y536" s="112"/>
      <c r="Z536" s="112"/>
      <c r="AA536" s="112"/>
    </row>
    <row r="537" spans="1:27" ht="14.25" customHeight="1">
      <c r="A537" s="112"/>
      <c r="B537" s="114"/>
      <c r="C537" s="112"/>
      <c r="D537" s="112"/>
      <c r="E537" s="112"/>
      <c r="F537" s="112"/>
      <c r="G537" s="112"/>
      <c r="H537" s="112"/>
      <c r="I537" s="147"/>
      <c r="J537" s="112"/>
      <c r="K537" s="112"/>
      <c r="L537" s="112"/>
      <c r="M537" s="112"/>
      <c r="N537" s="112"/>
      <c r="O537" s="112"/>
      <c r="P537" s="112"/>
      <c r="Q537" s="112"/>
      <c r="R537" s="112"/>
      <c r="S537" s="112"/>
      <c r="T537" s="112"/>
      <c r="U537" s="112"/>
      <c r="V537" s="112"/>
      <c r="W537" s="112"/>
      <c r="X537" s="112"/>
      <c r="Y537" s="112"/>
      <c r="Z537" s="112"/>
      <c r="AA537" s="112"/>
    </row>
    <row r="538" spans="1:27" ht="14.25" customHeight="1">
      <c r="A538" s="112"/>
      <c r="B538" s="114"/>
      <c r="C538" s="112"/>
      <c r="D538" s="112"/>
      <c r="E538" s="112"/>
      <c r="F538" s="112"/>
      <c r="G538" s="112"/>
      <c r="H538" s="112"/>
      <c r="I538" s="147"/>
      <c r="J538" s="112"/>
      <c r="K538" s="112"/>
      <c r="L538" s="112"/>
      <c r="M538" s="112"/>
      <c r="N538" s="112"/>
      <c r="O538" s="112"/>
      <c r="P538" s="112"/>
      <c r="Q538" s="112"/>
      <c r="R538" s="112"/>
      <c r="S538" s="112"/>
      <c r="T538" s="112"/>
      <c r="U538" s="112"/>
      <c r="V538" s="112"/>
      <c r="W538" s="112"/>
      <c r="X538" s="112"/>
      <c r="Y538" s="112"/>
      <c r="Z538" s="112"/>
      <c r="AA538" s="112"/>
    </row>
    <row r="539" spans="1:27" ht="14.25" customHeight="1">
      <c r="A539" s="112"/>
      <c r="B539" s="114"/>
      <c r="C539" s="112"/>
      <c r="D539" s="112"/>
      <c r="E539" s="112"/>
      <c r="F539" s="112"/>
      <c r="G539" s="112"/>
      <c r="H539" s="112"/>
      <c r="I539" s="147"/>
      <c r="J539" s="112"/>
      <c r="K539" s="112"/>
      <c r="L539" s="112"/>
      <c r="M539" s="112"/>
      <c r="N539" s="112"/>
      <c r="O539" s="112"/>
      <c r="P539" s="112"/>
      <c r="Q539" s="112"/>
      <c r="R539" s="112"/>
      <c r="S539" s="112"/>
      <c r="T539" s="112"/>
      <c r="U539" s="112"/>
      <c r="V539" s="112"/>
      <c r="W539" s="112"/>
      <c r="X539" s="112"/>
      <c r="Y539" s="112"/>
      <c r="Z539" s="112"/>
      <c r="AA539" s="112"/>
    </row>
    <row r="540" spans="1:27" ht="14.25" customHeight="1">
      <c r="A540" s="112"/>
      <c r="B540" s="114"/>
      <c r="C540" s="112"/>
      <c r="D540" s="112"/>
      <c r="E540" s="112"/>
      <c r="F540" s="112"/>
      <c r="G540" s="112"/>
      <c r="H540" s="112"/>
      <c r="I540" s="147"/>
      <c r="J540" s="112"/>
      <c r="K540" s="112"/>
      <c r="L540" s="112"/>
      <c r="M540" s="112"/>
      <c r="N540" s="112"/>
      <c r="O540" s="112"/>
      <c r="P540" s="112"/>
      <c r="Q540" s="112"/>
      <c r="R540" s="112"/>
      <c r="S540" s="112"/>
      <c r="T540" s="112"/>
      <c r="U540" s="112"/>
      <c r="V540" s="112"/>
      <c r="W540" s="112"/>
      <c r="X540" s="112"/>
      <c r="Y540" s="112"/>
      <c r="Z540" s="112"/>
      <c r="AA540" s="112"/>
    </row>
    <row r="541" spans="1:27" ht="14.25" customHeight="1">
      <c r="A541" s="112"/>
      <c r="B541" s="114"/>
      <c r="C541" s="112"/>
      <c r="D541" s="112"/>
      <c r="E541" s="112"/>
      <c r="F541" s="112"/>
      <c r="G541" s="112"/>
      <c r="H541" s="112"/>
      <c r="I541" s="147"/>
      <c r="J541" s="112"/>
      <c r="K541" s="112"/>
      <c r="L541" s="112"/>
      <c r="M541" s="112"/>
      <c r="N541" s="112"/>
      <c r="O541" s="112"/>
      <c r="P541" s="112"/>
      <c r="Q541" s="112"/>
      <c r="R541" s="112"/>
      <c r="S541" s="112"/>
      <c r="T541" s="112"/>
      <c r="U541" s="112"/>
      <c r="V541" s="112"/>
      <c r="W541" s="112"/>
      <c r="X541" s="112"/>
      <c r="Y541" s="112"/>
      <c r="Z541" s="112"/>
      <c r="AA541" s="112"/>
    </row>
    <row r="542" spans="1:27" ht="14.25" customHeight="1">
      <c r="A542" s="112"/>
      <c r="B542" s="114"/>
      <c r="C542" s="112"/>
      <c r="D542" s="112"/>
      <c r="E542" s="112"/>
      <c r="F542" s="112"/>
      <c r="G542" s="112"/>
      <c r="H542" s="112"/>
      <c r="I542" s="147"/>
      <c r="J542" s="112"/>
      <c r="K542" s="112"/>
      <c r="L542" s="112"/>
      <c r="M542" s="112"/>
      <c r="N542" s="112"/>
      <c r="O542" s="112"/>
      <c r="P542" s="112"/>
      <c r="Q542" s="112"/>
      <c r="R542" s="112"/>
      <c r="S542" s="112"/>
      <c r="T542" s="112"/>
      <c r="U542" s="112"/>
      <c r="V542" s="112"/>
      <c r="W542" s="112"/>
      <c r="X542" s="112"/>
      <c r="Y542" s="112"/>
      <c r="Z542" s="112"/>
      <c r="AA542" s="112"/>
    </row>
    <row r="543" spans="1:27" ht="14.25" customHeight="1">
      <c r="A543" s="112"/>
      <c r="B543" s="114"/>
      <c r="C543" s="112"/>
      <c r="D543" s="112"/>
      <c r="E543" s="112"/>
      <c r="F543" s="112"/>
      <c r="G543" s="112"/>
      <c r="H543" s="112"/>
      <c r="I543" s="147"/>
      <c r="J543" s="112"/>
      <c r="K543" s="112"/>
      <c r="L543" s="112"/>
      <c r="M543" s="112"/>
      <c r="N543" s="112"/>
      <c r="O543" s="112"/>
      <c r="P543" s="112"/>
      <c r="Q543" s="112"/>
      <c r="R543" s="112"/>
      <c r="S543" s="112"/>
      <c r="T543" s="112"/>
      <c r="U543" s="112"/>
      <c r="V543" s="112"/>
      <c r="W543" s="112"/>
      <c r="X543" s="112"/>
      <c r="Y543" s="112"/>
      <c r="Z543" s="112"/>
      <c r="AA543" s="112"/>
    </row>
    <row r="544" spans="1:27" ht="14.25" customHeight="1">
      <c r="A544" s="112"/>
      <c r="B544" s="114"/>
      <c r="C544" s="112"/>
      <c r="D544" s="112"/>
      <c r="E544" s="112"/>
      <c r="F544" s="112"/>
      <c r="G544" s="112"/>
      <c r="H544" s="112"/>
      <c r="I544" s="147"/>
      <c r="J544" s="112"/>
      <c r="K544" s="112"/>
      <c r="L544" s="112"/>
      <c r="M544" s="112"/>
      <c r="N544" s="112"/>
      <c r="O544" s="112"/>
      <c r="P544" s="112"/>
      <c r="Q544" s="112"/>
      <c r="R544" s="112"/>
      <c r="S544" s="112"/>
      <c r="T544" s="112"/>
      <c r="U544" s="112"/>
      <c r="V544" s="112"/>
      <c r="W544" s="112"/>
      <c r="X544" s="112"/>
      <c r="Y544" s="112"/>
      <c r="Z544" s="112"/>
      <c r="AA544" s="112"/>
    </row>
    <row r="545" spans="1:27" ht="14.25" customHeight="1">
      <c r="A545" s="112"/>
      <c r="B545" s="114"/>
      <c r="C545" s="112"/>
      <c r="D545" s="112"/>
      <c r="E545" s="112"/>
      <c r="F545" s="112"/>
      <c r="G545" s="112"/>
      <c r="H545" s="112"/>
      <c r="I545" s="147"/>
      <c r="J545" s="112"/>
      <c r="K545" s="112"/>
      <c r="L545" s="112"/>
      <c r="M545" s="112"/>
      <c r="N545" s="112"/>
      <c r="O545" s="112"/>
      <c r="P545" s="112"/>
      <c r="Q545" s="112"/>
      <c r="R545" s="112"/>
      <c r="S545" s="112"/>
      <c r="T545" s="112"/>
      <c r="U545" s="112"/>
      <c r="V545" s="112"/>
      <c r="W545" s="112"/>
      <c r="X545" s="112"/>
      <c r="Y545" s="112"/>
      <c r="Z545" s="112"/>
      <c r="AA545" s="112"/>
    </row>
    <row r="546" spans="1:27" ht="14.25" customHeight="1">
      <c r="A546" s="112"/>
      <c r="B546" s="114"/>
      <c r="C546" s="112"/>
      <c r="D546" s="112"/>
      <c r="E546" s="112"/>
      <c r="F546" s="112"/>
      <c r="G546" s="112"/>
      <c r="H546" s="112"/>
      <c r="I546" s="147"/>
      <c r="J546" s="112"/>
      <c r="K546" s="112"/>
      <c r="L546" s="112"/>
      <c r="M546" s="112"/>
      <c r="N546" s="112"/>
      <c r="O546" s="112"/>
      <c r="P546" s="112"/>
      <c r="Q546" s="112"/>
      <c r="R546" s="112"/>
      <c r="S546" s="112"/>
      <c r="T546" s="112"/>
      <c r="U546" s="112"/>
      <c r="V546" s="112"/>
      <c r="W546" s="112"/>
      <c r="X546" s="112"/>
      <c r="Y546" s="112"/>
      <c r="Z546" s="112"/>
      <c r="AA546" s="112"/>
    </row>
    <row r="547" spans="1:27" ht="14.25" customHeight="1">
      <c r="A547" s="112"/>
      <c r="B547" s="114"/>
      <c r="C547" s="112"/>
      <c r="D547" s="112"/>
      <c r="E547" s="112"/>
      <c r="F547" s="112"/>
      <c r="G547" s="112"/>
      <c r="H547" s="112"/>
      <c r="I547" s="147"/>
      <c r="J547" s="112"/>
      <c r="K547" s="112"/>
      <c r="L547" s="112"/>
      <c r="M547" s="112"/>
      <c r="N547" s="112"/>
      <c r="O547" s="112"/>
      <c r="P547" s="112"/>
      <c r="Q547" s="112"/>
      <c r="R547" s="112"/>
      <c r="S547" s="112"/>
      <c r="T547" s="112"/>
      <c r="U547" s="112"/>
      <c r="V547" s="112"/>
      <c r="W547" s="112"/>
      <c r="X547" s="112"/>
      <c r="Y547" s="112"/>
      <c r="Z547" s="112"/>
      <c r="AA547" s="112"/>
    </row>
    <row r="548" spans="1:27" ht="14.25" customHeight="1">
      <c r="A548" s="112"/>
      <c r="B548" s="114"/>
      <c r="C548" s="112"/>
      <c r="D548" s="112"/>
      <c r="E548" s="112"/>
      <c r="F548" s="112"/>
      <c r="G548" s="112"/>
      <c r="H548" s="112"/>
      <c r="I548" s="147"/>
      <c r="J548" s="112"/>
      <c r="K548" s="112"/>
      <c r="L548" s="112"/>
      <c r="M548" s="112"/>
      <c r="N548" s="112"/>
      <c r="O548" s="112"/>
      <c r="P548" s="112"/>
      <c r="Q548" s="112"/>
      <c r="R548" s="112"/>
      <c r="S548" s="112"/>
      <c r="T548" s="112"/>
      <c r="U548" s="112"/>
      <c r="V548" s="112"/>
      <c r="W548" s="112"/>
      <c r="X548" s="112"/>
      <c r="Y548" s="112"/>
      <c r="Z548" s="112"/>
      <c r="AA548" s="112"/>
    </row>
    <row r="549" spans="1:27" ht="14.25" customHeight="1">
      <c r="A549" s="112"/>
      <c r="B549" s="114"/>
      <c r="C549" s="112"/>
      <c r="D549" s="112"/>
      <c r="E549" s="112"/>
      <c r="F549" s="112"/>
      <c r="G549" s="112"/>
      <c r="H549" s="112"/>
      <c r="I549" s="147"/>
      <c r="J549" s="112"/>
      <c r="K549" s="112"/>
      <c r="L549" s="112"/>
      <c r="M549" s="112"/>
      <c r="N549" s="112"/>
      <c r="O549" s="112"/>
      <c r="P549" s="112"/>
      <c r="Q549" s="112"/>
      <c r="R549" s="112"/>
      <c r="S549" s="112"/>
      <c r="T549" s="112"/>
      <c r="U549" s="112"/>
      <c r="V549" s="112"/>
      <c r="W549" s="112"/>
      <c r="X549" s="112"/>
      <c r="Y549" s="112"/>
      <c r="Z549" s="112"/>
      <c r="AA549" s="112"/>
    </row>
    <row r="550" spans="1:27" ht="14.25" customHeight="1">
      <c r="A550" s="112"/>
      <c r="B550" s="114"/>
      <c r="C550" s="112"/>
      <c r="D550" s="112"/>
      <c r="E550" s="112"/>
      <c r="F550" s="112"/>
      <c r="G550" s="112"/>
      <c r="H550" s="112"/>
      <c r="I550" s="147"/>
      <c r="J550" s="112"/>
      <c r="K550" s="112"/>
      <c r="L550" s="112"/>
      <c r="M550" s="112"/>
      <c r="N550" s="112"/>
      <c r="O550" s="112"/>
      <c r="P550" s="112"/>
      <c r="Q550" s="112"/>
      <c r="R550" s="112"/>
      <c r="S550" s="112"/>
      <c r="T550" s="112"/>
      <c r="U550" s="112"/>
      <c r="V550" s="112"/>
      <c r="W550" s="112"/>
      <c r="X550" s="112"/>
      <c r="Y550" s="112"/>
      <c r="Z550" s="112"/>
      <c r="AA550" s="112"/>
    </row>
    <row r="551" spans="1:27" ht="14.25" customHeight="1">
      <c r="A551" s="112"/>
      <c r="B551" s="114"/>
      <c r="C551" s="112"/>
      <c r="D551" s="112"/>
      <c r="E551" s="112"/>
      <c r="F551" s="112"/>
      <c r="G551" s="112"/>
      <c r="H551" s="112"/>
      <c r="I551" s="147"/>
      <c r="J551" s="112"/>
      <c r="K551" s="112"/>
      <c r="L551" s="112"/>
      <c r="M551" s="112"/>
      <c r="N551" s="112"/>
      <c r="O551" s="112"/>
      <c r="P551" s="112"/>
      <c r="Q551" s="112"/>
      <c r="R551" s="112"/>
      <c r="S551" s="112"/>
      <c r="T551" s="112"/>
      <c r="U551" s="112"/>
      <c r="V551" s="112"/>
      <c r="W551" s="112"/>
      <c r="X551" s="112"/>
      <c r="Y551" s="112"/>
      <c r="Z551" s="112"/>
      <c r="AA551" s="112"/>
    </row>
    <row r="552" spans="1:27" ht="14.25" customHeight="1">
      <c r="A552" s="112"/>
      <c r="B552" s="114"/>
      <c r="C552" s="112"/>
      <c r="D552" s="112"/>
      <c r="E552" s="112"/>
      <c r="F552" s="112"/>
      <c r="G552" s="112"/>
      <c r="H552" s="112"/>
      <c r="I552" s="147"/>
      <c r="J552" s="112"/>
      <c r="K552" s="112"/>
      <c r="L552" s="112"/>
      <c r="M552" s="112"/>
      <c r="N552" s="112"/>
      <c r="O552" s="112"/>
      <c r="P552" s="112"/>
      <c r="Q552" s="112"/>
      <c r="R552" s="112"/>
      <c r="S552" s="112"/>
      <c r="T552" s="112"/>
      <c r="U552" s="112"/>
      <c r="V552" s="112"/>
      <c r="W552" s="112"/>
      <c r="X552" s="112"/>
      <c r="Y552" s="112"/>
      <c r="Z552" s="112"/>
      <c r="AA552" s="112"/>
    </row>
    <row r="553" spans="1:27" ht="14.25" customHeight="1">
      <c r="A553" s="112"/>
      <c r="B553" s="114"/>
      <c r="C553" s="112"/>
      <c r="D553" s="112"/>
      <c r="E553" s="112"/>
      <c r="F553" s="112"/>
      <c r="G553" s="112"/>
      <c r="H553" s="112"/>
      <c r="I553" s="147"/>
      <c r="J553" s="112"/>
      <c r="K553" s="112"/>
      <c r="L553" s="112"/>
      <c r="M553" s="112"/>
      <c r="N553" s="112"/>
      <c r="O553" s="112"/>
      <c r="P553" s="112"/>
      <c r="Q553" s="112"/>
      <c r="R553" s="112"/>
      <c r="S553" s="112"/>
      <c r="T553" s="112"/>
      <c r="U553" s="112"/>
      <c r="V553" s="112"/>
      <c r="W553" s="112"/>
      <c r="X553" s="112"/>
      <c r="Y553" s="112"/>
      <c r="Z553" s="112"/>
      <c r="AA553" s="112"/>
    </row>
    <row r="554" spans="1:27" ht="14.25" customHeight="1">
      <c r="A554" s="112"/>
      <c r="B554" s="114"/>
      <c r="C554" s="112"/>
      <c r="D554" s="112"/>
      <c r="E554" s="112"/>
      <c r="F554" s="112"/>
      <c r="G554" s="112"/>
      <c r="H554" s="112"/>
      <c r="I554" s="147"/>
      <c r="J554" s="112"/>
      <c r="K554" s="112"/>
      <c r="L554" s="112"/>
      <c r="M554" s="112"/>
      <c r="N554" s="112"/>
      <c r="O554" s="112"/>
      <c r="P554" s="112"/>
      <c r="Q554" s="112"/>
      <c r="R554" s="112"/>
      <c r="S554" s="112"/>
      <c r="T554" s="112"/>
      <c r="U554" s="112"/>
      <c r="V554" s="112"/>
      <c r="W554" s="112"/>
      <c r="X554" s="112"/>
      <c r="Y554" s="112"/>
      <c r="Z554" s="112"/>
      <c r="AA554" s="112"/>
    </row>
    <row r="555" spans="1:27" ht="14.25" customHeight="1">
      <c r="A555" s="112"/>
      <c r="B555" s="114"/>
      <c r="C555" s="112"/>
      <c r="D555" s="112"/>
      <c r="E555" s="112"/>
      <c r="F555" s="112"/>
      <c r="G555" s="112"/>
      <c r="H555" s="112"/>
      <c r="I555" s="147"/>
      <c r="J555" s="112"/>
      <c r="K555" s="112"/>
      <c r="L555" s="112"/>
      <c r="M555" s="112"/>
      <c r="N555" s="112"/>
      <c r="O555" s="112"/>
      <c r="P555" s="112"/>
      <c r="Q555" s="112"/>
      <c r="R555" s="112"/>
      <c r="S555" s="112"/>
      <c r="T555" s="112"/>
      <c r="U555" s="112"/>
      <c r="V555" s="112"/>
      <c r="W555" s="112"/>
      <c r="X555" s="112"/>
      <c r="Y555" s="112"/>
      <c r="Z555" s="112"/>
      <c r="AA555" s="112"/>
    </row>
    <row r="556" spans="1:27" ht="14.25" customHeight="1">
      <c r="A556" s="112"/>
      <c r="B556" s="114"/>
      <c r="C556" s="112"/>
      <c r="D556" s="112"/>
      <c r="E556" s="112"/>
      <c r="F556" s="112"/>
      <c r="G556" s="112"/>
      <c r="H556" s="112"/>
      <c r="I556" s="147"/>
      <c r="J556" s="112"/>
      <c r="K556" s="112"/>
      <c r="L556" s="112"/>
      <c r="M556" s="112"/>
      <c r="N556" s="112"/>
      <c r="O556" s="112"/>
      <c r="P556" s="112"/>
      <c r="Q556" s="112"/>
      <c r="R556" s="112"/>
      <c r="S556" s="112"/>
      <c r="T556" s="112"/>
      <c r="U556" s="112"/>
      <c r="V556" s="112"/>
      <c r="W556" s="112"/>
      <c r="X556" s="112"/>
      <c r="Y556" s="112"/>
      <c r="Z556" s="112"/>
      <c r="AA556" s="112"/>
    </row>
    <row r="557" spans="1:27" ht="14.25" customHeight="1">
      <c r="A557" s="112"/>
      <c r="B557" s="114"/>
      <c r="C557" s="112"/>
      <c r="D557" s="112"/>
      <c r="E557" s="112"/>
      <c r="F557" s="112"/>
      <c r="G557" s="112"/>
      <c r="H557" s="112"/>
      <c r="I557" s="147"/>
      <c r="J557" s="112"/>
      <c r="K557" s="112"/>
      <c r="L557" s="112"/>
      <c r="M557" s="112"/>
      <c r="N557" s="112"/>
      <c r="O557" s="112"/>
      <c r="P557" s="112"/>
      <c r="Q557" s="112"/>
      <c r="R557" s="112"/>
      <c r="S557" s="112"/>
      <c r="T557" s="112"/>
      <c r="U557" s="112"/>
      <c r="V557" s="112"/>
      <c r="W557" s="112"/>
      <c r="X557" s="112"/>
      <c r="Y557" s="112"/>
      <c r="Z557" s="112"/>
      <c r="AA557" s="112"/>
    </row>
    <row r="558" spans="1:27" ht="14.25" customHeight="1">
      <c r="A558" s="112"/>
      <c r="B558" s="114"/>
      <c r="C558" s="112"/>
      <c r="D558" s="112"/>
      <c r="E558" s="112"/>
      <c r="F558" s="112"/>
      <c r="G558" s="112"/>
      <c r="H558" s="112"/>
      <c r="I558" s="147"/>
      <c r="J558" s="112"/>
      <c r="K558" s="112"/>
      <c r="L558" s="112"/>
      <c r="M558" s="112"/>
      <c r="N558" s="112"/>
      <c r="O558" s="112"/>
      <c r="P558" s="112"/>
      <c r="Q558" s="112"/>
      <c r="R558" s="112"/>
      <c r="S558" s="112"/>
      <c r="T558" s="112"/>
      <c r="U558" s="112"/>
      <c r="V558" s="112"/>
      <c r="W558" s="112"/>
      <c r="X558" s="112"/>
      <c r="Y558" s="112"/>
      <c r="Z558" s="112"/>
      <c r="AA558" s="112"/>
    </row>
    <row r="559" spans="1:27" ht="14.25" customHeight="1">
      <c r="A559" s="112"/>
      <c r="B559" s="114"/>
      <c r="C559" s="112"/>
      <c r="D559" s="112"/>
      <c r="E559" s="112"/>
      <c r="F559" s="112"/>
      <c r="G559" s="112"/>
      <c r="H559" s="112"/>
      <c r="I559" s="147"/>
      <c r="J559" s="112"/>
      <c r="K559" s="112"/>
      <c r="L559" s="112"/>
      <c r="M559" s="112"/>
      <c r="N559" s="112"/>
      <c r="O559" s="112"/>
      <c r="P559" s="112"/>
      <c r="Q559" s="112"/>
      <c r="R559" s="112"/>
      <c r="S559" s="112"/>
      <c r="T559" s="112"/>
      <c r="U559" s="112"/>
      <c r="V559" s="112"/>
      <c r="W559" s="112"/>
      <c r="X559" s="112"/>
      <c r="Y559" s="112"/>
      <c r="Z559" s="112"/>
      <c r="AA559" s="112"/>
    </row>
    <row r="560" spans="1:27" ht="14.25" customHeight="1">
      <c r="A560" s="112"/>
      <c r="B560" s="114"/>
      <c r="C560" s="112"/>
      <c r="D560" s="112"/>
      <c r="E560" s="112"/>
      <c r="F560" s="112"/>
      <c r="G560" s="112"/>
      <c r="H560" s="112"/>
      <c r="I560" s="147"/>
      <c r="J560" s="112"/>
      <c r="K560" s="112"/>
      <c r="L560" s="112"/>
      <c r="M560" s="112"/>
      <c r="N560" s="112"/>
      <c r="O560" s="112"/>
      <c r="P560" s="112"/>
      <c r="Q560" s="112"/>
      <c r="R560" s="112"/>
      <c r="S560" s="112"/>
      <c r="T560" s="112"/>
      <c r="U560" s="112"/>
      <c r="V560" s="112"/>
      <c r="W560" s="112"/>
      <c r="X560" s="112"/>
      <c r="Y560" s="112"/>
      <c r="Z560" s="112"/>
      <c r="AA560" s="112"/>
    </row>
    <row r="561" spans="1:27" ht="14.25" customHeight="1">
      <c r="A561" s="112"/>
      <c r="B561" s="114"/>
      <c r="C561" s="112"/>
      <c r="D561" s="112"/>
      <c r="E561" s="112"/>
      <c r="F561" s="112"/>
      <c r="G561" s="112"/>
      <c r="H561" s="112"/>
      <c r="I561" s="147"/>
      <c r="J561" s="112"/>
      <c r="K561" s="112"/>
      <c r="L561" s="112"/>
      <c r="M561" s="112"/>
      <c r="N561" s="112"/>
      <c r="O561" s="112"/>
      <c r="P561" s="112"/>
      <c r="Q561" s="112"/>
      <c r="R561" s="112"/>
      <c r="S561" s="112"/>
      <c r="T561" s="112"/>
      <c r="U561" s="112"/>
      <c r="V561" s="112"/>
      <c r="W561" s="112"/>
      <c r="X561" s="112"/>
      <c r="Y561" s="112"/>
      <c r="Z561" s="112"/>
      <c r="AA561" s="112"/>
    </row>
    <row r="562" spans="1:27" ht="14.25" customHeight="1">
      <c r="A562" s="112"/>
      <c r="B562" s="114"/>
      <c r="C562" s="112"/>
      <c r="D562" s="112"/>
      <c r="E562" s="112"/>
      <c r="F562" s="112"/>
      <c r="G562" s="112"/>
      <c r="H562" s="112"/>
      <c r="I562" s="147"/>
      <c r="J562" s="112"/>
      <c r="K562" s="112"/>
      <c r="L562" s="112"/>
      <c r="M562" s="112"/>
      <c r="N562" s="112"/>
      <c r="O562" s="112"/>
      <c r="P562" s="112"/>
      <c r="Q562" s="112"/>
      <c r="R562" s="112"/>
      <c r="S562" s="112"/>
      <c r="T562" s="112"/>
      <c r="U562" s="112"/>
      <c r="V562" s="112"/>
      <c r="W562" s="112"/>
      <c r="X562" s="112"/>
      <c r="Y562" s="112"/>
      <c r="Z562" s="112"/>
      <c r="AA562" s="112"/>
    </row>
    <row r="563" spans="1:27" ht="14.25" customHeight="1">
      <c r="A563" s="112"/>
      <c r="B563" s="114"/>
      <c r="C563" s="112"/>
      <c r="D563" s="112"/>
      <c r="E563" s="112"/>
      <c r="F563" s="112"/>
      <c r="G563" s="112"/>
      <c r="H563" s="112"/>
      <c r="I563" s="147"/>
      <c r="J563" s="112"/>
      <c r="K563" s="112"/>
      <c r="L563" s="112"/>
      <c r="M563" s="112"/>
      <c r="N563" s="112"/>
      <c r="O563" s="112"/>
      <c r="P563" s="112"/>
      <c r="Q563" s="112"/>
      <c r="R563" s="112"/>
      <c r="S563" s="112"/>
      <c r="T563" s="112"/>
      <c r="U563" s="112"/>
      <c r="V563" s="112"/>
      <c r="W563" s="112"/>
      <c r="X563" s="112"/>
      <c r="Y563" s="112"/>
      <c r="Z563" s="112"/>
      <c r="AA563" s="112"/>
    </row>
    <row r="564" spans="1:27" ht="14.25" customHeight="1">
      <c r="A564" s="112"/>
      <c r="B564" s="114"/>
      <c r="C564" s="112"/>
      <c r="D564" s="112"/>
      <c r="E564" s="112"/>
      <c r="F564" s="112"/>
      <c r="G564" s="112"/>
      <c r="H564" s="112"/>
      <c r="I564" s="147"/>
      <c r="J564" s="112"/>
      <c r="K564" s="112"/>
      <c r="L564" s="112"/>
      <c r="M564" s="112"/>
      <c r="N564" s="112"/>
      <c r="O564" s="112"/>
      <c r="P564" s="112"/>
      <c r="Q564" s="112"/>
      <c r="R564" s="112"/>
      <c r="S564" s="112"/>
      <c r="T564" s="112"/>
      <c r="U564" s="112"/>
      <c r="V564" s="112"/>
      <c r="W564" s="112"/>
      <c r="X564" s="112"/>
      <c r="Y564" s="112"/>
      <c r="Z564" s="112"/>
      <c r="AA564" s="112"/>
    </row>
    <row r="565" spans="1:27" ht="14.25" customHeight="1">
      <c r="A565" s="112"/>
      <c r="B565" s="114"/>
      <c r="C565" s="112"/>
      <c r="D565" s="112"/>
      <c r="E565" s="112"/>
      <c r="F565" s="112"/>
      <c r="G565" s="112"/>
      <c r="H565" s="112"/>
      <c r="I565" s="147"/>
      <c r="J565" s="112"/>
      <c r="K565" s="112"/>
      <c r="L565" s="112"/>
      <c r="M565" s="112"/>
      <c r="N565" s="112"/>
      <c r="O565" s="112"/>
      <c r="P565" s="112"/>
      <c r="Q565" s="112"/>
      <c r="R565" s="112"/>
      <c r="S565" s="112"/>
      <c r="T565" s="112"/>
      <c r="U565" s="112"/>
      <c r="V565" s="112"/>
      <c r="W565" s="112"/>
      <c r="X565" s="112"/>
      <c r="Y565" s="112"/>
      <c r="Z565" s="112"/>
      <c r="AA565" s="112"/>
    </row>
    <row r="566" spans="1:27" ht="14.25" customHeight="1">
      <c r="A566" s="112"/>
      <c r="B566" s="114"/>
      <c r="C566" s="112"/>
      <c r="D566" s="112"/>
      <c r="E566" s="112"/>
      <c r="F566" s="112"/>
      <c r="G566" s="112"/>
      <c r="H566" s="112"/>
      <c r="I566" s="147"/>
      <c r="J566" s="112"/>
      <c r="K566" s="112"/>
      <c r="L566" s="112"/>
      <c r="M566" s="112"/>
      <c r="N566" s="112"/>
      <c r="O566" s="112"/>
      <c r="P566" s="112"/>
      <c r="Q566" s="112"/>
      <c r="R566" s="112"/>
      <c r="S566" s="112"/>
      <c r="T566" s="112"/>
      <c r="U566" s="112"/>
      <c r="V566" s="112"/>
      <c r="W566" s="112"/>
      <c r="X566" s="112"/>
      <c r="Y566" s="112"/>
      <c r="Z566" s="112"/>
      <c r="AA566" s="112"/>
    </row>
    <row r="567" spans="1:27" ht="14.25" customHeight="1">
      <c r="A567" s="112"/>
      <c r="B567" s="114"/>
      <c r="C567" s="112"/>
      <c r="D567" s="112"/>
      <c r="E567" s="112"/>
      <c r="F567" s="112"/>
      <c r="G567" s="112"/>
      <c r="H567" s="112"/>
      <c r="I567" s="147"/>
      <c r="J567" s="112"/>
      <c r="K567" s="112"/>
      <c r="L567" s="112"/>
      <c r="M567" s="112"/>
      <c r="N567" s="112"/>
      <c r="O567" s="112"/>
      <c r="P567" s="112"/>
      <c r="Q567" s="112"/>
      <c r="R567" s="112"/>
      <c r="S567" s="112"/>
      <c r="T567" s="112"/>
      <c r="U567" s="112"/>
      <c r="V567" s="112"/>
      <c r="W567" s="112"/>
      <c r="X567" s="112"/>
      <c r="Y567" s="112"/>
      <c r="Z567" s="112"/>
      <c r="AA567" s="112"/>
    </row>
    <row r="568" spans="1:27" ht="14.25" customHeight="1">
      <c r="A568" s="112"/>
      <c r="B568" s="114"/>
      <c r="C568" s="112"/>
      <c r="D568" s="112"/>
      <c r="E568" s="112"/>
      <c r="F568" s="112"/>
      <c r="G568" s="112"/>
      <c r="H568" s="112"/>
      <c r="I568" s="147"/>
      <c r="J568" s="112"/>
      <c r="K568" s="112"/>
      <c r="L568" s="112"/>
      <c r="M568" s="112"/>
      <c r="N568" s="112"/>
      <c r="O568" s="112"/>
      <c r="P568" s="112"/>
      <c r="Q568" s="112"/>
      <c r="R568" s="112"/>
      <c r="S568" s="112"/>
      <c r="T568" s="112"/>
      <c r="U568" s="112"/>
      <c r="V568" s="112"/>
      <c r="W568" s="112"/>
      <c r="X568" s="112"/>
      <c r="Y568" s="112"/>
      <c r="Z568" s="112"/>
      <c r="AA568" s="112"/>
    </row>
    <row r="569" spans="1:27" ht="14.25" customHeight="1">
      <c r="A569" s="112"/>
      <c r="B569" s="114"/>
      <c r="C569" s="112"/>
      <c r="D569" s="112"/>
      <c r="E569" s="112"/>
      <c r="F569" s="112"/>
      <c r="G569" s="112"/>
      <c r="H569" s="112"/>
      <c r="I569" s="147"/>
      <c r="J569" s="112"/>
      <c r="K569" s="112"/>
      <c r="L569" s="112"/>
      <c r="M569" s="112"/>
      <c r="N569" s="112"/>
      <c r="O569" s="112"/>
      <c r="P569" s="112"/>
      <c r="Q569" s="112"/>
      <c r="R569" s="112"/>
      <c r="S569" s="112"/>
      <c r="T569" s="112"/>
      <c r="U569" s="112"/>
      <c r="V569" s="112"/>
      <c r="W569" s="112"/>
      <c r="X569" s="112"/>
      <c r="Y569" s="112"/>
      <c r="Z569" s="112"/>
      <c r="AA569" s="112"/>
    </row>
    <row r="570" spans="1:27" ht="14.25" customHeight="1">
      <c r="A570" s="112"/>
      <c r="B570" s="114"/>
      <c r="C570" s="112"/>
      <c r="D570" s="112"/>
      <c r="E570" s="112"/>
      <c r="F570" s="112"/>
      <c r="G570" s="112"/>
      <c r="H570" s="112"/>
      <c r="I570" s="147"/>
      <c r="J570" s="112"/>
      <c r="K570" s="112"/>
      <c r="L570" s="112"/>
      <c r="M570" s="112"/>
      <c r="N570" s="112"/>
      <c r="O570" s="112"/>
      <c r="P570" s="112"/>
      <c r="Q570" s="112"/>
      <c r="R570" s="112"/>
      <c r="S570" s="112"/>
      <c r="T570" s="112"/>
      <c r="U570" s="112"/>
      <c r="V570" s="112"/>
      <c r="W570" s="112"/>
      <c r="X570" s="112"/>
      <c r="Y570" s="112"/>
      <c r="Z570" s="112"/>
      <c r="AA570" s="112"/>
    </row>
    <row r="571" spans="1:27" ht="14.25" customHeight="1">
      <c r="A571" s="112"/>
      <c r="B571" s="114"/>
      <c r="C571" s="112"/>
      <c r="D571" s="112"/>
      <c r="E571" s="112"/>
      <c r="F571" s="112"/>
      <c r="G571" s="112"/>
      <c r="H571" s="112"/>
      <c r="I571" s="147"/>
      <c r="J571" s="112"/>
      <c r="K571" s="112"/>
      <c r="L571" s="112"/>
      <c r="M571" s="112"/>
      <c r="N571" s="112"/>
      <c r="O571" s="112"/>
      <c r="P571" s="112"/>
      <c r="Q571" s="112"/>
      <c r="R571" s="112"/>
      <c r="S571" s="112"/>
      <c r="T571" s="112"/>
      <c r="U571" s="112"/>
      <c r="V571" s="112"/>
      <c r="W571" s="112"/>
      <c r="X571" s="112"/>
      <c r="Y571" s="112"/>
      <c r="Z571" s="112"/>
      <c r="AA571" s="112"/>
    </row>
    <row r="572" spans="1:27" ht="14.25" customHeight="1">
      <c r="A572" s="112"/>
      <c r="B572" s="114"/>
      <c r="C572" s="112"/>
      <c r="D572" s="112"/>
      <c r="E572" s="112"/>
      <c r="F572" s="112"/>
      <c r="G572" s="112"/>
      <c r="H572" s="112"/>
      <c r="I572" s="147"/>
      <c r="J572" s="112"/>
      <c r="K572" s="112"/>
      <c r="L572" s="112"/>
      <c r="M572" s="112"/>
      <c r="N572" s="112"/>
      <c r="O572" s="112"/>
      <c r="P572" s="112"/>
      <c r="Q572" s="112"/>
      <c r="R572" s="112"/>
      <c r="S572" s="112"/>
      <c r="T572" s="112"/>
      <c r="U572" s="112"/>
      <c r="V572" s="112"/>
      <c r="W572" s="112"/>
      <c r="X572" s="112"/>
      <c r="Y572" s="112"/>
      <c r="Z572" s="112"/>
      <c r="AA572" s="112"/>
    </row>
    <row r="573" spans="1:27" ht="14.25" customHeight="1">
      <c r="A573" s="112"/>
      <c r="B573" s="114"/>
      <c r="C573" s="112"/>
      <c r="D573" s="112"/>
      <c r="E573" s="112"/>
      <c r="F573" s="112"/>
      <c r="G573" s="112"/>
      <c r="H573" s="112"/>
      <c r="I573" s="147"/>
      <c r="J573" s="112"/>
      <c r="K573" s="112"/>
      <c r="L573" s="112"/>
      <c r="M573" s="112"/>
      <c r="N573" s="112"/>
      <c r="O573" s="112"/>
      <c r="P573" s="112"/>
      <c r="Q573" s="112"/>
      <c r="R573" s="112"/>
      <c r="S573" s="112"/>
      <c r="T573" s="112"/>
      <c r="U573" s="112"/>
      <c r="V573" s="112"/>
      <c r="W573" s="112"/>
      <c r="X573" s="112"/>
      <c r="Y573" s="112"/>
      <c r="Z573" s="112"/>
      <c r="AA573" s="112"/>
    </row>
    <row r="574" spans="1:27" ht="14.25" customHeight="1">
      <c r="A574" s="112"/>
      <c r="B574" s="114"/>
      <c r="C574" s="112"/>
      <c r="D574" s="112"/>
      <c r="E574" s="112"/>
      <c r="F574" s="112"/>
      <c r="G574" s="112"/>
      <c r="H574" s="112"/>
      <c r="I574" s="147"/>
      <c r="J574" s="112"/>
      <c r="K574" s="112"/>
      <c r="L574" s="112"/>
      <c r="M574" s="112"/>
      <c r="N574" s="112"/>
      <c r="O574" s="112"/>
      <c r="P574" s="112"/>
      <c r="Q574" s="112"/>
      <c r="R574" s="112"/>
      <c r="S574" s="112"/>
      <c r="T574" s="112"/>
      <c r="U574" s="112"/>
      <c r="V574" s="112"/>
      <c r="W574" s="112"/>
      <c r="X574" s="112"/>
      <c r="Y574" s="112"/>
      <c r="Z574" s="112"/>
      <c r="AA574" s="112"/>
    </row>
    <row r="575" spans="1:27" ht="14.25" customHeight="1">
      <c r="A575" s="112"/>
      <c r="B575" s="114"/>
      <c r="C575" s="112"/>
      <c r="D575" s="112"/>
      <c r="E575" s="112"/>
      <c r="F575" s="112"/>
      <c r="G575" s="112"/>
      <c r="H575" s="112"/>
      <c r="I575" s="147"/>
      <c r="J575" s="112"/>
      <c r="K575" s="112"/>
      <c r="L575" s="112"/>
      <c r="M575" s="112"/>
      <c r="N575" s="112"/>
      <c r="O575" s="112"/>
      <c r="P575" s="112"/>
      <c r="Q575" s="112"/>
      <c r="R575" s="112"/>
      <c r="S575" s="112"/>
      <c r="T575" s="112"/>
      <c r="U575" s="112"/>
      <c r="V575" s="112"/>
      <c r="W575" s="112"/>
      <c r="X575" s="112"/>
      <c r="Y575" s="112"/>
      <c r="Z575" s="112"/>
      <c r="AA575" s="112"/>
    </row>
    <row r="576" spans="1:27" ht="14.25" customHeight="1">
      <c r="A576" s="112"/>
      <c r="B576" s="114"/>
      <c r="C576" s="112"/>
      <c r="D576" s="112"/>
      <c r="E576" s="112"/>
      <c r="F576" s="112"/>
      <c r="G576" s="112"/>
      <c r="H576" s="112"/>
      <c r="I576" s="147"/>
      <c r="J576" s="112"/>
      <c r="K576" s="112"/>
      <c r="L576" s="112"/>
      <c r="M576" s="112"/>
      <c r="N576" s="112"/>
      <c r="O576" s="112"/>
      <c r="P576" s="112"/>
      <c r="Q576" s="112"/>
      <c r="R576" s="112"/>
      <c r="S576" s="112"/>
      <c r="T576" s="112"/>
      <c r="U576" s="112"/>
      <c r="V576" s="112"/>
      <c r="W576" s="112"/>
      <c r="X576" s="112"/>
      <c r="Y576" s="112"/>
      <c r="Z576" s="112"/>
      <c r="AA576" s="112"/>
    </row>
    <row r="577" spans="1:27" ht="14.25" customHeight="1">
      <c r="A577" s="112"/>
      <c r="B577" s="114"/>
      <c r="C577" s="112"/>
      <c r="D577" s="112"/>
      <c r="E577" s="112"/>
      <c r="F577" s="112"/>
      <c r="G577" s="112"/>
      <c r="H577" s="112"/>
      <c r="I577" s="147"/>
      <c r="J577" s="112"/>
      <c r="K577" s="112"/>
      <c r="L577" s="112"/>
      <c r="M577" s="112"/>
      <c r="N577" s="112"/>
      <c r="O577" s="112"/>
      <c r="P577" s="112"/>
      <c r="Q577" s="112"/>
      <c r="R577" s="112"/>
      <c r="S577" s="112"/>
      <c r="T577" s="112"/>
      <c r="U577" s="112"/>
      <c r="V577" s="112"/>
      <c r="W577" s="112"/>
      <c r="X577" s="112"/>
      <c r="Y577" s="112"/>
      <c r="Z577" s="112"/>
      <c r="AA577" s="112"/>
    </row>
    <row r="578" spans="1:27" ht="14.25" customHeight="1">
      <c r="A578" s="112"/>
      <c r="B578" s="114"/>
      <c r="C578" s="112"/>
      <c r="D578" s="112"/>
      <c r="E578" s="112"/>
      <c r="F578" s="112"/>
      <c r="G578" s="112"/>
      <c r="H578" s="112"/>
      <c r="I578" s="147"/>
      <c r="J578" s="112"/>
      <c r="K578" s="112"/>
      <c r="L578" s="112"/>
      <c r="M578" s="112"/>
      <c r="N578" s="112"/>
      <c r="O578" s="112"/>
      <c r="P578" s="112"/>
      <c r="Q578" s="112"/>
      <c r="R578" s="112"/>
      <c r="S578" s="112"/>
      <c r="T578" s="112"/>
      <c r="U578" s="112"/>
      <c r="V578" s="112"/>
      <c r="W578" s="112"/>
      <c r="X578" s="112"/>
      <c r="Y578" s="112"/>
      <c r="Z578" s="112"/>
      <c r="AA578" s="112"/>
    </row>
    <row r="579" spans="1:27" ht="14.25" customHeight="1">
      <c r="A579" s="112"/>
      <c r="B579" s="114"/>
      <c r="C579" s="112"/>
      <c r="D579" s="112"/>
      <c r="E579" s="112"/>
      <c r="F579" s="112"/>
      <c r="G579" s="112"/>
      <c r="H579" s="112"/>
      <c r="I579" s="147"/>
      <c r="J579" s="112"/>
      <c r="K579" s="112"/>
      <c r="L579" s="112"/>
      <c r="M579" s="112"/>
      <c r="N579" s="112"/>
      <c r="O579" s="112"/>
      <c r="P579" s="112"/>
      <c r="Q579" s="112"/>
      <c r="R579" s="112"/>
      <c r="S579" s="112"/>
      <c r="T579" s="112"/>
      <c r="U579" s="112"/>
      <c r="V579" s="112"/>
      <c r="W579" s="112"/>
      <c r="X579" s="112"/>
      <c r="Y579" s="112"/>
      <c r="Z579" s="112"/>
      <c r="AA579" s="112"/>
    </row>
    <row r="580" spans="1:27" ht="14.25" customHeight="1">
      <c r="A580" s="112"/>
      <c r="B580" s="114"/>
      <c r="C580" s="112"/>
      <c r="D580" s="112"/>
      <c r="E580" s="112"/>
      <c r="F580" s="112"/>
      <c r="G580" s="112"/>
      <c r="H580" s="112"/>
      <c r="I580" s="147"/>
      <c r="J580" s="112"/>
      <c r="K580" s="112"/>
      <c r="L580" s="112"/>
      <c r="M580" s="112"/>
      <c r="N580" s="112"/>
      <c r="O580" s="112"/>
      <c r="P580" s="112"/>
      <c r="Q580" s="112"/>
      <c r="R580" s="112"/>
      <c r="S580" s="112"/>
      <c r="T580" s="112"/>
      <c r="U580" s="112"/>
      <c r="V580" s="112"/>
      <c r="W580" s="112"/>
      <c r="X580" s="112"/>
      <c r="Y580" s="112"/>
      <c r="Z580" s="112"/>
      <c r="AA580" s="112"/>
    </row>
    <row r="581" spans="1:27" ht="14.25" customHeight="1">
      <c r="A581" s="112"/>
      <c r="B581" s="114"/>
      <c r="C581" s="112"/>
      <c r="D581" s="112"/>
      <c r="E581" s="112"/>
      <c r="F581" s="112"/>
      <c r="G581" s="112"/>
      <c r="H581" s="112"/>
      <c r="I581" s="147"/>
      <c r="J581" s="112"/>
      <c r="K581" s="112"/>
      <c r="L581" s="112"/>
      <c r="M581" s="112"/>
      <c r="N581" s="112"/>
      <c r="O581" s="112"/>
      <c r="P581" s="112"/>
      <c r="Q581" s="112"/>
      <c r="R581" s="112"/>
      <c r="S581" s="112"/>
      <c r="T581" s="112"/>
      <c r="U581" s="112"/>
      <c r="V581" s="112"/>
      <c r="W581" s="112"/>
      <c r="X581" s="112"/>
      <c r="Y581" s="112"/>
      <c r="Z581" s="112"/>
      <c r="AA581" s="112"/>
    </row>
    <row r="582" spans="1:27" ht="14.25" customHeight="1">
      <c r="A582" s="112"/>
      <c r="B582" s="114"/>
      <c r="C582" s="112"/>
      <c r="D582" s="112"/>
      <c r="E582" s="112"/>
      <c r="F582" s="112"/>
      <c r="G582" s="112"/>
      <c r="H582" s="112"/>
      <c r="I582" s="147"/>
      <c r="J582" s="112"/>
      <c r="K582" s="112"/>
      <c r="L582" s="112"/>
      <c r="M582" s="112"/>
      <c r="N582" s="112"/>
      <c r="O582" s="112"/>
      <c r="P582" s="112"/>
      <c r="Q582" s="112"/>
      <c r="R582" s="112"/>
      <c r="S582" s="112"/>
      <c r="T582" s="112"/>
      <c r="U582" s="112"/>
      <c r="V582" s="112"/>
      <c r="W582" s="112"/>
      <c r="X582" s="112"/>
      <c r="Y582" s="112"/>
      <c r="Z582" s="112"/>
      <c r="AA582" s="112"/>
    </row>
    <row r="583" spans="1:27" ht="14.25" customHeight="1">
      <c r="A583" s="112"/>
      <c r="B583" s="114"/>
      <c r="C583" s="112"/>
      <c r="D583" s="112"/>
      <c r="E583" s="112"/>
      <c r="F583" s="112"/>
      <c r="G583" s="112"/>
      <c r="H583" s="112"/>
      <c r="I583" s="147"/>
      <c r="J583" s="112"/>
      <c r="K583" s="112"/>
      <c r="L583" s="112"/>
      <c r="M583" s="112"/>
      <c r="N583" s="112"/>
      <c r="O583" s="112"/>
      <c r="P583" s="112"/>
      <c r="Q583" s="112"/>
      <c r="R583" s="112"/>
      <c r="S583" s="112"/>
      <c r="T583" s="112"/>
      <c r="U583" s="112"/>
      <c r="V583" s="112"/>
      <c r="W583" s="112"/>
      <c r="X583" s="112"/>
      <c r="Y583" s="112"/>
      <c r="Z583" s="112"/>
      <c r="AA583" s="112"/>
    </row>
    <row r="584" spans="1:27" ht="14.25" customHeight="1">
      <c r="A584" s="112"/>
      <c r="B584" s="114"/>
      <c r="C584" s="112"/>
      <c r="D584" s="112"/>
      <c r="E584" s="112"/>
      <c r="F584" s="112"/>
      <c r="G584" s="112"/>
      <c r="H584" s="112"/>
      <c r="I584" s="147"/>
      <c r="J584" s="112"/>
      <c r="K584" s="112"/>
      <c r="L584" s="112"/>
      <c r="M584" s="112"/>
      <c r="N584" s="112"/>
      <c r="O584" s="112"/>
      <c r="P584" s="112"/>
      <c r="Q584" s="112"/>
      <c r="R584" s="112"/>
      <c r="S584" s="112"/>
      <c r="T584" s="112"/>
      <c r="U584" s="112"/>
      <c r="V584" s="112"/>
      <c r="W584" s="112"/>
      <c r="X584" s="112"/>
      <c r="Y584" s="112"/>
      <c r="Z584" s="112"/>
      <c r="AA584" s="112"/>
    </row>
    <row r="585" spans="1:27" ht="14.25" customHeight="1">
      <c r="A585" s="112"/>
      <c r="B585" s="114"/>
      <c r="C585" s="112"/>
      <c r="D585" s="112"/>
      <c r="E585" s="112"/>
      <c r="F585" s="112"/>
      <c r="G585" s="112"/>
      <c r="H585" s="112"/>
      <c r="I585" s="147"/>
      <c r="J585" s="112"/>
      <c r="K585" s="112"/>
      <c r="L585" s="112"/>
      <c r="M585" s="112"/>
      <c r="N585" s="112"/>
      <c r="O585" s="112"/>
      <c r="P585" s="112"/>
      <c r="Q585" s="112"/>
      <c r="R585" s="112"/>
      <c r="S585" s="112"/>
      <c r="T585" s="112"/>
      <c r="U585" s="112"/>
      <c r="V585" s="112"/>
      <c r="W585" s="112"/>
      <c r="X585" s="112"/>
      <c r="Y585" s="112"/>
      <c r="Z585" s="112"/>
      <c r="AA585" s="112"/>
    </row>
    <row r="586" spans="1:27" ht="14.25" customHeight="1">
      <c r="A586" s="112"/>
      <c r="B586" s="114"/>
      <c r="C586" s="112"/>
      <c r="D586" s="112"/>
      <c r="E586" s="112"/>
      <c r="F586" s="112"/>
      <c r="G586" s="112"/>
      <c r="H586" s="112"/>
      <c r="I586" s="147"/>
      <c r="J586" s="112"/>
      <c r="K586" s="112"/>
      <c r="L586" s="112"/>
      <c r="M586" s="112"/>
      <c r="N586" s="112"/>
      <c r="O586" s="112"/>
      <c r="P586" s="112"/>
      <c r="Q586" s="112"/>
      <c r="R586" s="112"/>
      <c r="S586" s="112"/>
      <c r="T586" s="112"/>
      <c r="U586" s="112"/>
      <c r="V586" s="112"/>
      <c r="W586" s="112"/>
      <c r="X586" s="112"/>
      <c r="Y586" s="112"/>
      <c r="Z586" s="112"/>
      <c r="AA586" s="112"/>
    </row>
    <row r="587" spans="1:27" ht="14.25" customHeight="1">
      <c r="A587" s="112"/>
      <c r="B587" s="114"/>
      <c r="C587" s="112"/>
      <c r="D587" s="112"/>
      <c r="E587" s="112"/>
      <c r="F587" s="112"/>
      <c r="G587" s="112"/>
      <c r="H587" s="112"/>
      <c r="I587" s="147"/>
      <c r="J587" s="112"/>
      <c r="K587" s="112"/>
      <c r="L587" s="112"/>
      <c r="M587" s="112"/>
      <c r="N587" s="112"/>
      <c r="O587" s="112"/>
      <c r="P587" s="112"/>
      <c r="Q587" s="112"/>
      <c r="R587" s="112"/>
      <c r="S587" s="112"/>
      <c r="T587" s="112"/>
      <c r="U587" s="112"/>
      <c r="V587" s="112"/>
      <c r="W587" s="112"/>
      <c r="X587" s="112"/>
      <c r="Y587" s="112"/>
      <c r="Z587" s="112"/>
      <c r="AA587" s="112"/>
    </row>
    <row r="588" spans="1:27" ht="14.25" customHeight="1">
      <c r="A588" s="112"/>
      <c r="B588" s="114"/>
      <c r="C588" s="112"/>
      <c r="D588" s="112"/>
      <c r="E588" s="112"/>
      <c r="F588" s="112"/>
      <c r="G588" s="112"/>
      <c r="H588" s="112"/>
      <c r="I588" s="147"/>
      <c r="J588" s="112"/>
      <c r="K588" s="112"/>
      <c r="L588" s="112"/>
      <c r="M588" s="112"/>
      <c r="N588" s="112"/>
      <c r="O588" s="112"/>
      <c r="P588" s="112"/>
      <c r="Q588" s="112"/>
      <c r="R588" s="112"/>
      <c r="S588" s="112"/>
      <c r="T588" s="112"/>
      <c r="U588" s="112"/>
      <c r="V588" s="112"/>
      <c r="W588" s="112"/>
      <c r="X588" s="112"/>
      <c r="Y588" s="112"/>
      <c r="Z588" s="112"/>
      <c r="AA588" s="112"/>
    </row>
    <row r="589" spans="1:27" ht="14.25" customHeight="1">
      <c r="A589" s="112"/>
      <c r="B589" s="114"/>
      <c r="C589" s="112"/>
      <c r="D589" s="112"/>
      <c r="E589" s="112"/>
      <c r="F589" s="112"/>
      <c r="G589" s="112"/>
      <c r="H589" s="112"/>
      <c r="I589" s="147"/>
      <c r="J589" s="112"/>
      <c r="K589" s="112"/>
      <c r="L589" s="112"/>
      <c r="M589" s="112"/>
      <c r="N589" s="112"/>
      <c r="O589" s="112"/>
      <c r="P589" s="112"/>
      <c r="Q589" s="112"/>
      <c r="R589" s="112"/>
      <c r="S589" s="112"/>
      <c r="T589" s="112"/>
      <c r="U589" s="112"/>
      <c r="V589" s="112"/>
      <c r="W589" s="112"/>
      <c r="X589" s="112"/>
      <c r="Y589" s="112"/>
      <c r="Z589" s="112"/>
      <c r="AA589" s="112"/>
    </row>
    <row r="590" spans="1:27" ht="14.25" customHeight="1">
      <c r="A590" s="112"/>
      <c r="B590" s="114"/>
      <c r="C590" s="112"/>
      <c r="D590" s="112"/>
      <c r="E590" s="112"/>
      <c r="F590" s="112"/>
      <c r="G590" s="112"/>
      <c r="H590" s="112"/>
      <c r="I590" s="147"/>
      <c r="J590" s="112"/>
      <c r="K590" s="112"/>
      <c r="L590" s="112"/>
      <c r="M590" s="112"/>
      <c r="N590" s="112"/>
      <c r="O590" s="112"/>
      <c r="P590" s="112"/>
      <c r="Q590" s="112"/>
      <c r="R590" s="112"/>
      <c r="S590" s="112"/>
      <c r="T590" s="112"/>
      <c r="U590" s="112"/>
      <c r="V590" s="112"/>
      <c r="W590" s="112"/>
      <c r="X590" s="112"/>
      <c r="Y590" s="112"/>
      <c r="Z590" s="112"/>
      <c r="AA590" s="112"/>
    </row>
    <row r="591" spans="1:27" ht="14.25" customHeight="1">
      <c r="A591" s="112"/>
      <c r="B591" s="114"/>
      <c r="C591" s="112"/>
      <c r="D591" s="112"/>
      <c r="E591" s="112"/>
      <c r="F591" s="112"/>
      <c r="G591" s="112"/>
      <c r="H591" s="112"/>
      <c r="I591" s="147"/>
      <c r="J591" s="112"/>
      <c r="K591" s="112"/>
      <c r="L591" s="112"/>
      <c r="M591" s="112"/>
      <c r="N591" s="112"/>
      <c r="O591" s="112"/>
      <c r="P591" s="112"/>
      <c r="Q591" s="112"/>
      <c r="R591" s="112"/>
      <c r="S591" s="112"/>
      <c r="T591" s="112"/>
      <c r="U591" s="112"/>
      <c r="V591" s="112"/>
      <c r="W591" s="112"/>
      <c r="X591" s="112"/>
      <c r="Y591" s="112"/>
      <c r="Z591" s="112"/>
      <c r="AA591" s="112"/>
    </row>
    <row r="592" spans="1:27" ht="14.25" customHeight="1">
      <c r="A592" s="112"/>
      <c r="B592" s="114"/>
      <c r="C592" s="112"/>
      <c r="D592" s="112"/>
      <c r="E592" s="112"/>
      <c r="F592" s="112"/>
      <c r="G592" s="112"/>
      <c r="H592" s="112"/>
      <c r="I592" s="147"/>
      <c r="J592" s="112"/>
      <c r="K592" s="112"/>
      <c r="L592" s="112"/>
      <c r="M592" s="112"/>
      <c r="N592" s="112"/>
      <c r="O592" s="112"/>
      <c r="P592" s="112"/>
      <c r="Q592" s="112"/>
      <c r="R592" s="112"/>
      <c r="S592" s="112"/>
      <c r="T592" s="112"/>
      <c r="U592" s="112"/>
      <c r="V592" s="112"/>
      <c r="W592" s="112"/>
      <c r="X592" s="112"/>
      <c r="Y592" s="112"/>
      <c r="Z592" s="112"/>
      <c r="AA592" s="112"/>
    </row>
    <row r="593" spans="1:27" ht="14.25" customHeight="1">
      <c r="A593" s="112"/>
      <c r="B593" s="114"/>
      <c r="C593" s="112"/>
      <c r="D593" s="112"/>
      <c r="E593" s="112"/>
      <c r="F593" s="112"/>
      <c r="G593" s="112"/>
      <c r="H593" s="112"/>
      <c r="I593" s="147"/>
      <c r="J593" s="112"/>
      <c r="K593" s="112"/>
      <c r="L593" s="112"/>
      <c r="M593" s="112"/>
      <c r="N593" s="112"/>
      <c r="O593" s="112"/>
      <c r="P593" s="112"/>
      <c r="Q593" s="112"/>
      <c r="R593" s="112"/>
      <c r="S593" s="112"/>
      <c r="T593" s="112"/>
      <c r="U593" s="112"/>
      <c r="V593" s="112"/>
      <c r="W593" s="112"/>
      <c r="X593" s="112"/>
      <c r="Y593" s="112"/>
      <c r="Z593" s="112"/>
      <c r="AA593" s="112"/>
    </row>
    <row r="594" spans="1:27" ht="14.25" customHeight="1">
      <c r="A594" s="112"/>
      <c r="B594" s="114"/>
      <c r="C594" s="112"/>
      <c r="D594" s="112"/>
      <c r="E594" s="112"/>
      <c r="F594" s="112"/>
      <c r="G594" s="112"/>
      <c r="H594" s="112"/>
      <c r="I594" s="147"/>
      <c r="J594" s="112"/>
      <c r="K594" s="112"/>
      <c r="L594" s="112"/>
      <c r="M594" s="112"/>
      <c r="N594" s="112"/>
      <c r="O594" s="112"/>
      <c r="P594" s="112"/>
      <c r="Q594" s="112"/>
      <c r="R594" s="112"/>
      <c r="S594" s="112"/>
      <c r="T594" s="112"/>
      <c r="U594" s="112"/>
      <c r="V594" s="112"/>
      <c r="W594" s="112"/>
      <c r="X594" s="112"/>
      <c r="Y594" s="112"/>
      <c r="Z594" s="112"/>
      <c r="AA594" s="112"/>
    </row>
    <row r="595" spans="1:27" ht="14.25" customHeight="1">
      <c r="A595" s="112"/>
      <c r="B595" s="114"/>
      <c r="C595" s="112"/>
      <c r="D595" s="112"/>
      <c r="E595" s="112"/>
      <c r="F595" s="112"/>
      <c r="G595" s="112"/>
      <c r="H595" s="112"/>
      <c r="I595" s="147"/>
      <c r="J595" s="112"/>
      <c r="K595" s="112"/>
      <c r="L595" s="112"/>
      <c r="M595" s="112"/>
      <c r="N595" s="112"/>
      <c r="O595" s="112"/>
      <c r="P595" s="112"/>
      <c r="Q595" s="112"/>
      <c r="R595" s="112"/>
      <c r="S595" s="112"/>
      <c r="T595" s="112"/>
      <c r="U595" s="112"/>
      <c r="V595" s="112"/>
      <c r="W595" s="112"/>
      <c r="X595" s="112"/>
      <c r="Y595" s="112"/>
      <c r="Z595" s="112"/>
      <c r="AA595" s="112"/>
    </row>
    <row r="596" spans="1:27" ht="14.25" customHeight="1">
      <c r="A596" s="112"/>
      <c r="B596" s="114"/>
      <c r="C596" s="112"/>
      <c r="D596" s="112"/>
      <c r="E596" s="112"/>
      <c r="F596" s="112"/>
      <c r="G596" s="112"/>
      <c r="H596" s="112"/>
      <c r="I596" s="147"/>
      <c r="J596" s="112"/>
      <c r="K596" s="112"/>
      <c r="L596" s="112"/>
      <c r="M596" s="112"/>
      <c r="N596" s="112"/>
      <c r="O596" s="112"/>
      <c r="P596" s="112"/>
      <c r="Q596" s="112"/>
      <c r="R596" s="112"/>
      <c r="S596" s="112"/>
      <c r="T596" s="112"/>
      <c r="U596" s="112"/>
      <c r="V596" s="112"/>
      <c r="W596" s="112"/>
      <c r="X596" s="112"/>
      <c r="Y596" s="112"/>
      <c r="Z596" s="112"/>
      <c r="AA596" s="112"/>
    </row>
    <row r="597" spans="1:27" ht="14.25" customHeight="1">
      <c r="A597" s="112"/>
      <c r="B597" s="114"/>
      <c r="C597" s="112"/>
      <c r="D597" s="112"/>
      <c r="E597" s="112"/>
      <c r="F597" s="112"/>
      <c r="G597" s="112"/>
      <c r="H597" s="112"/>
      <c r="I597" s="147"/>
      <c r="J597" s="112"/>
      <c r="K597" s="112"/>
      <c r="L597" s="112"/>
      <c r="M597" s="112"/>
      <c r="N597" s="112"/>
      <c r="O597" s="112"/>
      <c r="P597" s="112"/>
      <c r="Q597" s="112"/>
      <c r="R597" s="112"/>
      <c r="S597" s="112"/>
      <c r="T597" s="112"/>
      <c r="U597" s="112"/>
      <c r="V597" s="112"/>
      <c r="W597" s="112"/>
      <c r="X597" s="112"/>
      <c r="Y597" s="112"/>
      <c r="Z597" s="112"/>
      <c r="AA597" s="112"/>
    </row>
    <row r="598" spans="1:27" ht="14.25" customHeight="1">
      <c r="A598" s="112"/>
      <c r="B598" s="114"/>
      <c r="C598" s="112"/>
      <c r="D598" s="112"/>
      <c r="E598" s="112"/>
      <c r="F598" s="112"/>
      <c r="G598" s="112"/>
      <c r="H598" s="112"/>
      <c r="I598" s="147"/>
      <c r="J598" s="112"/>
      <c r="K598" s="112"/>
      <c r="L598" s="112"/>
      <c r="M598" s="112"/>
      <c r="N598" s="112"/>
      <c r="O598" s="112"/>
      <c r="P598" s="112"/>
      <c r="Q598" s="112"/>
      <c r="R598" s="112"/>
      <c r="S598" s="112"/>
      <c r="T598" s="112"/>
      <c r="U598" s="112"/>
      <c r="V598" s="112"/>
      <c r="W598" s="112"/>
      <c r="X598" s="112"/>
      <c r="Y598" s="112"/>
      <c r="Z598" s="112"/>
      <c r="AA598" s="112"/>
    </row>
    <row r="599" spans="1:27" ht="14.25" customHeight="1">
      <c r="A599" s="112"/>
      <c r="B599" s="114"/>
      <c r="C599" s="112"/>
      <c r="D599" s="112"/>
      <c r="E599" s="112"/>
      <c r="F599" s="112"/>
      <c r="G599" s="112"/>
      <c r="H599" s="112"/>
      <c r="I599" s="147"/>
      <c r="J599" s="112"/>
      <c r="K599" s="112"/>
      <c r="L599" s="112"/>
      <c r="M599" s="112"/>
      <c r="N599" s="112"/>
      <c r="O599" s="112"/>
      <c r="P599" s="112"/>
      <c r="Q599" s="112"/>
      <c r="R599" s="112"/>
      <c r="S599" s="112"/>
      <c r="T599" s="112"/>
      <c r="U599" s="112"/>
      <c r="V599" s="112"/>
      <c r="W599" s="112"/>
      <c r="X599" s="112"/>
      <c r="Y599" s="112"/>
      <c r="Z599" s="112"/>
      <c r="AA599" s="112"/>
    </row>
    <row r="600" spans="1:27" ht="14.25" customHeight="1">
      <c r="A600" s="112"/>
      <c r="B600" s="114"/>
      <c r="C600" s="112"/>
      <c r="D600" s="112"/>
      <c r="E600" s="112"/>
      <c r="F600" s="112"/>
      <c r="G600" s="112"/>
      <c r="H600" s="112"/>
      <c r="I600" s="147"/>
      <c r="J600" s="112"/>
      <c r="K600" s="112"/>
      <c r="L600" s="112"/>
      <c r="M600" s="112"/>
      <c r="N600" s="112"/>
      <c r="O600" s="112"/>
      <c r="P600" s="112"/>
      <c r="Q600" s="112"/>
      <c r="R600" s="112"/>
      <c r="S600" s="112"/>
      <c r="T600" s="112"/>
      <c r="U600" s="112"/>
      <c r="V600" s="112"/>
      <c r="W600" s="112"/>
      <c r="X600" s="112"/>
      <c r="Y600" s="112"/>
      <c r="Z600" s="112"/>
      <c r="AA600" s="112"/>
    </row>
    <row r="601" spans="1:27" ht="14.25" customHeight="1">
      <c r="A601" s="112"/>
      <c r="B601" s="114"/>
      <c r="C601" s="112"/>
      <c r="D601" s="112"/>
      <c r="E601" s="112"/>
      <c r="F601" s="112"/>
      <c r="G601" s="112"/>
      <c r="H601" s="112"/>
      <c r="I601" s="147"/>
      <c r="J601" s="112"/>
      <c r="K601" s="112"/>
      <c r="L601" s="112"/>
      <c r="M601" s="112"/>
      <c r="N601" s="112"/>
      <c r="O601" s="112"/>
      <c r="P601" s="112"/>
      <c r="Q601" s="112"/>
      <c r="R601" s="112"/>
      <c r="S601" s="112"/>
      <c r="T601" s="112"/>
      <c r="U601" s="112"/>
      <c r="V601" s="112"/>
      <c r="W601" s="112"/>
      <c r="X601" s="112"/>
      <c r="Y601" s="112"/>
      <c r="Z601" s="112"/>
      <c r="AA601" s="112"/>
    </row>
    <row r="602" spans="1:27" ht="14.25" customHeight="1">
      <c r="A602" s="112"/>
      <c r="B602" s="114"/>
      <c r="C602" s="112"/>
      <c r="D602" s="112"/>
      <c r="E602" s="112"/>
      <c r="F602" s="112"/>
      <c r="G602" s="112"/>
      <c r="H602" s="112"/>
      <c r="I602" s="147"/>
      <c r="J602" s="112"/>
      <c r="K602" s="112"/>
      <c r="L602" s="112"/>
      <c r="M602" s="112"/>
      <c r="N602" s="112"/>
      <c r="O602" s="112"/>
      <c r="P602" s="112"/>
      <c r="Q602" s="112"/>
      <c r="R602" s="112"/>
      <c r="S602" s="112"/>
      <c r="T602" s="112"/>
      <c r="U602" s="112"/>
      <c r="V602" s="112"/>
      <c r="W602" s="112"/>
      <c r="X602" s="112"/>
      <c r="Y602" s="112"/>
      <c r="Z602" s="112"/>
      <c r="AA602" s="112"/>
    </row>
    <row r="603" spans="1:27" ht="14.25" customHeight="1">
      <c r="A603" s="112"/>
      <c r="B603" s="114"/>
      <c r="C603" s="112"/>
      <c r="D603" s="112"/>
      <c r="E603" s="112"/>
      <c r="F603" s="112"/>
      <c r="G603" s="112"/>
      <c r="H603" s="112"/>
      <c r="I603" s="147"/>
      <c r="J603" s="112"/>
      <c r="K603" s="112"/>
      <c r="L603" s="112"/>
      <c r="M603" s="112"/>
      <c r="N603" s="112"/>
      <c r="O603" s="112"/>
      <c r="P603" s="112"/>
      <c r="Q603" s="112"/>
      <c r="R603" s="112"/>
      <c r="S603" s="112"/>
      <c r="T603" s="112"/>
      <c r="U603" s="112"/>
      <c r="V603" s="112"/>
      <c r="W603" s="112"/>
      <c r="X603" s="112"/>
      <c r="Y603" s="112"/>
      <c r="Z603" s="112"/>
      <c r="AA603" s="112"/>
    </row>
    <row r="604" spans="1:27" ht="14.25" customHeight="1">
      <c r="A604" s="112"/>
      <c r="B604" s="114"/>
      <c r="C604" s="112"/>
      <c r="D604" s="112"/>
      <c r="E604" s="112"/>
      <c r="F604" s="112"/>
      <c r="G604" s="112"/>
      <c r="H604" s="112"/>
      <c r="I604" s="147"/>
      <c r="J604" s="112"/>
      <c r="K604" s="112"/>
      <c r="L604" s="112"/>
      <c r="M604" s="112"/>
      <c r="N604" s="112"/>
      <c r="O604" s="112"/>
      <c r="P604" s="112"/>
      <c r="Q604" s="112"/>
      <c r="R604" s="112"/>
      <c r="S604" s="112"/>
      <c r="T604" s="112"/>
      <c r="U604" s="112"/>
      <c r="V604" s="112"/>
      <c r="W604" s="112"/>
      <c r="X604" s="112"/>
      <c r="Y604" s="112"/>
      <c r="Z604" s="112"/>
      <c r="AA604" s="112"/>
    </row>
    <row r="605" spans="1:27" ht="14.25" customHeight="1">
      <c r="A605" s="112"/>
      <c r="B605" s="114"/>
      <c r="C605" s="112"/>
      <c r="D605" s="112"/>
      <c r="E605" s="112"/>
      <c r="F605" s="112"/>
      <c r="G605" s="112"/>
      <c r="H605" s="112"/>
      <c r="I605" s="147"/>
      <c r="J605" s="112"/>
      <c r="K605" s="112"/>
      <c r="L605" s="112"/>
      <c r="M605" s="112"/>
      <c r="N605" s="112"/>
      <c r="O605" s="112"/>
      <c r="P605" s="112"/>
      <c r="Q605" s="112"/>
      <c r="R605" s="112"/>
      <c r="S605" s="112"/>
      <c r="T605" s="112"/>
      <c r="U605" s="112"/>
      <c r="V605" s="112"/>
      <c r="W605" s="112"/>
      <c r="X605" s="112"/>
      <c r="Y605" s="112"/>
      <c r="Z605" s="112"/>
      <c r="AA605" s="112"/>
    </row>
    <row r="606" spans="1:27" ht="14.25" customHeight="1">
      <c r="A606" s="112"/>
      <c r="B606" s="114"/>
      <c r="C606" s="112"/>
      <c r="D606" s="112"/>
      <c r="E606" s="112"/>
      <c r="F606" s="112"/>
      <c r="G606" s="112"/>
      <c r="H606" s="112"/>
      <c r="I606" s="147"/>
      <c r="J606" s="112"/>
      <c r="K606" s="112"/>
      <c r="L606" s="112"/>
      <c r="M606" s="112"/>
      <c r="N606" s="112"/>
      <c r="O606" s="112"/>
      <c r="P606" s="112"/>
      <c r="Q606" s="112"/>
      <c r="R606" s="112"/>
      <c r="S606" s="112"/>
      <c r="T606" s="112"/>
      <c r="U606" s="112"/>
      <c r="V606" s="112"/>
      <c r="W606" s="112"/>
      <c r="X606" s="112"/>
      <c r="Y606" s="112"/>
      <c r="Z606" s="112"/>
      <c r="AA606" s="112"/>
    </row>
    <row r="607" spans="1:27" ht="14.25" customHeight="1">
      <c r="A607" s="112"/>
      <c r="B607" s="114"/>
      <c r="C607" s="112"/>
      <c r="D607" s="112"/>
      <c r="E607" s="112"/>
      <c r="F607" s="112"/>
      <c r="G607" s="112"/>
      <c r="H607" s="112"/>
      <c r="I607" s="147"/>
      <c r="J607" s="112"/>
      <c r="K607" s="112"/>
      <c r="L607" s="112"/>
      <c r="M607" s="112"/>
      <c r="N607" s="112"/>
      <c r="O607" s="112"/>
      <c r="P607" s="112"/>
      <c r="Q607" s="112"/>
      <c r="R607" s="112"/>
      <c r="S607" s="112"/>
      <c r="T607" s="112"/>
      <c r="U607" s="112"/>
      <c r="V607" s="112"/>
      <c r="W607" s="112"/>
      <c r="X607" s="112"/>
      <c r="Y607" s="112"/>
      <c r="Z607" s="112"/>
      <c r="AA607" s="112"/>
    </row>
    <row r="608" spans="1:27" ht="14.25" customHeight="1">
      <c r="A608" s="112"/>
      <c r="B608" s="114"/>
      <c r="C608" s="112"/>
      <c r="D608" s="112"/>
      <c r="E608" s="112"/>
      <c r="F608" s="112"/>
      <c r="G608" s="112"/>
      <c r="H608" s="112"/>
      <c r="I608" s="147"/>
      <c r="J608" s="112"/>
      <c r="K608" s="112"/>
      <c r="L608" s="112"/>
      <c r="M608" s="112"/>
      <c r="N608" s="112"/>
      <c r="O608" s="112"/>
      <c r="P608" s="112"/>
      <c r="Q608" s="112"/>
      <c r="R608" s="112"/>
      <c r="S608" s="112"/>
      <c r="T608" s="112"/>
      <c r="U608" s="112"/>
      <c r="V608" s="112"/>
      <c r="W608" s="112"/>
      <c r="X608" s="112"/>
      <c r="Y608" s="112"/>
      <c r="Z608" s="112"/>
      <c r="AA608" s="112"/>
    </row>
    <row r="609" spans="1:27" ht="14.25" customHeight="1">
      <c r="A609" s="112"/>
      <c r="B609" s="114"/>
      <c r="C609" s="112"/>
      <c r="D609" s="112"/>
      <c r="E609" s="112"/>
      <c r="F609" s="112"/>
      <c r="G609" s="112"/>
      <c r="H609" s="112"/>
      <c r="I609" s="147"/>
      <c r="J609" s="112"/>
      <c r="K609" s="112"/>
      <c r="L609" s="112"/>
      <c r="M609" s="112"/>
      <c r="N609" s="112"/>
      <c r="O609" s="112"/>
      <c r="P609" s="112"/>
      <c r="Q609" s="112"/>
      <c r="R609" s="112"/>
      <c r="S609" s="112"/>
      <c r="T609" s="112"/>
      <c r="U609" s="112"/>
      <c r="V609" s="112"/>
      <c r="W609" s="112"/>
      <c r="X609" s="112"/>
      <c r="Y609" s="112"/>
      <c r="Z609" s="112"/>
      <c r="AA609" s="112"/>
    </row>
    <row r="610" spans="1:27" ht="14.25" customHeight="1">
      <c r="A610" s="112"/>
      <c r="B610" s="114"/>
      <c r="C610" s="112"/>
      <c r="D610" s="112"/>
      <c r="E610" s="112"/>
      <c r="F610" s="112"/>
      <c r="G610" s="112"/>
      <c r="H610" s="112"/>
      <c r="I610" s="147"/>
      <c r="J610" s="112"/>
      <c r="K610" s="112"/>
      <c r="L610" s="112"/>
      <c r="M610" s="112"/>
      <c r="N610" s="112"/>
      <c r="O610" s="112"/>
      <c r="P610" s="112"/>
      <c r="Q610" s="112"/>
      <c r="R610" s="112"/>
      <c r="S610" s="112"/>
      <c r="T610" s="112"/>
      <c r="U610" s="112"/>
      <c r="V610" s="112"/>
      <c r="W610" s="112"/>
      <c r="X610" s="112"/>
      <c r="Y610" s="112"/>
      <c r="Z610" s="112"/>
      <c r="AA610" s="112"/>
    </row>
    <row r="611" spans="1:27" ht="14.25" customHeight="1">
      <c r="A611" s="112"/>
      <c r="B611" s="114"/>
      <c r="C611" s="112"/>
      <c r="D611" s="112"/>
      <c r="E611" s="112"/>
      <c r="F611" s="112"/>
      <c r="G611" s="112"/>
      <c r="H611" s="112"/>
      <c r="I611" s="147"/>
      <c r="J611" s="112"/>
      <c r="K611" s="112"/>
      <c r="L611" s="112"/>
      <c r="M611" s="112"/>
      <c r="N611" s="112"/>
      <c r="O611" s="112"/>
      <c r="P611" s="112"/>
      <c r="Q611" s="112"/>
      <c r="R611" s="112"/>
      <c r="S611" s="112"/>
      <c r="T611" s="112"/>
      <c r="U611" s="112"/>
      <c r="V611" s="112"/>
      <c r="W611" s="112"/>
      <c r="X611" s="112"/>
      <c r="Y611" s="112"/>
      <c r="Z611" s="112"/>
      <c r="AA611" s="112"/>
    </row>
    <row r="612" spans="1:27" ht="14.25" customHeight="1">
      <c r="A612" s="112"/>
      <c r="B612" s="114"/>
      <c r="C612" s="112"/>
      <c r="D612" s="112"/>
      <c r="E612" s="112"/>
      <c r="F612" s="112"/>
      <c r="G612" s="112"/>
      <c r="H612" s="112"/>
      <c r="I612" s="147"/>
      <c r="J612" s="112"/>
      <c r="K612" s="112"/>
      <c r="L612" s="112"/>
      <c r="M612" s="112"/>
      <c r="N612" s="112"/>
      <c r="O612" s="112"/>
      <c r="P612" s="112"/>
      <c r="Q612" s="112"/>
      <c r="R612" s="112"/>
      <c r="S612" s="112"/>
      <c r="T612" s="112"/>
      <c r="U612" s="112"/>
      <c r="V612" s="112"/>
      <c r="W612" s="112"/>
      <c r="X612" s="112"/>
      <c r="Y612" s="112"/>
      <c r="Z612" s="112"/>
      <c r="AA612" s="112"/>
    </row>
    <row r="613" spans="1:27" ht="14.25" customHeight="1">
      <c r="A613" s="112"/>
      <c r="B613" s="114"/>
      <c r="C613" s="112"/>
      <c r="D613" s="112"/>
      <c r="E613" s="112"/>
      <c r="F613" s="112"/>
      <c r="G613" s="112"/>
      <c r="H613" s="112"/>
      <c r="I613" s="147"/>
      <c r="J613" s="112"/>
      <c r="K613" s="112"/>
      <c r="L613" s="112"/>
      <c r="M613" s="112"/>
      <c r="N613" s="112"/>
      <c r="O613" s="112"/>
      <c r="P613" s="112"/>
      <c r="Q613" s="112"/>
      <c r="R613" s="112"/>
      <c r="S613" s="112"/>
      <c r="T613" s="112"/>
      <c r="U613" s="112"/>
      <c r="V613" s="112"/>
      <c r="W613" s="112"/>
      <c r="X613" s="112"/>
      <c r="Y613" s="112"/>
      <c r="Z613" s="112"/>
      <c r="AA613" s="112"/>
    </row>
    <row r="614" spans="1:27" ht="14.25" customHeight="1">
      <c r="A614" s="112"/>
      <c r="B614" s="114"/>
      <c r="C614" s="112"/>
      <c r="D614" s="112"/>
      <c r="E614" s="112"/>
      <c r="F614" s="112"/>
      <c r="G614" s="112"/>
      <c r="H614" s="112"/>
      <c r="I614" s="147"/>
      <c r="J614" s="112"/>
      <c r="K614" s="112"/>
      <c r="L614" s="112"/>
      <c r="M614" s="112"/>
      <c r="N614" s="112"/>
      <c r="O614" s="112"/>
      <c r="P614" s="112"/>
      <c r="Q614" s="112"/>
      <c r="R614" s="112"/>
      <c r="S614" s="112"/>
      <c r="T614" s="112"/>
      <c r="U614" s="112"/>
      <c r="V614" s="112"/>
      <c r="W614" s="112"/>
      <c r="X614" s="112"/>
      <c r="Y614" s="112"/>
      <c r="Z614" s="112"/>
      <c r="AA614" s="112"/>
    </row>
    <row r="615" spans="1:27" ht="14.25" customHeight="1">
      <c r="A615" s="112"/>
      <c r="B615" s="114"/>
      <c r="C615" s="112"/>
      <c r="D615" s="112"/>
      <c r="E615" s="112"/>
      <c r="F615" s="112"/>
      <c r="G615" s="112"/>
      <c r="H615" s="112"/>
      <c r="I615" s="147"/>
      <c r="J615" s="112"/>
      <c r="K615" s="112"/>
      <c r="L615" s="112"/>
      <c r="M615" s="112"/>
      <c r="N615" s="112"/>
      <c r="O615" s="112"/>
      <c r="P615" s="112"/>
      <c r="Q615" s="112"/>
      <c r="R615" s="112"/>
      <c r="S615" s="112"/>
      <c r="T615" s="112"/>
      <c r="U615" s="112"/>
      <c r="V615" s="112"/>
      <c r="W615" s="112"/>
      <c r="X615" s="112"/>
      <c r="Y615" s="112"/>
      <c r="Z615" s="112"/>
      <c r="AA615" s="112"/>
    </row>
    <row r="616" spans="1:27" ht="14.25" customHeight="1">
      <c r="A616" s="112"/>
      <c r="B616" s="114"/>
      <c r="C616" s="112"/>
      <c r="D616" s="112"/>
      <c r="E616" s="112"/>
      <c r="F616" s="112"/>
      <c r="G616" s="112"/>
      <c r="H616" s="112"/>
      <c r="I616" s="147"/>
      <c r="J616" s="112"/>
      <c r="K616" s="112"/>
      <c r="L616" s="112"/>
      <c r="M616" s="112"/>
      <c r="N616" s="112"/>
      <c r="O616" s="112"/>
      <c r="P616" s="112"/>
      <c r="Q616" s="112"/>
      <c r="R616" s="112"/>
      <c r="S616" s="112"/>
      <c r="T616" s="112"/>
      <c r="U616" s="112"/>
      <c r="V616" s="112"/>
      <c r="W616" s="112"/>
      <c r="X616" s="112"/>
      <c r="Y616" s="112"/>
      <c r="Z616" s="112"/>
      <c r="AA616" s="112"/>
    </row>
    <row r="617" spans="1:27" ht="14.25" customHeight="1">
      <c r="A617" s="112"/>
      <c r="B617" s="114"/>
      <c r="C617" s="112"/>
      <c r="D617" s="112"/>
      <c r="E617" s="112"/>
      <c r="F617" s="112"/>
      <c r="G617" s="112"/>
      <c r="H617" s="112"/>
      <c r="I617" s="147"/>
      <c r="J617" s="112"/>
      <c r="K617" s="112"/>
      <c r="L617" s="112"/>
      <c r="M617" s="112"/>
      <c r="N617" s="112"/>
      <c r="O617" s="112"/>
      <c r="P617" s="112"/>
      <c r="Q617" s="112"/>
      <c r="R617" s="112"/>
      <c r="S617" s="112"/>
      <c r="T617" s="112"/>
      <c r="U617" s="112"/>
      <c r="V617" s="112"/>
      <c r="W617" s="112"/>
      <c r="X617" s="112"/>
      <c r="Y617" s="112"/>
      <c r="Z617" s="112"/>
      <c r="AA617" s="112"/>
    </row>
    <row r="618" spans="1:27" ht="14.25" customHeight="1">
      <c r="A618" s="112"/>
      <c r="B618" s="114"/>
      <c r="C618" s="112"/>
      <c r="D618" s="112"/>
      <c r="E618" s="112"/>
      <c r="F618" s="112"/>
      <c r="G618" s="112"/>
      <c r="H618" s="112"/>
      <c r="I618" s="147"/>
      <c r="J618" s="112"/>
      <c r="K618" s="112"/>
      <c r="L618" s="112"/>
      <c r="M618" s="112"/>
      <c r="N618" s="112"/>
      <c r="O618" s="112"/>
      <c r="P618" s="112"/>
      <c r="Q618" s="112"/>
      <c r="R618" s="112"/>
      <c r="S618" s="112"/>
      <c r="T618" s="112"/>
      <c r="U618" s="112"/>
      <c r="V618" s="112"/>
      <c r="W618" s="112"/>
      <c r="X618" s="112"/>
      <c r="Y618" s="112"/>
      <c r="Z618" s="112"/>
      <c r="AA618" s="112"/>
    </row>
    <row r="619" spans="1:27" ht="14.25" customHeight="1">
      <c r="A619" s="112"/>
      <c r="B619" s="114"/>
      <c r="C619" s="112"/>
      <c r="D619" s="112"/>
      <c r="E619" s="112"/>
      <c r="F619" s="112"/>
      <c r="G619" s="112"/>
      <c r="H619" s="112"/>
      <c r="I619" s="147"/>
      <c r="J619" s="112"/>
      <c r="K619" s="112"/>
      <c r="L619" s="112"/>
      <c r="M619" s="112"/>
      <c r="N619" s="112"/>
      <c r="O619" s="112"/>
      <c r="P619" s="112"/>
      <c r="Q619" s="112"/>
      <c r="R619" s="112"/>
      <c r="S619" s="112"/>
      <c r="T619" s="112"/>
      <c r="U619" s="112"/>
      <c r="V619" s="112"/>
      <c r="W619" s="112"/>
      <c r="X619" s="112"/>
      <c r="Y619" s="112"/>
      <c r="Z619" s="112"/>
      <c r="AA619" s="112"/>
    </row>
    <row r="620" spans="1:27" ht="14.25" customHeight="1">
      <c r="A620" s="112"/>
      <c r="B620" s="114"/>
      <c r="C620" s="112"/>
      <c r="D620" s="112"/>
      <c r="E620" s="112"/>
      <c r="F620" s="112"/>
      <c r="G620" s="112"/>
      <c r="H620" s="112"/>
      <c r="I620" s="147"/>
      <c r="J620" s="112"/>
      <c r="K620" s="112"/>
      <c r="L620" s="112"/>
      <c r="M620" s="112"/>
      <c r="N620" s="112"/>
      <c r="O620" s="112"/>
      <c r="P620" s="112"/>
      <c r="Q620" s="112"/>
      <c r="R620" s="112"/>
      <c r="S620" s="112"/>
      <c r="T620" s="112"/>
      <c r="U620" s="112"/>
      <c r="V620" s="112"/>
      <c r="W620" s="112"/>
      <c r="X620" s="112"/>
      <c r="Y620" s="112"/>
      <c r="Z620" s="112"/>
      <c r="AA620" s="112"/>
    </row>
    <row r="621" spans="1:27" ht="14.25" customHeight="1">
      <c r="A621" s="112"/>
      <c r="B621" s="114"/>
      <c r="C621" s="112"/>
      <c r="D621" s="112"/>
      <c r="E621" s="112"/>
      <c r="F621" s="112"/>
      <c r="G621" s="112"/>
      <c r="H621" s="112"/>
      <c r="I621" s="147"/>
      <c r="J621" s="112"/>
      <c r="K621" s="112"/>
      <c r="L621" s="112"/>
      <c r="M621" s="112"/>
      <c r="N621" s="112"/>
      <c r="O621" s="112"/>
      <c r="P621" s="112"/>
      <c r="Q621" s="112"/>
      <c r="R621" s="112"/>
      <c r="S621" s="112"/>
      <c r="T621" s="112"/>
      <c r="U621" s="112"/>
      <c r="V621" s="112"/>
      <c r="W621" s="112"/>
      <c r="X621" s="112"/>
      <c r="Y621" s="112"/>
      <c r="Z621" s="112"/>
      <c r="AA621" s="112"/>
    </row>
    <row r="622" spans="1:27" ht="14.25" customHeight="1">
      <c r="A622" s="112"/>
      <c r="B622" s="114"/>
      <c r="C622" s="112"/>
      <c r="D622" s="112"/>
      <c r="E622" s="112"/>
      <c r="F622" s="112"/>
      <c r="G622" s="112"/>
      <c r="H622" s="112"/>
      <c r="I622" s="147"/>
      <c r="J622" s="112"/>
      <c r="K622" s="112"/>
      <c r="L622" s="112"/>
      <c r="M622" s="112"/>
      <c r="N622" s="112"/>
      <c r="O622" s="112"/>
      <c r="P622" s="112"/>
      <c r="Q622" s="112"/>
      <c r="R622" s="112"/>
      <c r="S622" s="112"/>
      <c r="T622" s="112"/>
      <c r="U622" s="112"/>
      <c r="V622" s="112"/>
      <c r="W622" s="112"/>
      <c r="X622" s="112"/>
      <c r="Y622" s="112"/>
      <c r="Z622" s="112"/>
      <c r="AA622" s="112"/>
    </row>
    <row r="623" spans="1:27" ht="14.25" customHeight="1">
      <c r="A623" s="112"/>
      <c r="B623" s="114"/>
      <c r="C623" s="112"/>
      <c r="D623" s="112"/>
      <c r="E623" s="112"/>
      <c r="F623" s="112"/>
      <c r="G623" s="112"/>
      <c r="H623" s="112"/>
      <c r="I623" s="147"/>
      <c r="J623" s="112"/>
      <c r="K623" s="112"/>
      <c r="L623" s="112"/>
      <c r="M623" s="112"/>
      <c r="N623" s="112"/>
      <c r="O623" s="112"/>
      <c r="P623" s="112"/>
      <c r="Q623" s="112"/>
      <c r="R623" s="112"/>
      <c r="S623" s="112"/>
      <c r="T623" s="112"/>
      <c r="U623" s="112"/>
      <c r="V623" s="112"/>
      <c r="W623" s="112"/>
      <c r="X623" s="112"/>
      <c r="Y623" s="112"/>
      <c r="Z623" s="112"/>
      <c r="AA623" s="112"/>
    </row>
    <row r="624" spans="1:27" ht="14.25" customHeight="1">
      <c r="A624" s="112"/>
      <c r="B624" s="114"/>
      <c r="C624" s="112"/>
      <c r="D624" s="112"/>
      <c r="E624" s="112"/>
      <c r="F624" s="112"/>
      <c r="G624" s="112"/>
      <c r="H624" s="112"/>
      <c r="I624" s="147"/>
      <c r="J624" s="112"/>
      <c r="K624" s="112"/>
      <c r="L624" s="112"/>
      <c r="M624" s="112"/>
      <c r="N624" s="112"/>
      <c r="O624" s="112"/>
      <c r="P624" s="112"/>
      <c r="Q624" s="112"/>
      <c r="R624" s="112"/>
      <c r="S624" s="112"/>
      <c r="T624" s="112"/>
      <c r="U624" s="112"/>
      <c r="V624" s="112"/>
      <c r="W624" s="112"/>
      <c r="X624" s="112"/>
      <c r="Y624" s="112"/>
      <c r="Z624" s="112"/>
      <c r="AA624" s="112"/>
    </row>
    <row r="625" spans="1:27" ht="14.25" customHeight="1">
      <c r="A625" s="112"/>
      <c r="B625" s="114"/>
      <c r="C625" s="112"/>
      <c r="D625" s="112"/>
      <c r="E625" s="112"/>
      <c r="F625" s="112"/>
      <c r="G625" s="112"/>
      <c r="H625" s="112"/>
      <c r="I625" s="147"/>
      <c r="J625" s="112"/>
      <c r="K625" s="112"/>
      <c r="L625" s="112"/>
      <c r="M625" s="112"/>
      <c r="N625" s="112"/>
      <c r="O625" s="112"/>
      <c r="P625" s="112"/>
      <c r="Q625" s="112"/>
      <c r="R625" s="112"/>
      <c r="S625" s="112"/>
      <c r="T625" s="112"/>
      <c r="U625" s="112"/>
      <c r="V625" s="112"/>
      <c r="W625" s="112"/>
      <c r="X625" s="112"/>
      <c r="Y625" s="112"/>
      <c r="Z625" s="112"/>
      <c r="AA625" s="112"/>
    </row>
    <row r="626" spans="1:27" ht="14.25" customHeight="1">
      <c r="A626" s="112"/>
      <c r="B626" s="114"/>
      <c r="C626" s="112"/>
      <c r="D626" s="112"/>
      <c r="E626" s="112"/>
      <c r="F626" s="112"/>
      <c r="G626" s="112"/>
      <c r="H626" s="112"/>
      <c r="I626" s="147"/>
      <c r="J626" s="112"/>
      <c r="K626" s="112"/>
      <c r="L626" s="112"/>
      <c r="M626" s="112"/>
      <c r="N626" s="112"/>
      <c r="O626" s="112"/>
      <c r="P626" s="112"/>
      <c r="Q626" s="112"/>
      <c r="R626" s="112"/>
      <c r="S626" s="112"/>
      <c r="T626" s="112"/>
      <c r="U626" s="112"/>
      <c r="V626" s="112"/>
      <c r="W626" s="112"/>
      <c r="X626" s="112"/>
      <c r="Y626" s="112"/>
      <c r="Z626" s="112"/>
      <c r="AA626" s="112"/>
    </row>
    <row r="627" spans="1:27" ht="14.25" customHeight="1">
      <c r="A627" s="112"/>
      <c r="B627" s="114"/>
      <c r="C627" s="112"/>
      <c r="D627" s="112"/>
      <c r="E627" s="112"/>
      <c r="F627" s="112"/>
      <c r="G627" s="112"/>
      <c r="H627" s="112"/>
      <c r="I627" s="147"/>
      <c r="J627" s="112"/>
      <c r="K627" s="112"/>
      <c r="L627" s="112"/>
      <c r="M627" s="112"/>
      <c r="N627" s="112"/>
      <c r="O627" s="112"/>
      <c r="P627" s="112"/>
      <c r="Q627" s="112"/>
      <c r="R627" s="112"/>
      <c r="S627" s="112"/>
      <c r="T627" s="112"/>
      <c r="U627" s="112"/>
      <c r="V627" s="112"/>
      <c r="W627" s="112"/>
      <c r="X627" s="112"/>
      <c r="Y627" s="112"/>
      <c r="Z627" s="112"/>
      <c r="AA627" s="112"/>
    </row>
    <row r="628" spans="1:27" ht="14.25" customHeight="1">
      <c r="A628" s="112"/>
      <c r="B628" s="114"/>
      <c r="C628" s="112"/>
      <c r="D628" s="112"/>
      <c r="E628" s="112"/>
      <c r="F628" s="112"/>
      <c r="G628" s="112"/>
      <c r="H628" s="112"/>
      <c r="I628" s="147"/>
      <c r="J628" s="112"/>
      <c r="K628" s="112"/>
      <c r="L628" s="112"/>
      <c r="M628" s="112"/>
      <c r="N628" s="112"/>
      <c r="O628" s="112"/>
      <c r="P628" s="112"/>
      <c r="Q628" s="112"/>
      <c r="R628" s="112"/>
      <c r="S628" s="112"/>
      <c r="T628" s="112"/>
      <c r="U628" s="112"/>
      <c r="V628" s="112"/>
      <c r="W628" s="112"/>
      <c r="X628" s="112"/>
      <c r="Y628" s="112"/>
      <c r="Z628" s="112"/>
      <c r="AA628" s="112"/>
    </row>
    <row r="629" spans="1:27" ht="14.25" customHeight="1">
      <c r="A629" s="112"/>
      <c r="B629" s="114"/>
      <c r="C629" s="112"/>
      <c r="D629" s="112"/>
      <c r="E629" s="112"/>
      <c r="F629" s="112"/>
      <c r="G629" s="112"/>
      <c r="H629" s="112"/>
      <c r="I629" s="147"/>
      <c r="J629" s="112"/>
      <c r="K629" s="112"/>
      <c r="L629" s="112"/>
      <c r="M629" s="112"/>
      <c r="N629" s="112"/>
      <c r="O629" s="112"/>
      <c r="P629" s="112"/>
      <c r="Q629" s="112"/>
      <c r="R629" s="112"/>
      <c r="S629" s="112"/>
      <c r="T629" s="112"/>
      <c r="U629" s="112"/>
      <c r="V629" s="112"/>
      <c r="W629" s="112"/>
      <c r="X629" s="112"/>
      <c r="Y629" s="112"/>
      <c r="Z629" s="112"/>
      <c r="AA629" s="112"/>
    </row>
    <row r="630" spans="1:27" ht="14.25" customHeight="1">
      <c r="A630" s="112"/>
      <c r="B630" s="114"/>
      <c r="C630" s="112"/>
      <c r="D630" s="112"/>
      <c r="E630" s="112"/>
      <c r="F630" s="112"/>
      <c r="G630" s="112"/>
      <c r="H630" s="112"/>
      <c r="I630" s="147"/>
      <c r="J630" s="112"/>
      <c r="K630" s="112"/>
      <c r="L630" s="112"/>
      <c r="M630" s="112"/>
      <c r="N630" s="112"/>
      <c r="O630" s="112"/>
      <c r="P630" s="112"/>
      <c r="Q630" s="112"/>
      <c r="R630" s="112"/>
      <c r="S630" s="112"/>
      <c r="T630" s="112"/>
      <c r="U630" s="112"/>
      <c r="V630" s="112"/>
      <c r="W630" s="112"/>
      <c r="X630" s="112"/>
      <c r="Y630" s="112"/>
      <c r="Z630" s="112"/>
      <c r="AA630" s="112"/>
    </row>
    <row r="631" spans="1:27" ht="14.25" customHeight="1">
      <c r="A631" s="112"/>
      <c r="B631" s="114"/>
      <c r="C631" s="112"/>
      <c r="D631" s="112"/>
      <c r="E631" s="112"/>
      <c r="F631" s="112"/>
      <c r="G631" s="112"/>
      <c r="H631" s="112"/>
      <c r="I631" s="147"/>
      <c r="J631" s="112"/>
      <c r="K631" s="112"/>
      <c r="L631" s="112"/>
      <c r="M631" s="112"/>
      <c r="N631" s="112"/>
      <c r="O631" s="112"/>
      <c r="P631" s="112"/>
      <c r="Q631" s="112"/>
      <c r="R631" s="112"/>
      <c r="S631" s="112"/>
      <c r="T631" s="112"/>
      <c r="U631" s="112"/>
      <c r="V631" s="112"/>
      <c r="W631" s="112"/>
      <c r="X631" s="112"/>
      <c r="Y631" s="112"/>
      <c r="Z631" s="112"/>
      <c r="AA631" s="112"/>
    </row>
    <row r="632" spans="1:27" ht="14.25" customHeight="1">
      <c r="A632" s="112"/>
      <c r="B632" s="114"/>
      <c r="C632" s="112"/>
      <c r="D632" s="112"/>
      <c r="E632" s="112"/>
      <c r="F632" s="112"/>
      <c r="G632" s="112"/>
      <c r="H632" s="112"/>
      <c r="I632" s="147"/>
      <c r="J632" s="112"/>
      <c r="K632" s="112"/>
      <c r="L632" s="112"/>
      <c r="M632" s="112"/>
      <c r="N632" s="112"/>
      <c r="O632" s="112"/>
      <c r="P632" s="112"/>
      <c r="Q632" s="112"/>
      <c r="R632" s="112"/>
      <c r="S632" s="112"/>
      <c r="T632" s="112"/>
      <c r="U632" s="112"/>
      <c r="V632" s="112"/>
      <c r="W632" s="112"/>
      <c r="X632" s="112"/>
      <c r="Y632" s="112"/>
      <c r="Z632" s="112"/>
      <c r="AA632" s="112"/>
    </row>
    <row r="633" spans="1:27" ht="14.25" customHeight="1">
      <c r="A633" s="112"/>
      <c r="B633" s="114"/>
      <c r="C633" s="112"/>
      <c r="D633" s="112"/>
      <c r="E633" s="112"/>
      <c r="F633" s="112"/>
      <c r="G633" s="112"/>
      <c r="H633" s="112"/>
      <c r="I633" s="147"/>
      <c r="J633" s="112"/>
      <c r="K633" s="112"/>
      <c r="L633" s="112"/>
      <c r="M633" s="112"/>
      <c r="N633" s="112"/>
      <c r="O633" s="112"/>
      <c r="P633" s="112"/>
      <c r="Q633" s="112"/>
      <c r="R633" s="112"/>
      <c r="S633" s="112"/>
      <c r="T633" s="112"/>
      <c r="U633" s="112"/>
      <c r="V633" s="112"/>
      <c r="W633" s="112"/>
      <c r="X633" s="112"/>
      <c r="Y633" s="112"/>
      <c r="Z633" s="112"/>
      <c r="AA633" s="112"/>
    </row>
    <row r="634" spans="1:27" ht="14.25" customHeight="1">
      <c r="A634" s="112"/>
      <c r="B634" s="114"/>
      <c r="C634" s="112"/>
      <c r="D634" s="112"/>
      <c r="E634" s="112"/>
      <c r="F634" s="112"/>
      <c r="G634" s="112"/>
      <c r="H634" s="112"/>
      <c r="I634" s="147"/>
      <c r="J634" s="112"/>
      <c r="K634" s="112"/>
      <c r="L634" s="112"/>
      <c r="M634" s="112"/>
      <c r="N634" s="112"/>
      <c r="O634" s="112"/>
      <c r="P634" s="112"/>
      <c r="Q634" s="112"/>
      <c r="R634" s="112"/>
      <c r="S634" s="112"/>
      <c r="T634" s="112"/>
      <c r="U634" s="112"/>
      <c r="V634" s="112"/>
      <c r="W634" s="112"/>
      <c r="X634" s="112"/>
      <c r="Y634" s="112"/>
      <c r="Z634" s="112"/>
      <c r="AA634" s="112"/>
    </row>
    <row r="635" spans="1:27" ht="14.25" customHeight="1">
      <c r="A635" s="112"/>
      <c r="B635" s="114"/>
      <c r="C635" s="112"/>
      <c r="D635" s="112"/>
      <c r="E635" s="112"/>
      <c r="F635" s="112"/>
      <c r="G635" s="112"/>
      <c r="H635" s="112"/>
      <c r="I635" s="147"/>
      <c r="J635" s="112"/>
      <c r="K635" s="112"/>
      <c r="L635" s="112"/>
      <c r="M635" s="112"/>
      <c r="N635" s="112"/>
      <c r="O635" s="112"/>
      <c r="P635" s="112"/>
      <c r="Q635" s="112"/>
      <c r="R635" s="112"/>
      <c r="S635" s="112"/>
      <c r="T635" s="112"/>
      <c r="U635" s="112"/>
      <c r="V635" s="112"/>
      <c r="W635" s="112"/>
      <c r="X635" s="112"/>
      <c r="Y635" s="112"/>
      <c r="Z635" s="112"/>
      <c r="AA635" s="112"/>
    </row>
    <row r="636" spans="1:27" ht="14.25" customHeight="1">
      <c r="A636" s="112"/>
      <c r="B636" s="114"/>
      <c r="C636" s="112"/>
      <c r="D636" s="112"/>
      <c r="E636" s="112"/>
      <c r="F636" s="112"/>
      <c r="G636" s="112"/>
      <c r="H636" s="112"/>
      <c r="I636" s="147"/>
      <c r="J636" s="112"/>
      <c r="K636" s="112"/>
      <c r="L636" s="112"/>
      <c r="M636" s="112"/>
      <c r="N636" s="112"/>
      <c r="O636" s="112"/>
      <c r="P636" s="112"/>
      <c r="Q636" s="112"/>
      <c r="R636" s="112"/>
      <c r="S636" s="112"/>
      <c r="T636" s="112"/>
      <c r="U636" s="112"/>
      <c r="V636" s="112"/>
      <c r="W636" s="112"/>
      <c r="X636" s="112"/>
      <c r="Y636" s="112"/>
      <c r="Z636" s="112"/>
      <c r="AA636" s="112"/>
    </row>
    <row r="637" spans="1:27" ht="14.25" customHeight="1">
      <c r="A637" s="112"/>
      <c r="B637" s="114"/>
      <c r="C637" s="112"/>
      <c r="D637" s="112"/>
      <c r="E637" s="112"/>
      <c r="F637" s="112"/>
      <c r="G637" s="112"/>
      <c r="H637" s="112"/>
      <c r="I637" s="147"/>
      <c r="J637" s="112"/>
      <c r="K637" s="112"/>
      <c r="L637" s="112"/>
      <c r="M637" s="112"/>
      <c r="N637" s="112"/>
      <c r="O637" s="112"/>
      <c r="P637" s="112"/>
      <c r="Q637" s="112"/>
      <c r="R637" s="112"/>
      <c r="S637" s="112"/>
      <c r="T637" s="112"/>
      <c r="U637" s="112"/>
      <c r="V637" s="112"/>
      <c r="W637" s="112"/>
      <c r="X637" s="112"/>
      <c r="Y637" s="112"/>
      <c r="Z637" s="112"/>
      <c r="AA637" s="112"/>
    </row>
    <row r="638" spans="1:27" ht="14.25" customHeight="1">
      <c r="A638" s="112"/>
      <c r="B638" s="114"/>
      <c r="C638" s="112"/>
      <c r="D638" s="112"/>
      <c r="E638" s="112"/>
      <c r="F638" s="112"/>
      <c r="G638" s="112"/>
      <c r="H638" s="112"/>
      <c r="I638" s="147"/>
      <c r="J638" s="112"/>
      <c r="K638" s="112"/>
      <c r="L638" s="112"/>
      <c r="M638" s="112"/>
      <c r="N638" s="112"/>
      <c r="O638" s="112"/>
      <c r="P638" s="112"/>
      <c r="Q638" s="112"/>
      <c r="R638" s="112"/>
      <c r="S638" s="112"/>
      <c r="T638" s="112"/>
      <c r="U638" s="112"/>
      <c r="V638" s="112"/>
      <c r="W638" s="112"/>
      <c r="X638" s="112"/>
      <c r="Y638" s="112"/>
      <c r="Z638" s="112"/>
      <c r="AA638" s="112"/>
    </row>
    <row r="639" spans="1:27" ht="14.25" customHeight="1">
      <c r="A639" s="112"/>
      <c r="B639" s="114"/>
      <c r="C639" s="112"/>
      <c r="D639" s="112"/>
      <c r="E639" s="112"/>
      <c r="F639" s="112"/>
      <c r="G639" s="112"/>
      <c r="H639" s="112"/>
      <c r="I639" s="147"/>
      <c r="J639" s="112"/>
      <c r="K639" s="112"/>
      <c r="L639" s="112"/>
      <c r="M639" s="112"/>
      <c r="N639" s="112"/>
      <c r="O639" s="112"/>
      <c r="P639" s="112"/>
      <c r="Q639" s="112"/>
      <c r="R639" s="112"/>
      <c r="S639" s="112"/>
      <c r="T639" s="112"/>
      <c r="U639" s="112"/>
      <c r="V639" s="112"/>
      <c r="W639" s="112"/>
      <c r="X639" s="112"/>
      <c r="Y639" s="112"/>
      <c r="Z639" s="112"/>
      <c r="AA639" s="112"/>
    </row>
    <row r="640" spans="1:27" ht="14.25" customHeight="1">
      <c r="A640" s="112"/>
      <c r="B640" s="114"/>
      <c r="C640" s="112"/>
      <c r="D640" s="112"/>
      <c r="E640" s="112"/>
      <c r="F640" s="112"/>
      <c r="G640" s="112"/>
      <c r="H640" s="112"/>
      <c r="I640" s="147"/>
      <c r="J640" s="112"/>
      <c r="K640" s="112"/>
      <c r="L640" s="112"/>
      <c r="M640" s="112"/>
      <c r="N640" s="112"/>
      <c r="O640" s="112"/>
      <c r="P640" s="112"/>
      <c r="Q640" s="112"/>
      <c r="R640" s="112"/>
      <c r="S640" s="112"/>
      <c r="T640" s="112"/>
      <c r="U640" s="112"/>
      <c r="V640" s="112"/>
      <c r="W640" s="112"/>
      <c r="X640" s="112"/>
      <c r="Y640" s="112"/>
      <c r="Z640" s="112"/>
      <c r="AA640" s="112"/>
    </row>
    <row r="641" spans="1:27" ht="14.25" customHeight="1">
      <c r="A641" s="112"/>
      <c r="B641" s="114"/>
      <c r="C641" s="112"/>
      <c r="D641" s="112"/>
      <c r="E641" s="112"/>
      <c r="F641" s="112"/>
      <c r="G641" s="112"/>
      <c r="H641" s="112"/>
      <c r="I641" s="147"/>
      <c r="J641" s="112"/>
      <c r="K641" s="112"/>
      <c r="L641" s="112"/>
      <c r="M641" s="112"/>
      <c r="N641" s="112"/>
      <c r="O641" s="112"/>
      <c r="P641" s="112"/>
      <c r="Q641" s="112"/>
      <c r="R641" s="112"/>
      <c r="S641" s="112"/>
      <c r="T641" s="112"/>
      <c r="U641" s="112"/>
      <c r="V641" s="112"/>
      <c r="W641" s="112"/>
      <c r="X641" s="112"/>
      <c r="Y641" s="112"/>
      <c r="Z641" s="112"/>
      <c r="AA641" s="112"/>
    </row>
    <row r="642" spans="1:27" ht="14.25" customHeight="1">
      <c r="A642" s="112"/>
      <c r="B642" s="114"/>
      <c r="C642" s="112"/>
      <c r="D642" s="112"/>
      <c r="E642" s="112"/>
      <c r="F642" s="112"/>
      <c r="G642" s="112"/>
      <c r="H642" s="112"/>
      <c r="I642" s="147"/>
      <c r="J642" s="112"/>
      <c r="K642" s="112"/>
      <c r="L642" s="112"/>
      <c r="M642" s="112"/>
      <c r="N642" s="112"/>
      <c r="O642" s="112"/>
      <c r="P642" s="112"/>
      <c r="Q642" s="112"/>
      <c r="R642" s="112"/>
      <c r="S642" s="112"/>
      <c r="T642" s="112"/>
      <c r="U642" s="112"/>
      <c r="V642" s="112"/>
      <c r="W642" s="112"/>
      <c r="X642" s="112"/>
      <c r="Y642" s="112"/>
      <c r="Z642" s="112"/>
      <c r="AA642" s="112"/>
    </row>
    <row r="643" spans="1:27" ht="14.25" customHeight="1">
      <c r="A643" s="112"/>
      <c r="B643" s="114"/>
      <c r="C643" s="112"/>
      <c r="D643" s="112"/>
      <c r="E643" s="112"/>
      <c r="F643" s="112"/>
      <c r="G643" s="112"/>
      <c r="H643" s="112"/>
      <c r="I643" s="147"/>
      <c r="J643" s="112"/>
      <c r="K643" s="112"/>
      <c r="L643" s="112"/>
      <c r="M643" s="112"/>
      <c r="N643" s="112"/>
      <c r="O643" s="112"/>
      <c r="P643" s="112"/>
      <c r="Q643" s="112"/>
      <c r="R643" s="112"/>
      <c r="S643" s="112"/>
      <c r="T643" s="112"/>
      <c r="U643" s="112"/>
      <c r="V643" s="112"/>
      <c r="W643" s="112"/>
      <c r="X643" s="112"/>
      <c r="Y643" s="112"/>
      <c r="Z643" s="112"/>
      <c r="AA643" s="112"/>
    </row>
    <row r="644" spans="1:27" ht="14.25" customHeight="1">
      <c r="A644" s="112"/>
      <c r="B644" s="114"/>
      <c r="C644" s="112"/>
      <c r="D644" s="112"/>
      <c r="E644" s="112"/>
      <c r="F644" s="112"/>
      <c r="G644" s="112"/>
      <c r="H644" s="112"/>
      <c r="I644" s="147"/>
      <c r="J644" s="112"/>
      <c r="K644" s="112"/>
      <c r="L644" s="112"/>
      <c r="M644" s="112"/>
      <c r="N644" s="112"/>
      <c r="O644" s="112"/>
      <c r="P644" s="112"/>
      <c r="Q644" s="112"/>
      <c r="R644" s="112"/>
      <c r="S644" s="112"/>
      <c r="T644" s="112"/>
      <c r="U644" s="112"/>
      <c r="V644" s="112"/>
      <c r="W644" s="112"/>
      <c r="X644" s="112"/>
      <c r="Y644" s="112"/>
      <c r="Z644" s="112"/>
      <c r="AA644" s="112"/>
    </row>
    <row r="645" spans="1:27" ht="14.25" customHeight="1">
      <c r="A645" s="112"/>
      <c r="B645" s="114"/>
      <c r="C645" s="112"/>
      <c r="D645" s="112"/>
      <c r="E645" s="112"/>
      <c r="F645" s="112"/>
      <c r="G645" s="112"/>
      <c r="H645" s="112"/>
      <c r="I645" s="147"/>
      <c r="J645" s="112"/>
      <c r="K645" s="112"/>
      <c r="L645" s="112"/>
      <c r="M645" s="112"/>
      <c r="N645" s="112"/>
      <c r="O645" s="112"/>
      <c r="P645" s="112"/>
      <c r="Q645" s="112"/>
      <c r="R645" s="112"/>
      <c r="S645" s="112"/>
      <c r="T645" s="112"/>
      <c r="U645" s="112"/>
      <c r="V645" s="112"/>
      <c r="W645" s="112"/>
      <c r="X645" s="112"/>
      <c r="Y645" s="112"/>
      <c r="Z645" s="112"/>
      <c r="AA645" s="112"/>
    </row>
    <row r="646" spans="1:27" ht="14.25" customHeight="1">
      <c r="A646" s="112"/>
      <c r="B646" s="114"/>
      <c r="C646" s="112"/>
      <c r="D646" s="112"/>
      <c r="E646" s="112"/>
      <c r="F646" s="112"/>
      <c r="G646" s="112"/>
      <c r="H646" s="112"/>
      <c r="I646" s="147"/>
      <c r="J646" s="112"/>
      <c r="K646" s="112"/>
      <c r="L646" s="112"/>
      <c r="M646" s="112"/>
      <c r="N646" s="112"/>
      <c r="O646" s="112"/>
      <c r="P646" s="112"/>
      <c r="Q646" s="112"/>
      <c r="R646" s="112"/>
      <c r="S646" s="112"/>
      <c r="T646" s="112"/>
      <c r="U646" s="112"/>
      <c r="V646" s="112"/>
      <c r="W646" s="112"/>
      <c r="X646" s="112"/>
      <c r="Y646" s="112"/>
      <c r="Z646" s="112"/>
      <c r="AA646" s="112"/>
    </row>
    <row r="647" spans="1:27" ht="14.25" customHeight="1">
      <c r="A647" s="112"/>
      <c r="B647" s="114"/>
      <c r="C647" s="112"/>
      <c r="D647" s="112"/>
      <c r="E647" s="112"/>
      <c r="F647" s="112"/>
      <c r="G647" s="112"/>
      <c r="H647" s="112"/>
      <c r="I647" s="147"/>
      <c r="J647" s="112"/>
      <c r="K647" s="112"/>
      <c r="L647" s="112"/>
      <c r="M647" s="112"/>
      <c r="N647" s="112"/>
      <c r="O647" s="112"/>
      <c r="P647" s="112"/>
      <c r="Q647" s="112"/>
      <c r="R647" s="112"/>
      <c r="S647" s="112"/>
      <c r="T647" s="112"/>
      <c r="U647" s="112"/>
      <c r="V647" s="112"/>
      <c r="W647" s="112"/>
      <c r="X647" s="112"/>
      <c r="Y647" s="112"/>
      <c r="Z647" s="112"/>
      <c r="AA647" s="112"/>
    </row>
    <row r="648" spans="1:27" ht="14.25" customHeight="1">
      <c r="A648" s="112"/>
      <c r="B648" s="114"/>
      <c r="C648" s="112"/>
      <c r="D648" s="112"/>
      <c r="E648" s="112"/>
      <c r="F648" s="112"/>
      <c r="G648" s="112"/>
      <c r="H648" s="112"/>
      <c r="I648" s="147"/>
      <c r="J648" s="112"/>
      <c r="K648" s="112"/>
      <c r="L648" s="112"/>
      <c r="M648" s="112"/>
      <c r="N648" s="112"/>
      <c r="O648" s="112"/>
      <c r="P648" s="112"/>
      <c r="Q648" s="112"/>
      <c r="R648" s="112"/>
      <c r="S648" s="112"/>
      <c r="T648" s="112"/>
      <c r="U648" s="112"/>
      <c r="V648" s="112"/>
      <c r="W648" s="112"/>
      <c r="X648" s="112"/>
      <c r="Y648" s="112"/>
      <c r="Z648" s="112"/>
      <c r="AA648" s="112"/>
    </row>
    <row r="649" spans="1:27" ht="14.25" customHeight="1">
      <c r="A649" s="112"/>
      <c r="B649" s="114"/>
      <c r="C649" s="112"/>
      <c r="D649" s="112"/>
      <c r="E649" s="112"/>
      <c r="F649" s="112"/>
      <c r="G649" s="112"/>
      <c r="H649" s="112"/>
      <c r="I649" s="147"/>
      <c r="J649" s="112"/>
      <c r="K649" s="112"/>
      <c r="L649" s="112"/>
      <c r="M649" s="112"/>
      <c r="N649" s="112"/>
      <c r="O649" s="112"/>
      <c r="P649" s="112"/>
      <c r="Q649" s="112"/>
      <c r="R649" s="112"/>
      <c r="S649" s="112"/>
      <c r="T649" s="112"/>
      <c r="U649" s="112"/>
      <c r="V649" s="112"/>
      <c r="W649" s="112"/>
      <c r="X649" s="112"/>
      <c r="Y649" s="112"/>
      <c r="Z649" s="112"/>
      <c r="AA649" s="112"/>
    </row>
    <row r="650" spans="1:27" ht="14.25" customHeight="1">
      <c r="A650" s="112"/>
      <c r="B650" s="114"/>
      <c r="C650" s="112"/>
      <c r="D650" s="112"/>
      <c r="E650" s="112"/>
      <c r="F650" s="112"/>
      <c r="G650" s="112"/>
      <c r="H650" s="112"/>
      <c r="I650" s="147"/>
      <c r="J650" s="112"/>
      <c r="K650" s="112"/>
      <c r="L650" s="112"/>
      <c r="M650" s="112"/>
      <c r="N650" s="112"/>
      <c r="O650" s="112"/>
      <c r="P650" s="112"/>
      <c r="Q650" s="112"/>
      <c r="R650" s="112"/>
      <c r="S650" s="112"/>
      <c r="T650" s="112"/>
      <c r="U650" s="112"/>
      <c r="V650" s="112"/>
      <c r="W650" s="112"/>
      <c r="X650" s="112"/>
      <c r="Y650" s="112"/>
      <c r="Z650" s="112"/>
      <c r="AA650" s="112"/>
    </row>
    <row r="651" spans="1:27" ht="14.25" customHeight="1">
      <c r="A651" s="112"/>
      <c r="B651" s="114"/>
      <c r="C651" s="112"/>
      <c r="D651" s="112"/>
      <c r="E651" s="112"/>
      <c r="F651" s="112"/>
      <c r="G651" s="112"/>
      <c r="H651" s="112"/>
      <c r="I651" s="147"/>
      <c r="J651" s="112"/>
      <c r="K651" s="112"/>
      <c r="L651" s="112"/>
      <c r="M651" s="112"/>
      <c r="N651" s="112"/>
      <c r="O651" s="112"/>
      <c r="P651" s="112"/>
      <c r="Q651" s="112"/>
      <c r="R651" s="112"/>
      <c r="S651" s="112"/>
      <c r="T651" s="112"/>
      <c r="U651" s="112"/>
      <c r="V651" s="112"/>
      <c r="W651" s="112"/>
      <c r="X651" s="112"/>
      <c r="Y651" s="112"/>
      <c r="Z651" s="112"/>
      <c r="AA651" s="112"/>
    </row>
    <row r="652" spans="1:27" ht="14.25" customHeight="1">
      <c r="A652" s="112"/>
      <c r="B652" s="114"/>
      <c r="C652" s="112"/>
      <c r="D652" s="112"/>
      <c r="E652" s="112"/>
      <c r="F652" s="112"/>
      <c r="G652" s="112"/>
      <c r="H652" s="112"/>
      <c r="I652" s="147"/>
      <c r="J652" s="112"/>
      <c r="K652" s="112"/>
      <c r="L652" s="112"/>
      <c r="M652" s="112"/>
      <c r="N652" s="112"/>
      <c r="O652" s="112"/>
      <c r="P652" s="112"/>
      <c r="Q652" s="112"/>
      <c r="R652" s="112"/>
      <c r="S652" s="112"/>
      <c r="T652" s="112"/>
      <c r="U652" s="112"/>
      <c r="V652" s="112"/>
      <c r="W652" s="112"/>
      <c r="X652" s="112"/>
      <c r="Y652" s="112"/>
      <c r="Z652" s="112"/>
      <c r="AA652" s="112"/>
    </row>
    <row r="653" spans="1:27" ht="14.25" customHeight="1">
      <c r="A653" s="112"/>
      <c r="B653" s="114"/>
      <c r="C653" s="112"/>
      <c r="D653" s="112"/>
      <c r="E653" s="112"/>
      <c r="F653" s="112"/>
      <c r="G653" s="112"/>
      <c r="H653" s="112"/>
      <c r="I653" s="147"/>
      <c r="J653" s="112"/>
      <c r="K653" s="112"/>
      <c r="L653" s="112"/>
      <c r="M653" s="112"/>
      <c r="N653" s="112"/>
      <c r="O653" s="112"/>
      <c r="P653" s="112"/>
      <c r="Q653" s="112"/>
      <c r="R653" s="112"/>
      <c r="S653" s="112"/>
      <c r="T653" s="112"/>
      <c r="U653" s="112"/>
      <c r="V653" s="112"/>
      <c r="W653" s="112"/>
      <c r="X653" s="112"/>
      <c r="Y653" s="112"/>
      <c r="Z653" s="112"/>
      <c r="AA653" s="112"/>
    </row>
    <row r="654" spans="1:27" ht="14.25" customHeight="1">
      <c r="A654" s="112"/>
      <c r="B654" s="114"/>
      <c r="C654" s="112"/>
      <c r="D654" s="112"/>
      <c r="E654" s="112"/>
      <c r="F654" s="112"/>
      <c r="G654" s="112"/>
      <c r="H654" s="112"/>
      <c r="I654" s="147"/>
      <c r="J654" s="112"/>
      <c r="K654" s="112"/>
      <c r="L654" s="112"/>
      <c r="M654" s="112"/>
      <c r="N654" s="112"/>
      <c r="O654" s="112"/>
      <c r="P654" s="112"/>
      <c r="Q654" s="112"/>
      <c r="R654" s="112"/>
      <c r="S654" s="112"/>
      <c r="T654" s="112"/>
      <c r="U654" s="112"/>
      <c r="V654" s="112"/>
      <c r="W654" s="112"/>
      <c r="X654" s="112"/>
      <c r="Y654" s="112"/>
      <c r="Z654" s="112"/>
      <c r="AA654" s="112"/>
    </row>
    <row r="655" spans="1:27" ht="14.25" customHeight="1">
      <c r="A655" s="112"/>
      <c r="B655" s="114"/>
      <c r="C655" s="112"/>
      <c r="D655" s="112"/>
      <c r="E655" s="112"/>
      <c r="F655" s="112"/>
      <c r="G655" s="112"/>
      <c r="H655" s="112"/>
      <c r="I655" s="147"/>
      <c r="J655" s="112"/>
      <c r="K655" s="112"/>
      <c r="L655" s="112"/>
      <c r="M655" s="112"/>
      <c r="N655" s="112"/>
      <c r="O655" s="112"/>
      <c r="P655" s="112"/>
      <c r="Q655" s="112"/>
      <c r="R655" s="112"/>
      <c r="S655" s="112"/>
      <c r="T655" s="112"/>
      <c r="U655" s="112"/>
      <c r="V655" s="112"/>
      <c r="W655" s="112"/>
      <c r="X655" s="112"/>
      <c r="Y655" s="112"/>
      <c r="Z655" s="112"/>
      <c r="AA655" s="112"/>
    </row>
    <row r="656" spans="1:27" ht="14.25" customHeight="1">
      <c r="A656" s="112"/>
      <c r="B656" s="114"/>
      <c r="C656" s="112"/>
      <c r="D656" s="112"/>
      <c r="E656" s="112"/>
      <c r="F656" s="112"/>
      <c r="G656" s="112"/>
      <c r="H656" s="112"/>
      <c r="I656" s="147"/>
      <c r="J656" s="112"/>
      <c r="K656" s="112"/>
      <c r="L656" s="112"/>
      <c r="M656" s="112"/>
      <c r="N656" s="112"/>
      <c r="O656" s="112"/>
      <c r="P656" s="112"/>
      <c r="Q656" s="112"/>
      <c r="R656" s="112"/>
      <c r="S656" s="112"/>
      <c r="T656" s="112"/>
      <c r="U656" s="112"/>
      <c r="V656" s="112"/>
      <c r="W656" s="112"/>
      <c r="X656" s="112"/>
      <c r="Y656" s="112"/>
      <c r="Z656" s="112"/>
      <c r="AA656" s="112"/>
    </row>
    <row r="657" spans="1:27" ht="14.25" customHeight="1">
      <c r="A657" s="112"/>
      <c r="B657" s="114"/>
      <c r="C657" s="112"/>
      <c r="D657" s="112"/>
      <c r="E657" s="112"/>
      <c r="F657" s="112"/>
      <c r="G657" s="112"/>
      <c r="H657" s="112"/>
      <c r="I657" s="147"/>
      <c r="J657" s="112"/>
      <c r="K657" s="112"/>
      <c r="L657" s="112"/>
      <c r="M657" s="112"/>
      <c r="N657" s="112"/>
      <c r="O657" s="112"/>
      <c r="P657" s="112"/>
      <c r="Q657" s="112"/>
      <c r="R657" s="112"/>
      <c r="S657" s="112"/>
      <c r="T657" s="112"/>
      <c r="U657" s="112"/>
      <c r="V657" s="112"/>
      <c r="W657" s="112"/>
      <c r="X657" s="112"/>
      <c r="Y657" s="112"/>
      <c r="Z657" s="112"/>
      <c r="AA657" s="112"/>
    </row>
    <row r="658" spans="1:27" ht="14.25" customHeight="1">
      <c r="A658" s="112"/>
      <c r="B658" s="114"/>
      <c r="C658" s="112"/>
      <c r="D658" s="112"/>
      <c r="E658" s="112"/>
      <c r="F658" s="112"/>
      <c r="G658" s="112"/>
      <c r="H658" s="112"/>
      <c r="I658" s="147"/>
      <c r="J658" s="112"/>
      <c r="K658" s="112"/>
      <c r="L658" s="112"/>
      <c r="M658" s="112"/>
      <c r="N658" s="112"/>
      <c r="O658" s="112"/>
      <c r="P658" s="112"/>
      <c r="Q658" s="112"/>
      <c r="R658" s="112"/>
      <c r="S658" s="112"/>
      <c r="T658" s="112"/>
      <c r="U658" s="112"/>
      <c r="V658" s="112"/>
      <c r="W658" s="112"/>
      <c r="X658" s="112"/>
      <c r="Y658" s="112"/>
      <c r="Z658" s="112"/>
      <c r="AA658" s="112"/>
    </row>
    <row r="659" spans="1:27" ht="14.25" customHeight="1">
      <c r="A659" s="112"/>
      <c r="B659" s="114"/>
      <c r="C659" s="112"/>
      <c r="D659" s="112"/>
      <c r="E659" s="112"/>
      <c r="F659" s="112"/>
      <c r="G659" s="112"/>
      <c r="H659" s="112"/>
      <c r="I659" s="147"/>
      <c r="J659" s="112"/>
      <c r="K659" s="112"/>
      <c r="L659" s="112"/>
      <c r="M659" s="112"/>
      <c r="N659" s="112"/>
      <c r="O659" s="112"/>
      <c r="P659" s="112"/>
      <c r="Q659" s="112"/>
      <c r="R659" s="112"/>
      <c r="S659" s="112"/>
      <c r="T659" s="112"/>
      <c r="U659" s="112"/>
      <c r="V659" s="112"/>
      <c r="W659" s="112"/>
      <c r="X659" s="112"/>
      <c r="Y659" s="112"/>
      <c r="Z659" s="112"/>
      <c r="AA659" s="112"/>
    </row>
    <row r="660" spans="1:27" ht="14.25" customHeight="1">
      <c r="A660" s="112"/>
      <c r="B660" s="114"/>
      <c r="C660" s="112"/>
      <c r="D660" s="112"/>
      <c r="E660" s="112"/>
      <c r="F660" s="112"/>
      <c r="G660" s="112"/>
      <c r="H660" s="112"/>
      <c r="I660" s="147"/>
      <c r="J660" s="112"/>
      <c r="K660" s="112"/>
      <c r="L660" s="112"/>
      <c r="M660" s="112"/>
      <c r="N660" s="112"/>
      <c r="O660" s="112"/>
      <c r="P660" s="112"/>
      <c r="Q660" s="112"/>
      <c r="R660" s="112"/>
      <c r="S660" s="112"/>
      <c r="T660" s="112"/>
      <c r="U660" s="112"/>
      <c r="V660" s="112"/>
      <c r="W660" s="112"/>
      <c r="X660" s="112"/>
      <c r="Y660" s="112"/>
      <c r="Z660" s="112"/>
      <c r="AA660" s="112"/>
    </row>
    <row r="661" spans="1:27" ht="14.25" customHeight="1">
      <c r="A661" s="112"/>
      <c r="B661" s="114"/>
      <c r="C661" s="112"/>
      <c r="D661" s="112"/>
      <c r="E661" s="112"/>
      <c r="F661" s="112"/>
      <c r="G661" s="112"/>
      <c r="H661" s="112"/>
      <c r="I661" s="147"/>
      <c r="J661" s="112"/>
      <c r="K661" s="112"/>
      <c r="L661" s="112"/>
      <c r="M661" s="112"/>
      <c r="N661" s="112"/>
      <c r="O661" s="112"/>
      <c r="P661" s="112"/>
      <c r="Q661" s="112"/>
      <c r="R661" s="112"/>
      <c r="S661" s="112"/>
      <c r="T661" s="112"/>
      <c r="U661" s="112"/>
      <c r="V661" s="112"/>
      <c r="W661" s="112"/>
      <c r="X661" s="112"/>
      <c r="Y661" s="112"/>
      <c r="Z661" s="112"/>
      <c r="AA661" s="112"/>
    </row>
    <row r="662" spans="1:27" ht="14.25" customHeight="1">
      <c r="A662" s="112"/>
      <c r="B662" s="114"/>
      <c r="C662" s="112"/>
      <c r="D662" s="112"/>
      <c r="E662" s="112"/>
      <c r="F662" s="112"/>
      <c r="G662" s="112"/>
      <c r="H662" s="112"/>
      <c r="I662" s="147"/>
      <c r="J662" s="112"/>
      <c r="K662" s="112"/>
      <c r="L662" s="112"/>
      <c r="M662" s="112"/>
      <c r="N662" s="112"/>
      <c r="O662" s="112"/>
      <c r="P662" s="112"/>
      <c r="Q662" s="112"/>
      <c r="R662" s="112"/>
      <c r="S662" s="112"/>
      <c r="T662" s="112"/>
      <c r="U662" s="112"/>
      <c r="V662" s="112"/>
      <c r="W662" s="112"/>
      <c r="X662" s="112"/>
      <c r="Y662" s="112"/>
      <c r="Z662" s="112"/>
      <c r="AA662" s="112"/>
    </row>
    <row r="663" spans="1:27" ht="14.25" customHeight="1">
      <c r="A663" s="112"/>
      <c r="B663" s="114"/>
      <c r="C663" s="112"/>
      <c r="D663" s="112"/>
      <c r="E663" s="112"/>
      <c r="F663" s="112"/>
      <c r="G663" s="112"/>
      <c r="H663" s="112"/>
      <c r="I663" s="147"/>
      <c r="J663" s="112"/>
      <c r="K663" s="112"/>
      <c r="L663" s="112"/>
      <c r="M663" s="112"/>
      <c r="N663" s="112"/>
      <c r="O663" s="112"/>
      <c r="P663" s="112"/>
      <c r="Q663" s="112"/>
      <c r="R663" s="112"/>
      <c r="S663" s="112"/>
      <c r="T663" s="112"/>
      <c r="U663" s="112"/>
      <c r="V663" s="112"/>
      <c r="W663" s="112"/>
      <c r="X663" s="112"/>
      <c r="Y663" s="112"/>
      <c r="Z663" s="112"/>
      <c r="AA663" s="112"/>
    </row>
    <row r="664" spans="1:27" ht="14.25" customHeight="1">
      <c r="A664" s="112"/>
      <c r="B664" s="114"/>
      <c r="C664" s="112"/>
      <c r="D664" s="112"/>
      <c r="E664" s="112"/>
      <c r="F664" s="112"/>
      <c r="G664" s="112"/>
      <c r="H664" s="112"/>
      <c r="I664" s="147"/>
      <c r="J664" s="112"/>
      <c r="K664" s="112"/>
      <c r="L664" s="112"/>
      <c r="M664" s="112"/>
      <c r="N664" s="112"/>
      <c r="O664" s="112"/>
      <c r="P664" s="112"/>
      <c r="Q664" s="112"/>
      <c r="R664" s="112"/>
      <c r="S664" s="112"/>
      <c r="T664" s="112"/>
      <c r="U664" s="112"/>
      <c r="V664" s="112"/>
      <c r="W664" s="112"/>
      <c r="X664" s="112"/>
      <c r="Y664" s="112"/>
      <c r="Z664" s="112"/>
      <c r="AA664" s="112"/>
    </row>
    <row r="665" spans="1:27" ht="14.25" customHeight="1">
      <c r="A665" s="112"/>
      <c r="B665" s="114"/>
      <c r="C665" s="112"/>
      <c r="D665" s="112"/>
      <c r="E665" s="112"/>
      <c r="F665" s="112"/>
      <c r="G665" s="112"/>
      <c r="H665" s="112"/>
      <c r="I665" s="147"/>
      <c r="J665" s="112"/>
      <c r="K665" s="112"/>
      <c r="L665" s="112"/>
      <c r="M665" s="112"/>
      <c r="N665" s="112"/>
      <c r="O665" s="112"/>
      <c r="P665" s="112"/>
      <c r="Q665" s="112"/>
      <c r="R665" s="112"/>
      <c r="S665" s="112"/>
      <c r="T665" s="112"/>
      <c r="U665" s="112"/>
      <c r="V665" s="112"/>
      <c r="W665" s="112"/>
      <c r="X665" s="112"/>
      <c r="Y665" s="112"/>
      <c r="Z665" s="112"/>
      <c r="AA665" s="112"/>
    </row>
    <row r="666" spans="1:27" ht="14.25" customHeight="1">
      <c r="A666" s="112"/>
      <c r="B666" s="114"/>
      <c r="C666" s="112"/>
      <c r="D666" s="112"/>
      <c r="E666" s="112"/>
      <c r="F666" s="112"/>
      <c r="G666" s="112"/>
      <c r="H666" s="112"/>
      <c r="I666" s="147"/>
      <c r="J666" s="112"/>
      <c r="K666" s="112"/>
      <c r="L666" s="112"/>
      <c r="M666" s="112"/>
      <c r="N666" s="112"/>
      <c r="O666" s="112"/>
      <c r="P666" s="112"/>
      <c r="Q666" s="112"/>
      <c r="R666" s="112"/>
      <c r="S666" s="112"/>
      <c r="T666" s="112"/>
      <c r="U666" s="112"/>
      <c r="V666" s="112"/>
      <c r="W666" s="112"/>
      <c r="X666" s="112"/>
      <c r="Y666" s="112"/>
      <c r="Z666" s="112"/>
      <c r="AA666" s="112"/>
    </row>
    <row r="667" spans="1:27" ht="14.25" customHeight="1">
      <c r="A667" s="112"/>
      <c r="B667" s="114"/>
      <c r="C667" s="112"/>
      <c r="D667" s="112"/>
      <c r="E667" s="112"/>
      <c r="F667" s="112"/>
      <c r="G667" s="112"/>
      <c r="H667" s="112"/>
      <c r="I667" s="147"/>
      <c r="J667" s="112"/>
      <c r="K667" s="112"/>
      <c r="L667" s="112"/>
      <c r="M667" s="112"/>
      <c r="N667" s="112"/>
      <c r="O667" s="112"/>
      <c r="P667" s="112"/>
      <c r="Q667" s="112"/>
      <c r="R667" s="112"/>
      <c r="S667" s="112"/>
      <c r="T667" s="112"/>
      <c r="U667" s="112"/>
      <c r="V667" s="112"/>
      <c r="W667" s="112"/>
      <c r="X667" s="112"/>
      <c r="Y667" s="112"/>
      <c r="Z667" s="112"/>
      <c r="AA667" s="112"/>
    </row>
    <row r="668" spans="1:27" ht="14.25" customHeight="1">
      <c r="A668" s="112"/>
      <c r="B668" s="114"/>
      <c r="C668" s="112"/>
      <c r="D668" s="112"/>
      <c r="E668" s="112"/>
      <c r="F668" s="112"/>
      <c r="G668" s="112"/>
      <c r="H668" s="112"/>
      <c r="I668" s="147"/>
      <c r="J668" s="112"/>
      <c r="K668" s="112"/>
      <c r="L668" s="112"/>
      <c r="M668" s="112"/>
      <c r="N668" s="112"/>
      <c r="O668" s="112"/>
      <c r="P668" s="112"/>
      <c r="Q668" s="112"/>
      <c r="R668" s="112"/>
      <c r="S668" s="112"/>
      <c r="T668" s="112"/>
      <c r="U668" s="112"/>
      <c r="V668" s="112"/>
      <c r="W668" s="112"/>
      <c r="X668" s="112"/>
      <c r="Y668" s="112"/>
      <c r="Z668" s="112"/>
      <c r="AA668" s="112"/>
    </row>
    <row r="669" spans="1:27" ht="14.25" customHeight="1">
      <c r="A669" s="112"/>
      <c r="B669" s="114"/>
      <c r="C669" s="112"/>
      <c r="D669" s="112"/>
      <c r="E669" s="112"/>
      <c r="F669" s="112"/>
      <c r="G669" s="112"/>
      <c r="H669" s="112"/>
      <c r="I669" s="147"/>
      <c r="J669" s="112"/>
      <c r="K669" s="112"/>
      <c r="L669" s="112"/>
      <c r="M669" s="112"/>
      <c r="N669" s="112"/>
      <c r="O669" s="112"/>
      <c r="P669" s="112"/>
      <c r="Q669" s="112"/>
      <c r="R669" s="112"/>
      <c r="S669" s="112"/>
      <c r="T669" s="112"/>
      <c r="U669" s="112"/>
      <c r="V669" s="112"/>
      <c r="W669" s="112"/>
      <c r="X669" s="112"/>
      <c r="Y669" s="112"/>
      <c r="Z669" s="112"/>
      <c r="AA669" s="112"/>
    </row>
    <row r="670" spans="1:27" ht="14.25" customHeight="1">
      <c r="A670" s="112"/>
      <c r="B670" s="114"/>
      <c r="C670" s="112"/>
      <c r="D670" s="112"/>
      <c r="E670" s="112"/>
      <c r="F670" s="112"/>
      <c r="G670" s="112"/>
      <c r="H670" s="112"/>
      <c r="I670" s="147"/>
      <c r="J670" s="112"/>
      <c r="K670" s="112"/>
      <c r="L670" s="112"/>
      <c r="M670" s="112"/>
      <c r="N670" s="112"/>
      <c r="O670" s="112"/>
      <c r="P670" s="112"/>
      <c r="Q670" s="112"/>
      <c r="R670" s="112"/>
      <c r="S670" s="112"/>
      <c r="T670" s="112"/>
      <c r="U670" s="112"/>
      <c r="V670" s="112"/>
      <c r="W670" s="112"/>
      <c r="X670" s="112"/>
      <c r="Y670" s="112"/>
      <c r="Z670" s="112"/>
      <c r="AA670" s="112"/>
    </row>
    <row r="671" spans="1:27" ht="14.25" customHeight="1">
      <c r="A671" s="112"/>
      <c r="B671" s="114"/>
      <c r="C671" s="112"/>
      <c r="D671" s="112"/>
      <c r="E671" s="112"/>
      <c r="F671" s="112"/>
      <c r="G671" s="112"/>
      <c r="H671" s="112"/>
      <c r="I671" s="147"/>
      <c r="J671" s="112"/>
      <c r="K671" s="112"/>
      <c r="L671" s="112"/>
      <c r="M671" s="112"/>
      <c r="N671" s="112"/>
      <c r="O671" s="112"/>
      <c r="P671" s="112"/>
      <c r="Q671" s="112"/>
      <c r="R671" s="112"/>
      <c r="S671" s="112"/>
      <c r="T671" s="112"/>
      <c r="U671" s="112"/>
      <c r="V671" s="112"/>
      <c r="W671" s="112"/>
      <c r="X671" s="112"/>
      <c r="Y671" s="112"/>
      <c r="Z671" s="112"/>
      <c r="AA671" s="112"/>
    </row>
    <row r="672" spans="1:27" ht="14.25" customHeight="1">
      <c r="A672" s="112"/>
      <c r="B672" s="114"/>
      <c r="C672" s="112"/>
      <c r="D672" s="112"/>
      <c r="E672" s="112"/>
      <c r="F672" s="112"/>
      <c r="G672" s="112"/>
      <c r="H672" s="112"/>
      <c r="I672" s="147"/>
      <c r="J672" s="112"/>
      <c r="K672" s="112"/>
      <c r="L672" s="112"/>
      <c r="M672" s="112"/>
      <c r="N672" s="112"/>
      <c r="O672" s="112"/>
      <c r="P672" s="112"/>
      <c r="Q672" s="112"/>
      <c r="R672" s="112"/>
      <c r="S672" s="112"/>
      <c r="T672" s="112"/>
      <c r="U672" s="112"/>
      <c r="V672" s="112"/>
      <c r="W672" s="112"/>
      <c r="X672" s="112"/>
      <c r="Y672" s="112"/>
      <c r="Z672" s="112"/>
      <c r="AA672" s="112"/>
    </row>
    <row r="673" spans="1:27" ht="14.25" customHeight="1">
      <c r="A673" s="112"/>
      <c r="B673" s="114"/>
      <c r="C673" s="112"/>
      <c r="D673" s="112"/>
      <c r="E673" s="112"/>
      <c r="F673" s="112"/>
      <c r="G673" s="112"/>
      <c r="H673" s="112"/>
      <c r="I673" s="147"/>
      <c r="J673" s="112"/>
      <c r="K673" s="112"/>
      <c r="L673" s="112"/>
      <c r="M673" s="112"/>
      <c r="N673" s="112"/>
      <c r="O673" s="112"/>
      <c r="P673" s="112"/>
      <c r="Q673" s="112"/>
      <c r="R673" s="112"/>
      <c r="S673" s="112"/>
      <c r="T673" s="112"/>
      <c r="U673" s="112"/>
      <c r="V673" s="112"/>
      <c r="W673" s="112"/>
      <c r="X673" s="112"/>
      <c r="Y673" s="112"/>
      <c r="Z673" s="112"/>
      <c r="AA673" s="112"/>
    </row>
    <row r="674" spans="1:27" ht="14.25" customHeight="1">
      <c r="A674" s="112"/>
      <c r="B674" s="114"/>
      <c r="C674" s="112"/>
      <c r="D674" s="112"/>
      <c r="E674" s="112"/>
      <c r="F674" s="112"/>
      <c r="G674" s="112"/>
      <c r="H674" s="112"/>
      <c r="I674" s="147"/>
      <c r="J674" s="112"/>
      <c r="K674" s="112"/>
      <c r="L674" s="112"/>
      <c r="M674" s="112"/>
      <c r="N674" s="112"/>
      <c r="O674" s="112"/>
      <c r="P674" s="112"/>
      <c r="Q674" s="112"/>
      <c r="R674" s="112"/>
      <c r="S674" s="112"/>
      <c r="T674" s="112"/>
      <c r="U674" s="112"/>
      <c r="V674" s="112"/>
      <c r="W674" s="112"/>
      <c r="X674" s="112"/>
      <c r="Y674" s="112"/>
      <c r="Z674" s="112"/>
      <c r="AA674" s="112"/>
    </row>
    <row r="675" spans="1:27" ht="14.25" customHeight="1">
      <c r="A675" s="112"/>
      <c r="B675" s="114"/>
      <c r="C675" s="112"/>
      <c r="D675" s="112"/>
      <c r="E675" s="112"/>
      <c r="F675" s="112"/>
      <c r="G675" s="112"/>
      <c r="H675" s="112"/>
      <c r="I675" s="147"/>
      <c r="J675" s="112"/>
      <c r="K675" s="112"/>
      <c r="L675" s="112"/>
      <c r="M675" s="112"/>
      <c r="N675" s="112"/>
      <c r="O675" s="112"/>
      <c r="P675" s="112"/>
      <c r="Q675" s="112"/>
      <c r="R675" s="112"/>
      <c r="S675" s="112"/>
      <c r="T675" s="112"/>
      <c r="U675" s="112"/>
      <c r="V675" s="112"/>
      <c r="W675" s="112"/>
      <c r="X675" s="112"/>
      <c r="Y675" s="112"/>
      <c r="Z675" s="112"/>
      <c r="AA675" s="112"/>
    </row>
    <row r="676" spans="1:27" ht="14.25" customHeight="1">
      <c r="A676" s="112"/>
      <c r="B676" s="114"/>
      <c r="C676" s="112"/>
      <c r="D676" s="112"/>
      <c r="E676" s="112"/>
      <c r="F676" s="112"/>
      <c r="G676" s="112"/>
      <c r="H676" s="112"/>
      <c r="I676" s="147"/>
      <c r="J676" s="112"/>
      <c r="K676" s="112"/>
      <c r="L676" s="112"/>
      <c r="M676" s="112"/>
      <c r="N676" s="112"/>
      <c r="O676" s="112"/>
      <c r="P676" s="112"/>
      <c r="Q676" s="112"/>
      <c r="R676" s="112"/>
      <c r="S676" s="112"/>
      <c r="T676" s="112"/>
      <c r="U676" s="112"/>
      <c r="V676" s="112"/>
      <c r="W676" s="112"/>
      <c r="X676" s="112"/>
      <c r="Y676" s="112"/>
      <c r="Z676" s="112"/>
      <c r="AA676" s="112"/>
    </row>
    <row r="677" spans="1:27" ht="14.25" customHeight="1">
      <c r="A677" s="112"/>
      <c r="B677" s="114"/>
      <c r="C677" s="112"/>
      <c r="D677" s="112"/>
      <c r="E677" s="112"/>
      <c r="F677" s="112"/>
      <c r="G677" s="112"/>
      <c r="H677" s="112"/>
      <c r="I677" s="147"/>
      <c r="J677" s="112"/>
      <c r="K677" s="112"/>
      <c r="L677" s="112"/>
      <c r="M677" s="112"/>
      <c r="N677" s="112"/>
      <c r="O677" s="112"/>
      <c r="P677" s="112"/>
      <c r="Q677" s="112"/>
      <c r="R677" s="112"/>
      <c r="S677" s="112"/>
      <c r="T677" s="112"/>
      <c r="U677" s="112"/>
      <c r="V677" s="112"/>
      <c r="W677" s="112"/>
      <c r="X677" s="112"/>
      <c r="Y677" s="112"/>
      <c r="Z677" s="112"/>
      <c r="AA677" s="112"/>
    </row>
    <row r="678" spans="1:27" ht="14.25" customHeight="1">
      <c r="A678" s="112"/>
      <c r="B678" s="114"/>
      <c r="C678" s="112"/>
      <c r="D678" s="112"/>
      <c r="E678" s="112"/>
      <c r="F678" s="112"/>
      <c r="G678" s="112"/>
      <c r="H678" s="112"/>
      <c r="I678" s="147"/>
      <c r="J678" s="112"/>
      <c r="K678" s="112"/>
      <c r="L678" s="112"/>
      <c r="M678" s="112"/>
      <c r="N678" s="112"/>
      <c r="O678" s="112"/>
      <c r="P678" s="112"/>
      <c r="Q678" s="112"/>
      <c r="R678" s="112"/>
      <c r="S678" s="112"/>
      <c r="T678" s="112"/>
      <c r="U678" s="112"/>
      <c r="V678" s="112"/>
      <c r="W678" s="112"/>
      <c r="X678" s="112"/>
      <c r="Y678" s="112"/>
      <c r="Z678" s="112"/>
      <c r="AA678" s="112"/>
    </row>
    <row r="679" spans="1:27" ht="14.25" customHeight="1">
      <c r="A679" s="112"/>
      <c r="B679" s="114"/>
      <c r="C679" s="112"/>
      <c r="D679" s="112"/>
      <c r="E679" s="112"/>
      <c r="F679" s="112"/>
      <c r="G679" s="112"/>
      <c r="H679" s="112"/>
      <c r="I679" s="147"/>
      <c r="J679" s="112"/>
      <c r="K679" s="112"/>
      <c r="L679" s="112"/>
      <c r="M679" s="112"/>
      <c r="N679" s="112"/>
      <c r="O679" s="112"/>
      <c r="P679" s="112"/>
      <c r="Q679" s="112"/>
      <c r="R679" s="112"/>
      <c r="S679" s="112"/>
      <c r="T679" s="112"/>
      <c r="U679" s="112"/>
      <c r="V679" s="112"/>
      <c r="W679" s="112"/>
      <c r="X679" s="112"/>
      <c r="Y679" s="112"/>
      <c r="Z679" s="112"/>
      <c r="AA679" s="112"/>
    </row>
    <row r="680" spans="1:27" ht="14.25" customHeight="1">
      <c r="A680" s="112"/>
      <c r="B680" s="114"/>
      <c r="C680" s="112"/>
      <c r="D680" s="112"/>
      <c r="E680" s="112"/>
      <c r="F680" s="112"/>
      <c r="G680" s="112"/>
      <c r="H680" s="112"/>
      <c r="I680" s="147"/>
      <c r="J680" s="112"/>
      <c r="K680" s="112"/>
      <c r="L680" s="112"/>
      <c r="M680" s="112"/>
      <c r="N680" s="112"/>
      <c r="O680" s="112"/>
      <c r="P680" s="112"/>
      <c r="Q680" s="112"/>
      <c r="R680" s="112"/>
      <c r="S680" s="112"/>
      <c r="T680" s="112"/>
      <c r="U680" s="112"/>
      <c r="V680" s="112"/>
      <c r="W680" s="112"/>
      <c r="X680" s="112"/>
      <c r="Y680" s="112"/>
      <c r="Z680" s="112"/>
      <c r="AA680" s="112"/>
    </row>
    <row r="681" spans="1:27" ht="14.25" customHeight="1">
      <c r="A681" s="112"/>
      <c r="B681" s="114"/>
      <c r="C681" s="112"/>
      <c r="D681" s="112"/>
      <c r="E681" s="112"/>
      <c r="F681" s="112"/>
      <c r="G681" s="112"/>
      <c r="H681" s="112"/>
      <c r="I681" s="147"/>
      <c r="J681" s="112"/>
      <c r="K681" s="112"/>
      <c r="L681" s="112"/>
      <c r="M681" s="112"/>
      <c r="N681" s="112"/>
      <c r="O681" s="112"/>
      <c r="P681" s="112"/>
      <c r="Q681" s="112"/>
      <c r="R681" s="112"/>
      <c r="S681" s="112"/>
      <c r="T681" s="112"/>
      <c r="U681" s="112"/>
      <c r="V681" s="112"/>
      <c r="W681" s="112"/>
      <c r="X681" s="112"/>
      <c r="Y681" s="112"/>
      <c r="Z681" s="112"/>
      <c r="AA681" s="112"/>
    </row>
    <row r="682" spans="1:27" ht="14.25" customHeight="1">
      <c r="A682" s="112"/>
      <c r="B682" s="114"/>
      <c r="C682" s="112"/>
      <c r="D682" s="112"/>
      <c r="E682" s="112"/>
      <c r="F682" s="112"/>
      <c r="G682" s="112"/>
      <c r="H682" s="112"/>
      <c r="I682" s="147"/>
      <c r="J682" s="112"/>
      <c r="K682" s="112"/>
      <c r="L682" s="112"/>
      <c r="M682" s="112"/>
      <c r="N682" s="112"/>
      <c r="O682" s="112"/>
      <c r="P682" s="112"/>
      <c r="Q682" s="112"/>
      <c r="R682" s="112"/>
      <c r="S682" s="112"/>
      <c r="T682" s="112"/>
      <c r="U682" s="112"/>
      <c r="V682" s="112"/>
      <c r="W682" s="112"/>
      <c r="X682" s="112"/>
      <c r="Y682" s="112"/>
      <c r="Z682" s="112"/>
      <c r="AA682" s="112"/>
    </row>
    <row r="683" spans="1:27" ht="14.25" customHeight="1">
      <c r="A683" s="112"/>
      <c r="B683" s="114"/>
      <c r="C683" s="112"/>
      <c r="D683" s="112"/>
      <c r="E683" s="112"/>
      <c r="F683" s="112"/>
      <c r="G683" s="112"/>
      <c r="H683" s="112"/>
      <c r="I683" s="147"/>
      <c r="J683" s="112"/>
      <c r="K683" s="112"/>
      <c r="L683" s="112"/>
      <c r="M683" s="112"/>
      <c r="N683" s="112"/>
      <c r="O683" s="112"/>
      <c r="P683" s="112"/>
      <c r="Q683" s="112"/>
      <c r="R683" s="112"/>
      <c r="S683" s="112"/>
      <c r="T683" s="112"/>
      <c r="U683" s="112"/>
      <c r="V683" s="112"/>
      <c r="W683" s="112"/>
      <c r="X683" s="112"/>
      <c r="Y683" s="112"/>
      <c r="Z683" s="112"/>
      <c r="AA683" s="112"/>
    </row>
    <row r="684" spans="1:27" ht="14.25" customHeight="1">
      <c r="A684" s="112"/>
      <c r="B684" s="114"/>
      <c r="C684" s="112"/>
      <c r="D684" s="112"/>
      <c r="E684" s="112"/>
      <c r="F684" s="112"/>
      <c r="G684" s="112"/>
      <c r="H684" s="112"/>
      <c r="I684" s="147"/>
      <c r="J684" s="112"/>
      <c r="K684" s="112"/>
      <c r="L684" s="112"/>
      <c r="M684" s="112"/>
      <c r="N684" s="112"/>
      <c r="O684" s="112"/>
      <c r="P684" s="112"/>
      <c r="Q684" s="112"/>
      <c r="R684" s="112"/>
      <c r="S684" s="112"/>
      <c r="T684" s="112"/>
      <c r="U684" s="112"/>
      <c r="V684" s="112"/>
      <c r="W684" s="112"/>
      <c r="X684" s="112"/>
      <c r="Y684" s="112"/>
      <c r="Z684" s="112"/>
      <c r="AA684" s="112"/>
    </row>
    <row r="685" spans="1:27" ht="14.25" customHeight="1">
      <c r="A685" s="112"/>
      <c r="B685" s="114"/>
      <c r="C685" s="112"/>
      <c r="D685" s="112"/>
      <c r="E685" s="112"/>
      <c r="F685" s="112"/>
      <c r="G685" s="112"/>
      <c r="H685" s="112"/>
      <c r="I685" s="147"/>
      <c r="J685" s="112"/>
      <c r="K685" s="112"/>
      <c r="L685" s="112"/>
      <c r="M685" s="112"/>
      <c r="N685" s="112"/>
      <c r="O685" s="112"/>
      <c r="P685" s="112"/>
      <c r="Q685" s="112"/>
      <c r="R685" s="112"/>
      <c r="S685" s="112"/>
      <c r="T685" s="112"/>
      <c r="U685" s="112"/>
      <c r="V685" s="112"/>
      <c r="W685" s="112"/>
      <c r="X685" s="112"/>
      <c r="Y685" s="112"/>
      <c r="Z685" s="112"/>
      <c r="AA685" s="112"/>
    </row>
    <row r="686" spans="1:27" ht="14.25" customHeight="1">
      <c r="A686" s="112"/>
      <c r="B686" s="114"/>
      <c r="C686" s="112"/>
      <c r="D686" s="112"/>
      <c r="E686" s="112"/>
      <c r="F686" s="112"/>
      <c r="G686" s="112"/>
      <c r="H686" s="112"/>
      <c r="I686" s="147"/>
      <c r="J686" s="112"/>
      <c r="K686" s="112"/>
      <c r="L686" s="112"/>
      <c r="M686" s="112"/>
      <c r="N686" s="112"/>
      <c r="O686" s="112"/>
      <c r="P686" s="112"/>
      <c r="Q686" s="112"/>
      <c r="R686" s="112"/>
      <c r="S686" s="112"/>
      <c r="T686" s="112"/>
      <c r="U686" s="112"/>
      <c r="V686" s="112"/>
      <c r="W686" s="112"/>
      <c r="X686" s="112"/>
      <c r="Y686" s="112"/>
      <c r="Z686" s="112"/>
      <c r="AA686" s="112"/>
    </row>
    <row r="687" spans="1:27" ht="14.25" customHeight="1">
      <c r="A687" s="112"/>
      <c r="B687" s="114"/>
      <c r="C687" s="112"/>
      <c r="D687" s="112"/>
      <c r="E687" s="112"/>
      <c r="F687" s="112"/>
      <c r="G687" s="112"/>
      <c r="H687" s="112"/>
      <c r="I687" s="147"/>
      <c r="J687" s="112"/>
      <c r="K687" s="112"/>
      <c r="L687" s="112"/>
      <c r="M687" s="112"/>
      <c r="N687" s="112"/>
      <c r="O687" s="112"/>
      <c r="P687" s="112"/>
      <c r="Q687" s="112"/>
      <c r="R687" s="112"/>
      <c r="S687" s="112"/>
      <c r="T687" s="112"/>
      <c r="U687" s="112"/>
      <c r="V687" s="112"/>
      <c r="W687" s="112"/>
      <c r="X687" s="112"/>
      <c r="Y687" s="112"/>
      <c r="Z687" s="112"/>
      <c r="AA687" s="112"/>
    </row>
    <row r="688" spans="1:27" ht="14.25" customHeight="1">
      <c r="A688" s="112"/>
      <c r="B688" s="114"/>
      <c r="C688" s="112"/>
      <c r="D688" s="112"/>
      <c r="E688" s="112"/>
      <c r="F688" s="112"/>
      <c r="G688" s="112"/>
      <c r="H688" s="112"/>
      <c r="I688" s="147"/>
      <c r="J688" s="112"/>
      <c r="K688" s="112"/>
      <c r="L688" s="112"/>
      <c r="M688" s="112"/>
      <c r="N688" s="112"/>
      <c r="O688" s="112"/>
      <c r="P688" s="112"/>
      <c r="Q688" s="112"/>
      <c r="R688" s="112"/>
      <c r="S688" s="112"/>
      <c r="T688" s="112"/>
      <c r="U688" s="112"/>
      <c r="V688" s="112"/>
      <c r="W688" s="112"/>
      <c r="X688" s="112"/>
      <c r="Y688" s="112"/>
      <c r="Z688" s="112"/>
      <c r="AA688" s="112"/>
    </row>
    <row r="689" spans="1:27" ht="14.25" customHeight="1">
      <c r="A689" s="112"/>
      <c r="B689" s="114"/>
      <c r="C689" s="112"/>
      <c r="D689" s="112"/>
      <c r="E689" s="112"/>
      <c r="F689" s="112"/>
      <c r="G689" s="112"/>
      <c r="H689" s="112"/>
      <c r="I689" s="147"/>
      <c r="J689" s="112"/>
      <c r="K689" s="112"/>
      <c r="L689" s="112"/>
      <c r="M689" s="112"/>
      <c r="N689" s="112"/>
      <c r="O689" s="112"/>
      <c r="P689" s="112"/>
      <c r="Q689" s="112"/>
      <c r="R689" s="112"/>
      <c r="S689" s="112"/>
      <c r="T689" s="112"/>
      <c r="U689" s="112"/>
      <c r="V689" s="112"/>
      <c r="W689" s="112"/>
      <c r="X689" s="112"/>
      <c r="Y689" s="112"/>
      <c r="Z689" s="112"/>
      <c r="AA689" s="112"/>
    </row>
    <row r="690" spans="1:27" ht="14.25" customHeight="1">
      <c r="A690" s="112"/>
      <c r="B690" s="114"/>
      <c r="C690" s="112"/>
      <c r="D690" s="112"/>
      <c r="E690" s="112"/>
      <c r="F690" s="112"/>
      <c r="G690" s="112"/>
      <c r="H690" s="112"/>
      <c r="I690" s="147"/>
      <c r="J690" s="112"/>
      <c r="K690" s="112"/>
      <c r="L690" s="112"/>
      <c r="M690" s="112"/>
      <c r="N690" s="112"/>
      <c r="O690" s="112"/>
      <c r="P690" s="112"/>
      <c r="Q690" s="112"/>
      <c r="R690" s="112"/>
      <c r="S690" s="112"/>
      <c r="T690" s="112"/>
      <c r="U690" s="112"/>
      <c r="V690" s="112"/>
      <c r="W690" s="112"/>
      <c r="X690" s="112"/>
      <c r="Y690" s="112"/>
      <c r="Z690" s="112"/>
      <c r="AA690" s="112"/>
    </row>
    <row r="691" spans="1:27" ht="14.25" customHeight="1">
      <c r="A691" s="112"/>
      <c r="B691" s="114"/>
      <c r="C691" s="112"/>
      <c r="D691" s="112"/>
      <c r="E691" s="112"/>
      <c r="F691" s="112"/>
      <c r="G691" s="112"/>
      <c r="H691" s="112"/>
      <c r="I691" s="147"/>
      <c r="J691" s="112"/>
      <c r="K691" s="112"/>
      <c r="L691" s="112"/>
      <c r="M691" s="112"/>
      <c r="N691" s="112"/>
      <c r="O691" s="112"/>
      <c r="P691" s="112"/>
      <c r="Q691" s="112"/>
      <c r="R691" s="112"/>
      <c r="S691" s="112"/>
      <c r="T691" s="112"/>
      <c r="U691" s="112"/>
      <c r="V691" s="112"/>
      <c r="W691" s="112"/>
      <c r="X691" s="112"/>
      <c r="Y691" s="112"/>
      <c r="Z691" s="112"/>
      <c r="AA691" s="112"/>
    </row>
    <row r="692" spans="1:27" ht="14.25" customHeight="1">
      <c r="A692" s="112"/>
      <c r="B692" s="114"/>
      <c r="C692" s="112"/>
      <c r="D692" s="112"/>
      <c r="E692" s="112"/>
      <c r="F692" s="112"/>
      <c r="G692" s="112"/>
      <c r="H692" s="112"/>
      <c r="I692" s="147"/>
      <c r="J692" s="112"/>
      <c r="K692" s="112"/>
      <c r="L692" s="112"/>
      <c r="M692" s="112"/>
      <c r="N692" s="112"/>
      <c r="O692" s="112"/>
      <c r="P692" s="112"/>
      <c r="Q692" s="112"/>
      <c r="R692" s="112"/>
      <c r="S692" s="112"/>
      <c r="T692" s="112"/>
      <c r="U692" s="112"/>
      <c r="V692" s="112"/>
      <c r="W692" s="112"/>
      <c r="X692" s="112"/>
      <c r="Y692" s="112"/>
      <c r="Z692" s="112"/>
      <c r="AA692" s="112"/>
    </row>
    <row r="693" spans="1:27" ht="14.25" customHeight="1">
      <c r="A693" s="112"/>
      <c r="B693" s="114"/>
      <c r="C693" s="112"/>
      <c r="D693" s="112"/>
      <c r="E693" s="112"/>
      <c r="F693" s="112"/>
      <c r="G693" s="112"/>
      <c r="H693" s="112"/>
      <c r="I693" s="147"/>
      <c r="J693" s="112"/>
      <c r="K693" s="112"/>
      <c r="L693" s="112"/>
      <c r="M693" s="112"/>
      <c r="N693" s="112"/>
      <c r="O693" s="112"/>
      <c r="P693" s="112"/>
      <c r="Q693" s="112"/>
      <c r="R693" s="112"/>
      <c r="S693" s="112"/>
      <c r="T693" s="112"/>
      <c r="U693" s="112"/>
      <c r="V693" s="112"/>
      <c r="W693" s="112"/>
      <c r="X693" s="112"/>
      <c r="Y693" s="112"/>
      <c r="Z693" s="112"/>
      <c r="AA693" s="112"/>
    </row>
    <row r="694" spans="1:27" ht="14.25" customHeight="1">
      <c r="A694" s="112"/>
      <c r="B694" s="114"/>
      <c r="C694" s="112"/>
      <c r="D694" s="112"/>
      <c r="E694" s="112"/>
      <c r="F694" s="112"/>
      <c r="G694" s="112"/>
      <c r="H694" s="112"/>
      <c r="I694" s="147"/>
      <c r="J694" s="112"/>
      <c r="K694" s="112"/>
      <c r="L694" s="112"/>
      <c r="M694" s="112"/>
      <c r="N694" s="112"/>
      <c r="O694" s="112"/>
      <c r="P694" s="112"/>
      <c r="Q694" s="112"/>
      <c r="R694" s="112"/>
      <c r="S694" s="112"/>
      <c r="T694" s="112"/>
      <c r="U694" s="112"/>
      <c r="V694" s="112"/>
      <c r="W694" s="112"/>
      <c r="X694" s="112"/>
      <c r="Y694" s="112"/>
      <c r="Z694" s="112"/>
      <c r="AA694" s="112"/>
    </row>
    <row r="695" spans="1:27" ht="14.25" customHeight="1">
      <c r="A695" s="112"/>
      <c r="B695" s="114"/>
      <c r="C695" s="112"/>
      <c r="D695" s="112"/>
      <c r="E695" s="112"/>
      <c r="F695" s="112"/>
      <c r="G695" s="112"/>
      <c r="H695" s="112"/>
      <c r="I695" s="147"/>
      <c r="J695" s="112"/>
      <c r="K695" s="112"/>
      <c r="L695" s="112"/>
      <c r="M695" s="112"/>
      <c r="N695" s="112"/>
      <c r="O695" s="112"/>
      <c r="P695" s="112"/>
      <c r="Q695" s="112"/>
      <c r="R695" s="112"/>
      <c r="S695" s="112"/>
      <c r="T695" s="112"/>
      <c r="U695" s="112"/>
      <c r="V695" s="112"/>
      <c r="W695" s="112"/>
      <c r="X695" s="112"/>
      <c r="Y695" s="112"/>
      <c r="Z695" s="112"/>
      <c r="AA695" s="112"/>
    </row>
    <row r="696" spans="1:27" ht="14.25" customHeight="1">
      <c r="A696" s="112"/>
      <c r="B696" s="114"/>
      <c r="C696" s="112"/>
      <c r="D696" s="112"/>
      <c r="E696" s="112"/>
      <c r="F696" s="112"/>
      <c r="G696" s="112"/>
      <c r="H696" s="112"/>
      <c r="I696" s="147"/>
      <c r="J696" s="112"/>
      <c r="K696" s="112"/>
      <c r="L696" s="112"/>
      <c r="M696" s="112"/>
      <c r="N696" s="112"/>
      <c r="O696" s="112"/>
      <c r="P696" s="112"/>
      <c r="Q696" s="112"/>
      <c r="R696" s="112"/>
      <c r="S696" s="112"/>
      <c r="T696" s="112"/>
      <c r="U696" s="112"/>
      <c r="V696" s="112"/>
      <c r="W696" s="112"/>
      <c r="X696" s="112"/>
      <c r="Y696" s="112"/>
      <c r="Z696" s="112"/>
      <c r="AA696" s="112"/>
    </row>
    <row r="697" spans="1:27" ht="14.25" customHeight="1">
      <c r="A697" s="112"/>
      <c r="B697" s="114"/>
      <c r="C697" s="112"/>
      <c r="D697" s="112"/>
      <c r="E697" s="112"/>
      <c r="F697" s="112"/>
      <c r="G697" s="112"/>
      <c r="H697" s="112"/>
      <c r="I697" s="147"/>
      <c r="J697" s="112"/>
      <c r="K697" s="112"/>
      <c r="L697" s="112"/>
      <c r="M697" s="112"/>
      <c r="N697" s="112"/>
      <c r="O697" s="112"/>
      <c r="P697" s="112"/>
      <c r="Q697" s="112"/>
      <c r="R697" s="112"/>
      <c r="S697" s="112"/>
      <c r="T697" s="112"/>
      <c r="U697" s="112"/>
      <c r="V697" s="112"/>
      <c r="W697" s="112"/>
      <c r="X697" s="112"/>
      <c r="Y697" s="112"/>
      <c r="Z697" s="112"/>
      <c r="AA697" s="112"/>
    </row>
    <row r="698" spans="1:27" ht="14.25" customHeight="1">
      <c r="A698" s="112"/>
      <c r="B698" s="114"/>
      <c r="C698" s="112"/>
      <c r="D698" s="112"/>
      <c r="E698" s="112"/>
      <c r="F698" s="112"/>
      <c r="G698" s="112"/>
      <c r="H698" s="112"/>
      <c r="I698" s="147"/>
      <c r="J698" s="112"/>
      <c r="K698" s="112"/>
      <c r="L698" s="112"/>
      <c r="M698" s="112"/>
      <c r="N698" s="112"/>
      <c r="O698" s="112"/>
      <c r="P698" s="112"/>
      <c r="Q698" s="112"/>
      <c r="R698" s="112"/>
      <c r="S698" s="112"/>
      <c r="T698" s="112"/>
      <c r="U698" s="112"/>
      <c r="V698" s="112"/>
      <c r="W698" s="112"/>
      <c r="X698" s="112"/>
      <c r="Y698" s="112"/>
      <c r="Z698" s="112"/>
      <c r="AA698" s="112"/>
    </row>
    <row r="699" spans="1:27" ht="14.25" customHeight="1">
      <c r="A699" s="112"/>
      <c r="B699" s="114"/>
      <c r="C699" s="112"/>
      <c r="D699" s="112"/>
      <c r="E699" s="112"/>
      <c r="F699" s="112"/>
      <c r="G699" s="112"/>
      <c r="H699" s="112"/>
      <c r="I699" s="147"/>
      <c r="J699" s="112"/>
      <c r="K699" s="112"/>
      <c r="L699" s="112"/>
      <c r="M699" s="112"/>
      <c r="N699" s="112"/>
      <c r="O699" s="112"/>
      <c r="P699" s="112"/>
      <c r="Q699" s="112"/>
      <c r="R699" s="112"/>
      <c r="S699" s="112"/>
      <c r="T699" s="112"/>
      <c r="U699" s="112"/>
      <c r="V699" s="112"/>
      <c r="W699" s="112"/>
      <c r="X699" s="112"/>
      <c r="Y699" s="112"/>
      <c r="Z699" s="112"/>
      <c r="AA699" s="112"/>
    </row>
    <row r="700" spans="1:27" ht="14.25" customHeight="1">
      <c r="A700" s="112"/>
      <c r="B700" s="114"/>
      <c r="C700" s="112"/>
      <c r="D700" s="112"/>
      <c r="E700" s="112"/>
      <c r="F700" s="112"/>
      <c r="G700" s="112"/>
      <c r="H700" s="112"/>
      <c r="I700" s="147"/>
      <c r="J700" s="112"/>
      <c r="K700" s="112"/>
      <c r="L700" s="112"/>
      <c r="M700" s="112"/>
      <c r="N700" s="112"/>
      <c r="O700" s="112"/>
      <c r="P700" s="112"/>
      <c r="Q700" s="112"/>
      <c r="R700" s="112"/>
      <c r="S700" s="112"/>
      <c r="T700" s="112"/>
      <c r="U700" s="112"/>
      <c r="V700" s="112"/>
      <c r="W700" s="112"/>
      <c r="X700" s="112"/>
      <c r="Y700" s="112"/>
      <c r="Z700" s="112"/>
      <c r="AA700" s="112"/>
    </row>
    <row r="701" spans="1:27" ht="14.25" customHeight="1">
      <c r="A701" s="112"/>
      <c r="B701" s="114"/>
      <c r="C701" s="112"/>
      <c r="D701" s="112"/>
      <c r="E701" s="112"/>
      <c r="F701" s="112"/>
      <c r="G701" s="112"/>
      <c r="H701" s="112"/>
      <c r="I701" s="147"/>
      <c r="J701" s="112"/>
      <c r="K701" s="112"/>
      <c r="L701" s="112"/>
      <c r="M701" s="112"/>
      <c r="N701" s="112"/>
      <c r="O701" s="112"/>
      <c r="P701" s="112"/>
      <c r="Q701" s="112"/>
      <c r="R701" s="112"/>
      <c r="S701" s="112"/>
      <c r="T701" s="112"/>
      <c r="U701" s="112"/>
      <c r="V701" s="112"/>
      <c r="W701" s="112"/>
      <c r="X701" s="112"/>
      <c r="Y701" s="112"/>
      <c r="Z701" s="112"/>
      <c r="AA701" s="112"/>
    </row>
    <row r="702" spans="1:27" ht="14.25" customHeight="1">
      <c r="A702" s="112"/>
      <c r="B702" s="114"/>
      <c r="C702" s="112"/>
      <c r="D702" s="112"/>
      <c r="E702" s="112"/>
      <c r="F702" s="112"/>
      <c r="G702" s="112"/>
      <c r="H702" s="112"/>
      <c r="I702" s="147"/>
      <c r="J702" s="112"/>
      <c r="K702" s="112"/>
      <c r="L702" s="112"/>
      <c r="M702" s="112"/>
      <c r="N702" s="112"/>
      <c r="O702" s="112"/>
      <c r="P702" s="112"/>
      <c r="Q702" s="112"/>
      <c r="R702" s="112"/>
      <c r="S702" s="112"/>
      <c r="T702" s="112"/>
      <c r="U702" s="112"/>
      <c r="V702" s="112"/>
      <c r="W702" s="112"/>
      <c r="X702" s="112"/>
      <c r="Y702" s="112"/>
      <c r="Z702" s="112"/>
      <c r="AA702" s="112"/>
    </row>
    <row r="703" spans="1:27" ht="14.25" customHeight="1">
      <c r="A703" s="112"/>
      <c r="B703" s="114"/>
      <c r="C703" s="112"/>
      <c r="D703" s="112"/>
      <c r="E703" s="112"/>
      <c r="F703" s="112"/>
      <c r="G703" s="112"/>
      <c r="H703" s="112"/>
      <c r="I703" s="147"/>
      <c r="J703" s="112"/>
      <c r="K703" s="112"/>
      <c r="L703" s="112"/>
      <c r="M703" s="112"/>
      <c r="N703" s="112"/>
      <c r="O703" s="112"/>
      <c r="P703" s="112"/>
      <c r="Q703" s="112"/>
      <c r="R703" s="112"/>
      <c r="S703" s="112"/>
      <c r="T703" s="112"/>
      <c r="U703" s="112"/>
      <c r="V703" s="112"/>
      <c r="W703" s="112"/>
      <c r="X703" s="112"/>
      <c r="Y703" s="112"/>
      <c r="Z703" s="112"/>
      <c r="AA703" s="112"/>
    </row>
    <row r="704" spans="1:27" ht="14.25" customHeight="1">
      <c r="A704" s="112"/>
      <c r="B704" s="114"/>
      <c r="C704" s="112"/>
      <c r="D704" s="112"/>
      <c r="E704" s="112"/>
      <c r="F704" s="112"/>
      <c r="G704" s="112"/>
      <c r="H704" s="112"/>
      <c r="I704" s="147"/>
      <c r="J704" s="112"/>
      <c r="K704" s="112"/>
      <c r="L704" s="112"/>
      <c r="M704" s="112"/>
      <c r="N704" s="112"/>
      <c r="O704" s="112"/>
      <c r="P704" s="112"/>
      <c r="Q704" s="112"/>
      <c r="R704" s="112"/>
      <c r="S704" s="112"/>
      <c r="T704" s="112"/>
      <c r="U704" s="112"/>
      <c r="V704" s="112"/>
      <c r="W704" s="112"/>
      <c r="X704" s="112"/>
      <c r="Y704" s="112"/>
      <c r="Z704" s="112"/>
      <c r="AA704" s="112"/>
    </row>
    <row r="705" spans="1:27" ht="14.25" customHeight="1">
      <c r="A705" s="112"/>
      <c r="B705" s="114"/>
      <c r="C705" s="112"/>
      <c r="D705" s="112"/>
      <c r="E705" s="112"/>
      <c r="F705" s="112"/>
      <c r="G705" s="112"/>
      <c r="H705" s="112"/>
      <c r="I705" s="147"/>
      <c r="J705" s="112"/>
      <c r="K705" s="112"/>
      <c r="L705" s="112"/>
      <c r="M705" s="112"/>
      <c r="N705" s="112"/>
      <c r="O705" s="112"/>
      <c r="P705" s="112"/>
      <c r="Q705" s="112"/>
      <c r="R705" s="112"/>
      <c r="S705" s="112"/>
      <c r="T705" s="112"/>
      <c r="U705" s="112"/>
      <c r="V705" s="112"/>
      <c r="W705" s="112"/>
      <c r="X705" s="112"/>
      <c r="Y705" s="112"/>
      <c r="Z705" s="112"/>
      <c r="AA705" s="112"/>
    </row>
    <row r="706" spans="1:27" ht="14.25" customHeight="1">
      <c r="A706" s="112"/>
      <c r="B706" s="114"/>
      <c r="C706" s="112"/>
      <c r="D706" s="112"/>
      <c r="E706" s="112"/>
      <c r="F706" s="112"/>
      <c r="G706" s="112"/>
      <c r="H706" s="112"/>
      <c r="I706" s="147"/>
      <c r="J706" s="112"/>
      <c r="K706" s="112"/>
      <c r="L706" s="112"/>
      <c r="M706" s="112"/>
      <c r="N706" s="112"/>
      <c r="O706" s="112"/>
      <c r="P706" s="112"/>
      <c r="Q706" s="112"/>
      <c r="R706" s="112"/>
      <c r="S706" s="112"/>
      <c r="T706" s="112"/>
      <c r="U706" s="112"/>
      <c r="V706" s="112"/>
      <c r="W706" s="112"/>
      <c r="X706" s="112"/>
      <c r="Y706" s="112"/>
      <c r="Z706" s="112"/>
      <c r="AA706" s="112"/>
    </row>
    <row r="707" spans="1:27" ht="14.25" customHeight="1">
      <c r="A707" s="112"/>
      <c r="B707" s="114"/>
      <c r="C707" s="112"/>
      <c r="D707" s="112"/>
      <c r="E707" s="112"/>
      <c r="F707" s="112"/>
      <c r="G707" s="112"/>
      <c r="H707" s="112"/>
      <c r="I707" s="147"/>
      <c r="J707" s="112"/>
      <c r="K707" s="112"/>
      <c r="L707" s="112"/>
      <c r="M707" s="112"/>
      <c r="N707" s="112"/>
      <c r="O707" s="112"/>
      <c r="P707" s="112"/>
      <c r="Q707" s="112"/>
      <c r="R707" s="112"/>
      <c r="S707" s="112"/>
      <c r="T707" s="112"/>
      <c r="U707" s="112"/>
      <c r="V707" s="112"/>
      <c r="W707" s="112"/>
      <c r="X707" s="112"/>
      <c r="Y707" s="112"/>
      <c r="Z707" s="112"/>
      <c r="AA707" s="112"/>
    </row>
    <row r="708" spans="1:27" ht="14.25" customHeight="1">
      <c r="A708" s="112"/>
      <c r="B708" s="114"/>
      <c r="C708" s="112"/>
      <c r="D708" s="112"/>
      <c r="E708" s="112"/>
      <c r="F708" s="112"/>
      <c r="G708" s="112"/>
      <c r="H708" s="112"/>
      <c r="I708" s="147"/>
      <c r="J708" s="112"/>
      <c r="K708" s="112"/>
      <c r="L708" s="112"/>
      <c r="M708" s="112"/>
      <c r="N708" s="112"/>
      <c r="O708" s="112"/>
      <c r="P708" s="112"/>
      <c r="Q708" s="112"/>
      <c r="R708" s="112"/>
      <c r="S708" s="112"/>
      <c r="T708" s="112"/>
      <c r="U708" s="112"/>
      <c r="V708" s="112"/>
      <c r="W708" s="112"/>
      <c r="X708" s="112"/>
      <c r="Y708" s="112"/>
      <c r="Z708" s="112"/>
      <c r="AA708" s="112"/>
    </row>
    <row r="709" spans="1:27" ht="14.25" customHeight="1">
      <c r="A709" s="112"/>
      <c r="B709" s="114"/>
      <c r="C709" s="112"/>
      <c r="D709" s="112"/>
      <c r="E709" s="112"/>
      <c r="F709" s="112"/>
      <c r="G709" s="112"/>
      <c r="H709" s="112"/>
      <c r="I709" s="147"/>
      <c r="J709" s="112"/>
      <c r="K709" s="112"/>
      <c r="L709" s="112"/>
      <c r="M709" s="112"/>
      <c r="N709" s="112"/>
      <c r="O709" s="112"/>
      <c r="P709" s="112"/>
      <c r="Q709" s="112"/>
      <c r="R709" s="112"/>
      <c r="S709" s="112"/>
      <c r="T709" s="112"/>
      <c r="U709" s="112"/>
      <c r="V709" s="112"/>
      <c r="W709" s="112"/>
      <c r="X709" s="112"/>
      <c r="Y709" s="112"/>
      <c r="Z709" s="112"/>
      <c r="AA709" s="112"/>
    </row>
    <row r="710" spans="1:27" ht="14.25" customHeight="1">
      <c r="A710" s="112"/>
      <c r="B710" s="114"/>
      <c r="C710" s="112"/>
      <c r="D710" s="112"/>
      <c r="E710" s="112"/>
      <c r="F710" s="112"/>
      <c r="G710" s="112"/>
      <c r="H710" s="112"/>
      <c r="I710" s="147"/>
      <c r="J710" s="112"/>
      <c r="K710" s="112"/>
      <c r="L710" s="112"/>
      <c r="M710" s="112"/>
      <c r="N710" s="112"/>
      <c r="O710" s="112"/>
      <c r="P710" s="112"/>
      <c r="Q710" s="112"/>
      <c r="R710" s="112"/>
      <c r="S710" s="112"/>
      <c r="T710" s="112"/>
      <c r="U710" s="112"/>
      <c r="V710" s="112"/>
      <c r="W710" s="112"/>
      <c r="X710" s="112"/>
      <c r="Y710" s="112"/>
      <c r="Z710" s="112"/>
      <c r="AA710" s="112"/>
    </row>
    <row r="711" spans="1:27" ht="14.25" customHeight="1">
      <c r="A711" s="112"/>
      <c r="B711" s="114"/>
      <c r="C711" s="112"/>
      <c r="D711" s="112"/>
      <c r="E711" s="112"/>
      <c r="F711" s="112"/>
      <c r="G711" s="112"/>
      <c r="H711" s="112"/>
      <c r="I711" s="147"/>
      <c r="J711" s="112"/>
      <c r="K711" s="112"/>
      <c r="L711" s="112"/>
      <c r="M711" s="112"/>
      <c r="N711" s="112"/>
      <c r="O711" s="112"/>
      <c r="P711" s="112"/>
      <c r="Q711" s="112"/>
      <c r="R711" s="112"/>
      <c r="S711" s="112"/>
      <c r="T711" s="112"/>
      <c r="U711" s="112"/>
      <c r="V711" s="112"/>
      <c r="W711" s="112"/>
      <c r="X711" s="112"/>
      <c r="Y711" s="112"/>
      <c r="Z711" s="112"/>
      <c r="AA711" s="112"/>
    </row>
    <row r="712" spans="1:27" ht="14.25" customHeight="1">
      <c r="A712" s="112"/>
      <c r="B712" s="114"/>
      <c r="C712" s="112"/>
      <c r="D712" s="112"/>
      <c r="E712" s="112"/>
      <c r="F712" s="112"/>
      <c r="G712" s="112"/>
      <c r="H712" s="112"/>
      <c r="I712" s="147"/>
      <c r="J712" s="112"/>
      <c r="K712" s="112"/>
      <c r="L712" s="112"/>
      <c r="M712" s="112"/>
      <c r="N712" s="112"/>
      <c r="O712" s="112"/>
      <c r="P712" s="112"/>
      <c r="Q712" s="112"/>
      <c r="R712" s="112"/>
      <c r="S712" s="112"/>
      <c r="T712" s="112"/>
      <c r="U712" s="112"/>
      <c r="V712" s="112"/>
      <c r="W712" s="112"/>
      <c r="X712" s="112"/>
      <c r="Y712" s="112"/>
      <c r="Z712" s="112"/>
      <c r="AA712" s="112"/>
    </row>
    <row r="713" spans="1:27" ht="14.25" customHeight="1">
      <c r="A713" s="112"/>
      <c r="B713" s="114"/>
      <c r="C713" s="112"/>
      <c r="D713" s="112"/>
      <c r="E713" s="112"/>
      <c r="F713" s="112"/>
      <c r="G713" s="112"/>
      <c r="H713" s="112"/>
      <c r="I713" s="147"/>
      <c r="J713" s="112"/>
      <c r="K713" s="112"/>
      <c r="L713" s="112"/>
      <c r="M713" s="112"/>
      <c r="N713" s="112"/>
      <c r="O713" s="112"/>
      <c r="P713" s="112"/>
      <c r="Q713" s="112"/>
      <c r="R713" s="112"/>
      <c r="S713" s="112"/>
      <c r="T713" s="112"/>
      <c r="U713" s="112"/>
      <c r="V713" s="112"/>
      <c r="W713" s="112"/>
      <c r="X713" s="112"/>
      <c r="Y713" s="112"/>
      <c r="Z713" s="112"/>
      <c r="AA713" s="112"/>
    </row>
    <row r="714" spans="1:27" ht="14.25" customHeight="1">
      <c r="A714" s="112"/>
      <c r="B714" s="114"/>
      <c r="C714" s="112"/>
      <c r="D714" s="112"/>
      <c r="E714" s="112"/>
      <c r="F714" s="112"/>
      <c r="G714" s="112"/>
      <c r="H714" s="112"/>
      <c r="I714" s="147"/>
      <c r="J714" s="112"/>
      <c r="K714" s="112"/>
      <c r="L714" s="112"/>
      <c r="M714" s="112"/>
      <c r="N714" s="112"/>
      <c r="O714" s="112"/>
      <c r="P714" s="112"/>
      <c r="Q714" s="112"/>
      <c r="R714" s="112"/>
      <c r="S714" s="112"/>
      <c r="T714" s="112"/>
      <c r="U714" s="112"/>
      <c r="V714" s="112"/>
      <c r="W714" s="112"/>
      <c r="X714" s="112"/>
      <c r="Y714" s="112"/>
      <c r="Z714" s="112"/>
      <c r="AA714" s="112"/>
    </row>
    <row r="715" spans="1:27" ht="14.25" customHeight="1">
      <c r="A715" s="112"/>
      <c r="B715" s="114"/>
      <c r="C715" s="112"/>
      <c r="D715" s="112"/>
      <c r="E715" s="112"/>
      <c r="F715" s="112"/>
      <c r="G715" s="112"/>
      <c r="H715" s="112"/>
      <c r="I715" s="147"/>
      <c r="J715" s="112"/>
      <c r="K715" s="112"/>
      <c r="L715" s="112"/>
      <c r="M715" s="112"/>
      <c r="N715" s="112"/>
      <c r="O715" s="112"/>
      <c r="P715" s="112"/>
      <c r="Q715" s="112"/>
      <c r="R715" s="112"/>
      <c r="S715" s="112"/>
      <c r="T715" s="112"/>
      <c r="U715" s="112"/>
      <c r="V715" s="112"/>
      <c r="W715" s="112"/>
      <c r="X715" s="112"/>
      <c r="Y715" s="112"/>
      <c r="Z715" s="112"/>
      <c r="AA715" s="112"/>
    </row>
    <row r="716" spans="1:27" ht="14.25" customHeight="1">
      <c r="A716" s="112"/>
      <c r="B716" s="114"/>
      <c r="C716" s="112"/>
      <c r="D716" s="112"/>
      <c r="E716" s="112"/>
      <c r="F716" s="112"/>
      <c r="G716" s="112"/>
      <c r="H716" s="112"/>
      <c r="I716" s="147"/>
      <c r="J716" s="112"/>
      <c r="K716" s="112"/>
      <c r="L716" s="112"/>
      <c r="M716" s="112"/>
      <c r="N716" s="112"/>
      <c r="O716" s="112"/>
      <c r="P716" s="112"/>
      <c r="Q716" s="112"/>
      <c r="R716" s="112"/>
      <c r="S716" s="112"/>
      <c r="T716" s="112"/>
      <c r="U716" s="112"/>
      <c r="V716" s="112"/>
      <c r="W716" s="112"/>
      <c r="X716" s="112"/>
      <c r="Y716" s="112"/>
      <c r="Z716" s="112"/>
      <c r="AA716" s="112"/>
    </row>
    <row r="717" spans="1:27" ht="14.25" customHeight="1">
      <c r="A717" s="112"/>
      <c r="B717" s="114"/>
      <c r="C717" s="112"/>
      <c r="D717" s="112"/>
      <c r="E717" s="112"/>
      <c r="F717" s="112"/>
      <c r="G717" s="112"/>
      <c r="H717" s="112"/>
      <c r="I717" s="147"/>
      <c r="J717" s="112"/>
      <c r="K717" s="112"/>
      <c r="L717" s="112"/>
      <c r="M717" s="112"/>
      <c r="N717" s="112"/>
      <c r="O717" s="112"/>
      <c r="P717" s="112"/>
      <c r="Q717" s="112"/>
      <c r="R717" s="112"/>
      <c r="S717" s="112"/>
      <c r="T717" s="112"/>
      <c r="U717" s="112"/>
      <c r="V717" s="112"/>
      <c r="W717" s="112"/>
      <c r="X717" s="112"/>
      <c r="Y717" s="112"/>
      <c r="Z717" s="112"/>
      <c r="AA717" s="112"/>
    </row>
    <row r="718" spans="1:27" ht="14.25" customHeight="1">
      <c r="A718" s="112"/>
      <c r="B718" s="114"/>
      <c r="C718" s="112"/>
      <c r="D718" s="112"/>
      <c r="E718" s="112"/>
      <c r="F718" s="112"/>
      <c r="G718" s="112"/>
      <c r="H718" s="112"/>
      <c r="I718" s="147"/>
      <c r="J718" s="112"/>
      <c r="K718" s="112"/>
      <c r="L718" s="112"/>
      <c r="M718" s="112"/>
      <c r="N718" s="112"/>
      <c r="O718" s="112"/>
      <c r="P718" s="112"/>
      <c r="Q718" s="112"/>
      <c r="R718" s="112"/>
      <c r="S718" s="112"/>
      <c r="T718" s="112"/>
      <c r="U718" s="112"/>
      <c r="V718" s="112"/>
      <c r="W718" s="112"/>
      <c r="X718" s="112"/>
      <c r="Y718" s="112"/>
      <c r="Z718" s="112"/>
      <c r="AA718" s="112"/>
    </row>
    <row r="719" spans="1:27" ht="14.25" customHeight="1">
      <c r="A719" s="112"/>
      <c r="B719" s="114"/>
      <c r="C719" s="112"/>
      <c r="D719" s="112"/>
      <c r="E719" s="112"/>
      <c r="F719" s="112"/>
      <c r="G719" s="112"/>
      <c r="H719" s="112"/>
      <c r="I719" s="147"/>
      <c r="J719" s="112"/>
      <c r="K719" s="112"/>
      <c r="L719" s="112"/>
      <c r="M719" s="112"/>
      <c r="N719" s="112"/>
      <c r="O719" s="112"/>
      <c r="P719" s="112"/>
      <c r="Q719" s="112"/>
      <c r="R719" s="112"/>
      <c r="S719" s="112"/>
      <c r="T719" s="112"/>
      <c r="U719" s="112"/>
      <c r="V719" s="112"/>
      <c r="W719" s="112"/>
      <c r="X719" s="112"/>
      <c r="Y719" s="112"/>
      <c r="Z719" s="112"/>
      <c r="AA719" s="112"/>
    </row>
    <row r="720" spans="1:27" ht="14.25" customHeight="1">
      <c r="A720" s="112"/>
      <c r="B720" s="114"/>
      <c r="C720" s="112"/>
      <c r="D720" s="112"/>
      <c r="E720" s="112"/>
      <c r="F720" s="112"/>
      <c r="G720" s="112"/>
      <c r="H720" s="112"/>
      <c r="I720" s="147"/>
      <c r="J720" s="112"/>
      <c r="K720" s="112"/>
      <c r="L720" s="112"/>
      <c r="M720" s="112"/>
      <c r="N720" s="112"/>
      <c r="O720" s="112"/>
      <c r="P720" s="112"/>
      <c r="Q720" s="112"/>
      <c r="R720" s="112"/>
      <c r="S720" s="112"/>
      <c r="T720" s="112"/>
      <c r="U720" s="112"/>
      <c r="V720" s="112"/>
      <c r="W720" s="112"/>
      <c r="X720" s="112"/>
      <c r="Y720" s="112"/>
      <c r="Z720" s="112"/>
      <c r="AA720" s="112"/>
    </row>
    <row r="721" spans="1:27" ht="14.25" customHeight="1">
      <c r="A721" s="112"/>
      <c r="B721" s="114"/>
      <c r="C721" s="112"/>
      <c r="D721" s="112"/>
      <c r="E721" s="112"/>
      <c r="F721" s="112"/>
      <c r="G721" s="112"/>
      <c r="H721" s="112"/>
      <c r="I721" s="147"/>
      <c r="J721" s="112"/>
      <c r="K721" s="112"/>
      <c r="L721" s="112"/>
      <c r="M721" s="112"/>
      <c r="N721" s="112"/>
      <c r="O721" s="112"/>
      <c r="P721" s="112"/>
      <c r="Q721" s="112"/>
      <c r="R721" s="112"/>
      <c r="S721" s="112"/>
      <c r="T721" s="112"/>
      <c r="U721" s="112"/>
      <c r="V721" s="112"/>
      <c r="W721" s="112"/>
      <c r="X721" s="112"/>
      <c r="Y721" s="112"/>
      <c r="Z721" s="112"/>
      <c r="AA721" s="112"/>
    </row>
    <row r="722" spans="1:27" ht="14.25" customHeight="1">
      <c r="A722" s="112"/>
      <c r="B722" s="114"/>
      <c r="C722" s="112"/>
      <c r="D722" s="112"/>
      <c r="E722" s="112"/>
      <c r="F722" s="112"/>
      <c r="G722" s="112"/>
      <c r="H722" s="112"/>
      <c r="I722" s="147"/>
      <c r="J722" s="112"/>
      <c r="K722" s="112"/>
      <c r="L722" s="112"/>
      <c r="M722" s="112"/>
      <c r="N722" s="112"/>
      <c r="O722" s="112"/>
      <c r="P722" s="112"/>
      <c r="Q722" s="112"/>
      <c r="R722" s="112"/>
      <c r="S722" s="112"/>
      <c r="T722" s="112"/>
      <c r="U722" s="112"/>
      <c r="V722" s="112"/>
      <c r="W722" s="112"/>
      <c r="X722" s="112"/>
      <c r="Y722" s="112"/>
      <c r="Z722" s="112"/>
      <c r="AA722" s="112"/>
    </row>
    <row r="723" spans="1:27" ht="14.25" customHeight="1">
      <c r="A723" s="112"/>
      <c r="B723" s="114"/>
      <c r="C723" s="112"/>
      <c r="D723" s="112"/>
      <c r="E723" s="112"/>
      <c r="F723" s="112"/>
      <c r="G723" s="112"/>
      <c r="H723" s="112"/>
      <c r="I723" s="147"/>
      <c r="J723" s="112"/>
      <c r="K723" s="112"/>
      <c r="L723" s="112"/>
      <c r="M723" s="112"/>
      <c r="N723" s="112"/>
      <c r="O723" s="112"/>
      <c r="P723" s="112"/>
      <c r="Q723" s="112"/>
      <c r="R723" s="112"/>
      <c r="S723" s="112"/>
      <c r="T723" s="112"/>
      <c r="U723" s="112"/>
      <c r="V723" s="112"/>
      <c r="W723" s="112"/>
      <c r="X723" s="112"/>
      <c r="Y723" s="112"/>
      <c r="Z723" s="112"/>
      <c r="AA723" s="112"/>
    </row>
    <row r="724" spans="1:27" ht="14.25" customHeight="1">
      <c r="A724" s="112"/>
      <c r="B724" s="114"/>
      <c r="C724" s="112"/>
      <c r="D724" s="112"/>
      <c r="E724" s="112"/>
      <c r="F724" s="112"/>
      <c r="G724" s="112"/>
      <c r="H724" s="112"/>
      <c r="I724" s="147"/>
      <c r="J724" s="112"/>
      <c r="K724" s="112"/>
      <c r="L724" s="112"/>
      <c r="M724" s="112"/>
      <c r="N724" s="112"/>
      <c r="O724" s="112"/>
      <c r="P724" s="112"/>
      <c r="Q724" s="112"/>
      <c r="R724" s="112"/>
      <c r="S724" s="112"/>
      <c r="T724" s="112"/>
      <c r="U724" s="112"/>
      <c r="V724" s="112"/>
      <c r="W724" s="112"/>
      <c r="X724" s="112"/>
      <c r="Y724" s="112"/>
      <c r="Z724" s="112"/>
      <c r="AA724" s="112"/>
    </row>
    <row r="725" spans="1:27" ht="14.25" customHeight="1">
      <c r="A725" s="112"/>
      <c r="B725" s="114"/>
      <c r="C725" s="112"/>
      <c r="D725" s="112"/>
      <c r="E725" s="112"/>
      <c r="F725" s="112"/>
      <c r="G725" s="112"/>
      <c r="H725" s="112"/>
      <c r="I725" s="147"/>
      <c r="J725" s="112"/>
      <c r="K725" s="112"/>
      <c r="L725" s="112"/>
      <c r="M725" s="112"/>
      <c r="N725" s="112"/>
      <c r="O725" s="112"/>
      <c r="P725" s="112"/>
      <c r="Q725" s="112"/>
      <c r="R725" s="112"/>
      <c r="S725" s="112"/>
      <c r="T725" s="112"/>
      <c r="U725" s="112"/>
      <c r="V725" s="112"/>
      <c r="W725" s="112"/>
      <c r="X725" s="112"/>
      <c r="Y725" s="112"/>
      <c r="Z725" s="112"/>
      <c r="AA725" s="112"/>
    </row>
    <row r="726" spans="1:27" ht="14.25" customHeight="1">
      <c r="A726" s="112"/>
      <c r="B726" s="114"/>
      <c r="C726" s="112"/>
      <c r="D726" s="112"/>
      <c r="E726" s="112"/>
      <c r="F726" s="112"/>
      <c r="G726" s="112"/>
      <c r="H726" s="112"/>
      <c r="I726" s="147"/>
      <c r="J726" s="112"/>
      <c r="K726" s="112"/>
      <c r="L726" s="112"/>
      <c r="M726" s="112"/>
      <c r="N726" s="112"/>
      <c r="O726" s="112"/>
      <c r="P726" s="112"/>
      <c r="Q726" s="112"/>
      <c r="R726" s="112"/>
      <c r="S726" s="112"/>
      <c r="T726" s="112"/>
      <c r="U726" s="112"/>
      <c r="V726" s="112"/>
      <c r="W726" s="112"/>
      <c r="X726" s="112"/>
      <c r="Y726" s="112"/>
      <c r="Z726" s="112"/>
      <c r="AA726" s="112"/>
    </row>
    <row r="727" spans="1:27" ht="14.25" customHeight="1">
      <c r="A727" s="112"/>
      <c r="B727" s="114"/>
      <c r="C727" s="112"/>
      <c r="D727" s="112"/>
      <c r="E727" s="112"/>
      <c r="F727" s="112"/>
      <c r="G727" s="112"/>
      <c r="H727" s="112"/>
      <c r="I727" s="147"/>
      <c r="J727" s="112"/>
      <c r="K727" s="112"/>
      <c r="L727" s="112"/>
      <c r="M727" s="112"/>
      <c r="N727" s="112"/>
      <c r="O727" s="112"/>
      <c r="P727" s="112"/>
      <c r="Q727" s="112"/>
      <c r="R727" s="112"/>
      <c r="S727" s="112"/>
      <c r="T727" s="112"/>
      <c r="U727" s="112"/>
      <c r="V727" s="112"/>
      <c r="W727" s="112"/>
      <c r="X727" s="112"/>
      <c r="Y727" s="112"/>
      <c r="Z727" s="112"/>
      <c r="AA727" s="112"/>
    </row>
    <row r="728" spans="1:27" ht="14.25" customHeight="1">
      <c r="A728" s="112"/>
      <c r="B728" s="114"/>
      <c r="C728" s="112"/>
      <c r="D728" s="112"/>
      <c r="E728" s="112"/>
      <c r="F728" s="112"/>
      <c r="G728" s="112"/>
      <c r="H728" s="112"/>
      <c r="I728" s="147"/>
      <c r="J728" s="112"/>
      <c r="K728" s="112"/>
      <c r="L728" s="112"/>
      <c r="M728" s="112"/>
      <c r="N728" s="112"/>
      <c r="O728" s="112"/>
      <c r="P728" s="112"/>
      <c r="Q728" s="112"/>
      <c r="R728" s="112"/>
      <c r="S728" s="112"/>
      <c r="T728" s="112"/>
      <c r="U728" s="112"/>
      <c r="V728" s="112"/>
      <c r="W728" s="112"/>
      <c r="X728" s="112"/>
      <c r="Y728" s="112"/>
      <c r="Z728" s="112"/>
      <c r="AA728" s="112"/>
    </row>
    <row r="729" spans="1:27" ht="14.25" customHeight="1">
      <c r="A729" s="112"/>
      <c r="B729" s="114"/>
      <c r="C729" s="112"/>
      <c r="D729" s="112"/>
      <c r="E729" s="112"/>
      <c r="F729" s="112"/>
      <c r="G729" s="112"/>
      <c r="H729" s="112"/>
      <c r="I729" s="147"/>
      <c r="J729" s="112"/>
      <c r="K729" s="112"/>
      <c r="L729" s="112"/>
      <c r="M729" s="112"/>
      <c r="N729" s="112"/>
      <c r="O729" s="112"/>
      <c r="P729" s="112"/>
      <c r="Q729" s="112"/>
      <c r="R729" s="112"/>
      <c r="S729" s="112"/>
      <c r="T729" s="112"/>
      <c r="U729" s="112"/>
      <c r="V729" s="112"/>
      <c r="W729" s="112"/>
      <c r="X729" s="112"/>
      <c r="Y729" s="112"/>
      <c r="Z729" s="112"/>
      <c r="AA729" s="112"/>
    </row>
    <row r="730" spans="1:27" ht="14.25" customHeight="1">
      <c r="A730" s="112"/>
      <c r="B730" s="114"/>
      <c r="C730" s="112"/>
      <c r="D730" s="112"/>
      <c r="E730" s="112"/>
      <c r="F730" s="112"/>
      <c r="G730" s="112"/>
      <c r="H730" s="112"/>
      <c r="I730" s="147"/>
      <c r="J730" s="112"/>
      <c r="K730" s="112"/>
      <c r="L730" s="112"/>
      <c r="M730" s="112"/>
      <c r="N730" s="112"/>
      <c r="O730" s="112"/>
      <c r="P730" s="112"/>
      <c r="Q730" s="112"/>
      <c r="R730" s="112"/>
      <c r="S730" s="112"/>
      <c r="T730" s="112"/>
      <c r="U730" s="112"/>
      <c r="V730" s="112"/>
      <c r="W730" s="112"/>
      <c r="X730" s="112"/>
      <c r="Y730" s="112"/>
      <c r="Z730" s="112"/>
      <c r="AA730" s="112"/>
    </row>
    <row r="731" spans="1:27" ht="14.25" customHeight="1">
      <c r="A731" s="112"/>
      <c r="B731" s="114"/>
      <c r="C731" s="112"/>
      <c r="D731" s="112"/>
      <c r="E731" s="112"/>
      <c r="F731" s="112"/>
      <c r="G731" s="112"/>
      <c r="H731" s="112"/>
      <c r="I731" s="147"/>
      <c r="J731" s="112"/>
      <c r="K731" s="112"/>
      <c r="L731" s="112"/>
      <c r="M731" s="112"/>
      <c r="N731" s="112"/>
      <c r="O731" s="112"/>
      <c r="P731" s="112"/>
      <c r="Q731" s="112"/>
      <c r="R731" s="112"/>
      <c r="S731" s="112"/>
      <c r="T731" s="112"/>
      <c r="U731" s="112"/>
      <c r="V731" s="112"/>
      <c r="W731" s="112"/>
      <c r="X731" s="112"/>
      <c r="Y731" s="112"/>
      <c r="Z731" s="112"/>
      <c r="AA731" s="112"/>
    </row>
    <row r="732" spans="1:27" ht="14.25" customHeight="1">
      <c r="A732" s="112"/>
      <c r="B732" s="114"/>
      <c r="C732" s="112"/>
      <c r="D732" s="112"/>
      <c r="E732" s="112"/>
      <c r="F732" s="112"/>
      <c r="G732" s="112"/>
      <c r="H732" s="112"/>
      <c r="I732" s="147"/>
      <c r="J732" s="112"/>
      <c r="K732" s="112"/>
      <c r="L732" s="112"/>
      <c r="M732" s="112"/>
      <c r="N732" s="112"/>
      <c r="O732" s="112"/>
      <c r="P732" s="112"/>
      <c r="Q732" s="112"/>
      <c r="R732" s="112"/>
      <c r="S732" s="112"/>
      <c r="T732" s="112"/>
      <c r="U732" s="112"/>
      <c r="V732" s="112"/>
      <c r="W732" s="112"/>
      <c r="X732" s="112"/>
      <c r="Y732" s="112"/>
      <c r="Z732" s="112"/>
      <c r="AA732" s="112"/>
    </row>
    <row r="733" spans="1:27" ht="14.25" customHeight="1">
      <c r="A733" s="112"/>
      <c r="B733" s="114"/>
      <c r="C733" s="112"/>
      <c r="D733" s="112"/>
      <c r="E733" s="112"/>
      <c r="F733" s="112"/>
      <c r="G733" s="112"/>
      <c r="H733" s="112"/>
      <c r="I733" s="147"/>
      <c r="J733" s="112"/>
      <c r="K733" s="112"/>
      <c r="L733" s="112"/>
      <c r="M733" s="112"/>
      <c r="N733" s="112"/>
      <c r="O733" s="112"/>
      <c r="P733" s="112"/>
      <c r="Q733" s="112"/>
      <c r="R733" s="112"/>
      <c r="S733" s="112"/>
      <c r="T733" s="112"/>
      <c r="U733" s="112"/>
      <c r="V733" s="112"/>
      <c r="W733" s="112"/>
      <c r="X733" s="112"/>
      <c r="Y733" s="112"/>
      <c r="Z733" s="112"/>
      <c r="AA733" s="112"/>
    </row>
    <row r="734" spans="1:27" ht="14.25" customHeight="1">
      <c r="A734" s="112"/>
      <c r="B734" s="114"/>
      <c r="C734" s="112"/>
      <c r="D734" s="112"/>
      <c r="E734" s="112"/>
      <c r="F734" s="112"/>
      <c r="G734" s="112"/>
      <c r="H734" s="112"/>
      <c r="I734" s="147"/>
      <c r="J734" s="112"/>
      <c r="K734" s="112"/>
      <c r="L734" s="112"/>
      <c r="M734" s="112"/>
      <c r="N734" s="112"/>
      <c r="O734" s="112"/>
      <c r="P734" s="112"/>
      <c r="Q734" s="112"/>
      <c r="R734" s="112"/>
      <c r="S734" s="112"/>
      <c r="T734" s="112"/>
      <c r="U734" s="112"/>
      <c r="V734" s="112"/>
      <c r="W734" s="112"/>
      <c r="X734" s="112"/>
      <c r="Y734" s="112"/>
      <c r="Z734" s="112"/>
      <c r="AA734" s="112"/>
    </row>
    <row r="735" spans="1:27" ht="14.25" customHeight="1">
      <c r="A735" s="112"/>
      <c r="B735" s="114"/>
      <c r="C735" s="112"/>
      <c r="D735" s="112"/>
      <c r="E735" s="112"/>
      <c r="F735" s="112"/>
      <c r="G735" s="112"/>
      <c r="H735" s="112"/>
      <c r="I735" s="147"/>
      <c r="J735" s="112"/>
      <c r="K735" s="112"/>
      <c r="L735" s="112"/>
      <c r="M735" s="112"/>
      <c r="N735" s="112"/>
      <c r="O735" s="112"/>
      <c r="P735" s="112"/>
      <c r="Q735" s="112"/>
      <c r="R735" s="112"/>
      <c r="S735" s="112"/>
      <c r="T735" s="112"/>
      <c r="U735" s="112"/>
      <c r="V735" s="112"/>
      <c r="W735" s="112"/>
      <c r="X735" s="112"/>
      <c r="Y735" s="112"/>
      <c r="Z735" s="112"/>
      <c r="AA735" s="112"/>
    </row>
    <row r="736" spans="1:27" ht="14.25" customHeight="1">
      <c r="A736" s="112"/>
      <c r="B736" s="114"/>
      <c r="C736" s="112"/>
      <c r="D736" s="112"/>
      <c r="E736" s="112"/>
      <c r="F736" s="112"/>
      <c r="G736" s="112"/>
      <c r="H736" s="112"/>
      <c r="I736" s="147"/>
      <c r="J736" s="112"/>
      <c r="K736" s="112"/>
      <c r="L736" s="112"/>
      <c r="M736" s="112"/>
      <c r="N736" s="112"/>
      <c r="O736" s="112"/>
      <c r="P736" s="112"/>
      <c r="Q736" s="112"/>
      <c r="R736" s="112"/>
      <c r="S736" s="112"/>
      <c r="T736" s="112"/>
      <c r="U736" s="112"/>
      <c r="V736" s="112"/>
      <c r="W736" s="112"/>
      <c r="X736" s="112"/>
      <c r="Y736" s="112"/>
      <c r="Z736" s="112"/>
      <c r="AA736" s="112"/>
    </row>
    <row r="737" spans="1:27" ht="14.25" customHeight="1">
      <c r="A737" s="112"/>
      <c r="B737" s="114"/>
      <c r="C737" s="112"/>
      <c r="D737" s="112"/>
      <c r="E737" s="112"/>
      <c r="F737" s="112"/>
      <c r="G737" s="112"/>
      <c r="H737" s="112"/>
      <c r="I737" s="147"/>
      <c r="J737" s="112"/>
      <c r="K737" s="112"/>
      <c r="L737" s="112"/>
      <c r="M737" s="112"/>
      <c r="N737" s="112"/>
      <c r="O737" s="112"/>
      <c r="P737" s="112"/>
      <c r="Q737" s="112"/>
      <c r="R737" s="112"/>
      <c r="S737" s="112"/>
      <c r="T737" s="112"/>
      <c r="U737" s="112"/>
      <c r="V737" s="112"/>
      <c r="W737" s="112"/>
      <c r="X737" s="112"/>
      <c r="Y737" s="112"/>
      <c r="Z737" s="112"/>
      <c r="AA737" s="112"/>
    </row>
    <row r="738" spans="1:27" ht="14.25" customHeight="1">
      <c r="A738" s="112"/>
      <c r="B738" s="114"/>
      <c r="C738" s="112"/>
      <c r="D738" s="112"/>
      <c r="E738" s="112"/>
      <c r="F738" s="112"/>
      <c r="G738" s="112"/>
      <c r="H738" s="112"/>
      <c r="I738" s="147"/>
      <c r="J738" s="112"/>
      <c r="K738" s="112"/>
      <c r="L738" s="112"/>
      <c r="M738" s="112"/>
      <c r="N738" s="112"/>
      <c r="O738" s="112"/>
      <c r="P738" s="112"/>
      <c r="Q738" s="112"/>
      <c r="R738" s="112"/>
      <c r="S738" s="112"/>
      <c r="T738" s="112"/>
      <c r="U738" s="112"/>
      <c r="V738" s="112"/>
      <c r="W738" s="112"/>
      <c r="X738" s="112"/>
      <c r="Y738" s="112"/>
      <c r="Z738" s="112"/>
      <c r="AA738" s="112"/>
    </row>
    <row r="739" spans="1:27" ht="14.25" customHeight="1">
      <c r="A739" s="112"/>
      <c r="B739" s="114"/>
      <c r="C739" s="112"/>
      <c r="D739" s="112"/>
      <c r="E739" s="112"/>
      <c r="F739" s="112"/>
      <c r="G739" s="112"/>
      <c r="H739" s="112"/>
      <c r="I739" s="147"/>
      <c r="J739" s="112"/>
      <c r="K739" s="112"/>
      <c r="L739" s="112"/>
      <c r="M739" s="112"/>
      <c r="N739" s="112"/>
      <c r="O739" s="112"/>
      <c r="P739" s="112"/>
      <c r="Q739" s="112"/>
      <c r="R739" s="112"/>
      <c r="S739" s="112"/>
      <c r="T739" s="112"/>
      <c r="U739" s="112"/>
      <c r="V739" s="112"/>
      <c r="W739" s="112"/>
      <c r="X739" s="112"/>
      <c r="Y739" s="112"/>
      <c r="Z739" s="112"/>
      <c r="AA739" s="112"/>
    </row>
    <row r="740" spans="1:27" ht="14.25" customHeight="1">
      <c r="A740" s="112"/>
      <c r="B740" s="114"/>
      <c r="C740" s="112"/>
      <c r="D740" s="112"/>
      <c r="E740" s="112"/>
      <c r="F740" s="112"/>
      <c r="G740" s="112"/>
      <c r="H740" s="112"/>
      <c r="I740" s="147"/>
      <c r="J740" s="112"/>
      <c r="K740" s="112"/>
      <c r="L740" s="112"/>
      <c r="M740" s="112"/>
      <c r="N740" s="112"/>
      <c r="O740" s="112"/>
      <c r="P740" s="112"/>
      <c r="Q740" s="112"/>
      <c r="R740" s="112"/>
      <c r="S740" s="112"/>
      <c r="T740" s="112"/>
      <c r="U740" s="112"/>
      <c r="V740" s="112"/>
      <c r="W740" s="112"/>
      <c r="X740" s="112"/>
      <c r="Y740" s="112"/>
      <c r="Z740" s="112"/>
      <c r="AA740" s="112"/>
    </row>
    <row r="741" spans="1:27" ht="14.25" customHeight="1">
      <c r="A741" s="112"/>
      <c r="B741" s="114"/>
      <c r="C741" s="112"/>
      <c r="D741" s="112"/>
      <c r="E741" s="112"/>
      <c r="F741" s="112"/>
      <c r="G741" s="112"/>
      <c r="H741" s="112"/>
      <c r="I741" s="147"/>
      <c r="J741" s="112"/>
      <c r="K741" s="112"/>
      <c r="L741" s="112"/>
      <c r="M741" s="112"/>
      <c r="N741" s="112"/>
      <c r="O741" s="112"/>
      <c r="P741" s="112"/>
      <c r="Q741" s="112"/>
      <c r="R741" s="112"/>
      <c r="S741" s="112"/>
      <c r="T741" s="112"/>
      <c r="U741" s="112"/>
      <c r="V741" s="112"/>
      <c r="W741" s="112"/>
      <c r="X741" s="112"/>
      <c r="Y741" s="112"/>
      <c r="Z741" s="112"/>
      <c r="AA741" s="112"/>
    </row>
    <row r="742" spans="1:27" ht="14.25" customHeight="1">
      <c r="A742" s="112"/>
      <c r="B742" s="114"/>
      <c r="C742" s="112"/>
      <c r="D742" s="112"/>
      <c r="E742" s="112"/>
      <c r="F742" s="112"/>
      <c r="G742" s="112"/>
      <c r="H742" s="112"/>
      <c r="I742" s="147"/>
      <c r="J742" s="112"/>
      <c r="K742" s="112"/>
      <c r="L742" s="112"/>
      <c r="M742" s="112"/>
      <c r="N742" s="112"/>
      <c r="O742" s="112"/>
      <c r="P742" s="112"/>
      <c r="Q742" s="112"/>
      <c r="R742" s="112"/>
      <c r="S742" s="112"/>
      <c r="T742" s="112"/>
      <c r="U742" s="112"/>
      <c r="V742" s="112"/>
      <c r="W742" s="112"/>
      <c r="X742" s="112"/>
      <c r="Y742" s="112"/>
      <c r="Z742" s="112"/>
      <c r="AA742" s="112"/>
    </row>
    <row r="743" spans="1:27" ht="14.25" customHeight="1">
      <c r="A743" s="112"/>
      <c r="B743" s="114"/>
      <c r="C743" s="112"/>
      <c r="D743" s="112"/>
      <c r="E743" s="112"/>
      <c r="F743" s="112"/>
      <c r="G743" s="112"/>
      <c r="H743" s="112"/>
      <c r="I743" s="147"/>
      <c r="J743" s="112"/>
      <c r="K743" s="112"/>
      <c r="L743" s="112"/>
      <c r="M743" s="112"/>
      <c r="N743" s="112"/>
      <c r="O743" s="112"/>
      <c r="P743" s="112"/>
      <c r="Q743" s="112"/>
      <c r="R743" s="112"/>
      <c r="S743" s="112"/>
      <c r="T743" s="112"/>
      <c r="U743" s="112"/>
      <c r="V743" s="112"/>
      <c r="W743" s="112"/>
      <c r="X743" s="112"/>
      <c r="Y743" s="112"/>
      <c r="Z743" s="112"/>
      <c r="AA743" s="112"/>
    </row>
    <row r="744" spans="1:27" ht="14.25" customHeight="1">
      <c r="A744" s="112"/>
      <c r="B744" s="114"/>
      <c r="C744" s="112"/>
      <c r="D744" s="112"/>
      <c r="E744" s="112"/>
      <c r="F744" s="112"/>
      <c r="G744" s="112"/>
      <c r="H744" s="112"/>
      <c r="I744" s="147"/>
      <c r="J744" s="112"/>
      <c r="K744" s="112"/>
      <c r="L744" s="112"/>
      <c r="M744" s="112"/>
      <c r="N744" s="112"/>
      <c r="O744" s="112"/>
      <c r="P744" s="112"/>
      <c r="Q744" s="112"/>
      <c r="R744" s="112"/>
      <c r="S744" s="112"/>
      <c r="T744" s="112"/>
      <c r="U744" s="112"/>
      <c r="V744" s="112"/>
      <c r="W744" s="112"/>
      <c r="X744" s="112"/>
      <c r="Y744" s="112"/>
      <c r="Z744" s="112"/>
      <c r="AA744" s="112"/>
    </row>
    <row r="745" spans="1:27" ht="14.25" customHeight="1">
      <c r="A745" s="112"/>
      <c r="B745" s="114"/>
      <c r="C745" s="112"/>
      <c r="D745" s="112"/>
      <c r="E745" s="112"/>
      <c r="F745" s="112"/>
      <c r="G745" s="112"/>
      <c r="H745" s="112"/>
      <c r="I745" s="147"/>
      <c r="J745" s="112"/>
      <c r="K745" s="112"/>
      <c r="L745" s="112"/>
      <c r="M745" s="112"/>
      <c r="N745" s="112"/>
      <c r="O745" s="112"/>
      <c r="P745" s="112"/>
      <c r="Q745" s="112"/>
      <c r="R745" s="112"/>
      <c r="S745" s="112"/>
      <c r="T745" s="112"/>
      <c r="U745" s="112"/>
      <c r="V745" s="112"/>
      <c r="W745" s="112"/>
      <c r="X745" s="112"/>
      <c r="Y745" s="112"/>
      <c r="Z745" s="112"/>
      <c r="AA745" s="112"/>
    </row>
    <row r="746" spans="1:27" ht="14.25" customHeight="1">
      <c r="A746" s="112"/>
      <c r="B746" s="114"/>
      <c r="C746" s="112"/>
      <c r="D746" s="112"/>
      <c r="E746" s="112"/>
      <c r="F746" s="112"/>
      <c r="G746" s="112"/>
      <c r="H746" s="112"/>
      <c r="I746" s="147"/>
      <c r="J746" s="112"/>
      <c r="K746" s="112"/>
      <c r="L746" s="112"/>
      <c r="M746" s="112"/>
      <c r="N746" s="112"/>
      <c r="O746" s="112"/>
      <c r="P746" s="112"/>
      <c r="Q746" s="112"/>
      <c r="R746" s="112"/>
      <c r="S746" s="112"/>
      <c r="T746" s="112"/>
      <c r="U746" s="112"/>
      <c r="V746" s="112"/>
      <c r="W746" s="112"/>
      <c r="X746" s="112"/>
      <c r="Y746" s="112"/>
      <c r="Z746" s="112"/>
      <c r="AA746" s="112"/>
    </row>
    <row r="747" spans="1:27" ht="14.25" customHeight="1">
      <c r="A747" s="112"/>
      <c r="B747" s="114"/>
      <c r="C747" s="112"/>
      <c r="D747" s="112"/>
      <c r="E747" s="112"/>
      <c r="F747" s="112"/>
      <c r="G747" s="112"/>
      <c r="H747" s="112"/>
      <c r="I747" s="147"/>
      <c r="J747" s="112"/>
      <c r="K747" s="112"/>
      <c r="L747" s="112"/>
      <c r="M747" s="112"/>
      <c r="N747" s="112"/>
      <c r="O747" s="112"/>
      <c r="P747" s="112"/>
      <c r="Q747" s="112"/>
      <c r="R747" s="112"/>
      <c r="S747" s="112"/>
      <c r="T747" s="112"/>
      <c r="U747" s="112"/>
      <c r="V747" s="112"/>
      <c r="W747" s="112"/>
      <c r="X747" s="112"/>
      <c r="Y747" s="112"/>
      <c r="Z747" s="112"/>
      <c r="AA747" s="112"/>
    </row>
    <row r="748" spans="1:27" ht="14.25" customHeight="1">
      <c r="A748" s="112"/>
      <c r="B748" s="114"/>
      <c r="C748" s="112"/>
      <c r="D748" s="112"/>
      <c r="E748" s="112"/>
      <c r="F748" s="112"/>
      <c r="G748" s="112"/>
      <c r="H748" s="112"/>
      <c r="I748" s="147"/>
      <c r="J748" s="112"/>
      <c r="K748" s="112"/>
      <c r="L748" s="112"/>
      <c r="M748" s="112"/>
      <c r="N748" s="112"/>
      <c r="O748" s="112"/>
      <c r="P748" s="112"/>
      <c r="Q748" s="112"/>
      <c r="R748" s="112"/>
      <c r="S748" s="112"/>
      <c r="T748" s="112"/>
      <c r="U748" s="112"/>
      <c r="V748" s="112"/>
      <c r="W748" s="112"/>
      <c r="X748" s="112"/>
      <c r="Y748" s="112"/>
      <c r="Z748" s="112"/>
      <c r="AA748" s="112"/>
    </row>
    <row r="749" spans="1:27" ht="14.25" customHeight="1">
      <c r="A749" s="112"/>
      <c r="B749" s="114"/>
      <c r="C749" s="112"/>
      <c r="D749" s="112"/>
      <c r="E749" s="112"/>
      <c r="F749" s="112"/>
      <c r="G749" s="112"/>
      <c r="H749" s="112"/>
      <c r="I749" s="147"/>
      <c r="J749" s="112"/>
      <c r="K749" s="112"/>
      <c r="L749" s="112"/>
      <c r="M749" s="112"/>
      <c r="N749" s="112"/>
      <c r="O749" s="112"/>
      <c r="P749" s="112"/>
      <c r="Q749" s="112"/>
      <c r="R749" s="112"/>
      <c r="S749" s="112"/>
      <c r="T749" s="112"/>
      <c r="U749" s="112"/>
      <c r="V749" s="112"/>
      <c r="W749" s="112"/>
      <c r="X749" s="112"/>
      <c r="Y749" s="112"/>
      <c r="Z749" s="112"/>
      <c r="AA749" s="112"/>
    </row>
    <row r="750" spans="1:27" ht="14.25" customHeight="1">
      <c r="A750" s="112"/>
      <c r="B750" s="114"/>
      <c r="C750" s="112"/>
      <c r="D750" s="112"/>
      <c r="E750" s="112"/>
      <c r="F750" s="112"/>
      <c r="G750" s="112"/>
      <c r="H750" s="112"/>
      <c r="I750" s="147"/>
      <c r="J750" s="112"/>
      <c r="K750" s="112"/>
      <c r="L750" s="112"/>
      <c r="M750" s="112"/>
      <c r="N750" s="112"/>
      <c r="O750" s="112"/>
      <c r="P750" s="112"/>
      <c r="Q750" s="112"/>
      <c r="R750" s="112"/>
      <c r="S750" s="112"/>
      <c r="T750" s="112"/>
      <c r="U750" s="112"/>
      <c r="V750" s="112"/>
      <c r="W750" s="112"/>
      <c r="X750" s="112"/>
      <c r="Y750" s="112"/>
      <c r="Z750" s="112"/>
      <c r="AA750" s="112"/>
    </row>
    <row r="751" spans="1:27" ht="14.25" customHeight="1">
      <c r="A751" s="112"/>
      <c r="B751" s="114"/>
      <c r="C751" s="112"/>
      <c r="D751" s="112"/>
      <c r="E751" s="112"/>
      <c r="F751" s="112"/>
      <c r="G751" s="112"/>
      <c r="H751" s="112"/>
      <c r="I751" s="147"/>
      <c r="J751" s="112"/>
      <c r="K751" s="112"/>
      <c r="L751" s="112"/>
      <c r="M751" s="112"/>
      <c r="N751" s="112"/>
      <c r="O751" s="112"/>
      <c r="P751" s="112"/>
      <c r="Q751" s="112"/>
      <c r="R751" s="112"/>
      <c r="S751" s="112"/>
      <c r="T751" s="112"/>
      <c r="U751" s="112"/>
      <c r="V751" s="112"/>
      <c r="W751" s="112"/>
      <c r="X751" s="112"/>
      <c r="Y751" s="112"/>
      <c r="Z751" s="112"/>
      <c r="AA751" s="112"/>
    </row>
    <row r="752" spans="1:27" ht="14.25" customHeight="1">
      <c r="A752" s="112"/>
      <c r="B752" s="114"/>
      <c r="C752" s="112"/>
      <c r="D752" s="112"/>
      <c r="E752" s="112"/>
      <c r="F752" s="112"/>
      <c r="G752" s="112"/>
      <c r="H752" s="112"/>
      <c r="I752" s="147"/>
      <c r="J752" s="112"/>
      <c r="K752" s="112"/>
      <c r="L752" s="112"/>
      <c r="M752" s="112"/>
      <c r="N752" s="112"/>
      <c r="O752" s="112"/>
      <c r="P752" s="112"/>
      <c r="Q752" s="112"/>
      <c r="R752" s="112"/>
      <c r="S752" s="112"/>
      <c r="T752" s="112"/>
      <c r="U752" s="112"/>
      <c r="V752" s="112"/>
      <c r="W752" s="112"/>
      <c r="X752" s="112"/>
      <c r="Y752" s="112"/>
      <c r="Z752" s="112"/>
      <c r="AA752" s="112"/>
    </row>
    <row r="753" spans="1:27" ht="14.25" customHeight="1">
      <c r="A753" s="112"/>
      <c r="B753" s="114"/>
      <c r="C753" s="112"/>
      <c r="D753" s="112"/>
      <c r="E753" s="112"/>
      <c r="F753" s="112"/>
      <c r="G753" s="112"/>
      <c r="H753" s="112"/>
      <c r="I753" s="147"/>
      <c r="J753" s="112"/>
      <c r="K753" s="112"/>
      <c r="L753" s="112"/>
      <c r="M753" s="112"/>
      <c r="N753" s="112"/>
      <c r="O753" s="112"/>
      <c r="P753" s="112"/>
      <c r="Q753" s="112"/>
      <c r="R753" s="112"/>
      <c r="S753" s="112"/>
      <c r="T753" s="112"/>
      <c r="U753" s="112"/>
      <c r="V753" s="112"/>
      <c r="W753" s="112"/>
      <c r="X753" s="112"/>
      <c r="Y753" s="112"/>
      <c r="Z753" s="112"/>
      <c r="AA753" s="112"/>
    </row>
    <row r="754" spans="1:27" ht="14.25" customHeight="1">
      <c r="A754" s="112"/>
      <c r="B754" s="114"/>
      <c r="C754" s="112"/>
      <c r="D754" s="112"/>
      <c r="E754" s="112"/>
      <c r="F754" s="112"/>
      <c r="G754" s="112"/>
      <c r="H754" s="112"/>
      <c r="I754" s="147"/>
      <c r="J754" s="112"/>
      <c r="K754" s="112"/>
      <c r="L754" s="112"/>
      <c r="M754" s="112"/>
      <c r="N754" s="112"/>
      <c r="O754" s="112"/>
      <c r="P754" s="112"/>
      <c r="Q754" s="112"/>
      <c r="R754" s="112"/>
      <c r="S754" s="112"/>
      <c r="T754" s="112"/>
      <c r="U754" s="112"/>
      <c r="V754" s="112"/>
      <c r="W754" s="112"/>
      <c r="X754" s="112"/>
      <c r="Y754" s="112"/>
      <c r="Z754" s="112"/>
      <c r="AA754" s="112"/>
    </row>
    <row r="755" spans="1:27" ht="14.25" customHeight="1">
      <c r="A755" s="112"/>
      <c r="B755" s="114"/>
      <c r="C755" s="112"/>
      <c r="D755" s="112"/>
      <c r="E755" s="112"/>
      <c r="F755" s="112"/>
      <c r="G755" s="112"/>
      <c r="H755" s="112"/>
      <c r="I755" s="147"/>
      <c r="J755" s="112"/>
      <c r="K755" s="112"/>
      <c r="L755" s="112"/>
      <c r="M755" s="112"/>
      <c r="N755" s="112"/>
      <c r="O755" s="112"/>
      <c r="P755" s="112"/>
      <c r="Q755" s="112"/>
      <c r="R755" s="112"/>
      <c r="S755" s="112"/>
      <c r="T755" s="112"/>
      <c r="U755" s="112"/>
      <c r="V755" s="112"/>
      <c r="W755" s="112"/>
      <c r="X755" s="112"/>
      <c r="Y755" s="112"/>
      <c r="Z755" s="112"/>
      <c r="AA755" s="112"/>
    </row>
    <row r="756" spans="1:27" ht="14.25" customHeight="1">
      <c r="A756" s="112"/>
      <c r="B756" s="114"/>
      <c r="C756" s="112"/>
      <c r="D756" s="112"/>
      <c r="E756" s="112"/>
      <c r="F756" s="112"/>
      <c r="G756" s="112"/>
      <c r="H756" s="112"/>
      <c r="I756" s="147"/>
      <c r="J756" s="112"/>
      <c r="K756" s="112"/>
      <c r="L756" s="112"/>
      <c r="M756" s="112"/>
      <c r="N756" s="112"/>
      <c r="O756" s="112"/>
      <c r="P756" s="112"/>
      <c r="Q756" s="112"/>
      <c r="R756" s="112"/>
      <c r="S756" s="112"/>
      <c r="T756" s="112"/>
      <c r="U756" s="112"/>
      <c r="V756" s="112"/>
      <c r="W756" s="112"/>
      <c r="X756" s="112"/>
      <c r="Y756" s="112"/>
      <c r="Z756" s="112"/>
      <c r="AA756" s="112"/>
    </row>
    <row r="757" spans="1:27" ht="14.25" customHeight="1">
      <c r="A757" s="112"/>
      <c r="B757" s="114"/>
      <c r="C757" s="112"/>
      <c r="D757" s="112"/>
      <c r="E757" s="112"/>
      <c r="F757" s="112"/>
      <c r="G757" s="112"/>
      <c r="H757" s="112"/>
      <c r="I757" s="147"/>
      <c r="J757" s="112"/>
      <c r="K757" s="112"/>
      <c r="L757" s="112"/>
      <c r="M757" s="112"/>
      <c r="N757" s="112"/>
      <c r="O757" s="112"/>
      <c r="P757" s="112"/>
      <c r="Q757" s="112"/>
      <c r="R757" s="112"/>
      <c r="S757" s="112"/>
      <c r="T757" s="112"/>
      <c r="U757" s="112"/>
      <c r="V757" s="112"/>
      <c r="W757" s="112"/>
      <c r="X757" s="112"/>
      <c r="Y757" s="112"/>
      <c r="Z757" s="112"/>
      <c r="AA757" s="112"/>
    </row>
    <row r="758" spans="1:27" ht="14.25" customHeight="1">
      <c r="A758" s="112"/>
      <c r="B758" s="114"/>
      <c r="C758" s="112"/>
      <c r="D758" s="112"/>
      <c r="E758" s="112"/>
      <c r="F758" s="112"/>
      <c r="G758" s="112"/>
      <c r="H758" s="112"/>
      <c r="I758" s="147"/>
      <c r="J758" s="112"/>
      <c r="K758" s="112"/>
      <c r="L758" s="112"/>
      <c r="M758" s="112"/>
      <c r="N758" s="112"/>
      <c r="O758" s="112"/>
      <c r="P758" s="112"/>
      <c r="Q758" s="112"/>
      <c r="R758" s="112"/>
      <c r="S758" s="112"/>
      <c r="T758" s="112"/>
      <c r="U758" s="112"/>
      <c r="V758" s="112"/>
      <c r="W758" s="112"/>
      <c r="X758" s="112"/>
      <c r="Y758" s="112"/>
      <c r="Z758" s="112"/>
      <c r="AA758" s="112"/>
    </row>
    <row r="759" spans="1:27" ht="14.25" customHeight="1">
      <c r="A759" s="112"/>
      <c r="B759" s="114"/>
      <c r="C759" s="112"/>
      <c r="D759" s="112"/>
      <c r="E759" s="112"/>
      <c r="F759" s="112"/>
      <c r="G759" s="112"/>
      <c r="H759" s="112"/>
      <c r="I759" s="147"/>
      <c r="J759" s="112"/>
      <c r="K759" s="112"/>
      <c r="L759" s="112"/>
      <c r="M759" s="112"/>
      <c r="N759" s="112"/>
      <c r="O759" s="112"/>
      <c r="P759" s="112"/>
      <c r="Q759" s="112"/>
      <c r="R759" s="112"/>
      <c r="S759" s="112"/>
      <c r="T759" s="112"/>
      <c r="U759" s="112"/>
      <c r="V759" s="112"/>
      <c r="W759" s="112"/>
      <c r="X759" s="112"/>
      <c r="Y759" s="112"/>
      <c r="Z759" s="112"/>
      <c r="AA759" s="112"/>
    </row>
    <row r="760" spans="1:27" ht="14.25" customHeight="1">
      <c r="A760" s="112"/>
      <c r="B760" s="114"/>
      <c r="C760" s="112"/>
      <c r="D760" s="112"/>
      <c r="E760" s="112"/>
      <c r="F760" s="112"/>
      <c r="G760" s="112"/>
      <c r="H760" s="112"/>
      <c r="I760" s="147"/>
      <c r="J760" s="112"/>
      <c r="K760" s="112"/>
      <c r="L760" s="112"/>
      <c r="M760" s="112"/>
      <c r="N760" s="112"/>
      <c r="O760" s="112"/>
      <c r="P760" s="112"/>
      <c r="Q760" s="112"/>
      <c r="R760" s="112"/>
      <c r="S760" s="112"/>
      <c r="T760" s="112"/>
      <c r="U760" s="112"/>
      <c r="V760" s="112"/>
      <c r="W760" s="112"/>
      <c r="X760" s="112"/>
      <c r="Y760" s="112"/>
      <c r="Z760" s="112"/>
      <c r="AA760" s="112"/>
    </row>
    <row r="761" spans="1:27" ht="14.25" customHeight="1">
      <c r="A761" s="112"/>
      <c r="B761" s="114"/>
      <c r="C761" s="112"/>
      <c r="D761" s="112"/>
      <c r="E761" s="112"/>
      <c r="F761" s="112"/>
      <c r="G761" s="112"/>
      <c r="H761" s="112"/>
      <c r="I761" s="147"/>
      <c r="J761" s="112"/>
      <c r="K761" s="112"/>
      <c r="L761" s="112"/>
      <c r="M761" s="112"/>
      <c r="N761" s="112"/>
      <c r="O761" s="112"/>
      <c r="P761" s="112"/>
      <c r="Q761" s="112"/>
      <c r="R761" s="112"/>
      <c r="S761" s="112"/>
      <c r="T761" s="112"/>
      <c r="U761" s="112"/>
      <c r="V761" s="112"/>
      <c r="W761" s="112"/>
      <c r="X761" s="112"/>
      <c r="Y761" s="112"/>
      <c r="Z761" s="112"/>
      <c r="AA761" s="112"/>
    </row>
    <row r="762" spans="1:27" ht="14.25" customHeight="1">
      <c r="A762" s="112"/>
      <c r="B762" s="114"/>
      <c r="C762" s="112"/>
      <c r="D762" s="112"/>
      <c r="E762" s="112"/>
      <c r="F762" s="112"/>
      <c r="G762" s="112"/>
      <c r="H762" s="112"/>
      <c r="I762" s="147"/>
      <c r="J762" s="112"/>
      <c r="K762" s="112"/>
      <c r="L762" s="112"/>
      <c r="M762" s="112"/>
      <c r="N762" s="112"/>
      <c r="O762" s="112"/>
      <c r="P762" s="112"/>
      <c r="Q762" s="112"/>
      <c r="R762" s="112"/>
      <c r="S762" s="112"/>
      <c r="T762" s="112"/>
      <c r="U762" s="112"/>
      <c r="V762" s="112"/>
      <c r="W762" s="112"/>
      <c r="X762" s="112"/>
      <c r="Y762" s="112"/>
      <c r="Z762" s="112"/>
      <c r="AA762" s="112"/>
    </row>
    <row r="763" spans="1:27" ht="14.25" customHeight="1">
      <c r="A763" s="112"/>
      <c r="B763" s="114"/>
      <c r="C763" s="112"/>
      <c r="D763" s="112"/>
      <c r="E763" s="112"/>
      <c r="F763" s="112"/>
      <c r="G763" s="112"/>
      <c r="H763" s="112"/>
      <c r="I763" s="147"/>
      <c r="J763" s="112"/>
      <c r="K763" s="112"/>
      <c r="L763" s="112"/>
      <c r="M763" s="112"/>
      <c r="N763" s="112"/>
      <c r="O763" s="112"/>
      <c r="P763" s="112"/>
      <c r="Q763" s="112"/>
      <c r="R763" s="112"/>
      <c r="S763" s="112"/>
      <c r="T763" s="112"/>
      <c r="U763" s="112"/>
      <c r="V763" s="112"/>
      <c r="W763" s="112"/>
      <c r="X763" s="112"/>
      <c r="Y763" s="112"/>
      <c r="Z763" s="112"/>
      <c r="AA763" s="112"/>
    </row>
    <row r="764" spans="1:27" ht="14.25" customHeight="1">
      <c r="A764" s="112"/>
      <c r="B764" s="114"/>
      <c r="C764" s="112"/>
      <c r="D764" s="112"/>
      <c r="E764" s="112"/>
      <c r="F764" s="112"/>
      <c r="G764" s="112"/>
      <c r="H764" s="112"/>
      <c r="I764" s="147"/>
      <c r="J764" s="112"/>
      <c r="K764" s="112"/>
      <c r="L764" s="112"/>
      <c r="M764" s="112"/>
      <c r="N764" s="112"/>
      <c r="O764" s="112"/>
      <c r="P764" s="112"/>
      <c r="Q764" s="112"/>
      <c r="R764" s="112"/>
      <c r="S764" s="112"/>
      <c r="T764" s="112"/>
      <c r="U764" s="112"/>
      <c r="V764" s="112"/>
      <c r="W764" s="112"/>
      <c r="X764" s="112"/>
      <c r="Y764" s="112"/>
      <c r="Z764" s="112"/>
      <c r="AA764" s="112"/>
    </row>
    <row r="765" spans="1:27" ht="14.25" customHeight="1">
      <c r="A765" s="112"/>
      <c r="B765" s="114"/>
      <c r="C765" s="112"/>
      <c r="D765" s="112"/>
      <c r="E765" s="112"/>
      <c r="F765" s="112"/>
      <c r="G765" s="112"/>
      <c r="H765" s="112"/>
      <c r="I765" s="147"/>
      <c r="J765" s="112"/>
      <c r="K765" s="112"/>
      <c r="L765" s="112"/>
      <c r="M765" s="112"/>
      <c r="N765" s="112"/>
      <c r="O765" s="112"/>
      <c r="P765" s="112"/>
      <c r="Q765" s="112"/>
      <c r="R765" s="112"/>
      <c r="S765" s="112"/>
      <c r="T765" s="112"/>
      <c r="U765" s="112"/>
      <c r="V765" s="112"/>
      <c r="W765" s="112"/>
      <c r="X765" s="112"/>
      <c r="Y765" s="112"/>
      <c r="Z765" s="112"/>
      <c r="AA765" s="112"/>
    </row>
    <row r="766" spans="1:27" ht="14.25" customHeight="1">
      <c r="A766" s="112"/>
      <c r="B766" s="114"/>
      <c r="C766" s="112"/>
      <c r="D766" s="112"/>
      <c r="E766" s="112"/>
      <c r="F766" s="112"/>
      <c r="G766" s="112"/>
      <c r="H766" s="112"/>
      <c r="I766" s="147"/>
      <c r="J766" s="112"/>
      <c r="K766" s="112"/>
      <c r="L766" s="112"/>
      <c r="M766" s="112"/>
      <c r="N766" s="112"/>
      <c r="O766" s="112"/>
      <c r="P766" s="112"/>
      <c r="Q766" s="112"/>
      <c r="R766" s="112"/>
      <c r="S766" s="112"/>
      <c r="T766" s="112"/>
      <c r="U766" s="112"/>
      <c r="V766" s="112"/>
      <c r="W766" s="112"/>
      <c r="X766" s="112"/>
      <c r="Y766" s="112"/>
      <c r="Z766" s="112"/>
      <c r="AA766" s="112"/>
    </row>
    <row r="767" spans="1:27" ht="14.25" customHeight="1">
      <c r="A767" s="112"/>
      <c r="B767" s="114"/>
      <c r="C767" s="112"/>
      <c r="D767" s="112"/>
      <c r="E767" s="112"/>
      <c r="F767" s="112"/>
      <c r="G767" s="112"/>
      <c r="H767" s="112"/>
      <c r="I767" s="147"/>
      <c r="J767" s="112"/>
      <c r="K767" s="112"/>
      <c r="L767" s="112"/>
      <c r="M767" s="112"/>
      <c r="N767" s="112"/>
      <c r="O767" s="112"/>
      <c r="P767" s="112"/>
      <c r="Q767" s="112"/>
      <c r="R767" s="112"/>
      <c r="S767" s="112"/>
      <c r="T767" s="112"/>
      <c r="U767" s="112"/>
      <c r="V767" s="112"/>
      <c r="W767" s="112"/>
      <c r="X767" s="112"/>
      <c r="Y767" s="112"/>
      <c r="Z767" s="112"/>
      <c r="AA767" s="112"/>
    </row>
    <row r="768" spans="1:27" ht="14.25" customHeight="1">
      <c r="A768" s="112"/>
      <c r="B768" s="114"/>
      <c r="C768" s="112"/>
      <c r="D768" s="112"/>
      <c r="E768" s="112"/>
      <c r="F768" s="112"/>
      <c r="G768" s="112"/>
      <c r="H768" s="112"/>
      <c r="I768" s="147"/>
      <c r="J768" s="112"/>
      <c r="K768" s="112"/>
      <c r="L768" s="112"/>
      <c r="M768" s="112"/>
      <c r="N768" s="112"/>
      <c r="O768" s="112"/>
      <c r="P768" s="112"/>
      <c r="Q768" s="112"/>
      <c r="R768" s="112"/>
      <c r="S768" s="112"/>
      <c r="T768" s="112"/>
      <c r="U768" s="112"/>
      <c r="V768" s="112"/>
      <c r="W768" s="112"/>
      <c r="X768" s="112"/>
      <c r="Y768" s="112"/>
      <c r="Z768" s="112"/>
      <c r="AA768" s="112"/>
    </row>
    <row r="769" spans="1:27" ht="14.25" customHeight="1">
      <c r="A769" s="112"/>
      <c r="B769" s="114"/>
      <c r="C769" s="112"/>
      <c r="D769" s="112"/>
      <c r="E769" s="112"/>
      <c r="F769" s="112"/>
      <c r="G769" s="112"/>
      <c r="H769" s="112"/>
      <c r="I769" s="147"/>
      <c r="J769" s="112"/>
      <c r="K769" s="112"/>
      <c r="L769" s="112"/>
      <c r="M769" s="112"/>
      <c r="N769" s="112"/>
      <c r="O769" s="112"/>
      <c r="P769" s="112"/>
      <c r="Q769" s="112"/>
      <c r="R769" s="112"/>
      <c r="S769" s="112"/>
      <c r="T769" s="112"/>
      <c r="U769" s="112"/>
      <c r="V769" s="112"/>
      <c r="W769" s="112"/>
      <c r="X769" s="112"/>
      <c r="Y769" s="112"/>
      <c r="Z769" s="112"/>
      <c r="AA769" s="112"/>
    </row>
    <row r="770" spans="1:27" ht="14.25" customHeight="1">
      <c r="A770" s="112"/>
      <c r="B770" s="114"/>
      <c r="C770" s="112"/>
      <c r="D770" s="112"/>
      <c r="E770" s="112"/>
      <c r="F770" s="112"/>
      <c r="G770" s="112"/>
      <c r="H770" s="112"/>
      <c r="I770" s="147"/>
      <c r="J770" s="112"/>
      <c r="K770" s="112"/>
      <c r="L770" s="112"/>
      <c r="M770" s="112"/>
      <c r="N770" s="112"/>
      <c r="O770" s="112"/>
      <c r="P770" s="112"/>
      <c r="Q770" s="112"/>
      <c r="R770" s="112"/>
      <c r="S770" s="112"/>
      <c r="T770" s="112"/>
      <c r="U770" s="112"/>
      <c r="V770" s="112"/>
      <c r="W770" s="112"/>
      <c r="X770" s="112"/>
      <c r="Y770" s="112"/>
      <c r="Z770" s="112"/>
      <c r="AA770" s="112"/>
    </row>
    <row r="771" spans="1:27" ht="14.25" customHeight="1">
      <c r="A771" s="112"/>
      <c r="B771" s="114"/>
      <c r="C771" s="112"/>
      <c r="D771" s="112"/>
      <c r="E771" s="112"/>
      <c r="F771" s="112"/>
      <c r="G771" s="112"/>
      <c r="H771" s="112"/>
      <c r="I771" s="147"/>
      <c r="J771" s="112"/>
      <c r="K771" s="112"/>
      <c r="L771" s="112"/>
      <c r="M771" s="112"/>
      <c r="N771" s="112"/>
      <c r="O771" s="112"/>
      <c r="P771" s="112"/>
      <c r="Q771" s="112"/>
      <c r="R771" s="112"/>
      <c r="S771" s="112"/>
      <c r="T771" s="112"/>
      <c r="U771" s="112"/>
      <c r="V771" s="112"/>
      <c r="W771" s="112"/>
      <c r="X771" s="112"/>
      <c r="Y771" s="112"/>
      <c r="Z771" s="112"/>
      <c r="AA771" s="112"/>
    </row>
    <row r="772" spans="1:27" ht="14.25" customHeight="1">
      <c r="A772" s="112"/>
      <c r="B772" s="114"/>
      <c r="C772" s="112"/>
      <c r="D772" s="112"/>
      <c r="E772" s="112"/>
      <c r="F772" s="112"/>
      <c r="G772" s="112"/>
      <c r="H772" s="112"/>
      <c r="I772" s="147"/>
      <c r="J772" s="112"/>
      <c r="K772" s="112"/>
      <c r="L772" s="112"/>
      <c r="M772" s="112"/>
      <c r="N772" s="112"/>
      <c r="O772" s="112"/>
      <c r="P772" s="112"/>
      <c r="Q772" s="112"/>
      <c r="R772" s="112"/>
      <c r="S772" s="112"/>
      <c r="T772" s="112"/>
      <c r="U772" s="112"/>
      <c r="V772" s="112"/>
      <c r="W772" s="112"/>
      <c r="X772" s="112"/>
      <c r="Y772" s="112"/>
      <c r="Z772" s="112"/>
      <c r="AA772" s="112"/>
    </row>
    <row r="773" spans="1:27" ht="14.25" customHeight="1">
      <c r="A773" s="112"/>
      <c r="B773" s="114"/>
      <c r="C773" s="112"/>
      <c r="D773" s="112"/>
      <c r="E773" s="112"/>
      <c r="F773" s="112"/>
      <c r="G773" s="112"/>
      <c r="H773" s="112"/>
      <c r="I773" s="147"/>
      <c r="J773" s="112"/>
      <c r="K773" s="112"/>
      <c r="L773" s="112"/>
      <c r="M773" s="112"/>
      <c r="N773" s="112"/>
      <c r="O773" s="112"/>
      <c r="P773" s="112"/>
      <c r="Q773" s="112"/>
      <c r="R773" s="112"/>
      <c r="S773" s="112"/>
      <c r="T773" s="112"/>
      <c r="U773" s="112"/>
      <c r="V773" s="112"/>
      <c r="W773" s="112"/>
      <c r="X773" s="112"/>
      <c r="Y773" s="112"/>
      <c r="Z773" s="112"/>
      <c r="AA773" s="112"/>
    </row>
    <row r="774" spans="1:27" ht="14.25" customHeight="1">
      <c r="A774" s="112"/>
      <c r="B774" s="114"/>
      <c r="C774" s="112"/>
      <c r="D774" s="112"/>
      <c r="E774" s="112"/>
      <c r="F774" s="112"/>
      <c r="G774" s="112"/>
      <c r="H774" s="112"/>
      <c r="I774" s="147"/>
      <c r="J774" s="112"/>
      <c r="K774" s="112"/>
      <c r="L774" s="112"/>
      <c r="M774" s="112"/>
      <c r="N774" s="112"/>
      <c r="O774" s="112"/>
      <c r="P774" s="112"/>
      <c r="Q774" s="112"/>
      <c r="R774" s="112"/>
      <c r="S774" s="112"/>
      <c r="T774" s="112"/>
      <c r="U774" s="112"/>
      <c r="V774" s="112"/>
      <c r="W774" s="112"/>
      <c r="X774" s="112"/>
      <c r="Y774" s="112"/>
      <c r="Z774" s="112"/>
      <c r="AA774" s="112"/>
    </row>
    <row r="775" spans="1:27" ht="14.25" customHeight="1">
      <c r="A775" s="112"/>
      <c r="B775" s="114"/>
      <c r="C775" s="112"/>
      <c r="D775" s="112"/>
      <c r="E775" s="112"/>
      <c r="F775" s="112"/>
      <c r="G775" s="112"/>
      <c r="H775" s="112"/>
      <c r="I775" s="147"/>
      <c r="J775" s="112"/>
      <c r="K775" s="112"/>
      <c r="L775" s="112"/>
      <c r="M775" s="112"/>
      <c r="N775" s="112"/>
      <c r="O775" s="112"/>
      <c r="P775" s="112"/>
      <c r="Q775" s="112"/>
      <c r="R775" s="112"/>
      <c r="S775" s="112"/>
      <c r="T775" s="112"/>
      <c r="U775" s="112"/>
      <c r="V775" s="112"/>
      <c r="W775" s="112"/>
      <c r="X775" s="112"/>
      <c r="Y775" s="112"/>
      <c r="Z775" s="112"/>
      <c r="AA775" s="112"/>
    </row>
    <row r="776" spans="1:27" ht="14.25" customHeight="1">
      <c r="A776" s="112"/>
      <c r="B776" s="114"/>
      <c r="C776" s="112"/>
      <c r="D776" s="112"/>
      <c r="E776" s="112"/>
      <c r="F776" s="112"/>
      <c r="G776" s="112"/>
      <c r="H776" s="112"/>
      <c r="I776" s="147"/>
      <c r="J776" s="112"/>
      <c r="K776" s="112"/>
      <c r="L776" s="112"/>
      <c r="M776" s="112"/>
      <c r="N776" s="112"/>
      <c r="O776" s="112"/>
      <c r="P776" s="112"/>
      <c r="Q776" s="112"/>
      <c r="R776" s="112"/>
      <c r="S776" s="112"/>
      <c r="T776" s="112"/>
      <c r="U776" s="112"/>
      <c r="V776" s="112"/>
      <c r="W776" s="112"/>
      <c r="X776" s="112"/>
      <c r="Y776" s="112"/>
      <c r="Z776" s="112"/>
      <c r="AA776" s="112"/>
    </row>
    <row r="777" spans="1:27" ht="14.25" customHeight="1">
      <c r="A777" s="112"/>
      <c r="B777" s="114"/>
      <c r="C777" s="112"/>
      <c r="D777" s="112"/>
      <c r="E777" s="112"/>
      <c r="F777" s="112"/>
      <c r="G777" s="112"/>
      <c r="H777" s="112"/>
      <c r="I777" s="147"/>
      <c r="J777" s="112"/>
      <c r="K777" s="112"/>
      <c r="L777" s="112"/>
      <c r="M777" s="112"/>
      <c r="N777" s="112"/>
      <c r="O777" s="112"/>
      <c r="P777" s="112"/>
      <c r="Q777" s="112"/>
      <c r="R777" s="112"/>
      <c r="S777" s="112"/>
      <c r="T777" s="112"/>
      <c r="U777" s="112"/>
      <c r="V777" s="112"/>
      <c r="W777" s="112"/>
      <c r="X777" s="112"/>
      <c r="Y777" s="112"/>
      <c r="Z777" s="112"/>
      <c r="AA777" s="112"/>
    </row>
    <row r="778" spans="1:27" ht="14.25" customHeight="1">
      <c r="A778" s="112"/>
      <c r="B778" s="114"/>
      <c r="C778" s="112"/>
      <c r="D778" s="112"/>
      <c r="E778" s="112"/>
      <c r="F778" s="112"/>
      <c r="G778" s="112"/>
      <c r="H778" s="112"/>
      <c r="I778" s="147"/>
      <c r="J778" s="112"/>
      <c r="K778" s="112"/>
      <c r="L778" s="112"/>
      <c r="M778" s="112"/>
      <c r="N778" s="112"/>
      <c r="O778" s="112"/>
      <c r="P778" s="112"/>
      <c r="Q778" s="112"/>
      <c r="R778" s="112"/>
      <c r="S778" s="112"/>
      <c r="T778" s="112"/>
      <c r="U778" s="112"/>
      <c r="V778" s="112"/>
      <c r="W778" s="112"/>
      <c r="X778" s="112"/>
      <c r="Y778" s="112"/>
      <c r="Z778" s="112"/>
      <c r="AA778" s="112"/>
    </row>
    <row r="779" spans="1:27" ht="14.25" customHeight="1">
      <c r="A779" s="112"/>
      <c r="B779" s="114"/>
      <c r="C779" s="112"/>
      <c r="D779" s="112"/>
      <c r="E779" s="112"/>
      <c r="F779" s="112"/>
      <c r="G779" s="112"/>
      <c r="H779" s="112"/>
      <c r="I779" s="147"/>
      <c r="J779" s="112"/>
      <c r="K779" s="112"/>
      <c r="L779" s="112"/>
      <c r="M779" s="112"/>
      <c r="N779" s="112"/>
      <c r="O779" s="112"/>
      <c r="P779" s="112"/>
      <c r="Q779" s="112"/>
      <c r="R779" s="112"/>
      <c r="S779" s="112"/>
      <c r="T779" s="112"/>
      <c r="U779" s="112"/>
      <c r="V779" s="112"/>
      <c r="W779" s="112"/>
      <c r="X779" s="112"/>
      <c r="Y779" s="112"/>
      <c r="Z779" s="112"/>
      <c r="AA779" s="112"/>
    </row>
    <row r="780" spans="1:27" ht="14.25" customHeight="1">
      <c r="A780" s="112"/>
      <c r="B780" s="114"/>
      <c r="C780" s="112"/>
      <c r="D780" s="112"/>
      <c r="E780" s="112"/>
      <c r="F780" s="112"/>
      <c r="G780" s="112"/>
      <c r="H780" s="112"/>
      <c r="I780" s="147"/>
      <c r="J780" s="112"/>
      <c r="K780" s="112"/>
      <c r="L780" s="112"/>
      <c r="M780" s="112"/>
      <c r="N780" s="112"/>
      <c r="O780" s="112"/>
      <c r="P780" s="112"/>
      <c r="Q780" s="112"/>
      <c r="R780" s="112"/>
      <c r="S780" s="112"/>
      <c r="T780" s="112"/>
      <c r="U780" s="112"/>
      <c r="V780" s="112"/>
      <c r="W780" s="112"/>
      <c r="X780" s="112"/>
      <c r="Y780" s="112"/>
      <c r="Z780" s="112"/>
      <c r="AA780" s="112"/>
    </row>
    <row r="781" spans="1:27" ht="14.25" customHeight="1">
      <c r="A781" s="112"/>
      <c r="B781" s="114"/>
      <c r="C781" s="112"/>
      <c r="D781" s="112"/>
      <c r="E781" s="112"/>
      <c r="F781" s="112"/>
      <c r="G781" s="112"/>
      <c r="H781" s="112"/>
      <c r="I781" s="147"/>
      <c r="J781" s="112"/>
      <c r="K781" s="112"/>
      <c r="L781" s="112"/>
      <c r="M781" s="112"/>
      <c r="N781" s="112"/>
      <c r="O781" s="112"/>
      <c r="P781" s="112"/>
      <c r="Q781" s="112"/>
      <c r="R781" s="112"/>
      <c r="S781" s="112"/>
      <c r="T781" s="112"/>
      <c r="U781" s="112"/>
      <c r="V781" s="112"/>
      <c r="W781" s="112"/>
      <c r="X781" s="112"/>
      <c r="Y781" s="112"/>
      <c r="Z781" s="112"/>
      <c r="AA781" s="112"/>
    </row>
    <row r="782" spans="1:27" ht="14.25" customHeight="1">
      <c r="A782" s="112"/>
      <c r="B782" s="114"/>
      <c r="C782" s="112"/>
      <c r="D782" s="112"/>
      <c r="E782" s="112"/>
      <c r="F782" s="112"/>
      <c r="G782" s="112"/>
      <c r="H782" s="112"/>
      <c r="I782" s="147"/>
      <c r="J782" s="112"/>
      <c r="K782" s="112"/>
      <c r="L782" s="112"/>
      <c r="M782" s="112"/>
      <c r="N782" s="112"/>
      <c r="O782" s="112"/>
      <c r="P782" s="112"/>
      <c r="Q782" s="112"/>
      <c r="R782" s="112"/>
      <c r="S782" s="112"/>
      <c r="T782" s="112"/>
      <c r="U782" s="112"/>
      <c r="V782" s="112"/>
      <c r="W782" s="112"/>
      <c r="X782" s="112"/>
      <c r="Y782" s="112"/>
      <c r="Z782" s="112"/>
      <c r="AA782" s="112"/>
    </row>
    <row r="783" spans="1:27" ht="14.25" customHeight="1">
      <c r="A783" s="112"/>
      <c r="B783" s="114"/>
      <c r="C783" s="112"/>
      <c r="D783" s="112"/>
      <c r="E783" s="112"/>
      <c r="F783" s="112"/>
      <c r="G783" s="112"/>
      <c r="H783" s="112"/>
      <c r="I783" s="147"/>
      <c r="J783" s="112"/>
      <c r="K783" s="112"/>
      <c r="L783" s="112"/>
      <c r="M783" s="112"/>
      <c r="N783" s="112"/>
      <c r="O783" s="112"/>
      <c r="P783" s="112"/>
      <c r="Q783" s="112"/>
      <c r="R783" s="112"/>
      <c r="S783" s="112"/>
      <c r="T783" s="112"/>
      <c r="U783" s="112"/>
      <c r="V783" s="112"/>
      <c r="W783" s="112"/>
      <c r="X783" s="112"/>
      <c r="Y783" s="112"/>
      <c r="Z783" s="112"/>
      <c r="AA783" s="112"/>
    </row>
    <row r="784" spans="1:27" ht="14.25" customHeight="1">
      <c r="A784" s="112"/>
      <c r="B784" s="114"/>
      <c r="C784" s="112"/>
      <c r="D784" s="112"/>
      <c r="E784" s="112"/>
      <c r="F784" s="112"/>
      <c r="G784" s="112"/>
      <c r="H784" s="112"/>
      <c r="I784" s="147"/>
      <c r="J784" s="112"/>
      <c r="K784" s="112"/>
      <c r="L784" s="112"/>
      <c r="M784" s="112"/>
      <c r="N784" s="112"/>
      <c r="O784" s="112"/>
      <c r="P784" s="112"/>
      <c r="Q784" s="112"/>
      <c r="R784" s="112"/>
      <c r="S784" s="112"/>
      <c r="T784" s="112"/>
      <c r="U784" s="112"/>
      <c r="V784" s="112"/>
      <c r="W784" s="112"/>
      <c r="X784" s="112"/>
      <c r="Y784" s="112"/>
      <c r="Z784" s="112"/>
      <c r="AA784" s="112"/>
    </row>
    <row r="785" spans="1:27" ht="14.25" customHeight="1">
      <c r="A785" s="112"/>
      <c r="B785" s="114"/>
      <c r="C785" s="112"/>
      <c r="D785" s="112"/>
      <c r="E785" s="112"/>
      <c r="F785" s="112"/>
      <c r="G785" s="112"/>
      <c r="H785" s="112"/>
      <c r="I785" s="147"/>
      <c r="J785" s="112"/>
      <c r="K785" s="112"/>
      <c r="L785" s="112"/>
      <c r="M785" s="112"/>
      <c r="N785" s="112"/>
      <c r="O785" s="112"/>
      <c r="P785" s="112"/>
      <c r="Q785" s="112"/>
      <c r="R785" s="112"/>
      <c r="S785" s="112"/>
      <c r="T785" s="112"/>
      <c r="U785" s="112"/>
      <c r="V785" s="112"/>
      <c r="W785" s="112"/>
      <c r="X785" s="112"/>
      <c r="Y785" s="112"/>
      <c r="Z785" s="112"/>
      <c r="AA785" s="112"/>
    </row>
    <row r="786" spans="1:27" ht="14.25" customHeight="1">
      <c r="A786" s="112"/>
      <c r="B786" s="114"/>
      <c r="C786" s="112"/>
      <c r="D786" s="112"/>
      <c r="E786" s="112"/>
      <c r="F786" s="112"/>
      <c r="G786" s="112"/>
      <c r="H786" s="112"/>
      <c r="I786" s="147"/>
      <c r="J786" s="112"/>
      <c r="K786" s="112"/>
      <c r="L786" s="112"/>
      <c r="M786" s="112"/>
      <c r="N786" s="112"/>
      <c r="O786" s="112"/>
      <c r="P786" s="112"/>
      <c r="Q786" s="112"/>
      <c r="R786" s="112"/>
      <c r="S786" s="112"/>
      <c r="T786" s="112"/>
      <c r="U786" s="112"/>
      <c r="V786" s="112"/>
      <c r="W786" s="112"/>
      <c r="X786" s="112"/>
      <c r="Y786" s="112"/>
      <c r="Z786" s="112"/>
      <c r="AA786" s="112"/>
    </row>
    <row r="787" spans="1:27" ht="14.25" customHeight="1">
      <c r="A787" s="112"/>
      <c r="B787" s="114"/>
      <c r="C787" s="112"/>
      <c r="D787" s="112"/>
      <c r="E787" s="112"/>
      <c r="F787" s="112"/>
      <c r="G787" s="112"/>
      <c r="H787" s="112"/>
      <c r="I787" s="147"/>
      <c r="J787" s="112"/>
      <c r="K787" s="112"/>
      <c r="L787" s="112"/>
      <c r="M787" s="112"/>
      <c r="N787" s="112"/>
      <c r="O787" s="112"/>
      <c r="P787" s="112"/>
      <c r="Q787" s="112"/>
      <c r="R787" s="112"/>
      <c r="S787" s="112"/>
      <c r="T787" s="112"/>
      <c r="U787" s="112"/>
      <c r="V787" s="112"/>
      <c r="W787" s="112"/>
      <c r="X787" s="112"/>
      <c r="Y787" s="112"/>
      <c r="Z787" s="112"/>
      <c r="AA787" s="112"/>
    </row>
    <row r="788" spans="1:27" ht="14.25" customHeight="1">
      <c r="A788" s="112"/>
      <c r="B788" s="114"/>
      <c r="C788" s="112"/>
      <c r="D788" s="112"/>
      <c r="E788" s="112"/>
      <c r="F788" s="112"/>
      <c r="G788" s="112"/>
      <c r="H788" s="112"/>
      <c r="I788" s="147"/>
      <c r="J788" s="112"/>
      <c r="K788" s="112"/>
      <c r="L788" s="112"/>
      <c r="M788" s="112"/>
      <c r="N788" s="112"/>
      <c r="O788" s="112"/>
      <c r="P788" s="112"/>
      <c r="Q788" s="112"/>
      <c r="R788" s="112"/>
      <c r="S788" s="112"/>
      <c r="T788" s="112"/>
      <c r="U788" s="112"/>
      <c r="V788" s="112"/>
      <c r="W788" s="112"/>
      <c r="X788" s="112"/>
      <c r="Y788" s="112"/>
      <c r="Z788" s="112"/>
      <c r="AA788" s="112"/>
    </row>
    <row r="789" spans="1:27" ht="14.25" customHeight="1">
      <c r="A789" s="112"/>
      <c r="B789" s="114"/>
      <c r="C789" s="112"/>
      <c r="D789" s="112"/>
      <c r="E789" s="112"/>
      <c r="F789" s="112"/>
      <c r="G789" s="112"/>
      <c r="H789" s="112"/>
      <c r="I789" s="147"/>
      <c r="J789" s="112"/>
      <c r="K789" s="112"/>
      <c r="L789" s="112"/>
      <c r="M789" s="112"/>
      <c r="N789" s="112"/>
      <c r="O789" s="112"/>
      <c r="P789" s="112"/>
      <c r="Q789" s="112"/>
      <c r="R789" s="112"/>
      <c r="S789" s="112"/>
      <c r="T789" s="112"/>
      <c r="U789" s="112"/>
      <c r="V789" s="112"/>
      <c r="W789" s="112"/>
      <c r="X789" s="112"/>
      <c r="Y789" s="112"/>
      <c r="Z789" s="112"/>
      <c r="AA789" s="112"/>
    </row>
    <row r="790" spans="1:27" ht="14.25" customHeight="1">
      <c r="A790" s="112"/>
      <c r="B790" s="114"/>
      <c r="C790" s="112"/>
      <c r="D790" s="112"/>
      <c r="E790" s="112"/>
      <c r="F790" s="112"/>
      <c r="G790" s="112"/>
      <c r="H790" s="112"/>
      <c r="I790" s="147"/>
      <c r="J790" s="112"/>
      <c r="K790" s="112"/>
      <c r="L790" s="112"/>
      <c r="M790" s="112"/>
      <c r="N790" s="112"/>
      <c r="O790" s="112"/>
      <c r="P790" s="112"/>
      <c r="Q790" s="112"/>
      <c r="R790" s="112"/>
      <c r="S790" s="112"/>
      <c r="T790" s="112"/>
      <c r="U790" s="112"/>
      <c r="V790" s="112"/>
      <c r="W790" s="112"/>
      <c r="X790" s="112"/>
      <c r="Y790" s="112"/>
      <c r="Z790" s="112"/>
      <c r="AA790" s="112"/>
    </row>
    <row r="791" spans="1:27" ht="14.25" customHeight="1">
      <c r="A791" s="112"/>
      <c r="B791" s="114"/>
      <c r="C791" s="112"/>
      <c r="D791" s="112"/>
      <c r="E791" s="112"/>
      <c r="F791" s="112"/>
      <c r="G791" s="112"/>
      <c r="H791" s="112"/>
      <c r="I791" s="147"/>
      <c r="J791" s="112"/>
      <c r="K791" s="112"/>
      <c r="L791" s="112"/>
      <c r="M791" s="112"/>
      <c r="N791" s="112"/>
      <c r="O791" s="112"/>
      <c r="P791" s="112"/>
      <c r="Q791" s="112"/>
      <c r="R791" s="112"/>
      <c r="S791" s="112"/>
      <c r="T791" s="112"/>
      <c r="U791" s="112"/>
      <c r="V791" s="112"/>
      <c r="W791" s="112"/>
      <c r="X791" s="112"/>
      <c r="Y791" s="112"/>
      <c r="Z791" s="112"/>
      <c r="AA791" s="112"/>
    </row>
    <row r="792" spans="1:27" ht="14.25" customHeight="1">
      <c r="A792" s="112"/>
      <c r="B792" s="114"/>
      <c r="C792" s="112"/>
      <c r="D792" s="112"/>
      <c r="E792" s="112"/>
      <c r="F792" s="112"/>
      <c r="G792" s="112"/>
      <c r="H792" s="112"/>
      <c r="I792" s="147"/>
      <c r="J792" s="112"/>
      <c r="K792" s="112"/>
      <c r="L792" s="112"/>
      <c r="M792" s="112"/>
      <c r="N792" s="112"/>
      <c r="O792" s="112"/>
      <c r="P792" s="112"/>
      <c r="Q792" s="112"/>
      <c r="R792" s="112"/>
      <c r="S792" s="112"/>
      <c r="T792" s="112"/>
      <c r="U792" s="112"/>
      <c r="V792" s="112"/>
      <c r="W792" s="112"/>
      <c r="X792" s="112"/>
      <c r="Y792" s="112"/>
      <c r="Z792" s="112"/>
      <c r="AA792" s="112"/>
    </row>
    <row r="793" spans="1:27" ht="14.25" customHeight="1">
      <c r="A793" s="112"/>
      <c r="B793" s="114"/>
      <c r="C793" s="112"/>
      <c r="D793" s="112"/>
      <c r="E793" s="112"/>
      <c r="F793" s="112"/>
      <c r="G793" s="112"/>
      <c r="H793" s="112"/>
      <c r="I793" s="147"/>
      <c r="J793" s="112"/>
      <c r="K793" s="112"/>
      <c r="L793" s="112"/>
      <c r="M793" s="112"/>
      <c r="N793" s="112"/>
      <c r="O793" s="112"/>
      <c r="P793" s="112"/>
      <c r="Q793" s="112"/>
      <c r="R793" s="112"/>
      <c r="S793" s="112"/>
      <c r="T793" s="112"/>
      <c r="U793" s="112"/>
      <c r="V793" s="112"/>
      <c r="W793" s="112"/>
      <c r="X793" s="112"/>
      <c r="Y793" s="112"/>
      <c r="Z793" s="112"/>
      <c r="AA793" s="112"/>
    </row>
    <row r="794" spans="1:27" ht="14.25" customHeight="1">
      <c r="A794" s="112"/>
      <c r="B794" s="114"/>
      <c r="C794" s="112"/>
      <c r="D794" s="112"/>
      <c r="E794" s="112"/>
      <c r="F794" s="112"/>
      <c r="G794" s="112"/>
      <c r="H794" s="112"/>
      <c r="I794" s="147"/>
      <c r="J794" s="112"/>
      <c r="K794" s="112"/>
      <c r="L794" s="112"/>
      <c r="M794" s="112"/>
      <c r="N794" s="112"/>
      <c r="O794" s="112"/>
      <c r="P794" s="112"/>
      <c r="Q794" s="112"/>
      <c r="R794" s="112"/>
      <c r="S794" s="112"/>
      <c r="T794" s="112"/>
      <c r="U794" s="112"/>
      <c r="V794" s="112"/>
      <c r="W794" s="112"/>
      <c r="X794" s="112"/>
      <c r="Y794" s="112"/>
      <c r="Z794" s="112"/>
      <c r="AA794" s="112"/>
    </row>
    <row r="795" spans="1:27" ht="14.25" customHeight="1">
      <c r="A795" s="112"/>
      <c r="B795" s="114"/>
      <c r="C795" s="112"/>
      <c r="D795" s="112"/>
      <c r="E795" s="112"/>
      <c r="F795" s="112"/>
      <c r="G795" s="112"/>
      <c r="H795" s="112"/>
      <c r="I795" s="147"/>
      <c r="J795" s="112"/>
      <c r="K795" s="112"/>
      <c r="L795" s="112"/>
      <c r="M795" s="112"/>
      <c r="N795" s="112"/>
      <c r="O795" s="112"/>
      <c r="P795" s="112"/>
      <c r="Q795" s="112"/>
      <c r="R795" s="112"/>
      <c r="S795" s="112"/>
      <c r="T795" s="112"/>
      <c r="U795" s="112"/>
      <c r="V795" s="112"/>
      <c r="W795" s="112"/>
      <c r="X795" s="112"/>
      <c r="Y795" s="112"/>
      <c r="Z795" s="112"/>
      <c r="AA795" s="112"/>
    </row>
    <row r="796" spans="1:27" ht="14.25" customHeight="1">
      <c r="A796" s="112"/>
      <c r="B796" s="114"/>
      <c r="C796" s="112"/>
      <c r="D796" s="112"/>
      <c r="E796" s="112"/>
      <c r="F796" s="112"/>
      <c r="G796" s="112"/>
      <c r="H796" s="112"/>
      <c r="I796" s="147"/>
      <c r="J796" s="112"/>
      <c r="K796" s="112"/>
      <c r="L796" s="112"/>
      <c r="M796" s="112"/>
      <c r="N796" s="112"/>
      <c r="O796" s="112"/>
      <c r="P796" s="112"/>
      <c r="Q796" s="112"/>
      <c r="R796" s="112"/>
      <c r="S796" s="112"/>
      <c r="T796" s="112"/>
      <c r="U796" s="112"/>
      <c r="V796" s="112"/>
      <c r="W796" s="112"/>
      <c r="X796" s="112"/>
      <c r="Y796" s="112"/>
      <c r="Z796" s="112"/>
      <c r="AA796" s="112"/>
    </row>
    <row r="797" spans="1:27" ht="14.25" customHeight="1">
      <c r="A797" s="112"/>
      <c r="B797" s="114"/>
      <c r="C797" s="112"/>
      <c r="D797" s="112"/>
      <c r="E797" s="112"/>
      <c r="F797" s="112"/>
      <c r="G797" s="112"/>
      <c r="H797" s="112"/>
      <c r="I797" s="147"/>
      <c r="J797" s="112"/>
      <c r="K797" s="112"/>
      <c r="L797" s="112"/>
      <c r="M797" s="112"/>
      <c r="N797" s="112"/>
      <c r="O797" s="112"/>
      <c r="P797" s="112"/>
      <c r="Q797" s="112"/>
      <c r="R797" s="112"/>
      <c r="S797" s="112"/>
      <c r="T797" s="112"/>
      <c r="U797" s="112"/>
      <c r="V797" s="112"/>
      <c r="W797" s="112"/>
      <c r="X797" s="112"/>
      <c r="Y797" s="112"/>
      <c r="Z797" s="112"/>
      <c r="AA797" s="112"/>
    </row>
    <row r="798" spans="1:27" ht="14.25" customHeight="1">
      <c r="A798" s="112"/>
      <c r="B798" s="114"/>
      <c r="C798" s="112"/>
      <c r="D798" s="112"/>
      <c r="E798" s="112"/>
      <c r="F798" s="112"/>
      <c r="G798" s="112"/>
      <c r="H798" s="112"/>
      <c r="I798" s="147"/>
      <c r="J798" s="112"/>
      <c r="K798" s="112"/>
      <c r="L798" s="112"/>
      <c r="M798" s="112"/>
      <c r="N798" s="112"/>
      <c r="O798" s="112"/>
      <c r="P798" s="112"/>
      <c r="Q798" s="112"/>
      <c r="R798" s="112"/>
      <c r="S798" s="112"/>
      <c r="T798" s="112"/>
      <c r="U798" s="112"/>
      <c r="V798" s="112"/>
      <c r="W798" s="112"/>
      <c r="X798" s="112"/>
      <c r="Y798" s="112"/>
      <c r="Z798" s="112"/>
      <c r="AA798" s="112"/>
    </row>
    <row r="799" spans="1:27" ht="14.25" customHeight="1">
      <c r="A799" s="112"/>
      <c r="B799" s="114"/>
      <c r="C799" s="112"/>
      <c r="D799" s="112"/>
      <c r="E799" s="112"/>
      <c r="F799" s="112"/>
      <c r="G799" s="112"/>
      <c r="H799" s="112"/>
      <c r="I799" s="147"/>
      <c r="J799" s="112"/>
      <c r="K799" s="112"/>
      <c r="L799" s="112"/>
      <c r="M799" s="112"/>
      <c r="N799" s="112"/>
      <c r="O799" s="112"/>
      <c r="P799" s="112"/>
      <c r="Q799" s="112"/>
      <c r="R799" s="112"/>
      <c r="S799" s="112"/>
      <c r="T799" s="112"/>
      <c r="U799" s="112"/>
      <c r="V799" s="112"/>
      <c r="W799" s="112"/>
      <c r="X799" s="112"/>
      <c r="Y799" s="112"/>
      <c r="Z799" s="112"/>
      <c r="AA799" s="112"/>
    </row>
    <row r="800" spans="1:27" ht="14.25" customHeight="1">
      <c r="A800" s="112"/>
      <c r="B800" s="114"/>
      <c r="C800" s="112"/>
      <c r="D800" s="112"/>
      <c r="E800" s="112"/>
      <c r="F800" s="112"/>
      <c r="G800" s="112"/>
      <c r="H800" s="112"/>
      <c r="I800" s="147"/>
      <c r="J800" s="112"/>
      <c r="K800" s="112"/>
      <c r="L800" s="112"/>
      <c r="M800" s="112"/>
      <c r="N800" s="112"/>
      <c r="O800" s="112"/>
      <c r="P800" s="112"/>
      <c r="Q800" s="112"/>
      <c r="R800" s="112"/>
      <c r="S800" s="112"/>
      <c r="T800" s="112"/>
      <c r="U800" s="112"/>
      <c r="V800" s="112"/>
      <c r="W800" s="112"/>
      <c r="X800" s="112"/>
      <c r="Y800" s="112"/>
      <c r="Z800" s="112"/>
      <c r="AA800" s="112"/>
    </row>
    <row r="801" spans="1:27" ht="14.25" customHeight="1">
      <c r="A801" s="112"/>
      <c r="B801" s="114"/>
      <c r="C801" s="112"/>
      <c r="D801" s="112"/>
      <c r="E801" s="112"/>
      <c r="F801" s="112"/>
      <c r="G801" s="112"/>
      <c r="H801" s="112"/>
      <c r="I801" s="147"/>
      <c r="J801" s="112"/>
      <c r="K801" s="112"/>
      <c r="L801" s="112"/>
      <c r="M801" s="112"/>
      <c r="N801" s="112"/>
      <c r="O801" s="112"/>
      <c r="P801" s="112"/>
      <c r="Q801" s="112"/>
      <c r="R801" s="112"/>
      <c r="S801" s="112"/>
      <c r="T801" s="112"/>
      <c r="U801" s="112"/>
      <c r="V801" s="112"/>
      <c r="W801" s="112"/>
      <c r="X801" s="112"/>
      <c r="Y801" s="112"/>
      <c r="Z801" s="112"/>
      <c r="AA801" s="112"/>
    </row>
    <row r="802" spans="1:27" ht="14.25" customHeight="1">
      <c r="A802" s="112"/>
      <c r="B802" s="114"/>
      <c r="C802" s="112"/>
      <c r="D802" s="112"/>
      <c r="E802" s="112"/>
      <c r="F802" s="112"/>
      <c r="G802" s="112"/>
      <c r="H802" s="112"/>
      <c r="I802" s="147"/>
      <c r="J802" s="112"/>
      <c r="K802" s="112"/>
      <c r="L802" s="112"/>
      <c r="M802" s="112"/>
      <c r="N802" s="112"/>
      <c r="O802" s="112"/>
      <c r="P802" s="112"/>
      <c r="Q802" s="112"/>
      <c r="R802" s="112"/>
      <c r="S802" s="112"/>
      <c r="T802" s="112"/>
      <c r="U802" s="112"/>
      <c r="V802" s="112"/>
      <c r="W802" s="112"/>
      <c r="X802" s="112"/>
      <c r="Y802" s="112"/>
      <c r="Z802" s="112"/>
      <c r="AA802" s="112"/>
    </row>
    <row r="803" spans="1:27" ht="14.25" customHeight="1">
      <c r="A803" s="112"/>
      <c r="B803" s="114"/>
      <c r="C803" s="112"/>
      <c r="D803" s="112"/>
      <c r="E803" s="112"/>
      <c r="F803" s="112"/>
      <c r="G803" s="112"/>
      <c r="H803" s="112"/>
      <c r="I803" s="147"/>
      <c r="J803" s="112"/>
      <c r="K803" s="112"/>
      <c r="L803" s="112"/>
      <c r="M803" s="112"/>
      <c r="N803" s="112"/>
      <c r="O803" s="112"/>
      <c r="P803" s="112"/>
      <c r="Q803" s="112"/>
      <c r="R803" s="112"/>
      <c r="S803" s="112"/>
      <c r="T803" s="112"/>
      <c r="U803" s="112"/>
      <c r="V803" s="112"/>
      <c r="W803" s="112"/>
      <c r="X803" s="112"/>
      <c r="Y803" s="112"/>
      <c r="Z803" s="112"/>
      <c r="AA803" s="112"/>
    </row>
    <row r="804" spans="1:27" ht="14.25" customHeight="1">
      <c r="A804" s="112"/>
      <c r="B804" s="114"/>
      <c r="C804" s="112"/>
      <c r="D804" s="112"/>
      <c r="E804" s="112"/>
      <c r="F804" s="112"/>
      <c r="G804" s="112"/>
      <c r="H804" s="112"/>
      <c r="I804" s="147"/>
      <c r="J804" s="112"/>
      <c r="K804" s="112"/>
      <c r="L804" s="112"/>
      <c r="M804" s="112"/>
      <c r="N804" s="112"/>
      <c r="O804" s="112"/>
      <c r="P804" s="112"/>
      <c r="Q804" s="112"/>
      <c r="R804" s="112"/>
      <c r="S804" s="112"/>
      <c r="T804" s="112"/>
      <c r="U804" s="112"/>
      <c r="V804" s="112"/>
      <c r="W804" s="112"/>
      <c r="X804" s="112"/>
      <c r="Y804" s="112"/>
      <c r="Z804" s="112"/>
      <c r="AA804" s="112"/>
    </row>
    <row r="805" spans="1:27" ht="14.25" customHeight="1">
      <c r="A805" s="112"/>
      <c r="B805" s="114"/>
      <c r="C805" s="112"/>
      <c r="D805" s="112"/>
      <c r="E805" s="112"/>
      <c r="F805" s="112"/>
      <c r="G805" s="112"/>
      <c r="H805" s="112"/>
      <c r="I805" s="147"/>
      <c r="J805" s="112"/>
      <c r="K805" s="112"/>
      <c r="L805" s="112"/>
      <c r="M805" s="112"/>
      <c r="N805" s="112"/>
      <c r="O805" s="112"/>
      <c r="P805" s="112"/>
      <c r="Q805" s="112"/>
      <c r="R805" s="112"/>
      <c r="S805" s="112"/>
      <c r="T805" s="112"/>
      <c r="U805" s="112"/>
      <c r="V805" s="112"/>
      <c r="W805" s="112"/>
      <c r="X805" s="112"/>
      <c r="Y805" s="112"/>
      <c r="Z805" s="112"/>
      <c r="AA805" s="112"/>
    </row>
    <row r="806" spans="1:27" ht="14.25" customHeight="1">
      <c r="A806" s="112"/>
      <c r="B806" s="114"/>
      <c r="C806" s="112"/>
      <c r="D806" s="112"/>
      <c r="E806" s="112"/>
      <c r="F806" s="112"/>
      <c r="G806" s="112"/>
      <c r="H806" s="112"/>
      <c r="I806" s="147"/>
      <c r="J806" s="112"/>
      <c r="K806" s="112"/>
      <c r="L806" s="112"/>
      <c r="M806" s="112"/>
      <c r="N806" s="112"/>
      <c r="O806" s="112"/>
      <c r="P806" s="112"/>
      <c r="Q806" s="112"/>
      <c r="R806" s="112"/>
      <c r="S806" s="112"/>
      <c r="T806" s="112"/>
      <c r="U806" s="112"/>
      <c r="V806" s="112"/>
      <c r="W806" s="112"/>
      <c r="X806" s="112"/>
      <c r="Y806" s="112"/>
      <c r="Z806" s="112"/>
      <c r="AA806" s="112"/>
    </row>
    <row r="807" spans="1:27" ht="14.25" customHeight="1">
      <c r="A807" s="112"/>
      <c r="B807" s="114"/>
      <c r="C807" s="112"/>
      <c r="D807" s="112"/>
      <c r="E807" s="112"/>
      <c r="F807" s="112"/>
      <c r="G807" s="112"/>
      <c r="H807" s="112"/>
      <c r="I807" s="147"/>
      <c r="J807" s="112"/>
      <c r="K807" s="112"/>
      <c r="L807" s="112"/>
      <c r="M807" s="112"/>
      <c r="N807" s="112"/>
      <c r="O807" s="112"/>
      <c r="P807" s="112"/>
      <c r="Q807" s="112"/>
      <c r="R807" s="112"/>
      <c r="S807" s="112"/>
      <c r="T807" s="112"/>
      <c r="U807" s="112"/>
      <c r="V807" s="112"/>
      <c r="W807" s="112"/>
      <c r="X807" s="112"/>
      <c r="Y807" s="112"/>
      <c r="Z807" s="112"/>
      <c r="AA807" s="112"/>
    </row>
    <row r="808" spans="1:27" ht="14.25" customHeight="1">
      <c r="A808" s="112"/>
      <c r="B808" s="114"/>
      <c r="C808" s="112"/>
      <c r="D808" s="112"/>
      <c r="E808" s="112"/>
      <c r="F808" s="112"/>
      <c r="G808" s="112"/>
      <c r="H808" s="112"/>
      <c r="I808" s="147"/>
      <c r="J808" s="112"/>
      <c r="K808" s="112"/>
      <c r="L808" s="112"/>
      <c r="M808" s="112"/>
      <c r="N808" s="112"/>
      <c r="O808" s="112"/>
      <c r="P808" s="112"/>
      <c r="Q808" s="112"/>
      <c r="R808" s="112"/>
      <c r="S808" s="112"/>
      <c r="T808" s="112"/>
      <c r="U808" s="112"/>
      <c r="V808" s="112"/>
      <c r="W808" s="112"/>
      <c r="X808" s="112"/>
      <c r="Y808" s="112"/>
      <c r="Z808" s="112"/>
      <c r="AA808" s="112"/>
    </row>
    <row r="809" spans="1:27" ht="14.25" customHeight="1">
      <c r="A809" s="112"/>
      <c r="B809" s="114"/>
      <c r="C809" s="112"/>
      <c r="D809" s="112"/>
      <c r="E809" s="112"/>
      <c r="F809" s="112"/>
      <c r="G809" s="112"/>
      <c r="H809" s="112"/>
      <c r="I809" s="147"/>
      <c r="J809" s="112"/>
      <c r="K809" s="112"/>
      <c r="L809" s="112"/>
      <c r="M809" s="112"/>
      <c r="N809" s="112"/>
      <c r="O809" s="112"/>
      <c r="P809" s="112"/>
      <c r="Q809" s="112"/>
      <c r="R809" s="112"/>
      <c r="S809" s="112"/>
      <c r="T809" s="112"/>
      <c r="U809" s="112"/>
      <c r="V809" s="112"/>
      <c r="W809" s="112"/>
      <c r="X809" s="112"/>
      <c r="Y809" s="112"/>
      <c r="Z809" s="112"/>
      <c r="AA809" s="112"/>
    </row>
    <row r="810" spans="1:27" ht="14.25" customHeight="1">
      <c r="A810" s="112"/>
      <c r="B810" s="114"/>
      <c r="C810" s="112"/>
      <c r="D810" s="112"/>
      <c r="E810" s="112"/>
      <c r="F810" s="112"/>
      <c r="G810" s="112"/>
      <c r="H810" s="112"/>
      <c r="I810" s="147"/>
      <c r="J810" s="112"/>
      <c r="K810" s="112"/>
      <c r="L810" s="112"/>
      <c r="M810" s="112"/>
      <c r="N810" s="112"/>
      <c r="O810" s="112"/>
      <c r="P810" s="112"/>
      <c r="Q810" s="112"/>
      <c r="R810" s="112"/>
      <c r="S810" s="112"/>
      <c r="T810" s="112"/>
      <c r="U810" s="112"/>
      <c r="V810" s="112"/>
      <c r="W810" s="112"/>
      <c r="X810" s="112"/>
      <c r="Y810" s="112"/>
      <c r="Z810" s="112"/>
      <c r="AA810" s="112"/>
    </row>
    <row r="811" spans="1:27" ht="14.25" customHeight="1">
      <c r="A811" s="112"/>
      <c r="B811" s="114"/>
      <c r="C811" s="112"/>
      <c r="D811" s="112"/>
      <c r="E811" s="112"/>
      <c r="F811" s="112"/>
      <c r="G811" s="112"/>
      <c r="H811" s="112"/>
      <c r="I811" s="147"/>
      <c r="J811" s="112"/>
      <c r="K811" s="112"/>
      <c r="L811" s="112"/>
      <c r="M811" s="112"/>
      <c r="N811" s="112"/>
      <c r="O811" s="112"/>
      <c r="P811" s="112"/>
      <c r="Q811" s="112"/>
      <c r="R811" s="112"/>
      <c r="S811" s="112"/>
      <c r="T811" s="112"/>
      <c r="U811" s="112"/>
      <c r="V811" s="112"/>
      <c r="W811" s="112"/>
      <c r="X811" s="112"/>
      <c r="Y811" s="112"/>
      <c r="Z811" s="112"/>
      <c r="AA811" s="112"/>
    </row>
    <row r="812" spans="1:27" ht="14.25" customHeight="1">
      <c r="A812" s="112"/>
      <c r="B812" s="114"/>
      <c r="C812" s="112"/>
      <c r="D812" s="112"/>
      <c r="E812" s="112"/>
      <c r="F812" s="112"/>
      <c r="G812" s="112"/>
      <c r="H812" s="112"/>
      <c r="I812" s="147"/>
      <c r="J812" s="112"/>
      <c r="K812" s="112"/>
      <c r="L812" s="112"/>
      <c r="M812" s="112"/>
      <c r="N812" s="112"/>
      <c r="O812" s="112"/>
      <c r="P812" s="112"/>
      <c r="Q812" s="112"/>
      <c r="R812" s="112"/>
      <c r="S812" s="112"/>
      <c r="T812" s="112"/>
      <c r="U812" s="112"/>
      <c r="V812" s="112"/>
      <c r="W812" s="112"/>
      <c r="X812" s="112"/>
      <c r="Y812" s="112"/>
      <c r="Z812" s="112"/>
      <c r="AA812" s="112"/>
    </row>
    <row r="813" spans="1:27" ht="14.25" customHeight="1">
      <c r="A813" s="112"/>
      <c r="B813" s="114"/>
      <c r="C813" s="112"/>
      <c r="D813" s="112"/>
      <c r="E813" s="112"/>
      <c r="F813" s="112"/>
      <c r="G813" s="112"/>
      <c r="H813" s="112"/>
      <c r="I813" s="147"/>
      <c r="J813" s="112"/>
      <c r="K813" s="112"/>
      <c r="L813" s="112"/>
      <c r="M813" s="112"/>
      <c r="N813" s="112"/>
      <c r="O813" s="112"/>
      <c r="P813" s="112"/>
      <c r="Q813" s="112"/>
      <c r="R813" s="112"/>
      <c r="S813" s="112"/>
      <c r="T813" s="112"/>
      <c r="U813" s="112"/>
      <c r="V813" s="112"/>
      <c r="W813" s="112"/>
      <c r="X813" s="112"/>
      <c r="Y813" s="112"/>
      <c r="Z813" s="112"/>
      <c r="AA813" s="112"/>
    </row>
    <row r="814" spans="1:27" ht="14.25" customHeight="1">
      <c r="A814" s="112"/>
      <c r="B814" s="114"/>
      <c r="C814" s="112"/>
      <c r="D814" s="112"/>
      <c r="E814" s="112"/>
      <c r="F814" s="112"/>
      <c r="G814" s="112"/>
      <c r="H814" s="112"/>
      <c r="I814" s="147"/>
      <c r="J814" s="112"/>
      <c r="K814" s="112"/>
      <c r="L814" s="112"/>
      <c r="M814" s="112"/>
      <c r="N814" s="112"/>
      <c r="O814" s="112"/>
      <c r="P814" s="112"/>
      <c r="Q814" s="112"/>
      <c r="R814" s="112"/>
      <c r="S814" s="112"/>
      <c r="T814" s="112"/>
      <c r="U814" s="112"/>
      <c r="V814" s="112"/>
      <c r="W814" s="112"/>
      <c r="X814" s="112"/>
      <c r="Y814" s="112"/>
      <c r="Z814" s="112"/>
      <c r="AA814" s="112"/>
    </row>
    <row r="815" spans="1:27" ht="14.25" customHeight="1">
      <c r="A815" s="112"/>
      <c r="B815" s="114"/>
      <c r="C815" s="112"/>
      <c r="D815" s="112"/>
      <c r="E815" s="112"/>
      <c r="F815" s="112"/>
      <c r="G815" s="112"/>
      <c r="H815" s="112"/>
      <c r="I815" s="147"/>
      <c r="J815" s="112"/>
      <c r="K815" s="112"/>
      <c r="L815" s="112"/>
      <c r="M815" s="112"/>
      <c r="N815" s="112"/>
      <c r="O815" s="112"/>
      <c r="P815" s="112"/>
      <c r="Q815" s="112"/>
      <c r="R815" s="112"/>
      <c r="S815" s="112"/>
      <c r="T815" s="112"/>
      <c r="U815" s="112"/>
      <c r="V815" s="112"/>
      <c r="W815" s="112"/>
      <c r="X815" s="112"/>
      <c r="Y815" s="112"/>
      <c r="Z815" s="112"/>
      <c r="AA815" s="112"/>
    </row>
    <row r="816" spans="1:27" ht="14.25" customHeight="1">
      <c r="A816" s="112"/>
      <c r="B816" s="114"/>
      <c r="C816" s="112"/>
      <c r="D816" s="112"/>
      <c r="E816" s="112"/>
      <c r="F816" s="112"/>
      <c r="G816" s="112"/>
      <c r="H816" s="112"/>
      <c r="I816" s="147"/>
      <c r="J816" s="112"/>
      <c r="K816" s="112"/>
      <c r="L816" s="112"/>
      <c r="M816" s="112"/>
      <c r="N816" s="112"/>
      <c r="O816" s="112"/>
      <c r="P816" s="112"/>
      <c r="Q816" s="112"/>
      <c r="R816" s="112"/>
      <c r="S816" s="112"/>
      <c r="T816" s="112"/>
      <c r="U816" s="112"/>
      <c r="V816" s="112"/>
      <c r="W816" s="112"/>
      <c r="X816" s="112"/>
      <c r="Y816" s="112"/>
      <c r="Z816" s="112"/>
      <c r="AA816" s="112"/>
    </row>
    <row r="817" spans="1:27" ht="14.25" customHeight="1">
      <c r="A817" s="112"/>
      <c r="B817" s="114"/>
      <c r="C817" s="112"/>
      <c r="D817" s="112"/>
      <c r="E817" s="112"/>
      <c r="F817" s="112"/>
      <c r="G817" s="112"/>
      <c r="H817" s="112"/>
      <c r="I817" s="147"/>
      <c r="J817" s="112"/>
      <c r="K817" s="112"/>
      <c r="L817" s="112"/>
      <c r="M817" s="112"/>
      <c r="N817" s="112"/>
      <c r="O817" s="112"/>
      <c r="P817" s="112"/>
      <c r="Q817" s="112"/>
      <c r="R817" s="112"/>
      <c r="S817" s="112"/>
      <c r="T817" s="112"/>
      <c r="U817" s="112"/>
      <c r="V817" s="112"/>
      <c r="W817" s="112"/>
      <c r="X817" s="112"/>
      <c r="Y817" s="112"/>
      <c r="Z817" s="112"/>
      <c r="AA817" s="112"/>
    </row>
    <row r="818" spans="1:27" ht="14.25" customHeight="1">
      <c r="A818" s="112"/>
      <c r="B818" s="114"/>
      <c r="C818" s="112"/>
      <c r="D818" s="112"/>
      <c r="E818" s="112"/>
      <c r="F818" s="112"/>
      <c r="G818" s="112"/>
      <c r="H818" s="112"/>
      <c r="I818" s="147"/>
      <c r="J818" s="112"/>
      <c r="K818" s="112"/>
      <c r="L818" s="112"/>
      <c r="M818" s="112"/>
      <c r="N818" s="112"/>
      <c r="O818" s="112"/>
      <c r="P818" s="112"/>
      <c r="Q818" s="112"/>
      <c r="R818" s="112"/>
      <c r="S818" s="112"/>
      <c r="T818" s="112"/>
      <c r="U818" s="112"/>
      <c r="V818" s="112"/>
      <c r="W818" s="112"/>
      <c r="X818" s="112"/>
      <c r="Y818" s="112"/>
      <c r="Z818" s="112"/>
      <c r="AA818" s="112"/>
    </row>
    <row r="819" spans="1:27" ht="14.25" customHeight="1">
      <c r="A819" s="112"/>
      <c r="B819" s="114"/>
      <c r="C819" s="112"/>
      <c r="D819" s="112"/>
      <c r="E819" s="112"/>
      <c r="F819" s="112"/>
      <c r="G819" s="112"/>
      <c r="H819" s="112"/>
      <c r="I819" s="147"/>
      <c r="J819" s="112"/>
      <c r="K819" s="112"/>
      <c r="L819" s="112"/>
      <c r="M819" s="112"/>
      <c r="N819" s="112"/>
      <c r="O819" s="112"/>
      <c r="P819" s="112"/>
      <c r="Q819" s="112"/>
      <c r="R819" s="112"/>
      <c r="S819" s="112"/>
      <c r="T819" s="112"/>
      <c r="U819" s="112"/>
      <c r="V819" s="112"/>
      <c r="W819" s="112"/>
      <c r="X819" s="112"/>
      <c r="Y819" s="112"/>
      <c r="Z819" s="112"/>
      <c r="AA819" s="112"/>
    </row>
    <row r="820" spans="1:27" ht="14.25" customHeight="1">
      <c r="A820" s="112"/>
      <c r="B820" s="114"/>
      <c r="C820" s="112"/>
      <c r="D820" s="112"/>
      <c r="E820" s="112"/>
      <c r="F820" s="112"/>
      <c r="G820" s="112"/>
      <c r="H820" s="112"/>
      <c r="I820" s="147"/>
      <c r="J820" s="112"/>
      <c r="K820" s="112"/>
      <c r="L820" s="112"/>
      <c r="M820" s="112"/>
      <c r="N820" s="112"/>
      <c r="O820" s="112"/>
      <c r="P820" s="112"/>
      <c r="Q820" s="112"/>
      <c r="R820" s="112"/>
      <c r="S820" s="112"/>
      <c r="T820" s="112"/>
      <c r="U820" s="112"/>
      <c r="V820" s="112"/>
      <c r="W820" s="112"/>
      <c r="X820" s="112"/>
      <c r="Y820" s="112"/>
      <c r="Z820" s="112"/>
      <c r="AA820" s="112"/>
    </row>
    <row r="821" spans="1:27" ht="14.25" customHeight="1">
      <c r="A821" s="112"/>
      <c r="B821" s="114"/>
      <c r="C821" s="112"/>
      <c r="D821" s="112"/>
      <c r="E821" s="112"/>
      <c r="F821" s="112"/>
      <c r="G821" s="112"/>
      <c r="H821" s="112"/>
      <c r="I821" s="147"/>
      <c r="J821" s="112"/>
      <c r="K821" s="112"/>
      <c r="L821" s="112"/>
      <c r="M821" s="112"/>
      <c r="N821" s="112"/>
      <c r="O821" s="112"/>
      <c r="P821" s="112"/>
      <c r="Q821" s="112"/>
      <c r="R821" s="112"/>
      <c r="S821" s="112"/>
      <c r="T821" s="112"/>
      <c r="U821" s="112"/>
      <c r="V821" s="112"/>
      <c r="W821" s="112"/>
      <c r="X821" s="112"/>
      <c r="Y821" s="112"/>
      <c r="Z821" s="112"/>
      <c r="AA821" s="112"/>
    </row>
    <row r="822" spans="1:27" ht="14.25" customHeight="1">
      <c r="A822" s="112"/>
      <c r="B822" s="114"/>
      <c r="C822" s="112"/>
      <c r="D822" s="112"/>
      <c r="E822" s="112"/>
      <c r="F822" s="112"/>
      <c r="G822" s="112"/>
      <c r="H822" s="112"/>
      <c r="I822" s="147"/>
      <c r="J822" s="112"/>
      <c r="K822" s="112"/>
      <c r="L822" s="112"/>
      <c r="M822" s="112"/>
      <c r="N822" s="112"/>
      <c r="O822" s="112"/>
      <c r="P822" s="112"/>
      <c r="Q822" s="112"/>
      <c r="R822" s="112"/>
      <c r="S822" s="112"/>
      <c r="T822" s="112"/>
      <c r="U822" s="112"/>
      <c r="V822" s="112"/>
      <c r="W822" s="112"/>
      <c r="X822" s="112"/>
      <c r="Y822" s="112"/>
      <c r="Z822" s="112"/>
      <c r="AA822" s="112"/>
    </row>
    <row r="823" spans="1:27" ht="14.25" customHeight="1">
      <c r="A823" s="112"/>
      <c r="B823" s="114"/>
      <c r="C823" s="112"/>
      <c r="D823" s="112"/>
      <c r="E823" s="112"/>
      <c r="F823" s="112"/>
      <c r="G823" s="112"/>
      <c r="H823" s="112"/>
      <c r="I823" s="147"/>
      <c r="J823" s="112"/>
      <c r="K823" s="112"/>
      <c r="L823" s="112"/>
      <c r="M823" s="112"/>
      <c r="N823" s="112"/>
      <c r="O823" s="112"/>
      <c r="P823" s="112"/>
      <c r="Q823" s="112"/>
      <c r="R823" s="112"/>
      <c r="S823" s="112"/>
      <c r="T823" s="112"/>
      <c r="U823" s="112"/>
      <c r="V823" s="112"/>
      <c r="W823" s="112"/>
      <c r="X823" s="112"/>
      <c r="Y823" s="112"/>
      <c r="Z823" s="112"/>
      <c r="AA823" s="112"/>
    </row>
    <row r="824" spans="1:27" ht="14.25" customHeight="1">
      <c r="A824" s="112"/>
      <c r="B824" s="114"/>
      <c r="C824" s="112"/>
      <c r="D824" s="112"/>
      <c r="E824" s="112"/>
      <c r="F824" s="112"/>
      <c r="G824" s="112"/>
      <c r="H824" s="112"/>
      <c r="I824" s="147"/>
      <c r="J824" s="112"/>
      <c r="K824" s="112"/>
      <c r="L824" s="112"/>
      <c r="M824" s="112"/>
      <c r="N824" s="112"/>
      <c r="O824" s="112"/>
      <c r="P824" s="112"/>
      <c r="Q824" s="112"/>
      <c r="R824" s="112"/>
      <c r="S824" s="112"/>
      <c r="T824" s="112"/>
      <c r="U824" s="112"/>
      <c r="V824" s="112"/>
      <c r="W824" s="112"/>
      <c r="X824" s="112"/>
      <c r="Y824" s="112"/>
      <c r="Z824" s="112"/>
      <c r="AA824" s="112"/>
    </row>
    <row r="825" spans="1:27" ht="14.25" customHeight="1">
      <c r="A825" s="112"/>
      <c r="B825" s="114"/>
      <c r="C825" s="112"/>
      <c r="D825" s="112"/>
      <c r="E825" s="112"/>
      <c r="F825" s="112"/>
      <c r="G825" s="112"/>
      <c r="H825" s="112"/>
      <c r="I825" s="147"/>
      <c r="J825" s="112"/>
      <c r="K825" s="112"/>
      <c r="L825" s="112"/>
      <c r="M825" s="112"/>
      <c r="N825" s="112"/>
      <c r="O825" s="112"/>
      <c r="P825" s="112"/>
      <c r="Q825" s="112"/>
      <c r="R825" s="112"/>
      <c r="S825" s="112"/>
      <c r="T825" s="112"/>
      <c r="U825" s="112"/>
      <c r="V825" s="112"/>
      <c r="W825" s="112"/>
      <c r="X825" s="112"/>
      <c r="Y825" s="112"/>
      <c r="Z825" s="112"/>
      <c r="AA825" s="112"/>
    </row>
    <row r="826" spans="1:27" ht="14.25" customHeight="1">
      <c r="A826" s="112"/>
      <c r="B826" s="114"/>
      <c r="C826" s="112"/>
      <c r="D826" s="112"/>
      <c r="E826" s="112"/>
      <c r="F826" s="112"/>
      <c r="G826" s="112"/>
      <c r="H826" s="112"/>
      <c r="I826" s="147"/>
      <c r="J826" s="112"/>
      <c r="K826" s="112"/>
      <c r="L826" s="112"/>
      <c r="M826" s="112"/>
      <c r="N826" s="112"/>
      <c r="O826" s="112"/>
      <c r="P826" s="112"/>
      <c r="Q826" s="112"/>
      <c r="R826" s="112"/>
      <c r="S826" s="112"/>
      <c r="T826" s="112"/>
      <c r="U826" s="112"/>
      <c r="V826" s="112"/>
      <c r="W826" s="112"/>
      <c r="X826" s="112"/>
      <c r="Y826" s="112"/>
      <c r="Z826" s="112"/>
      <c r="AA826" s="112"/>
    </row>
    <row r="827" spans="1:27" ht="14.25" customHeight="1">
      <c r="A827" s="112"/>
      <c r="B827" s="114"/>
      <c r="C827" s="112"/>
      <c r="D827" s="112"/>
      <c r="E827" s="112"/>
      <c r="F827" s="112"/>
      <c r="G827" s="112"/>
      <c r="H827" s="112"/>
      <c r="I827" s="147"/>
      <c r="J827" s="112"/>
      <c r="K827" s="112"/>
      <c r="L827" s="112"/>
      <c r="M827" s="112"/>
      <c r="N827" s="112"/>
      <c r="O827" s="112"/>
      <c r="P827" s="112"/>
      <c r="Q827" s="112"/>
      <c r="R827" s="112"/>
      <c r="S827" s="112"/>
      <c r="T827" s="112"/>
      <c r="U827" s="112"/>
      <c r="V827" s="112"/>
      <c r="W827" s="112"/>
      <c r="X827" s="112"/>
      <c r="Y827" s="112"/>
      <c r="Z827" s="112"/>
      <c r="AA827" s="112"/>
    </row>
    <row r="828" spans="1:27" ht="14.25" customHeight="1">
      <c r="A828" s="112"/>
      <c r="B828" s="114"/>
      <c r="C828" s="112"/>
      <c r="D828" s="112"/>
      <c r="E828" s="112"/>
      <c r="F828" s="112"/>
      <c r="G828" s="112"/>
      <c r="H828" s="112"/>
      <c r="I828" s="147"/>
      <c r="J828" s="112"/>
      <c r="K828" s="112"/>
      <c r="L828" s="112"/>
      <c r="M828" s="112"/>
      <c r="N828" s="112"/>
      <c r="O828" s="112"/>
      <c r="P828" s="112"/>
      <c r="Q828" s="112"/>
      <c r="R828" s="112"/>
      <c r="S828" s="112"/>
      <c r="T828" s="112"/>
      <c r="U828" s="112"/>
      <c r="V828" s="112"/>
      <c r="W828" s="112"/>
      <c r="X828" s="112"/>
      <c r="Y828" s="112"/>
      <c r="Z828" s="112"/>
      <c r="AA828" s="112"/>
    </row>
    <row r="829" spans="1:27" ht="14.25" customHeight="1">
      <c r="A829" s="112"/>
      <c r="B829" s="114"/>
      <c r="C829" s="112"/>
      <c r="D829" s="112"/>
      <c r="E829" s="112"/>
      <c r="F829" s="112"/>
      <c r="G829" s="112"/>
      <c r="H829" s="112"/>
      <c r="I829" s="147"/>
      <c r="J829" s="112"/>
      <c r="K829" s="112"/>
      <c r="L829" s="112"/>
      <c r="M829" s="112"/>
      <c r="N829" s="112"/>
      <c r="O829" s="112"/>
      <c r="P829" s="112"/>
      <c r="Q829" s="112"/>
      <c r="R829" s="112"/>
      <c r="S829" s="112"/>
      <c r="T829" s="112"/>
      <c r="U829" s="112"/>
      <c r="V829" s="112"/>
      <c r="W829" s="112"/>
      <c r="X829" s="112"/>
      <c r="Y829" s="112"/>
      <c r="Z829" s="112"/>
      <c r="AA829" s="112"/>
    </row>
    <row r="830" spans="1:27" ht="14.25" customHeight="1">
      <c r="A830" s="112"/>
      <c r="B830" s="114"/>
      <c r="C830" s="112"/>
      <c r="D830" s="112"/>
      <c r="E830" s="112"/>
      <c r="F830" s="112"/>
      <c r="G830" s="112"/>
      <c r="H830" s="112"/>
      <c r="I830" s="147"/>
      <c r="J830" s="112"/>
      <c r="K830" s="112"/>
      <c r="L830" s="112"/>
      <c r="M830" s="112"/>
      <c r="N830" s="112"/>
      <c r="O830" s="112"/>
      <c r="P830" s="112"/>
      <c r="Q830" s="112"/>
      <c r="R830" s="112"/>
      <c r="S830" s="112"/>
      <c r="T830" s="112"/>
      <c r="U830" s="112"/>
      <c r="V830" s="112"/>
      <c r="W830" s="112"/>
      <c r="X830" s="112"/>
      <c r="Y830" s="112"/>
      <c r="Z830" s="112"/>
      <c r="AA830" s="112"/>
    </row>
    <row r="831" spans="1:27" ht="14.25" customHeight="1">
      <c r="A831" s="112"/>
      <c r="B831" s="114"/>
      <c r="C831" s="112"/>
      <c r="D831" s="112"/>
      <c r="E831" s="112"/>
      <c r="F831" s="112"/>
      <c r="G831" s="112"/>
      <c r="H831" s="112"/>
      <c r="I831" s="147"/>
      <c r="J831" s="112"/>
      <c r="K831" s="112"/>
      <c r="L831" s="112"/>
      <c r="M831" s="112"/>
      <c r="N831" s="112"/>
      <c r="O831" s="112"/>
      <c r="P831" s="112"/>
      <c r="Q831" s="112"/>
      <c r="R831" s="112"/>
      <c r="S831" s="112"/>
      <c r="T831" s="112"/>
      <c r="U831" s="112"/>
      <c r="V831" s="112"/>
      <c r="W831" s="112"/>
      <c r="X831" s="112"/>
      <c r="Y831" s="112"/>
      <c r="Z831" s="112"/>
      <c r="AA831" s="112"/>
    </row>
    <row r="832" spans="1:27" ht="14.25" customHeight="1">
      <c r="A832" s="112"/>
      <c r="B832" s="114"/>
      <c r="C832" s="112"/>
      <c r="D832" s="112"/>
      <c r="E832" s="112"/>
      <c r="F832" s="112"/>
      <c r="G832" s="112"/>
      <c r="H832" s="112"/>
      <c r="I832" s="147"/>
      <c r="J832" s="112"/>
      <c r="K832" s="112"/>
      <c r="L832" s="112"/>
      <c r="M832" s="112"/>
      <c r="N832" s="112"/>
      <c r="O832" s="112"/>
      <c r="P832" s="112"/>
      <c r="Q832" s="112"/>
      <c r="R832" s="112"/>
      <c r="S832" s="112"/>
      <c r="T832" s="112"/>
      <c r="U832" s="112"/>
      <c r="V832" s="112"/>
      <c r="W832" s="112"/>
      <c r="X832" s="112"/>
      <c r="Y832" s="112"/>
      <c r="Z832" s="112"/>
      <c r="AA832" s="112"/>
    </row>
    <row r="833" spans="1:27" ht="14.25" customHeight="1">
      <c r="A833" s="112"/>
      <c r="B833" s="114"/>
      <c r="C833" s="112"/>
      <c r="D833" s="112"/>
      <c r="E833" s="112"/>
      <c r="F833" s="112"/>
      <c r="G833" s="112"/>
      <c r="H833" s="112"/>
      <c r="I833" s="147"/>
      <c r="J833" s="112"/>
      <c r="K833" s="112"/>
      <c r="L833" s="112"/>
      <c r="M833" s="112"/>
      <c r="N833" s="112"/>
      <c r="O833" s="112"/>
      <c r="P833" s="112"/>
      <c r="Q833" s="112"/>
      <c r="R833" s="112"/>
      <c r="S833" s="112"/>
      <c r="T833" s="112"/>
      <c r="U833" s="112"/>
      <c r="V833" s="112"/>
      <c r="W833" s="112"/>
      <c r="X833" s="112"/>
      <c r="Y833" s="112"/>
      <c r="Z833" s="112"/>
      <c r="AA833" s="112"/>
    </row>
    <row r="834" spans="1:27" ht="14.25" customHeight="1">
      <c r="A834" s="112"/>
      <c r="B834" s="114"/>
      <c r="C834" s="112"/>
      <c r="D834" s="112"/>
      <c r="E834" s="112"/>
      <c r="F834" s="112"/>
      <c r="G834" s="112"/>
      <c r="H834" s="112"/>
      <c r="I834" s="147"/>
      <c r="J834" s="112"/>
      <c r="K834" s="112"/>
      <c r="L834" s="112"/>
      <c r="M834" s="112"/>
      <c r="N834" s="112"/>
      <c r="O834" s="112"/>
      <c r="P834" s="112"/>
      <c r="Q834" s="112"/>
      <c r="R834" s="112"/>
      <c r="S834" s="112"/>
      <c r="T834" s="112"/>
      <c r="U834" s="112"/>
      <c r="V834" s="112"/>
      <c r="W834" s="112"/>
      <c r="X834" s="112"/>
      <c r="Y834" s="112"/>
      <c r="Z834" s="112"/>
      <c r="AA834" s="112"/>
    </row>
    <row r="835" spans="1:27" ht="14.25" customHeight="1">
      <c r="A835" s="112"/>
      <c r="B835" s="114"/>
      <c r="C835" s="112"/>
      <c r="D835" s="112"/>
      <c r="E835" s="112"/>
      <c r="F835" s="112"/>
      <c r="G835" s="112"/>
      <c r="H835" s="112"/>
      <c r="I835" s="147"/>
      <c r="J835" s="112"/>
      <c r="K835" s="112"/>
      <c r="L835" s="112"/>
      <c r="M835" s="112"/>
      <c r="N835" s="112"/>
      <c r="O835" s="112"/>
      <c r="P835" s="112"/>
      <c r="Q835" s="112"/>
      <c r="R835" s="112"/>
      <c r="S835" s="112"/>
      <c r="T835" s="112"/>
      <c r="U835" s="112"/>
      <c r="V835" s="112"/>
      <c r="W835" s="112"/>
      <c r="X835" s="112"/>
      <c r="Y835" s="112"/>
      <c r="Z835" s="112"/>
      <c r="AA835" s="112"/>
    </row>
    <row r="836" spans="1:27" ht="14.25" customHeight="1">
      <c r="A836" s="112"/>
      <c r="B836" s="114"/>
      <c r="C836" s="112"/>
      <c r="D836" s="112"/>
      <c r="E836" s="112"/>
      <c r="F836" s="112"/>
      <c r="G836" s="112"/>
      <c r="H836" s="112"/>
      <c r="I836" s="147"/>
      <c r="J836" s="112"/>
      <c r="K836" s="112"/>
      <c r="L836" s="112"/>
      <c r="M836" s="112"/>
      <c r="N836" s="112"/>
      <c r="O836" s="112"/>
      <c r="P836" s="112"/>
      <c r="Q836" s="112"/>
      <c r="R836" s="112"/>
      <c r="S836" s="112"/>
      <c r="T836" s="112"/>
      <c r="U836" s="112"/>
      <c r="V836" s="112"/>
      <c r="W836" s="112"/>
      <c r="X836" s="112"/>
      <c r="Y836" s="112"/>
      <c r="Z836" s="112"/>
      <c r="AA836" s="112"/>
    </row>
    <row r="837" spans="1:27" ht="14.25" customHeight="1">
      <c r="A837" s="112"/>
      <c r="B837" s="114"/>
      <c r="C837" s="112"/>
      <c r="D837" s="112"/>
      <c r="E837" s="112"/>
      <c r="F837" s="112"/>
      <c r="G837" s="112"/>
      <c r="H837" s="112"/>
      <c r="I837" s="147"/>
      <c r="J837" s="112"/>
      <c r="K837" s="112"/>
      <c r="L837" s="112"/>
      <c r="M837" s="112"/>
      <c r="N837" s="112"/>
      <c r="O837" s="112"/>
      <c r="P837" s="112"/>
      <c r="Q837" s="112"/>
      <c r="R837" s="112"/>
      <c r="S837" s="112"/>
      <c r="T837" s="112"/>
      <c r="U837" s="112"/>
      <c r="V837" s="112"/>
      <c r="W837" s="112"/>
      <c r="X837" s="112"/>
      <c r="Y837" s="112"/>
      <c r="Z837" s="112"/>
      <c r="AA837" s="112"/>
    </row>
    <row r="838" spans="1:27" ht="14.25" customHeight="1">
      <c r="A838" s="112"/>
      <c r="B838" s="114"/>
      <c r="C838" s="112"/>
      <c r="D838" s="112"/>
      <c r="E838" s="112"/>
      <c r="F838" s="112"/>
      <c r="G838" s="112"/>
      <c r="H838" s="112"/>
      <c r="I838" s="147"/>
      <c r="J838" s="112"/>
      <c r="K838" s="112"/>
      <c r="L838" s="112"/>
      <c r="M838" s="112"/>
      <c r="N838" s="112"/>
      <c r="O838" s="112"/>
      <c r="P838" s="112"/>
      <c r="Q838" s="112"/>
      <c r="R838" s="112"/>
      <c r="S838" s="112"/>
      <c r="T838" s="112"/>
      <c r="U838" s="112"/>
      <c r="V838" s="112"/>
      <c r="W838" s="112"/>
      <c r="X838" s="112"/>
      <c r="Y838" s="112"/>
      <c r="Z838" s="112"/>
      <c r="AA838" s="112"/>
    </row>
    <row r="839" spans="1:27" ht="14.25" customHeight="1">
      <c r="A839" s="112"/>
      <c r="B839" s="114"/>
      <c r="C839" s="112"/>
      <c r="D839" s="112"/>
      <c r="E839" s="112"/>
      <c r="F839" s="112"/>
      <c r="G839" s="112"/>
      <c r="H839" s="112"/>
      <c r="I839" s="147"/>
      <c r="J839" s="112"/>
      <c r="K839" s="112"/>
      <c r="L839" s="112"/>
      <c r="M839" s="112"/>
      <c r="N839" s="112"/>
      <c r="O839" s="112"/>
      <c r="P839" s="112"/>
      <c r="Q839" s="112"/>
      <c r="R839" s="112"/>
      <c r="S839" s="112"/>
      <c r="T839" s="112"/>
      <c r="U839" s="112"/>
      <c r="V839" s="112"/>
      <c r="W839" s="112"/>
      <c r="X839" s="112"/>
      <c r="Y839" s="112"/>
      <c r="Z839" s="112"/>
      <c r="AA839" s="112"/>
    </row>
    <row r="840" spans="1:27" ht="14.25" customHeight="1">
      <c r="A840" s="112"/>
      <c r="B840" s="114"/>
      <c r="C840" s="112"/>
      <c r="D840" s="112"/>
      <c r="E840" s="112"/>
      <c r="F840" s="112"/>
      <c r="G840" s="112"/>
      <c r="H840" s="112"/>
      <c r="I840" s="147"/>
      <c r="J840" s="112"/>
      <c r="K840" s="112"/>
      <c r="L840" s="112"/>
      <c r="M840" s="112"/>
      <c r="N840" s="112"/>
      <c r="O840" s="112"/>
      <c r="P840" s="112"/>
      <c r="Q840" s="112"/>
      <c r="R840" s="112"/>
      <c r="S840" s="112"/>
      <c r="T840" s="112"/>
      <c r="U840" s="112"/>
      <c r="V840" s="112"/>
      <c r="W840" s="112"/>
      <c r="X840" s="112"/>
      <c r="Y840" s="112"/>
      <c r="Z840" s="112"/>
      <c r="AA840" s="112"/>
    </row>
    <row r="841" spans="1:27" ht="14.25" customHeight="1">
      <c r="A841" s="112"/>
      <c r="B841" s="114"/>
      <c r="C841" s="112"/>
      <c r="D841" s="112"/>
      <c r="E841" s="112"/>
      <c r="F841" s="112"/>
      <c r="G841" s="112"/>
      <c r="H841" s="112"/>
      <c r="I841" s="147"/>
      <c r="J841" s="112"/>
      <c r="K841" s="112"/>
      <c r="L841" s="112"/>
      <c r="M841" s="112"/>
      <c r="N841" s="112"/>
      <c r="O841" s="112"/>
      <c r="P841" s="112"/>
      <c r="Q841" s="112"/>
      <c r="R841" s="112"/>
      <c r="S841" s="112"/>
      <c r="T841" s="112"/>
      <c r="U841" s="112"/>
      <c r="V841" s="112"/>
      <c r="W841" s="112"/>
      <c r="X841" s="112"/>
      <c r="Y841" s="112"/>
      <c r="Z841" s="112"/>
      <c r="AA841" s="112"/>
    </row>
    <row r="842" spans="1:27" ht="14.25" customHeight="1">
      <c r="A842" s="112"/>
      <c r="B842" s="114"/>
      <c r="C842" s="112"/>
      <c r="D842" s="112"/>
      <c r="E842" s="112"/>
      <c r="F842" s="112"/>
      <c r="G842" s="112"/>
      <c r="H842" s="112"/>
      <c r="I842" s="147"/>
      <c r="J842" s="112"/>
      <c r="K842" s="112"/>
      <c r="L842" s="112"/>
      <c r="M842" s="112"/>
      <c r="N842" s="112"/>
      <c r="O842" s="112"/>
      <c r="P842" s="112"/>
      <c r="Q842" s="112"/>
      <c r="R842" s="112"/>
      <c r="S842" s="112"/>
      <c r="T842" s="112"/>
      <c r="U842" s="112"/>
      <c r="V842" s="112"/>
      <c r="W842" s="112"/>
      <c r="X842" s="112"/>
      <c r="Y842" s="112"/>
      <c r="Z842" s="112"/>
      <c r="AA842" s="112"/>
    </row>
    <row r="843" spans="1:27" ht="14.25" customHeight="1">
      <c r="A843" s="112"/>
      <c r="B843" s="114"/>
      <c r="C843" s="112"/>
      <c r="D843" s="112"/>
      <c r="E843" s="112"/>
      <c r="F843" s="112"/>
      <c r="G843" s="112"/>
      <c r="H843" s="112"/>
      <c r="I843" s="147"/>
      <c r="J843" s="112"/>
      <c r="K843" s="112"/>
      <c r="L843" s="112"/>
      <c r="M843" s="112"/>
      <c r="N843" s="112"/>
      <c r="O843" s="112"/>
      <c r="P843" s="112"/>
      <c r="Q843" s="112"/>
      <c r="R843" s="112"/>
      <c r="S843" s="112"/>
      <c r="T843" s="112"/>
      <c r="U843" s="112"/>
      <c r="V843" s="112"/>
      <c r="W843" s="112"/>
      <c r="X843" s="112"/>
      <c r="Y843" s="112"/>
      <c r="Z843" s="112"/>
      <c r="AA843" s="112"/>
    </row>
    <row r="844" spans="1:27" ht="14.25" customHeight="1">
      <c r="A844" s="112"/>
      <c r="B844" s="114"/>
      <c r="C844" s="112"/>
      <c r="D844" s="112"/>
      <c r="E844" s="112"/>
      <c r="F844" s="112"/>
      <c r="G844" s="112"/>
      <c r="H844" s="112"/>
      <c r="I844" s="147"/>
      <c r="J844" s="112"/>
      <c r="K844" s="112"/>
      <c r="L844" s="112"/>
      <c r="M844" s="112"/>
      <c r="N844" s="112"/>
      <c r="O844" s="112"/>
      <c r="P844" s="112"/>
      <c r="Q844" s="112"/>
      <c r="R844" s="112"/>
      <c r="S844" s="112"/>
      <c r="T844" s="112"/>
      <c r="U844" s="112"/>
      <c r="V844" s="112"/>
      <c r="W844" s="112"/>
      <c r="X844" s="112"/>
      <c r="Y844" s="112"/>
      <c r="Z844" s="112"/>
      <c r="AA844" s="112"/>
    </row>
    <row r="845" spans="1:27" ht="14.25" customHeight="1">
      <c r="A845" s="112"/>
      <c r="B845" s="114"/>
      <c r="C845" s="112"/>
      <c r="D845" s="112"/>
      <c r="E845" s="112"/>
      <c r="F845" s="112"/>
      <c r="G845" s="112"/>
      <c r="H845" s="112"/>
      <c r="I845" s="147"/>
      <c r="J845" s="112"/>
      <c r="K845" s="112"/>
      <c r="L845" s="112"/>
      <c r="M845" s="112"/>
      <c r="N845" s="112"/>
      <c r="O845" s="112"/>
      <c r="P845" s="112"/>
      <c r="Q845" s="112"/>
      <c r="R845" s="112"/>
      <c r="S845" s="112"/>
      <c r="T845" s="112"/>
      <c r="U845" s="112"/>
      <c r="V845" s="112"/>
      <c r="W845" s="112"/>
      <c r="X845" s="112"/>
      <c r="Y845" s="112"/>
      <c r="Z845" s="112"/>
      <c r="AA845" s="112"/>
    </row>
    <row r="846" spans="1:27" ht="14.25" customHeight="1">
      <c r="A846" s="112"/>
      <c r="B846" s="114"/>
      <c r="C846" s="112"/>
      <c r="D846" s="112"/>
      <c r="E846" s="112"/>
      <c r="F846" s="112"/>
      <c r="G846" s="112"/>
      <c r="H846" s="112"/>
      <c r="I846" s="147"/>
      <c r="J846" s="112"/>
      <c r="K846" s="112"/>
      <c r="L846" s="112"/>
      <c r="M846" s="112"/>
      <c r="N846" s="112"/>
      <c r="O846" s="112"/>
      <c r="P846" s="112"/>
      <c r="Q846" s="112"/>
      <c r="R846" s="112"/>
      <c r="S846" s="112"/>
      <c r="T846" s="112"/>
      <c r="U846" s="112"/>
      <c r="V846" s="112"/>
      <c r="W846" s="112"/>
      <c r="X846" s="112"/>
      <c r="Y846" s="112"/>
      <c r="Z846" s="112"/>
      <c r="AA846" s="112"/>
    </row>
    <row r="847" spans="1:27" ht="14.25" customHeight="1">
      <c r="A847" s="112"/>
      <c r="B847" s="114"/>
      <c r="C847" s="112"/>
      <c r="D847" s="112"/>
      <c r="E847" s="112"/>
      <c r="F847" s="112"/>
      <c r="G847" s="112"/>
      <c r="H847" s="112"/>
      <c r="I847" s="147"/>
      <c r="J847" s="112"/>
      <c r="K847" s="112"/>
      <c r="L847" s="112"/>
      <c r="M847" s="112"/>
      <c r="N847" s="112"/>
      <c r="O847" s="112"/>
      <c r="P847" s="112"/>
      <c r="Q847" s="112"/>
      <c r="R847" s="112"/>
      <c r="S847" s="112"/>
      <c r="T847" s="112"/>
      <c r="U847" s="112"/>
      <c r="V847" s="112"/>
      <c r="W847" s="112"/>
      <c r="X847" s="112"/>
      <c r="Y847" s="112"/>
      <c r="Z847" s="112"/>
      <c r="AA847" s="112"/>
    </row>
    <row r="848" spans="1:27" ht="14.25" customHeight="1">
      <c r="A848" s="112"/>
      <c r="B848" s="114"/>
      <c r="C848" s="112"/>
      <c r="D848" s="112"/>
      <c r="E848" s="112"/>
      <c r="F848" s="112"/>
      <c r="G848" s="112"/>
      <c r="H848" s="112"/>
      <c r="I848" s="147"/>
      <c r="J848" s="112"/>
      <c r="K848" s="112"/>
      <c r="L848" s="112"/>
      <c r="M848" s="112"/>
      <c r="N848" s="112"/>
      <c r="O848" s="112"/>
      <c r="P848" s="112"/>
      <c r="Q848" s="112"/>
      <c r="R848" s="112"/>
      <c r="S848" s="112"/>
      <c r="T848" s="112"/>
      <c r="U848" s="112"/>
      <c r="V848" s="112"/>
      <c r="W848" s="112"/>
      <c r="X848" s="112"/>
      <c r="Y848" s="112"/>
      <c r="Z848" s="112"/>
      <c r="AA848" s="112"/>
    </row>
    <row r="849" spans="1:27" ht="14.25" customHeight="1">
      <c r="A849" s="112"/>
      <c r="B849" s="114"/>
      <c r="C849" s="112"/>
      <c r="D849" s="112"/>
      <c r="E849" s="112"/>
      <c r="F849" s="112"/>
      <c r="G849" s="112"/>
      <c r="H849" s="112"/>
      <c r="I849" s="147"/>
      <c r="J849" s="112"/>
      <c r="K849" s="112"/>
      <c r="L849" s="112"/>
      <c r="M849" s="112"/>
      <c r="N849" s="112"/>
      <c r="O849" s="112"/>
      <c r="P849" s="112"/>
      <c r="Q849" s="112"/>
      <c r="R849" s="112"/>
      <c r="S849" s="112"/>
      <c r="T849" s="112"/>
      <c r="U849" s="112"/>
      <c r="V849" s="112"/>
      <c r="W849" s="112"/>
      <c r="X849" s="112"/>
      <c r="Y849" s="112"/>
      <c r="Z849" s="112"/>
      <c r="AA849" s="112"/>
    </row>
    <row r="850" spans="1:27" ht="14.25" customHeight="1">
      <c r="A850" s="112"/>
      <c r="B850" s="114"/>
      <c r="C850" s="112"/>
      <c r="D850" s="112"/>
      <c r="E850" s="112"/>
      <c r="F850" s="112"/>
      <c r="G850" s="112"/>
      <c r="H850" s="112"/>
      <c r="I850" s="147"/>
      <c r="J850" s="112"/>
      <c r="K850" s="112"/>
      <c r="L850" s="112"/>
      <c r="M850" s="112"/>
      <c r="N850" s="112"/>
      <c r="O850" s="112"/>
      <c r="P850" s="112"/>
      <c r="Q850" s="112"/>
      <c r="R850" s="112"/>
      <c r="S850" s="112"/>
      <c r="T850" s="112"/>
      <c r="U850" s="112"/>
      <c r="V850" s="112"/>
      <c r="W850" s="112"/>
      <c r="X850" s="112"/>
      <c r="Y850" s="112"/>
      <c r="Z850" s="112"/>
      <c r="AA850" s="112"/>
    </row>
    <row r="851" spans="1:27" ht="14.25" customHeight="1">
      <c r="A851" s="112"/>
      <c r="B851" s="114"/>
      <c r="C851" s="112"/>
      <c r="D851" s="112"/>
      <c r="E851" s="112"/>
      <c r="F851" s="112"/>
      <c r="G851" s="112"/>
      <c r="H851" s="112"/>
      <c r="I851" s="147"/>
      <c r="J851" s="112"/>
      <c r="K851" s="112"/>
      <c r="L851" s="112"/>
      <c r="M851" s="112"/>
      <c r="N851" s="112"/>
      <c r="O851" s="112"/>
      <c r="P851" s="112"/>
      <c r="Q851" s="112"/>
      <c r="R851" s="112"/>
      <c r="S851" s="112"/>
      <c r="T851" s="112"/>
      <c r="U851" s="112"/>
      <c r="V851" s="112"/>
      <c r="W851" s="112"/>
      <c r="X851" s="112"/>
      <c r="Y851" s="112"/>
      <c r="Z851" s="112"/>
      <c r="AA851" s="112"/>
    </row>
    <row r="852" spans="1:27" ht="14.25" customHeight="1">
      <c r="A852" s="112"/>
      <c r="B852" s="114"/>
      <c r="C852" s="112"/>
      <c r="D852" s="112"/>
      <c r="E852" s="112"/>
      <c r="F852" s="112"/>
      <c r="G852" s="112"/>
      <c r="H852" s="112"/>
      <c r="I852" s="147"/>
      <c r="J852" s="112"/>
      <c r="K852" s="112"/>
      <c r="L852" s="112"/>
      <c r="M852" s="112"/>
      <c r="N852" s="112"/>
      <c r="O852" s="112"/>
      <c r="P852" s="112"/>
      <c r="Q852" s="112"/>
      <c r="R852" s="112"/>
      <c r="S852" s="112"/>
      <c r="T852" s="112"/>
      <c r="U852" s="112"/>
      <c r="V852" s="112"/>
      <c r="W852" s="112"/>
      <c r="X852" s="112"/>
      <c r="Y852" s="112"/>
      <c r="Z852" s="112"/>
      <c r="AA852" s="112"/>
    </row>
    <row r="853" spans="1:27" ht="14.25" customHeight="1">
      <c r="A853" s="112"/>
      <c r="B853" s="114"/>
      <c r="C853" s="112"/>
      <c r="D853" s="112"/>
      <c r="E853" s="112"/>
      <c r="F853" s="112"/>
      <c r="G853" s="112"/>
      <c r="H853" s="112"/>
      <c r="I853" s="147"/>
      <c r="J853" s="112"/>
      <c r="K853" s="112"/>
      <c r="L853" s="112"/>
      <c r="M853" s="112"/>
      <c r="N853" s="112"/>
      <c r="O853" s="112"/>
      <c r="P853" s="112"/>
      <c r="Q853" s="112"/>
      <c r="R853" s="112"/>
      <c r="S853" s="112"/>
      <c r="T853" s="112"/>
      <c r="U853" s="112"/>
      <c r="V853" s="112"/>
      <c r="W853" s="112"/>
      <c r="X853" s="112"/>
      <c r="Y853" s="112"/>
      <c r="Z853" s="112"/>
      <c r="AA853" s="112"/>
    </row>
    <row r="854" spans="1:27" ht="14.25" customHeight="1">
      <c r="A854" s="112"/>
      <c r="B854" s="114"/>
      <c r="C854" s="112"/>
      <c r="D854" s="112"/>
      <c r="E854" s="112"/>
      <c r="F854" s="112"/>
      <c r="G854" s="112"/>
      <c r="H854" s="112"/>
      <c r="I854" s="147"/>
      <c r="J854" s="112"/>
      <c r="K854" s="112"/>
      <c r="L854" s="112"/>
      <c r="M854" s="112"/>
      <c r="N854" s="112"/>
      <c r="O854" s="112"/>
      <c r="P854" s="112"/>
      <c r="Q854" s="112"/>
      <c r="R854" s="112"/>
      <c r="S854" s="112"/>
      <c r="T854" s="112"/>
      <c r="U854" s="112"/>
      <c r="V854" s="112"/>
      <c r="W854" s="112"/>
      <c r="X854" s="112"/>
      <c r="Y854" s="112"/>
      <c r="Z854" s="112"/>
      <c r="AA854" s="112"/>
    </row>
    <row r="855" spans="1:27" ht="14.25" customHeight="1">
      <c r="A855" s="112"/>
      <c r="B855" s="114"/>
      <c r="C855" s="112"/>
      <c r="D855" s="112"/>
      <c r="E855" s="112"/>
      <c r="F855" s="112"/>
      <c r="G855" s="112"/>
      <c r="H855" s="112"/>
      <c r="I855" s="147"/>
      <c r="J855" s="112"/>
      <c r="K855" s="112"/>
      <c r="L855" s="112"/>
      <c r="M855" s="112"/>
      <c r="N855" s="112"/>
      <c r="O855" s="112"/>
      <c r="P855" s="112"/>
      <c r="Q855" s="112"/>
      <c r="R855" s="112"/>
      <c r="S855" s="112"/>
      <c r="T855" s="112"/>
      <c r="U855" s="112"/>
      <c r="V855" s="112"/>
      <c r="W855" s="112"/>
      <c r="X855" s="112"/>
      <c r="Y855" s="112"/>
      <c r="Z855" s="112"/>
      <c r="AA855" s="112"/>
    </row>
    <row r="856" spans="1:27" ht="14.25" customHeight="1">
      <c r="A856" s="112"/>
      <c r="B856" s="114"/>
      <c r="C856" s="112"/>
      <c r="D856" s="112"/>
      <c r="E856" s="112"/>
      <c r="F856" s="112"/>
      <c r="G856" s="112"/>
      <c r="H856" s="112"/>
      <c r="I856" s="147"/>
      <c r="J856" s="112"/>
      <c r="K856" s="112"/>
      <c r="L856" s="112"/>
      <c r="M856" s="112"/>
      <c r="N856" s="112"/>
      <c r="O856" s="112"/>
      <c r="P856" s="112"/>
      <c r="Q856" s="112"/>
      <c r="R856" s="112"/>
      <c r="S856" s="112"/>
      <c r="T856" s="112"/>
      <c r="U856" s="112"/>
      <c r="V856" s="112"/>
      <c r="W856" s="112"/>
      <c r="X856" s="112"/>
      <c r="Y856" s="112"/>
      <c r="Z856" s="112"/>
      <c r="AA856" s="112"/>
    </row>
    <row r="857" spans="1:27" ht="14.25" customHeight="1">
      <c r="A857" s="112"/>
      <c r="B857" s="114"/>
      <c r="C857" s="112"/>
      <c r="D857" s="112"/>
      <c r="E857" s="112"/>
      <c r="F857" s="112"/>
      <c r="G857" s="112"/>
      <c r="H857" s="112"/>
      <c r="I857" s="147"/>
      <c r="J857" s="112"/>
      <c r="K857" s="112"/>
      <c r="L857" s="112"/>
      <c r="M857" s="112"/>
      <c r="N857" s="112"/>
      <c r="O857" s="112"/>
      <c r="P857" s="112"/>
      <c r="Q857" s="112"/>
      <c r="R857" s="112"/>
      <c r="S857" s="112"/>
      <c r="T857" s="112"/>
      <c r="U857" s="112"/>
      <c r="V857" s="112"/>
      <c r="W857" s="112"/>
      <c r="X857" s="112"/>
      <c r="Y857" s="112"/>
      <c r="Z857" s="112"/>
      <c r="AA857" s="112"/>
    </row>
    <row r="858" spans="1:27" ht="14.25" customHeight="1">
      <c r="A858" s="112"/>
      <c r="B858" s="114"/>
      <c r="C858" s="112"/>
      <c r="D858" s="112"/>
      <c r="E858" s="112"/>
      <c r="F858" s="112"/>
      <c r="G858" s="112"/>
      <c r="H858" s="112"/>
      <c r="I858" s="147"/>
      <c r="J858" s="112"/>
      <c r="K858" s="112"/>
      <c r="L858" s="112"/>
      <c r="M858" s="112"/>
      <c r="N858" s="112"/>
      <c r="O858" s="112"/>
      <c r="P858" s="112"/>
      <c r="Q858" s="112"/>
      <c r="R858" s="112"/>
      <c r="S858" s="112"/>
      <c r="T858" s="112"/>
      <c r="U858" s="112"/>
      <c r="V858" s="112"/>
      <c r="W858" s="112"/>
      <c r="X858" s="112"/>
      <c r="Y858" s="112"/>
      <c r="Z858" s="112"/>
      <c r="AA858" s="112"/>
    </row>
    <row r="859" spans="1:27" ht="14.25" customHeight="1">
      <c r="A859" s="112"/>
      <c r="B859" s="114"/>
      <c r="C859" s="112"/>
      <c r="D859" s="112"/>
      <c r="E859" s="112"/>
      <c r="F859" s="112"/>
      <c r="G859" s="112"/>
      <c r="H859" s="112"/>
      <c r="I859" s="147"/>
      <c r="J859" s="112"/>
      <c r="K859" s="112"/>
      <c r="L859" s="112"/>
      <c r="M859" s="112"/>
      <c r="N859" s="112"/>
      <c r="O859" s="112"/>
      <c r="P859" s="112"/>
      <c r="Q859" s="112"/>
      <c r="R859" s="112"/>
      <c r="S859" s="112"/>
      <c r="T859" s="112"/>
      <c r="U859" s="112"/>
      <c r="V859" s="112"/>
      <c r="W859" s="112"/>
      <c r="X859" s="112"/>
      <c r="Y859" s="112"/>
      <c r="Z859" s="112"/>
      <c r="AA859" s="112"/>
    </row>
    <row r="860" spans="1:27" ht="14.25" customHeight="1">
      <c r="A860" s="112"/>
      <c r="B860" s="114"/>
      <c r="C860" s="112"/>
      <c r="D860" s="112"/>
      <c r="E860" s="112"/>
      <c r="F860" s="112"/>
      <c r="G860" s="112"/>
      <c r="H860" s="112"/>
      <c r="I860" s="147"/>
      <c r="J860" s="112"/>
      <c r="K860" s="112"/>
      <c r="L860" s="112"/>
      <c r="M860" s="112"/>
      <c r="N860" s="112"/>
      <c r="O860" s="112"/>
      <c r="P860" s="112"/>
      <c r="Q860" s="112"/>
      <c r="R860" s="112"/>
      <c r="S860" s="112"/>
      <c r="T860" s="112"/>
      <c r="U860" s="112"/>
      <c r="V860" s="112"/>
      <c r="W860" s="112"/>
      <c r="X860" s="112"/>
      <c r="Y860" s="112"/>
      <c r="Z860" s="112"/>
      <c r="AA860" s="112"/>
    </row>
    <row r="861" spans="1:27" ht="14.25" customHeight="1">
      <c r="A861" s="112"/>
      <c r="B861" s="114"/>
      <c r="C861" s="112"/>
      <c r="D861" s="112"/>
      <c r="E861" s="112"/>
      <c r="F861" s="112"/>
      <c r="G861" s="112"/>
      <c r="H861" s="112"/>
      <c r="I861" s="147"/>
      <c r="J861" s="112"/>
      <c r="K861" s="112"/>
      <c r="L861" s="112"/>
      <c r="M861" s="112"/>
      <c r="N861" s="112"/>
      <c r="O861" s="112"/>
      <c r="P861" s="112"/>
      <c r="Q861" s="112"/>
      <c r="R861" s="112"/>
      <c r="S861" s="112"/>
      <c r="T861" s="112"/>
      <c r="U861" s="112"/>
      <c r="V861" s="112"/>
      <c r="W861" s="112"/>
      <c r="X861" s="112"/>
      <c r="Y861" s="112"/>
      <c r="Z861" s="112"/>
      <c r="AA861" s="112"/>
    </row>
    <row r="862" spans="1:27" ht="14.25" customHeight="1">
      <c r="A862" s="112"/>
      <c r="B862" s="114"/>
      <c r="C862" s="112"/>
      <c r="D862" s="112"/>
      <c r="E862" s="112"/>
      <c r="F862" s="112"/>
      <c r="G862" s="112"/>
      <c r="H862" s="112"/>
      <c r="I862" s="147"/>
      <c r="J862" s="112"/>
      <c r="K862" s="112"/>
      <c r="L862" s="112"/>
      <c r="M862" s="112"/>
      <c r="N862" s="112"/>
      <c r="O862" s="112"/>
      <c r="P862" s="112"/>
      <c r="Q862" s="112"/>
      <c r="R862" s="112"/>
      <c r="S862" s="112"/>
      <c r="T862" s="112"/>
      <c r="U862" s="112"/>
      <c r="V862" s="112"/>
      <c r="W862" s="112"/>
      <c r="X862" s="112"/>
      <c r="Y862" s="112"/>
      <c r="Z862" s="112"/>
      <c r="AA862" s="112"/>
    </row>
    <row r="863" spans="1:27" ht="14.25" customHeight="1">
      <c r="A863" s="112"/>
      <c r="B863" s="114"/>
      <c r="C863" s="112"/>
      <c r="D863" s="112"/>
      <c r="E863" s="112"/>
      <c r="F863" s="112"/>
      <c r="G863" s="112"/>
      <c r="H863" s="112"/>
      <c r="I863" s="147"/>
      <c r="J863" s="112"/>
      <c r="K863" s="112"/>
      <c r="L863" s="112"/>
      <c r="M863" s="112"/>
      <c r="N863" s="112"/>
      <c r="O863" s="112"/>
      <c r="P863" s="112"/>
      <c r="Q863" s="112"/>
      <c r="R863" s="112"/>
      <c r="S863" s="112"/>
      <c r="T863" s="112"/>
      <c r="U863" s="112"/>
      <c r="V863" s="112"/>
      <c r="W863" s="112"/>
      <c r="X863" s="112"/>
      <c r="Y863" s="112"/>
      <c r="Z863" s="112"/>
      <c r="AA863" s="112"/>
    </row>
    <row r="864" spans="1:27" ht="14.25" customHeight="1">
      <c r="A864" s="112"/>
      <c r="B864" s="114"/>
      <c r="C864" s="112"/>
      <c r="D864" s="112"/>
      <c r="E864" s="112"/>
      <c r="F864" s="112"/>
      <c r="G864" s="112"/>
      <c r="H864" s="112"/>
      <c r="I864" s="147"/>
      <c r="J864" s="112"/>
      <c r="K864" s="112"/>
      <c r="L864" s="112"/>
      <c r="M864" s="112"/>
      <c r="N864" s="112"/>
      <c r="O864" s="112"/>
      <c r="P864" s="112"/>
      <c r="Q864" s="112"/>
      <c r="R864" s="112"/>
      <c r="S864" s="112"/>
      <c r="T864" s="112"/>
      <c r="U864" s="112"/>
      <c r="V864" s="112"/>
      <c r="W864" s="112"/>
      <c r="X864" s="112"/>
      <c r="Y864" s="112"/>
      <c r="Z864" s="112"/>
      <c r="AA864" s="112"/>
    </row>
    <row r="865" spans="1:27" ht="14.25" customHeight="1">
      <c r="A865" s="112"/>
      <c r="B865" s="114"/>
      <c r="C865" s="112"/>
      <c r="D865" s="112"/>
      <c r="E865" s="112"/>
      <c r="F865" s="112"/>
      <c r="G865" s="112"/>
      <c r="H865" s="112"/>
      <c r="I865" s="147"/>
      <c r="J865" s="112"/>
      <c r="K865" s="112"/>
      <c r="L865" s="112"/>
      <c r="M865" s="112"/>
      <c r="N865" s="112"/>
      <c r="O865" s="112"/>
      <c r="P865" s="112"/>
      <c r="Q865" s="112"/>
      <c r="R865" s="112"/>
      <c r="S865" s="112"/>
      <c r="T865" s="112"/>
      <c r="U865" s="112"/>
      <c r="V865" s="112"/>
      <c r="W865" s="112"/>
      <c r="X865" s="112"/>
      <c r="Y865" s="112"/>
      <c r="Z865" s="112"/>
      <c r="AA865" s="112"/>
    </row>
    <row r="866" spans="1:27" ht="14.25" customHeight="1">
      <c r="A866" s="112"/>
      <c r="B866" s="114"/>
      <c r="C866" s="112"/>
      <c r="D866" s="112"/>
      <c r="E866" s="112"/>
      <c r="F866" s="112"/>
      <c r="G866" s="112"/>
      <c r="H866" s="112"/>
      <c r="I866" s="147"/>
      <c r="J866" s="112"/>
      <c r="K866" s="112"/>
      <c r="L866" s="112"/>
      <c r="M866" s="112"/>
      <c r="N866" s="112"/>
      <c r="O866" s="112"/>
      <c r="P866" s="112"/>
      <c r="Q866" s="112"/>
      <c r="R866" s="112"/>
      <c r="S866" s="112"/>
      <c r="T866" s="112"/>
      <c r="U866" s="112"/>
      <c r="V866" s="112"/>
      <c r="W866" s="112"/>
      <c r="X866" s="112"/>
      <c r="Y866" s="112"/>
      <c r="Z866" s="112"/>
      <c r="AA866" s="112"/>
    </row>
    <row r="867" spans="1:27" ht="14.25" customHeight="1">
      <c r="A867" s="112"/>
      <c r="B867" s="114"/>
      <c r="C867" s="112"/>
      <c r="D867" s="112"/>
      <c r="E867" s="112"/>
      <c r="F867" s="112"/>
      <c r="G867" s="112"/>
      <c r="H867" s="112"/>
      <c r="I867" s="147"/>
      <c r="J867" s="112"/>
      <c r="K867" s="112"/>
      <c r="L867" s="112"/>
      <c r="M867" s="112"/>
      <c r="N867" s="112"/>
      <c r="O867" s="112"/>
      <c r="P867" s="112"/>
      <c r="Q867" s="112"/>
      <c r="R867" s="112"/>
      <c r="S867" s="112"/>
      <c r="T867" s="112"/>
      <c r="U867" s="112"/>
      <c r="V867" s="112"/>
      <c r="W867" s="112"/>
      <c r="X867" s="112"/>
      <c r="Y867" s="112"/>
      <c r="Z867" s="112"/>
      <c r="AA867" s="112"/>
    </row>
    <row r="868" spans="1:27" ht="14.25" customHeight="1">
      <c r="A868" s="112"/>
      <c r="B868" s="114"/>
      <c r="C868" s="112"/>
      <c r="D868" s="112"/>
      <c r="E868" s="112"/>
      <c r="F868" s="112"/>
      <c r="G868" s="112"/>
      <c r="H868" s="112"/>
      <c r="I868" s="147"/>
      <c r="J868" s="112"/>
      <c r="K868" s="112"/>
      <c r="L868" s="112"/>
      <c r="M868" s="112"/>
      <c r="N868" s="112"/>
      <c r="O868" s="112"/>
      <c r="P868" s="112"/>
      <c r="Q868" s="112"/>
      <c r="R868" s="112"/>
      <c r="S868" s="112"/>
      <c r="T868" s="112"/>
      <c r="U868" s="112"/>
      <c r="V868" s="112"/>
      <c r="W868" s="112"/>
      <c r="X868" s="112"/>
      <c r="Y868" s="112"/>
      <c r="Z868" s="112"/>
      <c r="AA868" s="112"/>
    </row>
    <row r="869" spans="1:27" ht="14.25" customHeight="1">
      <c r="A869" s="112"/>
      <c r="B869" s="114"/>
      <c r="C869" s="112"/>
      <c r="D869" s="112"/>
      <c r="E869" s="112"/>
      <c r="F869" s="112"/>
      <c r="G869" s="112"/>
      <c r="H869" s="112"/>
      <c r="I869" s="147"/>
      <c r="J869" s="112"/>
      <c r="K869" s="112"/>
      <c r="L869" s="112"/>
      <c r="M869" s="112"/>
      <c r="N869" s="112"/>
      <c r="O869" s="112"/>
      <c r="P869" s="112"/>
      <c r="Q869" s="112"/>
      <c r="R869" s="112"/>
      <c r="S869" s="112"/>
      <c r="T869" s="112"/>
      <c r="U869" s="112"/>
      <c r="V869" s="112"/>
      <c r="W869" s="112"/>
      <c r="X869" s="112"/>
      <c r="Y869" s="112"/>
      <c r="Z869" s="112"/>
      <c r="AA869" s="112"/>
    </row>
    <row r="870" spans="1:27" ht="14.25" customHeight="1">
      <c r="A870" s="112"/>
      <c r="B870" s="114"/>
      <c r="C870" s="112"/>
      <c r="D870" s="112"/>
      <c r="E870" s="112"/>
      <c r="F870" s="112"/>
      <c r="G870" s="112"/>
      <c r="H870" s="112"/>
      <c r="I870" s="147"/>
      <c r="J870" s="112"/>
      <c r="K870" s="112"/>
      <c r="L870" s="112"/>
      <c r="M870" s="112"/>
      <c r="N870" s="112"/>
      <c r="O870" s="112"/>
      <c r="P870" s="112"/>
      <c r="Q870" s="112"/>
      <c r="R870" s="112"/>
      <c r="S870" s="112"/>
      <c r="T870" s="112"/>
      <c r="U870" s="112"/>
      <c r="V870" s="112"/>
      <c r="W870" s="112"/>
      <c r="X870" s="112"/>
      <c r="Y870" s="112"/>
      <c r="Z870" s="112"/>
      <c r="AA870" s="112"/>
    </row>
    <row r="871" spans="1:27" ht="14.25" customHeight="1">
      <c r="A871" s="112"/>
      <c r="B871" s="114"/>
      <c r="C871" s="112"/>
      <c r="D871" s="112"/>
      <c r="E871" s="112"/>
      <c r="F871" s="112"/>
      <c r="G871" s="112"/>
      <c r="H871" s="112"/>
      <c r="I871" s="147"/>
      <c r="J871" s="112"/>
      <c r="K871" s="112"/>
      <c r="L871" s="112"/>
      <c r="M871" s="112"/>
      <c r="N871" s="112"/>
      <c r="O871" s="112"/>
      <c r="P871" s="112"/>
      <c r="Q871" s="112"/>
      <c r="R871" s="112"/>
      <c r="S871" s="112"/>
      <c r="T871" s="112"/>
      <c r="U871" s="112"/>
      <c r="V871" s="112"/>
      <c r="W871" s="112"/>
      <c r="X871" s="112"/>
      <c r="Y871" s="112"/>
      <c r="Z871" s="112"/>
      <c r="AA871" s="112"/>
    </row>
    <row r="872" spans="1:27" ht="14.25" customHeight="1">
      <c r="A872" s="112"/>
      <c r="B872" s="114"/>
      <c r="C872" s="112"/>
      <c r="D872" s="112"/>
      <c r="E872" s="112"/>
      <c r="F872" s="112"/>
      <c r="G872" s="112"/>
      <c r="H872" s="112"/>
      <c r="I872" s="147"/>
      <c r="J872" s="112"/>
      <c r="K872" s="112"/>
      <c r="L872" s="112"/>
      <c r="M872" s="112"/>
      <c r="N872" s="112"/>
      <c r="O872" s="112"/>
      <c r="P872" s="112"/>
      <c r="Q872" s="112"/>
      <c r="R872" s="112"/>
      <c r="S872" s="112"/>
      <c r="T872" s="112"/>
      <c r="U872" s="112"/>
      <c r="V872" s="112"/>
      <c r="W872" s="112"/>
      <c r="X872" s="112"/>
      <c r="Y872" s="112"/>
      <c r="Z872" s="112"/>
      <c r="AA872" s="112"/>
    </row>
    <row r="873" spans="1:27" ht="14.25" customHeight="1">
      <c r="A873" s="112"/>
      <c r="B873" s="114"/>
      <c r="C873" s="112"/>
      <c r="D873" s="112"/>
      <c r="E873" s="112"/>
      <c r="F873" s="112"/>
      <c r="G873" s="112"/>
      <c r="H873" s="112"/>
      <c r="I873" s="147"/>
      <c r="J873" s="112"/>
      <c r="K873" s="112"/>
      <c r="L873" s="112"/>
      <c r="M873" s="112"/>
      <c r="N873" s="112"/>
      <c r="O873" s="112"/>
      <c r="P873" s="112"/>
      <c r="Q873" s="112"/>
      <c r="R873" s="112"/>
      <c r="S873" s="112"/>
      <c r="T873" s="112"/>
      <c r="U873" s="112"/>
      <c r="V873" s="112"/>
      <c r="W873" s="112"/>
      <c r="X873" s="112"/>
      <c r="Y873" s="112"/>
      <c r="Z873" s="112"/>
      <c r="AA873" s="112"/>
    </row>
    <row r="874" spans="1:27" ht="14.25" customHeight="1">
      <c r="A874" s="112"/>
      <c r="B874" s="114"/>
      <c r="C874" s="112"/>
      <c r="D874" s="112"/>
      <c r="E874" s="112"/>
      <c r="F874" s="112"/>
      <c r="G874" s="112"/>
      <c r="H874" s="112"/>
      <c r="I874" s="147"/>
      <c r="J874" s="112"/>
      <c r="K874" s="112"/>
      <c r="L874" s="112"/>
      <c r="M874" s="112"/>
      <c r="N874" s="112"/>
      <c r="O874" s="112"/>
      <c r="P874" s="112"/>
      <c r="Q874" s="112"/>
      <c r="R874" s="112"/>
      <c r="S874" s="112"/>
      <c r="T874" s="112"/>
      <c r="U874" s="112"/>
      <c r="V874" s="112"/>
      <c r="W874" s="112"/>
      <c r="X874" s="112"/>
      <c r="Y874" s="112"/>
      <c r="Z874" s="112"/>
      <c r="AA874" s="112"/>
    </row>
    <row r="875" spans="1:27" ht="14.25" customHeight="1">
      <c r="A875" s="112"/>
      <c r="B875" s="114"/>
      <c r="C875" s="112"/>
      <c r="D875" s="112"/>
      <c r="E875" s="112"/>
      <c r="F875" s="112"/>
      <c r="G875" s="112"/>
      <c r="H875" s="112"/>
      <c r="I875" s="147"/>
      <c r="J875" s="112"/>
      <c r="K875" s="112"/>
      <c r="L875" s="112"/>
      <c r="M875" s="112"/>
      <c r="N875" s="112"/>
      <c r="O875" s="112"/>
      <c r="P875" s="112"/>
      <c r="Q875" s="112"/>
      <c r="R875" s="112"/>
      <c r="S875" s="112"/>
      <c r="T875" s="112"/>
      <c r="U875" s="112"/>
      <c r="V875" s="112"/>
      <c r="W875" s="112"/>
      <c r="X875" s="112"/>
      <c r="Y875" s="112"/>
      <c r="Z875" s="112"/>
      <c r="AA875" s="112"/>
    </row>
    <row r="876" spans="1:27" ht="14.25" customHeight="1">
      <c r="A876" s="112"/>
      <c r="B876" s="114"/>
      <c r="C876" s="112"/>
      <c r="D876" s="112"/>
      <c r="E876" s="112"/>
      <c r="F876" s="112"/>
      <c r="G876" s="112"/>
      <c r="H876" s="112"/>
      <c r="I876" s="147"/>
      <c r="J876" s="112"/>
      <c r="K876" s="112"/>
      <c r="L876" s="112"/>
      <c r="M876" s="112"/>
      <c r="N876" s="112"/>
      <c r="O876" s="112"/>
      <c r="P876" s="112"/>
      <c r="Q876" s="112"/>
      <c r="R876" s="112"/>
      <c r="S876" s="112"/>
      <c r="T876" s="112"/>
      <c r="U876" s="112"/>
      <c r="V876" s="112"/>
      <c r="W876" s="112"/>
      <c r="X876" s="112"/>
      <c r="Y876" s="112"/>
      <c r="Z876" s="112"/>
      <c r="AA876" s="112"/>
    </row>
    <row r="877" spans="1:27" ht="14.25" customHeight="1">
      <c r="A877" s="112"/>
      <c r="B877" s="114"/>
      <c r="C877" s="112"/>
      <c r="D877" s="112"/>
      <c r="E877" s="112"/>
      <c r="F877" s="112"/>
      <c r="G877" s="112"/>
      <c r="H877" s="112"/>
      <c r="I877" s="147"/>
      <c r="J877" s="112"/>
      <c r="K877" s="112"/>
      <c r="L877" s="112"/>
      <c r="M877" s="112"/>
      <c r="N877" s="112"/>
      <c r="O877" s="112"/>
      <c r="P877" s="112"/>
      <c r="Q877" s="112"/>
      <c r="R877" s="112"/>
      <c r="S877" s="112"/>
      <c r="T877" s="112"/>
      <c r="U877" s="112"/>
      <c r="V877" s="112"/>
      <c r="W877" s="112"/>
      <c r="X877" s="112"/>
      <c r="Y877" s="112"/>
      <c r="Z877" s="112"/>
      <c r="AA877" s="112"/>
    </row>
    <row r="878" spans="1:27" ht="14.25" customHeight="1">
      <c r="A878" s="112"/>
      <c r="B878" s="114"/>
      <c r="C878" s="112"/>
      <c r="D878" s="112"/>
      <c r="E878" s="112"/>
      <c r="F878" s="112"/>
      <c r="G878" s="112"/>
      <c r="H878" s="112"/>
      <c r="I878" s="147"/>
      <c r="J878" s="112"/>
      <c r="K878" s="112"/>
      <c r="L878" s="112"/>
      <c r="M878" s="112"/>
      <c r="N878" s="112"/>
      <c r="O878" s="112"/>
      <c r="P878" s="112"/>
      <c r="Q878" s="112"/>
      <c r="R878" s="112"/>
      <c r="S878" s="112"/>
      <c r="T878" s="112"/>
      <c r="U878" s="112"/>
      <c r="V878" s="112"/>
      <c r="W878" s="112"/>
      <c r="X878" s="112"/>
      <c r="Y878" s="112"/>
      <c r="Z878" s="112"/>
      <c r="AA878" s="112"/>
    </row>
    <row r="879" spans="1:27" ht="14.25" customHeight="1">
      <c r="A879" s="112"/>
      <c r="B879" s="114"/>
      <c r="C879" s="112"/>
      <c r="D879" s="112"/>
      <c r="E879" s="112"/>
      <c r="F879" s="112"/>
      <c r="G879" s="112"/>
      <c r="H879" s="112"/>
      <c r="I879" s="147"/>
      <c r="J879" s="112"/>
      <c r="K879" s="112"/>
      <c r="L879" s="112"/>
      <c r="M879" s="112"/>
      <c r="N879" s="112"/>
      <c r="O879" s="112"/>
      <c r="P879" s="112"/>
      <c r="Q879" s="112"/>
      <c r="R879" s="112"/>
      <c r="S879" s="112"/>
      <c r="T879" s="112"/>
      <c r="U879" s="112"/>
      <c r="V879" s="112"/>
      <c r="W879" s="112"/>
      <c r="X879" s="112"/>
      <c r="Y879" s="112"/>
      <c r="Z879" s="112"/>
      <c r="AA879" s="112"/>
    </row>
    <row r="880" spans="1:27" ht="14.25" customHeight="1">
      <c r="A880" s="112"/>
      <c r="B880" s="114"/>
      <c r="C880" s="112"/>
      <c r="D880" s="112"/>
      <c r="E880" s="112"/>
      <c r="F880" s="112"/>
      <c r="G880" s="112"/>
      <c r="H880" s="112"/>
      <c r="I880" s="147"/>
      <c r="J880" s="112"/>
      <c r="K880" s="112"/>
      <c r="L880" s="112"/>
      <c r="M880" s="112"/>
      <c r="N880" s="112"/>
      <c r="O880" s="112"/>
      <c r="P880" s="112"/>
      <c r="Q880" s="112"/>
      <c r="R880" s="112"/>
      <c r="S880" s="112"/>
      <c r="T880" s="112"/>
      <c r="U880" s="112"/>
      <c r="V880" s="112"/>
      <c r="W880" s="112"/>
      <c r="X880" s="112"/>
      <c r="Y880" s="112"/>
      <c r="Z880" s="112"/>
      <c r="AA880" s="112"/>
    </row>
    <row r="881" spans="1:27" ht="14.25" customHeight="1">
      <c r="A881" s="112"/>
      <c r="B881" s="114"/>
      <c r="C881" s="112"/>
      <c r="D881" s="112"/>
      <c r="E881" s="112"/>
      <c r="F881" s="112"/>
      <c r="G881" s="112"/>
      <c r="H881" s="112"/>
      <c r="I881" s="147"/>
      <c r="J881" s="112"/>
      <c r="K881" s="112"/>
      <c r="L881" s="112"/>
      <c r="M881" s="112"/>
      <c r="N881" s="112"/>
      <c r="O881" s="112"/>
      <c r="P881" s="112"/>
      <c r="Q881" s="112"/>
      <c r="R881" s="112"/>
      <c r="S881" s="112"/>
      <c r="T881" s="112"/>
      <c r="U881" s="112"/>
      <c r="V881" s="112"/>
      <c r="W881" s="112"/>
      <c r="X881" s="112"/>
      <c r="Y881" s="112"/>
      <c r="Z881" s="112"/>
      <c r="AA881" s="112"/>
    </row>
    <row r="882" spans="1:27" ht="14.25" customHeight="1">
      <c r="A882" s="112"/>
      <c r="B882" s="114"/>
      <c r="C882" s="112"/>
      <c r="D882" s="112"/>
      <c r="E882" s="112"/>
      <c r="F882" s="112"/>
      <c r="G882" s="112"/>
      <c r="H882" s="112"/>
      <c r="I882" s="147"/>
      <c r="J882" s="112"/>
      <c r="K882" s="112"/>
      <c r="L882" s="112"/>
      <c r="M882" s="112"/>
      <c r="N882" s="112"/>
      <c r="O882" s="112"/>
      <c r="P882" s="112"/>
      <c r="Q882" s="112"/>
      <c r="R882" s="112"/>
      <c r="S882" s="112"/>
      <c r="T882" s="112"/>
      <c r="U882" s="112"/>
      <c r="V882" s="112"/>
      <c r="W882" s="112"/>
      <c r="X882" s="112"/>
      <c r="Y882" s="112"/>
      <c r="Z882" s="112"/>
      <c r="AA882" s="112"/>
    </row>
    <row r="883" spans="1:27" ht="14.25" customHeight="1">
      <c r="A883" s="112"/>
      <c r="B883" s="114"/>
      <c r="C883" s="112"/>
      <c r="D883" s="112"/>
      <c r="E883" s="112"/>
      <c r="F883" s="112"/>
      <c r="G883" s="112"/>
      <c r="H883" s="112"/>
      <c r="I883" s="147"/>
      <c r="J883" s="112"/>
      <c r="K883" s="112"/>
      <c r="L883" s="112"/>
      <c r="M883" s="112"/>
      <c r="N883" s="112"/>
      <c r="O883" s="112"/>
      <c r="P883" s="112"/>
      <c r="Q883" s="112"/>
      <c r="R883" s="112"/>
      <c r="S883" s="112"/>
      <c r="T883" s="112"/>
      <c r="U883" s="112"/>
      <c r="V883" s="112"/>
      <c r="W883" s="112"/>
      <c r="X883" s="112"/>
      <c r="Y883" s="112"/>
      <c r="Z883" s="112"/>
      <c r="AA883" s="112"/>
    </row>
    <row r="884" spans="1:27" ht="14.25" customHeight="1">
      <c r="A884" s="112"/>
      <c r="B884" s="114"/>
      <c r="C884" s="112"/>
      <c r="D884" s="112"/>
      <c r="E884" s="112"/>
      <c r="F884" s="112"/>
      <c r="G884" s="112"/>
      <c r="H884" s="112"/>
      <c r="I884" s="147"/>
      <c r="J884" s="112"/>
      <c r="K884" s="112"/>
      <c r="L884" s="112"/>
      <c r="M884" s="112"/>
      <c r="N884" s="112"/>
      <c r="O884" s="112"/>
      <c r="P884" s="112"/>
      <c r="Q884" s="112"/>
      <c r="R884" s="112"/>
      <c r="S884" s="112"/>
      <c r="T884" s="112"/>
      <c r="U884" s="112"/>
      <c r="V884" s="112"/>
      <c r="W884" s="112"/>
      <c r="X884" s="112"/>
      <c r="Y884" s="112"/>
      <c r="Z884" s="112"/>
      <c r="AA884" s="112"/>
    </row>
    <row r="885" spans="1:27" ht="14.25" customHeight="1">
      <c r="A885" s="112"/>
      <c r="B885" s="114"/>
      <c r="C885" s="112"/>
      <c r="D885" s="112"/>
      <c r="E885" s="112"/>
      <c r="F885" s="112"/>
      <c r="G885" s="112"/>
      <c r="H885" s="112"/>
      <c r="I885" s="147"/>
      <c r="J885" s="112"/>
      <c r="K885" s="112"/>
      <c r="L885" s="112"/>
      <c r="M885" s="112"/>
      <c r="N885" s="112"/>
      <c r="O885" s="112"/>
      <c r="P885" s="112"/>
      <c r="Q885" s="112"/>
      <c r="R885" s="112"/>
      <c r="S885" s="112"/>
      <c r="T885" s="112"/>
      <c r="U885" s="112"/>
      <c r="V885" s="112"/>
      <c r="W885" s="112"/>
      <c r="X885" s="112"/>
      <c r="Y885" s="112"/>
      <c r="Z885" s="112"/>
      <c r="AA885" s="112"/>
    </row>
    <row r="886" spans="1:27" ht="14.25" customHeight="1">
      <c r="A886" s="112"/>
      <c r="B886" s="114"/>
      <c r="C886" s="112"/>
      <c r="D886" s="112"/>
      <c r="E886" s="112"/>
      <c r="F886" s="112"/>
      <c r="G886" s="112"/>
      <c r="H886" s="112"/>
      <c r="I886" s="147"/>
      <c r="J886" s="112"/>
      <c r="K886" s="112"/>
      <c r="L886" s="112"/>
      <c r="M886" s="112"/>
      <c r="N886" s="112"/>
      <c r="O886" s="112"/>
      <c r="P886" s="112"/>
      <c r="Q886" s="112"/>
      <c r="R886" s="112"/>
      <c r="S886" s="112"/>
      <c r="T886" s="112"/>
      <c r="U886" s="112"/>
      <c r="V886" s="112"/>
      <c r="W886" s="112"/>
      <c r="X886" s="112"/>
      <c r="Y886" s="112"/>
      <c r="Z886" s="112"/>
      <c r="AA886" s="112"/>
    </row>
    <row r="887" spans="1:27" ht="14.25" customHeight="1">
      <c r="A887" s="112"/>
      <c r="B887" s="114"/>
      <c r="C887" s="112"/>
      <c r="D887" s="112"/>
      <c r="E887" s="112"/>
      <c r="F887" s="112"/>
      <c r="G887" s="112"/>
      <c r="H887" s="112"/>
      <c r="I887" s="147"/>
      <c r="J887" s="112"/>
      <c r="K887" s="112"/>
      <c r="L887" s="112"/>
      <c r="M887" s="112"/>
      <c r="N887" s="112"/>
      <c r="O887" s="112"/>
      <c r="P887" s="112"/>
      <c r="Q887" s="112"/>
      <c r="R887" s="112"/>
      <c r="S887" s="112"/>
      <c r="T887" s="112"/>
      <c r="U887" s="112"/>
      <c r="V887" s="112"/>
      <c r="W887" s="112"/>
      <c r="X887" s="112"/>
      <c r="Y887" s="112"/>
      <c r="Z887" s="112"/>
      <c r="AA887" s="112"/>
    </row>
    <row r="888" spans="1:27" ht="14.25" customHeight="1">
      <c r="A888" s="112"/>
      <c r="B888" s="114"/>
      <c r="C888" s="112"/>
      <c r="D888" s="112"/>
      <c r="E888" s="112"/>
      <c r="F888" s="112"/>
      <c r="G888" s="112"/>
      <c r="H888" s="112"/>
      <c r="I888" s="147"/>
      <c r="J888" s="112"/>
      <c r="K888" s="112"/>
      <c r="L888" s="112"/>
      <c r="M888" s="112"/>
      <c r="N888" s="112"/>
      <c r="O888" s="112"/>
      <c r="P888" s="112"/>
      <c r="Q888" s="112"/>
      <c r="R888" s="112"/>
      <c r="S888" s="112"/>
      <c r="T888" s="112"/>
      <c r="U888" s="112"/>
      <c r="V888" s="112"/>
      <c r="W888" s="112"/>
      <c r="X888" s="112"/>
      <c r="Y888" s="112"/>
      <c r="Z888" s="112"/>
      <c r="AA888" s="112"/>
    </row>
    <row r="889" spans="1:27" ht="14.25" customHeight="1">
      <c r="A889" s="112"/>
      <c r="B889" s="114"/>
      <c r="C889" s="112"/>
      <c r="D889" s="112"/>
      <c r="E889" s="112"/>
      <c r="F889" s="112"/>
      <c r="G889" s="112"/>
      <c r="H889" s="112"/>
      <c r="I889" s="147"/>
      <c r="J889" s="112"/>
      <c r="K889" s="112"/>
      <c r="L889" s="112"/>
      <c r="M889" s="112"/>
      <c r="N889" s="112"/>
      <c r="O889" s="112"/>
      <c r="P889" s="112"/>
      <c r="Q889" s="112"/>
      <c r="R889" s="112"/>
      <c r="S889" s="112"/>
      <c r="T889" s="112"/>
      <c r="U889" s="112"/>
      <c r="V889" s="112"/>
      <c r="W889" s="112"/>
      <c r="X889" s="112"/>
      <c r="Y889" s="112"/>
      <c r="Z889" s="112"/>
      <c r="AA889" s="112"/>
    </row>
    <row r="890" spans="1:27" ht="14.25" customHeight="1">
      <c r="A890" s="112"/>
      <c r="B890" s="114"/>
      <c r="C890" s="112"/>
      <c r="D890" s="112"/>
      <c r="E890" s="112"/>
      <c r="F890" s="112"/>
      <c r="G890" s="112"/>
      <c r="H890" s="112"/>
      <c r="I890" s="147"/>
      <c r="J890" s="112"/>
      <c r="K890" s="112"/>
      <c r="L890" s="112"/>
      <c r="M890" s="112"/>
      <c r="N890" s="112"/>
      <c r="O890" s="112"/>
      <c r="P890" s="112"/>
      <c r="Q890" s="112"/>
      <c r="R890" s="112"/>
      <c r="S890" s="112"/>
      <c r="T890" s="112"/>
      <c r="U890" s="112"/>
      <c r="V890" s="112"/>
      <c r="W890" s="112"/>
      <c r="X890" s="112"/>
      <c r="Y890" s="112"/>
      <c r="Z890" s="112"/>
      <c r="AA890" s="112"/>
    </row>
    <row r="891" spans="1:27" ht="14.25" customHeight="1">
      <c r="A891" s="112"/>
      <c r="B891" s="114"/>
      <c r="C891" s="112"/>
      <c r="D891" s="112"/>
      <c r="E891" s="112"/>
      <c r="F891" s="112"/>
      <c r="G891" s="112"/>
      <c r="H891" s="112"/>
      <c r="I891" s="147"/>
      <c r="J891" s="112"/>
      <c r="K891" s="112"/>
      <c r="L891" s="112"/>
      <c r="M891" s="112"/>
      <c r="N891" s="112"/>
      <c r="O891" s="112"/>
      <c r="P891" s="112"/>
      <c r="Q891" s="112"/>
      <c r="R891" s="112"/>
      <c r="S891" s="112"/>
      <c r="T891" s="112"/>
      <c r="U891" s="112"/>
      <c r="V891" s="112"/>
      <c r="W891" s="112"/>
      <c r="X891" s="112"/>
      <c r="Y891" s="112"/>
      <c r="Z891" s="112"/>
      <c r="AA891" s="112"/>
    </row>
    <row r="892" spans="1:27" ht="14.25" customHeight="1">
      <c r="A892" s="112"/>
      <c r="B892" s="114"/>
      <c r="C892" s="112"/>
      <c r="D892" s="112"/>
      <c r="E892" s="112"/>
      <c r="F892" s="112"/>
      <c r="G892" s="112"/>
      <c r="H892" s="112"/>
      <c r="I892" s="147"/>
      <c r="J892" s="112"/>
      <c r="K892" s="112"/>
      <c r="L892" s="112"/>
      <c r="M892" s="112"/>
      <c r="N892" s="112"/>
      <c r="O892" s="112"/>
      <c r="P892" s="112"/>
      <c r="Q892" s="112"/>
      <c r="R892" s="112"/>
      <c r="S892" s="112"/>
      <c r="T892" s="112"/>
      <c r="U892" s="112"/>
      <c r="V892" s="112"/>
      <c r="W892" s="112"/>
      <c r="X892" s="112"/>
      <c r="Y892" s="112"/>
      <c r="Z892" s="112"/>
      <c r="AA892" s="112"/>
    </row>
    <row r="893" spans="1:27" ht="14.25" customHeight="1">
      <c r="A893" s="112"/>
      <c r="B893" s="114"/>
      <c r="C893" s="112"/>
      <c r="D893" s="112"/>
      <c r="E893" s="112"/>
      <c r="F893" s="112"/>
      <c r="G893" s="112"/>
      <c r="H893" s="112"/>
      <c r="I893" s="147"/>
      <c r="J893" s="112"/>
      <c r="K893" s="112"/>
      <c r="L893" s="112"/>
      <c r="M893" s="112"/>
      <c r="N893" s="112"/>
      <c r="O893" s="112"/>
      <c r="P893" s="112"/>
      <c r="Q893" s="112"/>
      <c r="R893" s="112"/>
      <c r="S893" s="112"/>
      <c r="T893" s="112"/>
      <c r="U893" s="112"/>
      <c r="V893" s="112"/>
      <c r="W893" s="112"/>
      <c r="X893" s="112"/>
      <c r="Y893" s="112"/>
      <c r="Z893" s="112"/>
      <c r="AA893" s="112"/>
    </row>
    <row r="894" spans="1:27" ht="14.25" customHeight="1">
      <c r="A894" s="112"/>
      <c r="B894" s="114"/>
      <c r="C894" s="112"/>
      <c r="D894" s="112"/>
      <c r="E894" s="112"/>
      <c r="F894" s="112"/>
      <c r="G894" s="112"/>
      <c r="H894" s="112"/>
      <c r="I894" s="147"/>
      <c r="J894" s="112"/>
      <c r="K894" s="112"/>
      <c r="L894" s="112"/>
      <c r="M894" s="112"/>
      <c r="N894" s="112"/>
      <c r="O894" s="112"/>
      <c r="P894" s="112"/>
      <c r="Q894" s="112"/>
      <c r="R894" s="112"/>
      <c r="S894" s="112"/>
      <c r="T894" s="112"/>
      <c r="U894" s="112"/>
      <c r="V894" s="112"/>
      <c r="W894" s="112"/>
      <c r="X894" s="112"/>
      <c r="Y894" s="112"/>
      <c r="Z894" s="112"/>
      <c r="AA894" s="112"/>
    </row>
    <row r="895" spans="1:27" ht="14.25" customHeight="1">
      <c r="A895" s="112"/>
      <c r="B895" s="114"/>
      <c r="C895" s="112"/>
      <c r="D895" s="112"/>
      <c r="E895" s="112"/>
      <c r="F895" s="112"/>
      <c r="G895" s="112"/>
      <c r="H895" s="112"/>
      <c r="I895" s="147"/>
      <c r="J895" s="112"/>
      <c r="K895" s="112"/>
      <c r="L895" s="112"/>
      <c r="M895" s="112"/>
      <c r="N895" s="112"/>
      <c r="O895" s="112"/>
      <c r="P895" s="112"/>
      <c r="Q895" s="112"/>
      <c r="R895" s="112"/>
      <c r="S895" s="112"/>
      <c r="T895" s="112"/>
      <c r="U895" s="112"/>
      <c r="V895" s="112"/>
      <c r="W895" s="112"/>
      <c r="X895" s="112"/>
      <c r="Y895" s="112"/>
      <c r="Z895" s="112"/>
      <c r="AA895" s="112"/>
    </row>
    <row r="896" spans="1:27" ht="14.25" customHeight="1">
      <c r="A896" s="112"/>
      <c r="B896" s="114"/>
      <c r="C896" s="112"/>
      <c r="D896" s="112"/>
      <c r="E896" s="112"/>
      <c r="F896" s="112"/>
      <c r="G896" s="112"/>
      <c r="H896" s="112"/>
      <c r="I896" s="147"/>
      <c r="J896" s="112"/>
      <c r="K896" s="112"/>
      <c r="L896" s="112"/>
      <c r="M896" s="112"/>
      <c r="N896" s="112"/>
      <c r="O896" s="112"/>
      <c r="P896" s="112"/>
      <c r="Q896" s="112"/>
      <c r="R896" s="112"/>
      <c r="S896" s="112"/>
      <c r="T896" s="112"/>
      <c r="U896" s="112"/>
      <c r="V896" s="112"/>
      <c r="W896" s="112"/>
      <c r="X896" s="112"/>
      <c r="Y896" s="112"/>
      <c r="Z896" s="112"/>
      <c r="AA896" s="112"/>
    </row>
    <row r="897" spans="1:27" ht="14.25" customHeight="1">
      <c r="A897" s="112"/>
      <c r="B897" s="114"/>
      <c r="C897" s="112"/>
      <c r="D897" s="112"/>
      <c r="E897" s="112"/>
      <c r="F897" s="112"/>
      <c r="G897" s="112"/>
      <c r="H897" s="112"/>
      <c r="I897" s="147"/>
      <c r="J897" s="112"/>
      <c r="K897" s="112"/>
      <c r="L897" s="112"/>
      <c r="M897" s="112"/>
      <c r="N897" s="112"/>
      <c r="O897" s="112"/>
      <c r="P897" s="112"/>
      <c r="Q897" s="112"/>
      <c r="R897" s="112"/>
      <c r="S897" s="112"/>
      <c r="T897" s="112"/>
      <c r="U897" s="112"/>
      <c r="V897" s="112"/>
      <c r="W897" s="112"/>
      <c r="X897" s="112"/>
      <c r="Y897" s="112"/>
      <c r="Z897" s="112"/>
      <c r="AA897" s="112"/>
    </row>
    <row r="898" spans="1:27" ht="14.25" customHeight="1">
      <c r="A898" s="112"/>
      <c r="B898" s="114"/>
      <c r="C898" s="112"/>
      <c r="D898" s="112"/>
      <c r="E898" s="112"/>
      <c r="F898" s="112"/>
      <c r="G898" s="112"/>
      <c r="H898" s="112"/>
      <c r="I898" s="147"/>
      <c r="J898" s="112"/>
      <c r="K898" s="112"/>
      <c r="L898" s="112"/>
      <c r="M898" s="112"/>
      <c r="N898" s="112"/>
      <c r="O898" s="112"/>
      <c r="P898" s="112"/>
      <c r="Q898" s="112"/>
      <c r="R898" s="112"/>
      <c r="S898" s="112"/>
      <c r="T898" s="112"/>
      <c r="U898" s="112"/>
      <c r="V898" s="112"/>
      <c r="W898" s="112"/>
      <c r="X898" s="112"/>
      <c r="Y898" s="112"/>
      <c r="Z898" s="112"/>
      <c r="AA898" s="112"/>
    </row>
    <row r="899" spans="1:27" ht="14.25" customHeight="1">
      <c r="A899" s="112"/>
      <c r="B899" s="114"/>
      <c r="C899" s="112"/>
      <c r="D899" s="112"/>
      <c r="E899" s="112"/>
      <c r="F899" s="112"/>
      <c r="G899" s="112"/>
      <c r="H899" s="112"/>
      <c r="I899" s="147"/>
      <c r="J899" s="112"/>
      <c r="K899" s="112"/>
      <c r="L899" s="112"/>
      <c r="M899" s="112"/>
      <c r="N899" s="112"/>
      <c r="O899" s="112"/>
      <c r="P899" s="112"/>
      <c r="Q899" s="112"/>
      <c r="R899" s="112"/>
      <c r="S899" s="112"/>
      <c r="T899" s="112"/>
      <c r="U899" s="112"/>
      <c r="V899" s="112"/>
      <c r="W899" s="112"/>
      <c r="X899" s="112"/>
      <c r="Y899" s="112"/>
      <c r="Z899" s="112"/>
      <c r="AA899" s="112"/>
    </row>
    <row r="900" spans="1:27" ht="14.25" customHeight="1">
      <c r="A900" s="112"/>
      <c r="B900" s="114"/>
      <c r="C900" s="112"/>
      <c r="D900" s="112"/>
      <c r="E900" s="112"/>
      <c r="F900" s="112"/>
      <c r="G900" s="112"/>
      <c r="H900" s="112"/>
      <c r="I900" s="147"/>
      <c r="J900" s="112"/>
      <c r="K900" s="112"/>
      <c r="L900" s="112"/>
      <c r="M900" s="112"/>
      <c r="N900" s="112"/>
      <c r="O900" s="112"/>
      <c r="P900" s="112"/>
      <c r="Q900" s="112"/>
      <c r="R900" s="112"/>
      <c r="S900" s="112"/>
      <c r="T900" s="112"/>
      <c r="U900" s="112"/>
      <c r="V900" s="112"/>
      <c r="W900" s="112"/>
      <c r="X900" s="112"/>
      <c r="Y900" s="112"/>
      <c r="Z900" s="112"/>
      <c r="AA900" s="112"/>
    </row>
    <row r="901" spans="1:27" ht="14.25" customHeight="1">
      <c r="A901" s="112"/>
      <c r="B901" s="114"/>
      <c r="C901" s="112"/>
      <c r="D901" s="112"/>
      <c r="E901" s="112"/>
      <c r="F901" s="112"/>
      <c r="G901" s="112"/>
      <c r="H901" s="112"/>
      <c r="I901" s="147"/>
      <c r="J901" s="112"/>
      <c r="K901" s="112"/>
      <c r="L901" s="112"/>
      <c r="M901" s="112"/>
      <c r="N901" s="112"/>
      <c r="O901" s="112"/>
      <c r="P901" s="112"/>
      <c r="Q901" s="112"/>
      <c r="R901" s="112"/>
      <c r="S901" s="112"/>
      <c r="T901" s="112"/>
      <c r="U901" s="112"/>
      <c r="V901" s="112"/>
      <c r="W901" s="112"/>
      <c r="X901" s="112"/>
      <c r="Y901" s="112"/>
      <c r="Z901" s="112"/>
      <c r="AA901" s="112"/>
    </row>
    <row r="902" spans="1:27" ht="14.25" customHeight="1">
      <c r="A902" s="112"/>
      <c r="B902" s="114"/>
      <c r="C902" s="112"/>
      <c r="D902" s="112"/>
      <c r="E902" s="112"/>
      <c r="F902" s="112"/>
      <c r="G902" s="112"/>
      <c r="H902" s="112"/>
      <c r="I902" s="147"/>
      <c r="J902" s="112"/>
      <c r="K902" s="112"/>
      <c r="L902" s="112"/>
      <c r="M902" s="112"/>
      <c r="N902" s="112"/>
      <c r="O902" s="112"/>
      <c r="P902" s="112"/>
      <c r="Q902" s="112"/>
      <c r="R902" s="112"/>
      <c r="S902" s="112"/>
      <c r="T902" s="112"/>
      <c r="U902" s="112"/>
      <c r="V902" s="112"/>
      <c r="W902" s="112"/>
      <c r="X902" s="112"/>
      <c r="Y902" s="112"/>
      <c r="Z902" s="112"/>
      <c r="AA902" s="112"/>
    </row>
    <row r="903" spans="1:27" ht="14.25" customHeight="1">
      <c r="A903" s="112"/>
      <c r="B903" s="114"/>
      <c r="C903" s="112"/>
      <c r="D903" s="112"/>
      <c r="E903" s="112"/>
      <c r="F903" s="112"/>
      <c r="G903" s="112"/>
      <c r="H903" s="112"/>
      <c r="I903" s="147"/>
      <c r="J903" s="112"/>
      <c r="K903" s="112"/>
      <c r="L903" s="112"/>
      <c r="M903" s="112"/>
      <c r="N903" s="112"/>
      <c r="O903" s="112"/>
      <c r="P903" s="112"/>
      <c r="Q903" s="112"/>
      <c r="R903" s="112"/>
      <c r="S903" s="112"/>
      <c r="T903" s="112"/>
      <c r="U903" s="112"/>
      <c r="V903" s="112"/>
      <c r="W903" s="112"/>
      <c r="X903" s="112"/>
      <c r="Y903" s="112"/>
      <c r="Z903" s="112"/>
      <c r="AA903" s="112"/>
    </row>
    <row r="904" spans="1:27" ht="14.25" customHeight="1">
      <c r="A904" s="112"/>
      <c r="B904" s="114"/>
      <c r="C904" s="112"/>
      <c r="D904" s="112"/>
      <c r="E904" s="112"/>
      <c r="F904" s="112"/>
      <c r="G904" s="112"/>
      <c r="H904" s="112"/>
      <c r="I904" s="147"/>
      <c r="J904" s="112"/>
      <c r="K904" s="112"/>
      <c r="L904" s="112"/>
      <c r="M904" s="112"/>
      <c r="N904" s="112"/>
      <c r="O904" s="112"/>
      <c r="P904" s="112"/>
      <c r="Q904" s="112"/>
      <c r="R904" s="112"/>
      <c r="S904" s="112"/>
      <c r="T904" s="112"/>
      <c r="U904" s="112"/>
      <c r="V904" s="112"/>
      <c r="W904" s="112"/>
      <c r="X904" s="112"/>
      <c r="Y904" s="112"/>
      <c r="Z904" s="112"/>
      <c r="AA904" s="112"/>
    </row>
    <row r="905" spans="1:27" ht="14.25" customHeight="1">
      <c r="A905" s="112"/>
      <c r="B905" s="114"/>
      <c r="C905" s="112"/>
      <c r="D905" s="112"/>
      <c r="E905" s="112"/>
      <c r="F905" s="112"/>
      <c r="G905" s="112"/>
      <c r="H905" s="112"/>
      <c r="I905" s="147"/>
      <c r="J905" s="112"/>
      <c r="K905" s="112"/>
      <c r="L905" s="112"/>
      <c r="M905" s="112"/>
      <c r="N905" s="112"/>
      <c r="O905" s="112"/>
      <c r="P905" s="112"/>
      <c r="Q905" s="112"/>
      <c r="R905" s="112"/>
      <c r="S905" s="112"/>
      <c r="T905" s="112"/>
      <c r="U905" s="112"/>
      <c r="V905" s="112"/>
      <c r="W905" s="112"/>
      <c r="X905" s="112"/>
      <c r="Y905" s="112"/>
      <c r="Z905" s="112"/>
      <c r="AA905" s="112"/>
    </row>
    <row r="906" spans="1:27" ht="14.25" customHeight="1">
      <c r="A906" s="112"/>
      <c r="B906" s="114"/>
      <c r="C906" s="112"/>
      <c r="D906" s="112"/>
      <c r="E906" s="112"/>
      <c r="F906" s="112"/>
      <c r="G906" s="112"/>
      <c r="H906" s="112"/>
      <c r="I906" s="147"/>
      <c r="J906" s="112"/>
      <c r="K906" s="112"/>
      <c r="L906" s="112"/>
      <c r="M906" s="112"/>
      <c r="N906" s="112"/>
      <c r="O906" s="112"/>
      <c r="P906" s="112"/>
      <c r="Q906" s="112"/>
      <c r="R906" s="112"/>
      <c r="S906" s="112"/>
      <c r="T906" s="112"/>
      <c r="U906" s="112"/>
      <c r="V906" s="112"/>
      <c r="W906" s="112"/>
      <c r="X906" s="112"/>
      <c r="Y906" s="112"/>
      <c r="Z906" s="112"/>
      <c r="AA906" s="112"/>
    </row>
    <row r="907" spans="1:27" ht="14.25" customHeight="1">
      <c r="A907" s="112"/>
      <c r="B907" s="114"/>
      <c r="C907" s="112"/>
      <c r="D907" s="112"/>
      <c r="E907" s="112"/>
      <c r="F907" s="112"/>
      <c r="G907" s="112"/>
      <c r="H907" s="112"/>
      <c r="I907" s="147"/>
      <c r="J907" s="112"/>
      <c r="K907" s="112"/>
      <c r="L907" s="112"/>
      <c r="M907" s="112"/>
      <c r="N907" s="112"/>
      <c r="O907" s="112"/>
      <c r="P907" s="112"/>
      <c r="Q907" s="112"/>
      <c r="R907" s="112"/>
      <c r="S907" s="112"/>
      <c r="T907" s="112"/>
      <c r="U907" s="112"/>
      <c r="V907" s="112"/>
      <c r="W907" s="112"/>
      <c r="X907" s="112"/>
      <c r="Y907" s="112"/>
      <c r="Z907" s="112"/>
      <c r="AA907" s="112"/>
    </row>
    <row r="908" spans="1:27" ht="14.25" customHeight="1">
      <c r="A908" s="112"/>
      <c r="B908" s="114"/>
      <c r="C908" s="112"/>
      <c r="D908" s="112"/>
      <c r="E908" s="112"/>
      <c r="F908" s="112"/>
      <c r="G908" s="112"/>
      <c r="H908" s="112"/>
      <c r="I908" s="147"/>
      <c r="J908" s="112"/>
      <c r="K908" s="112"/>
      <c r="L908" s="112"/>
      <c r="M908" s="112"/>
      <c r="N908" s="112"/>
      <c r="O908" s="112"/>
      <c r="P908" s="112"/>
      <c r="Q908" s="112"/>
      <c r="R908" s="112"/>
      <c r="S908" s="112"/>
      <c r="T908" s="112"/>
      <c r="U908" s="112"/>
      <c r="V908" s="112"/>
      <c r="W908" s="112"/>
      <c r="X908" s="112"/>
      <c r="Y908" s="112"/>
      <c r="Z908" s="112"/>
      <c r="AA908" s="112"/>
    </row>
    <row r="909" spans="1:27" ht="14.25" customHeight="1">
      <c r="A909" s="112"/>
      <c r="B909" s="114"/>
      <c r="C909" s="112"/>
      <c r="D909" s="112"/>
      <c r="E909" s="112"/>
      <c r="F909" s="112"/>
      <c r="G909" s="112"/>
      <c r="H909" s="112"/>
      <c r="I909" s="147"/>
      <c r="J909" s="112"/>
      <c r="K909" s="112"/>
      <c r="L909" s="112"/>
      <c r="M909" s="112"/>
      <c r="N909" s="112"/>
      <c r="O909" s="112"/>
      <c r="P909" s="112"/>
      <c r="Q909" s="112"/>
      <c r="R909" s="112"/>
      <c r="S909" s="112"/>
      <c r="T909" s="112"/>
      <c r="U909" s="112"/>
      <c r="V909" s="112"/>
      <c r="W909" s="112"/>
      <c r="X909" s="112"/>
      <c r="Y909" s="112"/>
      <c r="Z909" s="112"/>
      <c r="AA909" s="112"/>
    </row>
    <row r="910" spans="1:27" ht="14.25" customHeight="1">
      <c r="A910" s="112"/>
      <c r="B910" s="114"/>
      <c r="C910" s="112"/>
      <c r="D910" s="112"/>
      <c r="E910" s="112"/>
      <c r="F910" s="112"/>
      <c r="G910" s="112"/>
      <c r="H910" s="112"/>
      <c r="I910" s="147"/>
      <c r="J910" s="112"/>
      <c r="K910" s="112"/>
      <c r="L910" s="112"/>
      <c r="M910" s="112"/>
      <c r="N910" s="112"/>
      <c r="O910" s="112"/>
      <c r="P910" s="112"/>
      <c r="Q910" s="112"/>
      <c r="R910" s="112"/>
      <c r="S910" s="112"/>
      <c r="T910" s="112"/>
      <c r="U910" s="112"/>
      <c r="V910" s="112"/>
      <c r="W910" s="112"/>
      <c r="X910" s="112"/>
      <c r="Y910" s="112"/>
      <c r="Z910" s="112"/>
      <c r="AA910" s="112"/>
    </row>
    <row r="911" spans="1:27" ht="14.25" customHeight="1">
      <c r="A911" s="112"/>
      <c r="B911" s="114"/>
      <c r="C911" s="112"/>
      <c r="D911" s="112"/>
      <c r="E911" s="112"/>
      <c r="F911" s="112"/>
      <c r="G911" s="112"/>
      <c r="H911" s="112"/>
      <c r="I911" s="147"/>
      <c r="J911" s="112"/>
      <c r="K911" s="112"/>
      <c r="L911" s="112"/>
      <c r="M911" s="112"/>
      <c r="N911" s="112"/>
      <c r="O911" s="112"/>
      <c r="P911" s="112"/>
      <c r="Q911" s="112"/>
      <c r="R911" s="112"/>
      <c r="S911" s="112"/>
      <c r="T911" s="112"/>
      <c r="U911" s="112"/>
      <c r="V911" s="112"/>
      <c r="W911" s="112"/>
      <c r="X911" s="112"/>
      <c r="Y911" s="112"/>
      <c r="Z911" s="112"/>
      <c r="AA911" s="112"/>
    </row>
    <row r="912" spans="1:27" ht="14.25" customHeight="1">
      <c r="A912" s="112"/>
      <c r="B912" s="114"/>
      <c r="C912" s="112"/>
      <c r="D912" s="112"/>
      <c r="E912" s="112"/>
      <c r="F912" s="112"/>
      <c r="G912" s="112"/>
      <c r="H912" s="112"/>
      <c r="I912" s="147"/>
      <c r="J912" s="112"/>
      <c r="K912" s="112"/>
      <c r="L912" s="112"/>
      <c r="M912" s="112"/>
      <c r="N912" s="112"/>
      <c r="O912" s="112"/>
      <c r="P912" s="112"/>
      <c r="Q912" s="112"/>
      <c r="R912" s="112"/>
      <c r="S912" s="112"/>
      <c r="T912" s="112"/>
      <c r="U912" s="112"/>
      <c r="V912" s="112"/>
      <c r="W912" s="112"/>
      <c r="X912" s="112"/>
      <c r="Y912" s="112"/>
      <c r="Z912" s="112"/>
      <c r="AA912" s="112"/>
    </row>
    <row r="913" spans="1:27" ht="14.25" customHeight="1">
      <c r="A913" s="112"/>
      <c r="B913" s="114"/>
      <c r="C913" s="112"/>
      <c r="D913" s="112"/>
      <c r="E913" s="112"/>
      <c r="F913" s="112"/>
      <c r="G913" s="112"/>
      <c r="H913" s="112"/>
      <c r="I913" s="147"/>
      <c r="J913" s="112"/>
      <c r="K913" s="112"/>
      <c r="L913" s="112"/>
      <c r="M913" s="112"/>
      <c r="N913" s="112"/>
      <c r="O913" s="112"/>
      <c r="P913" s="112"/>
      <c r="Q913" s="112"/>
      <c r="R913" s="112"/>
      <c r="S913" s="112"/>
      <c r="T913" s="112"/>
      <c r="U913" s="112"/>
      <c r="V913" s="112"/>
      <c r="W913" s="112"/>
      <c r="X913" s="112"/>
      <c r="Y913" s="112"/>
      <c r="Z913" s="112"/>
      <c r="AA913" s="112"/>
    </row>
    <row r="914" spans="1:27" ht="14.25" customHeight="1">
      <c r="A914" s="112"/>
      <c r="B914" s="114"/>
      <c r="C914" s="112"/>
      <c r="D914" s="112"/>
      <c r="E914" s="112"/>
      <c r="F914" s="112"/>
      <c r="G914" s="112"/>
      <c r="H914" s="112"/>
      <c r="I914" s="147"/>
      <c r="J914" s="112"/>
      <c r="K914" s="112"/>
      <c r="L914" s="112"/>
      <c r="M914" s="112"/>
      <c r="N914" s="112"/>
      <c r="O914" s="112"/>
      <c r="P914" s="112"/>
      <c r="Q914" s="112"/>
      <c r="R914" s="112"/>
      <c r="S914" s="112"/>
      <c r="T914" s="112"/>
      <c r="U914" s="112"/>
      <c r="V914" s="112"/>
      <c r="W914" s="112"/>
      <c r="X914" s="112"/>
      <c r="Y914" s="112"/>
      <c r="Z914" s="112"/>
      <c r="AA914" s="112"/>
    </row>
    <row r="915" spans="1:27" ht="14.25" customHeight="1">
      <c r="A915" s="112"/>
      <c r="B915" s="114"/>
      <c r="C915" s="112"/>
      <c r="D915" s="112"/>
      <c r="E915" s="112"/>
      <c r="F915" s="112"/>
      <c r="G915" s="112"/>
      <c r="H915" s="112"/>
      <c r="I915" s="147"/>
      <c r="J915" s="112"/>
      <c r="K915" s="112"/>
      <c r="L915" s="112"/>
      <c r="M915" s="112"/>
      <c r="N915" s="112"/>
      <c r="O915" s="112"/>
      <c r="P915" s="112"/>
      <c r="Q915" s="112"/>
      <c r="R915" s="112"/>
      <c r="S915" s="112"/>
      <c r="T915" s="112"/>
      <c r="U915" s="112"/>
      <c r="V915" s="112"/>
      <c r="W915" s="112"/>
      <c r="X915" s="112"/>
      <c r="Y915" s="112"/>
      <c r="Z915" s="112"/>
      <c r="AA915" s="112"/>
    </row>
    <row r="916" spans="1:27" ht="14.25" customHeight="1">
      <c r="A916" s="112"/>
      <c r="B916" s="114"/>
      <c r="C916" s="112"/>
      <c r="D916" s="112"/>
      <c r="E916" s="112"/>
      <c r="F916" s="112"/>
      <c r="G916" s="112"/>
      <c r="H916" s="112"/>
      <c r="I916" s="147"/>
      <c r="J916" s="112"/>
      <c r="K916" s="112"/>
      <c r="L916" s="112"/>
      <c r="M916" s="112"/>
      <c r="N916" s="112"/>
      <c r="O916" s="112"/>
      <c r="P916" s="112"/>
      <c r="Q916" s="112"/>
      <c r="R916" s="112"/>
      <c r="S916" s="112"/>
      <c r="T916" s="112"/>
      <c r="U916" s="112"/>
      <c r="V916" s="112"/>
      <c r="W916" s="112"/>
      <c r="X916" s="112"/>
      <c r="Y916" s="112"/>
      <c r="Z916" s="112"/>
      <c r="AA916" s="112"/>
    </row>
    <row r="917" spans="1:27" ht="14.25" customHeight="1">
      <c r="A917" s="112"/>
      <c r="B917" s="114"/>
      <c r="C917" s="112"/>
      <c r="D917" s="112"/>
      <c r="E917" s="112"/>
      <c r="F917" s="112"/>
      <c r="G917" s="112"/>
      <c r="H917" s="112"/>
      <c r="I917" s="147"/>
      <c r="J917" s="112"/>
      <c r="K917" s="112"/>
      <c r="L917" s="112"/>
      <c r="M917" s="112"/>
      <c r="N917" s="112"/>
      <c r="O917" s="112"/>
      <c r="P917" s="112"/>
      <c r="Q917" s="112"/>
      <c r="R917" s="112"/>
      <c r="S917" s="112"/>
      <c r="T917" s="112"/>
      <c r="U917" s="112"/>
      <c r="V917" s="112"/>
      <c r="W917" s="112"/>
      <c r="X917" s="112"/>
      <c r="Y917" s="112"/>
      <c r="Z917" s="112"/>
      <c r="AA917" s="112"/>
    </row>
    <row r="918" spans="1:27" ht="14.25" customHeight="1">
      <c r="A918" s="112"/>
      <c r="B918" s="114"/>
      <c r="C918" s="112"/>
      <c r="D918" s="112"/>
      <c r="E918" s="112"/>
      <c r="F918" s="112"/>
      <c r="G918" s="112"/>
      <c r="H918" s="112"/>
      <c r="I918" s="147"/>
      <c r="J918" s="112"/>
      <c r="K918" s="112"/>
      <c r="L918" s="112"/>
      <c r="M918" s="112"/>
      <c r="N918" s="112"/>
      <c r="O918" s="112"/>
      <c r="P918" s="112"/>
      <c r="Q918" s="112"/>
      <c r="R918" s="112"/>
      <c r="S918" s="112"/>
      <c r="T918" s="112"/>
      <c r="U918" s="112"/>
      <c r="V918" s="112"/>
      <c r="W918" s="112"/>
      <c r="X918" s="112"/>
      <c r="Y918" s="112"/>
      <c r="Z918" s="112"/>
      <c r="AA918" s="112"/>
    </row>
    <row r="919" spans="1:27" ht="14.25" customHeight="1">
      <c r="A919" s="112"/>
      <c r="B919" s="114"/>
      <c r="C919" s="112"/>
      <c r="D919" s="112"/>
      <c r="E919" s="112"/>
      <c r="F919" s="112"/>
      <c r="G919" s="112"/>
      <c r="H919" s="112"/>
      <c r="I919" s="147"/>
      <c r="J919" s="112"/>
      <c r="K919" s="112"/>
      <c r="L919" s="112"/>
      <c r="M919" s="112"/>
      <c r="N919" s="112"/>
      <c r="O919" s="112"/>
      <c r="P919" s="112"/>
      <c r="Q919" s="112"/>
      <c r="R919" s="112"/>
      <c r="S919" s="112"/>
      <c r="T919" s="112"/>
      <c r="U919" s="112"/>
      <c r="V919" s="112"/>
      <c r="W919" s="112"/>
      <c r="X919" s="112"/>
      <c r="Y919" s="112"/>
      <c r="Z919" s="112"/>
      <c r="AA919" s="112"/>
    </row>
    <row r="920" spans="1:27" ht="14.25" customHeight="1">
      <c r="A920" s="112"/>
      <c r="B920" s="114"/>
      <c r="C920" s="112"/>
      <c r="D920" s="112"/>
      <c r="E920" s="112"/>
      <c r="F920" s="112"/>
      <c r="G920" s="112"/>
      <c r="H920" s="112"/>
      <c r="I920" s="147"/>
      <c r="J920" s="112"/>
      <c r="K920" s="112"/>
      <c r="L920" s="112"/>
      <c r="M920" s="112"/>
      <c r="N920" s="112"/>
      <c r="O920" s="112"/>
      <c r="P920" s="112"/>
      <c r="Q920" s="112"/>
      <c r="R920" s="112"/>
      <c r="S920" s="112"/>
      <c r="T920" s="112"/>
      <c r="U920" s="112"/>
      <c r="V920" s="112"/>
      <c r="W920" s="112"/>
      <c r="X920" s="112"/>
      <c r="Y920" s="112"/>
      <c r="Z920" s="112"/>
      <c r="AA920" s="112"/>
    </row>
    <row r="921" spans="1:27" ht="14.25" customHeight="1">
      <c r="A921" s="112"/>
      <c r="B921" s="114"/>
      <c r="C921" s="112"/>
      <c r="D921" s="112"/>
      <c r="E921" s="112"/>
      <c r="F921" s="112"/>
      <c r="G921" s="112"/>
      <c r="H921" s="112"/>
      <c r="I921" s="147"/>
      <c r="J921" s="112"/>
      <c r="K921" s="112"/>
      <c r="L921" s="112"/>
      <c r="M921" s="112"/>
      <c r="N921" s="112"/>
      <c r="O921" s="112"/>
      <c r="P921" s="112"/>
      <c r="Q921" s="112"/>
      <c r="R921" s="112"/>
      <c r="S921" s="112"/>
      <c r="T921" s="112"/>
      <c r="U921" s="112"/>
      <c r="V921" s="112"/>
      <c r="W921" s="112"/>
      <c r="X921" s="112"/>
      <c r="Y921" s="112"/>
      <c r="Z921" s="112"/>
      <c r="AA921" s="112"/>
    </row>
    <row r="922" spans="1:27" ht="14.25" customHeight="1">
      <c r="A922" s="112"/>
      <c r="B922" s="114"/>
      <c r="C922" s="112"/>
      <c r="D922" s="112"/>
      <c r="E922" s="112"/>
      <c r="F922" s="112"/>
      <c r="G922" s="112"/>
      <c r="H922" s="112"/>
      <c r="I922" s="147"/>
      <c r="J922" s="112"/>
      <c r="K922" s="112"/>
      <c r="L922" s="112"/>
      <c r="M922" s="112"/>
      <c r="N922" s="112"/>
      <c r="O922" s="112"/>
      <c r="P922" s="112"/>
      <c r="Q922" s="112"/>
      <c r="R922" s="112"/>
      <c r="S922" s="112"/>
      <c r="T922" s="112"/>
      <c r="U922" s="112"/>
      <c r="V922" s="112"/>
      <c r="W922" s="112"/>
      <c r="X922" s="112"/>
      <c r="Y922" s="112"/>
      <c r="Z922" s="112"/>
      <c r="AA922" s="112"/>
    </row>
    <row r="923" spans="1:27" ht="14.25" customHeight="1">
      <c r="A923" s="112"/>
      <c r="B923" s="114"/>
      <c r="C923" s="112"/>
      <c r="D923" s="112"/>
      <c r="E923" s="112"/>
      <c r="F923" s="112"/>
      <c r="G923" s="112"/>
      <c r="H923" s="112"/>
      <c r="I923" s="147"/>
      <c r="J923" s="112"/>
      <c r="K923" s="112"/>
      <c r="L923" s="112"/>
      <c r="M923" s="112"/>
      <c r="N923" s="112"/>
      <c r="O923" s="112"/>
      <c r="P923" s="112"/>
      <c r="Q923" s="112"/>
      <c r="R923" s="112"/>
      <c r="S923" s="112"/>
      <c r="T923" s="112"/>
      <c r="U923" s="112"/>
      <c r="V923" s="112"/>
      <c r="W923" s="112"/>
      <c r="X923" s="112"/>
      <c r="Y923" s="112"/>
      <c r="Z923" s="112"/>
      <c r="AA923" s="112"/>
    </row>
    <row r="924" spans="1:27" ht="14.25" customHeight="1">
      <c r="A924" s="112"/>
      <c r="B924" s="114"/>
      <c r="C924" s="112"/>
      <c r="D924" s="112"/>
      <c r="E924" s="112"/>
      <c r="F924" s="112"/>
      <c r="G924" s="112"/>
      <c r="H924" s="112"/>
      <c r="I924" s="147"/>
      <c r="J924" s="112"/>
      <c r="K924" s="112"/>
      <c r="L924" s="112"/>
      <c r="M924" s="112"/>
      <c r="N924" s="112"/>
      <c r="O924" s="112"/>
      <c r="P924" s="112"/>
      <c r="Q924" s="112"/>
      <c r="R924" s="112"/>
      <c r="S924" s="112"/>
      <c r="T924" s="112"/>
      <c r="U924" s="112"/>
      <c r="V924" s="112"/>
      <c r="W924" s="112"/>
      <c r="X924" s="112"/>
      <c r="Y924" s="112"/>
      <c r="Z924" s="112"/>
      <c r="AA924" s="112"/>
    </row>
    <row r="925" spans="1:27" ht="14.25" customHeight="1">
      <c r="A925" s="112"/>
      <c r="B925" s="114"/>
      <c r="C925" s="112"/>
      <c r="D925" s="112"/>
      <c r="E925" s="112"/>
      <c r="F925" s="112"/>
      <c r="G925" s="112"/>
      <c r="H925" s="112"/>
      <c r="I925" s="147"/>
      <c r="J925" s="112"/>
      <c r="K925" s="112"/>
      <c r="L925" s="112"/>
      <c r="M925" s="112"/>
      <c r="N925" s="112"/>
      <c r="O925" s="112"/>
      <c r="P925" s="112"/>
      <c r="Q925" s="112"/>
      <c r="R925" s="112"/>
      <c r="S925" s="112"/>
      <c r="T925" s="112"/>
      <c r="U925" s="112"/>
      <c r="V925" s="112"/>
      <c r="W925" s="112"/>
      <c r="X925" s="112"/>
      <c r="Y925" s="112"/>
      <c r="Z925" s="112"/>
      <c r="AA925" s="112"/>
    </row>
    <row r="926" spans="1:27" ht="14.25" customHeight="1">
      <c r="A926" s="112"/>
      <c r="B926" s="114"/>
      <c r="C926" s="112"/>
      <c r="D926" s="112"/>
      <c r="E926" s="112"/>
      <c r="F926" s="112"/>
      <c r="G926" s="112"/>
      <c r="H926" s="112"/>
      <c r="I926" s="147"/>
      <c r="J926" s="112"/>
      <c r="K926" s="112"/>
      <c r="L926" s="112"/>
      <c r="M926" s="112"/>
      <c r="N926" s="112"/>
      <c r="O926" s="112"/>
      <c r="P926" s="112"/>
      <c r="Q926" s="112"/>
      <c r="R926" s="112"/>
      <c r="S926" s="112"/>
      <c r="T926" s="112"/>
      <c r="U926" s="112"/>
      <c r="V926" s="112"/>
      <c r="W926" s="112"/>
      <c r="X926" s="112"/>
      <c r="Y926" s="112"/>
      <c r="Z926" s="112"/>
      <c r="AA926" s="112"/>
    </row>
    <row r="927" spans="1:27" ht="14.25" customHeight="1">
      <c r="A927" s="112"/>
      <c r="B927" s="114"/>
      <c r="C927" s="112"/>
      <c r="D927" s="112"/>
      <c r="E927" s="112"/>
      <c r="F927" s="112"/>
      <c r="G927" s="112"/>
      <c r="H927" s="112"/>
      <c r="I927" s="147"/>
      <c r="J927" s="112"/>
      <c r="K927" s="112"/>
      <c r="L927" s="112"/>
      <c r="M927" s="112"/>
      <c r="N927" s="112"/>
      <c r="O927" s="112"/>
      <c r="P927" s="112"/>
      <c r="Q927" s="112"/>
      <c r="R927" s="112"/>
      <c r="S927" s="112"/>
      <c r="T927" s="112"/>
      <c r="U927" s="112"/>
      <c r="V927" s="112"/>
      <c r="W927" s="112"/>
      <c r="X927" s="112"/>
      <c r="Y927" s="112"/>
      <c r="Z927" s="112"/>
      <c r="AA927" s="112"/>
    </row>
    <row r="928" spans="1:27" ht="14.25" customHeight="1">
      <c r="A928" s="112"/>
      <c r="B928" s="114"/>
      <c r="C928" s="112"/>
      <c r="D928" s="112"/>
      <c r="E928" s="112"/>
      <c r="F928" s="112"/>
      <c r="G928" s="112"/>
      <c r="H928" s="112"/>
      <c r="I928" s="147"/>
      <c r="J928" s="112"/>
      <c r="K928" s="112"/>
      <c r="L928" s="112"/>
      <c r="M928" s="112"/>
      <c r="N928" s="112"/>
      <c r="O928" s="112"/>
      <c r="P928" s="112"/>
      <c r="Q928" s="112"/>
      <c r="R928" s="112"/>
      <c r="S928" s="112"/>
      <c r="T928" s="112"/>
      <c r="U928" s="112"/>
      <c r="V928" s="112"/>
      <c r="W928" s="112"/>
      <c r="X928" s="112"/>
      <c r="Y928" s="112"/>
      <c r="Z928" s="112"/>
      <c r="AA928" s="112"/>
    </row>
    <row r="929" spans="1:27" ht="14.25" customHeight="1">
      <c r="A929" s="112"/>
      <c r="B929" s="114"/>
      <c r="C929" s="112"/>
      <c r="D929" s="112"/>
      <c r="E929" s="112"/>
      <c r="F929" s="112"/>
      <c r="G929" s="112"/>
      <c r="H929" s="112"/>
      <c r="I929" s="147"/>
      <c r="J929" s="112"/>
      <c r="K929" s="112"/>
      <c r="L929" s="112"/>
      <c r="M929" s="112"/>
      <c r="N929" s="112"/>
      <c r="O929" s="112"/>
      <c r="P929" s="112"/>
      <c r="Q929" s="112"/>
      <c r="R929" s="112"/>
      <c r="S929" s="112"/>
      <c r="T929" s="112"/>
      <c r="U929" s="112"/>
      <c r="V929" s="112"/>
      <c r="W929" s="112"/>
      <c r="X929" s="112"/>
      <c r="Y929" s="112"/>
      <c r="Z929" s="112"/>
      <c r="AA929" s="112"/>
    </row>
    <row r="930" spans="1:27" ht="14.25" customHeight="1">
      <c r="A930" s="112"/>
      <c r="B930" s="114"/>
      <c r="C930" s="112"/>
      <c r="D930" s="112"/>
      <c r="E930" s="112"/>
      <c r="F930" s="112"/>
      <c r="G930" s="112"/>
      <c r="H930" s="112"/>
      <c r="I930" s="147"/>
      <c r="J930" s="112"/>
      <c r="K930" s="112"/>
      <c r="L930" s="112"/>
      <c r="M930" s="112"/>
      <c r="N930" s="112"/>
      <c r="O930" s="112"/>
      <c r="P930" s="112"/>
      <c r="Q930" s="112"/>
      <c r="R930" s="112"/>
      <c r="S930" s="112"/>
      <c r="T930" s="112"/>
      <c r="U930" s="112"/>
      <c r="V930" s="112"/>
      <c r="W930" s="112"/>
      <c r="X930" s="112"/>
      <c r="Y930" s="112"/>
      <c r="Z930" s="112"/>
      <c r="AA930" s="112"/>
    </row>
    <row r="931" spans="1:27" ht="14.25" customHeight="1">
      <c r="A931" s="112"/>
      <c r="B931" s="114"/>
      <c r="C931" s="112"/>
      <c r="D931" s="112"/>
      <c r="E931" s="112"/>
      <c r="F931" s="112"/>
      <c r="G931" s="112"/>
      <c r="H931" s="112"/>
      <c r="I931" s="147"/>
      <c r="J931" s="112"/>
      <c r="K931" s="112"/>
      <c r="L931" s="112"/>
      <c r="M931" s="112"/>
      <c r="N931" s="112"/>
      <c r="O931" s="112"/>
      <c r="P931" s="112"/>
      <c r="Q931" s="112"/>
      <c r="R931" s="112"/>
      <c r="S931" s="112"/>
      <c r="T931" s="112"/>
      <c r="U931" s="112"/>
      <c r="V931" s="112"/>
      <c r="W931" s="112"/>
      <c r="X931" s="112"/>
      <c r="Y931" s="112"/>
      <c r="Z931" s="112"/>
      <c r="AA931" s="112"/>
    </row>
    <row r="932" spans="1:27" ht="14.25" customHeight="1">
      <c r="A932" s="112"/>
      <c r="B932" s="114"/>
      <c r="C932" s="112"/>
      <c r="D932" s="112"/>
      <c r="E932" s="112"/>
      <c r="F932" s="112"/>
      <c r="G932" s="112"/>
      <c r="H932" s="112"/>
      <c r="I932" s="147"/>
      <c r="J932" s="112"/>
      <c r="K932" s="112"/>
      <c r="L932" s="112"/>
      <c r="M932" s="112"/>
      <c r="N932" s="112"/>
      <c r="O932" s="112"/>
      <c r="P932" s="112"/>
      <c r="Q932" s="112"/>
      <c r="R932" s="112"/>
      <c r="S932" s="112"/>
      <c r="T932" s="112"/>
      <c r="U932" s="112"/>
      <c r="V932" s="112"/>
      <c r="W932" s="112"/>
      <c r="X932" s="112"/>
      <c r="Y932" s="112"/>
      <c r="Z932" s="112"/>
      <c r="AA932" s="112"/>
    </row>
    <row r="933" spans="1:27" ht="14.25" customHeight="1">
      <c r="A933" s="112"/>
      <c r="B933" s="114"/>
      <c r="C933" s="112"/>
      <c r="D933" s="112"/>
      <c r="E933" s="112"/>
      <c r="F933" s="112"/>
      <c r="G933" s="112"/>
      <c r="H933" s="112"/>
      <c r="I933" s="147"/>
      <c r="J933" s="112"/>
      <c r="K933" s="112"/>
      <c r="L933" s="112"/>
      <c r="M933" s="112"/>
      <c r="N933" s="112"/>
      <c r="O933" s="112"/>
      <c r="P933" s="112"/>
      <c r="Q933" s="112"/>
      <c r="R933" s="112"/>
      <c r="S933" s="112"/>
      <c r="T933" s="112"/>
      <c r="U933" s="112"/>
      <c r="V933" s="112"/>
      <c r="W933" s="112"/>
      <c r="X933" s="112"/>
      <c r="Y933" s="112"/>
      <c r="Z933" s="112"/>
      <c r="AA933" s="112"/>
    </row>
    <row r="934" spans="1:27" ht="14.25" customHeight="1">
      <c r="A934" s="112"/>
      <c r="B934" s="114"/>
      <c r="C934" s="112"/>
      <c r="D934" s="112"/>
      <c r="E934" s="112"/>
      <c r="F934" s="112"/>
      <c r="G934" s="112"/>
      <c r="H934" s="112"/>
      <c r="I934" s="147"/>
      <c r="J934" s="112"/>
      <c r="K934" s="112"/>
      <c r="L934" s="112"/>
      <c r="M934" s="112"/>
      <c r="N934" s="112"/>
      <c r="O934" s="112"/>
      <c r="P934" s="112"/>
      <c r="Q934" s="112"/>
      <c r="R934" s="112"/>
      <c r="S934" s="112"/>
      <c r="T934" s="112"/>
      <c r="U934" s="112"/>
      <c r="V934" s="112"/>
      <c r="W934" s="112"/>
      <c r="X934" s="112"/>
      <c r="Y934" s="112"/>
      <c r="Z934" s="112"/>
      <c r="AA934" s="112"/>
    </row>
    <row r="935" spans="1:27" ht="14.25" customHeight="1">
      <c r="A935" s="112"/>
      <c r="B935" s="114"/>
      <c r="C935" s="112"/>
      <c r="D935" s="112"/>
      <c r="E935" s="112"/>
      <c r="F935" s="112"/>
      <c r="G935" s="112"/>
      <c r="H935" s="112"/>
      <c r="I935" s="147"/>
      <c r="J935" s="112"/>
      <c r="K935" s="112"/>
      <c r="L935" s="112"/>
      <c r="M935" s="112"/>
      <c r="N935" s="112"/>
      <c r="O935" s="112"/>
      <c r="P935" s="112"/>
      <c r="Q935" s="112"/>
      <c r="R935" s="112"/>
      <c r="S935" s="112"/>
      <c r="T935" s="112"/>
      <c r="U935" s="112"/>
      <c r="V935" s="112"/>
      <c r="W935" s="112"/>
      <c r="X935" s="112"/>
      <c r="Y935" s="112"/>
      <c r="Z935" s="112"/>
      <c r="AA935" s="112"/>
    </row>
    <row r="936" spans="1:27" ht="14.25" customHeight="1">
      <c r="A936" s="112"/>
      <c r="B936" s="114"/>
      <c r="C936" s="112"/>
      <c r="D936" s="112"/>
      <c r="E936" s="112"/>
      <c r="F936" s="112"/>
      <c r="G936" s="112"/>
      <c r="H936" s="112"/>
      <c r="I936" s="147"/>
      <c r="J936" s="112"/>
      <c r="K936" s="112"/>
      <c r="L936" s="112"/>
      <c r="M936" s="112"/>
      <c r="N936" s="112"/>
      <c r="O936" s="112"/>
      <c r="P936" s="112"/>
      <c r="Q936" s="112"/>
      <c r="R936" s="112"/>
      <c r="S936" s="112"/>
      <c r="T936" s="112"/>
      <c r="U936" s="112"/>
      <c r="V936" s="112"/>
      <c r="W936" s="112"/>
      <c r="X936" s="112"/>
      <c r="Y936" s="112"/>
      <c r="Z936" s="112"/>
      <c r="AA936" s="112"/>
    </row>
    <row r="937" spans="1:27" ht="14.25" customHeight="1">
      <c r="A937" s="112"/>
      <c r="B937" s="114"/>
      <c r="C937" s="112"/>
      <c r="D937" s="112"/>
      <c r="E937" s="112"/>
      <c r="F937" s="112"/>
      <c r="G937" s="112"/>
      <c r="H937" s="112"/>
      <c r="I937" s="147"/>
      <c r="J937" s="112"/>
      <c r="K937" s="112"/>
      <c r="L937" s="112"/>
      <c r="M937" s="112"/>
      <c r="N937" s="112"/>
      <c r="O937" s="112"/>
      <c r="P937" s="112"/>
      <c r="Q937" s="112"/>
      <c r="R937" s="112"/>
      <c r="S937" s="112"/>
      <c r="T937" s="112"/>
      <c r="U937" s="112"/>
      <c r="V937" s="112"/>
      <c r="W937" s="112"/>
      <c r="X937" s="112"/>
      <c r="Y937" s="112"/>
      <c r="Z937" s="112"/>
      <c r="AA937" s="112"/>
    </row>
    <row r="938" spans="1:27" ht="14.25" customHeight="1">
      <c r="A938" s="112"/>
      <c r="B938" s="114"/>
      <c r="C938" s="112"/>
      <c r="D938" s="112"/>
      <c r="E938" s="112"/>
      <c r="F938" s="112"/>
      <c r="G938" s="112"/>
      <c r="H938" s="112"/>
      <c r="I938" s="147"/>
      <c r="J938" s="112"/>
      <c r="K938" s="112"/>
      <c r="L938" s="112"/>
      <c r="M938" s="112"/>
      <c r="N938" s="112"/>
      <c r="O938" s="112"/>
      <c r="P938" s="112"/>
      <c r="Q938" s="112"/>
      <c r="R938" s="112"/>
      <c r="S938" s="112"/>
      <c r="T938" s="112"/>
      <c r="U938" s="112"/>
      <c r="V938" s="112"/>
      <c r="W938" s="112"/>
      <c r="X938" s="112"/>
      <c r="Y938" s="112"/>
      <c r="Z938" s="112"/>
      <c r="AA938" s="112"/>
    </row>
    <row r="939" spans="1:27" ht="14.25" customHeight="1">
      <c r="A939" s="112"/>
      <c r="B939" s="114"/>
      <c r="C939" s="112"/>
      <c r="D939" s="112"/>
      <c r="E939" s="112"/>
      <c r="F939" s="112"/>
      <c r="G939" s="112"/>
      <c r="H939" s="112"/>
      <c r="I939" s="147"/>
      <c r="J939" s="112"/>
      <c r="K939" s="112"/>
      <c r="L939" s="112"/>
      <c r="M939" s="112"/>
      <c r="N939" s="112"/>
      <c r="O939" s="112"/>
      <c r="P939" s="112"/>
      <c r="Q939" s="112"/>
      <c r="R939" s="112"/>
      <c r="S939" s="112"/>
      <c r="T939" s="112"/>
      <c r="U939" s="112"/>
      <c r="V939" s="112"/>
      <c r="W939" s="112"/>
      <c r="X939" s="112"/>
      <c r="Y939" s="112"/>
      <c r="Z939" s="112"/>
      <c r="AA939" s="112"/>
    </row>
    <row r="940" spans="1:27" ht="14.25" customHeight="1">
      <c r="A940" s="112"/>
      <c r="B940" s="114"/>
      <c r="C940" s="112"/>
      <c r="D940" s="112"/>
      <c r="E940" s="112"/>
      <c r="F940" s="112"/>
      <c r="G940" s="112"/>
      <c r="H940" s="112"/>
      <c r="I940" s="147"/>
      <c r="J940" s="112"/>
      <c r="K940" s="112"/>
      <c r="L940" s="112"/>
      <c r="M940" s="112"/>
      <c r="N940" s="112"/>
      <c r="O940" s="112"/>
      <c r="P940" s="112"/>
      <c r="Q940" s="112"/>
      <c r="R940" s="112"/>
      <c r="S940" s="112"/>
      <c r="T940" s="112"/>
      <c r="U940" s="112"/>
      <c r="V940" s="112"/>
      <c r="W940" s="112"/>
      <c r="X940" s="112"/>
      <c r="Y940" s="112"/>
      <c r="Z940" s="112"/>
      <c r="AA940" s="112"/>
    </row>
    <row r="941" spans="1:27" ht="14.25" customHeight="1">
      <c r="A941" s="112"/>
      <c r="B941" s="114"/>
      <c r="C941" s="112"/>
      <c r="D941" s="112"/>
      <c r="E941" s="112"/>
      <c r="F941" s="112"/>
      <c r="G941" s="112"/>
      <c r="H941" s="112"/>
      <c r="I941" s="147"/>
      <c r="J941" s="112"/>
      <c r="K941" s="112"/>
      <c r="L941" s="112"/>
      <c r="M941" s="112"/>
      <c r="N941" s="112"/>
      <c r="O941" s="112"/>
      <c r="P941" s="112"/>
      <c r="Q941" s="112"/>
      <c r="R941" s="112"/>
      <c r="S941" s="112"/>
      <c r="T941" s="112"/>
      <c r="U941" s="112"/>
      <c r="V941" s="112"/>
      <c r="W941" s="112"/>
      <c r="X941" s="112"/>
      <c r="Y941" s="112"/>
      <c r="Z941" s="112"/>
      <c r="AA941" s="112"/>
    </row>
    <row r="942" spans="1:27" ht="14.25" customHeight="1">
      <c r="A942" s="112"/>
      <c r="B942" s="114"/>
      <c r="C942" s="112"/>
      <c r="D942" s="112"/>
      <c r="E942" s="112"/>
      <c r="F942" s="112"/>
      <c r="G942" s="112"/>
      <c r="H942" s="112"/>
      <c r="I942" s="147"/>
      <c r="J942" s="112"/>
      <c r="K942" s="112"/>
      <c r="L942" s="112"/>
      <c r="M942" s="112"/>
      <c r="N942" s="112"/>
      <c r="O942" s="112"/>
      <c r="P942" s="112"/>
      <c r="Q942" s="112"/>
      <c r="R942" s="112"/>
      <c r="S942" s="112"/>
      <c r="T942" s="112"/>
      <c r="U942" s="112"/>
      <c r="V942" s="112"/>
      <c r="W942" s="112"/>
      <c r="X942" s="112"/>
      <c r="Y942" s="112"/>
      <c r="Z942" s="112"/>
      <c r="AA942" s="112"/>
    </row>
    <row r="943" spans="1:27" ht="14.25" customHeight="1">
      <c r="A943" s="112"/>
      <c r="B943" s="114"/>
      <c r="C943" s="112"/>
      <c r="D943" s="112"/>
      <c r="E943" s="112"/>
      <c r="F943" s="112"/>
      <c r="G943" s="112"/>
      <c r="H943" s="112"/>
      <c r="I943" s="147"/>
      <c r="J943" s="112"/>
      <c r="K943" s="112"/>
      <c r="L943" s="112"/>
      <c r="M943" s="112"/>
      <c r="N943" s="112"/>
      <c r="O943" s="112"/>
      <c r="P943" s="112"/>
      <c r="Q943" s="112"/>
      <c r="R943" s="112"/>
      <c r="S943" s="112"/>
      <c r="T943" s="112"/>
      <c r="U943" s="112"/>
      <c r="V943" s="112"/>
      <c r="W943" s="112"/>
      <c r="X943" s="112"/>
      <c r="Y943" s="112"/>
      <c r="Z943" s="112"/>
      <c r="AA943" s="112"/>
    </row>
    <row r="944" spans="1:27" ht="14.25" customHeight="1">
      <c r="A944" s="112"/>
      <c r="B944" s="114"/>
      <c r="C944" s="112"/>
      <c r="D944" s="112"/>
      <c r="E944" s="112"/>
      <c r="F944" s="112"/>
      <c r="G944" s="112"/>
      <c r="H944" s="112"/>
      <c r="I944" s="147"/>
      <c r="J944" s="112"/>
      <c r="K944" s="112"/>
      <c r="L944" s="112"/>
      <c r="M944" s="112"/>
      <c r="N944" s="112"/>
      <c r="O944" s="112"/>
      <c r="P944" s="112"/>
      <c r="Q944" s="112"/>
      <c r="R944" s="112"/>
      <c r="S944" s="112"/>
      <c r="T944" s="112"/>
      <c r="U944" s="112"/>
      <c r="V944" s="112"/>
      <c r="W944" s="112"/>
      <c r="X944" s="112"/>
      <c r="Y944" s="112"/>
      <c r="Z944" s="112"/>
      <c r="AA944" s="112"/>
    </row>
    <row r="945" spans="1:27" ht="14.25" customHeight="1">
      <c r="A945" s="112"/>
      <c r="B945" s="114"/>
      <c r="C945" s="112"/>
      <c r="D945" s="112"/>
      <c r="E945" s="112"/>
      <c r="F945" s="112"/>
      <c r="G945" s="112"/>
      <c r="H945" s="112"/>
      <c r="I945" s="147"/>
      <c r="J945" s="112"/>
      <c r="K945" s="112"/>
      <c r="L945" s="112"/>
      <c r="M945" s="112"/>
      <c r="N945" s="112"/>
      <c r="O945" s="112"/>
      <c r="P945" s="112"/>
      <c r="Q945" s="112"/>
      <c r="R945" s="112"/>
      <c r="S945" s="112"/>
      <c r="T945" s="112"/>
      <c r="U945" s="112"/>
      <c r="V945" s="112"/>
      <c r="W945" s="112"/>
      <c r="X945" s="112"/>
      <c r="Y945" s="112"/>
      <c r="Z945" s="112"/>
      <c r="AA945" s="112"/>
    </row>
    <row r="946" spans="1:27" ht="14.25" customHeight="1">
      <c r="A946" s="112"/>
      <c r="B946" s="114"/>
      <c r="C946" s="112"/>
      <c r="D946" s="112"/>
      <c r="E946" s="112"/>
      <c r="F946" s="112"/>
      <c r="G946" s="112"/>
      <c r="H946" s="112"/>
      <c r="I946" s="147"/>
      <c r="J946" s="112"/>
      <c r="K946" s="112"/>
      <c r="L946" s="112"/>
      <c r="M946" s="112"/>
      <c r="N946" s="112"/>
      <c r="O946" s="112"/>
      <c r="P946" s="112"/>
      <c r="Q946" s="112"/>
      <c r="R946" s="112"/>
      <c r="S946" s="112"/>
      <c r="T946" s="112"/>
      <c r="U946" s="112"/>
      <c r="V946" s="112"/>
      <c r="W946" s="112"/>
      <c r="X946" s="112"/>
      <c r="Y946" s="112"/>
      <c r="Z946" s="112"/>
      <c r="AA946" s="112"/>
    </row>
    <row r="947" spans="1:27" ht="14.25" customHeight="1">
      <c r="A947" s="112"/>
      <c r="B947" s="114"/>
      <c r="C947" s="112"/>
      <c r="D947" s="112"/>
      <c r="E947" s="112"/>
      <c r="F947" s="112"/>
      <c r="G947" s="112"/>
      <c r="H947" s="112"/>
      <c r="I947" s="147"/>
      <c r="J947" s="112"/>
      <c r="K947" s="112"/>
      <c r="L947" s="112"/>
      <c r="M947" s="112"/>
      <c r="N947" s="112"/>
      <c r="O947" s="112"/>
      <c r="P947" s="112"/>
      <c r="Q947" s="112"/>
      <c r="R947" s="112"/>
      <c r="S947" s="112"/>
      <c r="T947" s="112"/>
      <c r="U947" s="112"/>
      <c r="V947" s="112"/>
      <c r="W947" s="112"/>
      <c r="X947" s="112"/>
      <c r="Y947" s="112"/>
      <c r="Z947" s="112"/>
      <c r="AA947" s="112"/>
    </row>
    <row r="948" spans="1:27" ht="14.25" customHeight="1">
      <c r="A948" s="112"/>
      <c r="B948" s="114"/>
      <c r="C948" s="112"/>
      <c r="D948" s="112"/>
      <c r="E948" s="112"/>
      <c r="F948" s="112"/>
      <c r="G948" s="112"/>
      <c r="H948" s="112"/>
      <c r="I948" s="147"/>
      <c r="J948" s="112"/>
      <c r="K948" s="112"/>
      <c r="L948" s="112"/>
      <c r="M948" s="112"/>
      <c r="N948" s="112"/>
      <c r="O948" s="112"/>
      <c r="P948" s="112"/>
      <c r="Q948" s="112"/>
      <c r="R948" s="112"/>
      <c r="S948" s="112"/>
      <c r="T948" s="112"/>
      <c r="U948" s="112"/>
      <c r="V948" s="112"/>
      <c r="W948" s="112"/>
      <c r="X948" s="112"/>
      <c r="Y948" s="112"/>
      <c r="Z948" s="112"/>
      <c r="AA948" s="112"/>
    </row>
    <row r="949" spans="1:27" ht="14.25" customHeight="1">
      <c r="A949" s="112"/>
      <c r="B949" s="114"/>
      <c r="C949" s="112"/>
      <c r="D949" s="112"/>
      <c r="E949" s="112"/>
      <c r="F949" s="112"/>
      <c r="G949" s="112"/>
      <c r="H949" s="112"/>
      <c r="I949" s="147"/>
      <c r="J949" s="112"/>
      <c r="K949" s="112"/>
      <c r="L949" s="112"/>
      <c r="M949" s="112"/>
      <c r="N949" s="112"/>
      <c r="O949" s="112"/>
      <c r="P949" s="112"/>
      <c r="Q949" s="112"/>
      <c r="R949" s="112"/>
      <c r="S949" s="112"/>
      <c r="T949" s="112"/>
      <c r="U949" s="112"/>
      <c r="V949" s="112"/>
      <c r="W949" s="112"/>
      <c r="X949" s="112"/>
      <c r="Y949" s="112"/>
      <c r="Z949" s="112"/>
      <c r="AA949" s="112"/>
    </row>
    <row r="950" spans="1:27" ht="14.25" customHeight="1">
      <c r="A950" s="112"/>
      <c r="B950" s="114"/>
      <c r="C950" s="112"/>
      <c r="D950" s="112"/>
      <c r="E950" s="112"/>
      <c r="F950" s="112"/>
      <c r="G950" s="112"/>
      <c r="H950" s="112"/>
      <c r="I950" s="147"/>
      <c r="J950" s="112"/>
      <c r="K950" s="112"/>
      <c r="L950" s="112"/>
      <c r="M950" s="112"/>
      <c r="N950" s="112"/>
      <c r="O950" s="112"/>
      <c r="P950" s="112"/>
      <c r="Q950" s="112"/>
      <c r="R950" s="112"/>
      <c r="S950" s="112"/>
      <c r="T950" s="112"/>
      <c r="U950" s="112"/>
      <c r="V950" s="112"/>
      <c r="W950" s="112"/>
      <c r="X950" s="112"/>
      <c r="Y950" s="112"/>
      <c r="Z950" s="112"/>
      <c r="AA950" s="112"/>
    </row>
    <row r="951" spans="1:27" ht="14.25" customHeight="1">
      <c r="A951" s="112"/>
      <c r="B951" s="114"/>
      <c r="C951" s="112"/>
      <c r="D951" s="112"/>
      <c r="E951" s="112"/>
      <c r="F951" s="112"/>
      <c r="G951" s="112"/>
      <c r="H951" s="112"/>
      <c r="I951" s="147"/>
      <c r="J951" s="112"/>
      <c r="K951" s="112"/>
      <c r="L951" s="112"/>
      <c r="M951" s="112"/>
      <c r="N951" s="112"/>
      <c r="O951" s="112"/>
      <c r="P951" s="112"/>
      <c r="Q951" s="112"/>
      <c r="R951" s="112"/>
      <c r="S951" s="112"/>
      <c r="T951" s="112"/>
      <c r="U951" s="112"/>
      <c r="V951" s="112"/>
      <c r="W951" s="112"/>
      <c r="X951" s="112"/>
      <c r="Y951" s="112"/>
      <c r="Z951" s="112"/>
      <c r="AA951" s="112"/>
    </row>
    <row r="952" spans="1:27" ht="14.25" customHeight="1">
      <c r="A952" s="112"/>
      <c r="B952" s="114"/>
      <c r="C952" s="112"/>
      <c r="D952" s="112"/>
      <c r="E952" s="112"/>
      <c r="F952" s="112"/>
      <c r="G952" s="112"/>
      <c r="H952" s="112"/>
      <c r="I952" s="147"/>
      <c r="J952" s="112"/>
      <c r="K952" s="112"/>
      <c r="L952" s="112"/>
      <c r="M952" s="112"/>
      <c r="N952" s="112"/>
      <c r="O952" s="112"/>
      <c r="P952" s="112"/>
      <c r="Q952" s="112"/>
      <c r="R952" s="112"/>
      <c r="S952" s="112"/>
      <c r="T952" s="112"/>
      <c r="U952" s="112"/>
      <c r="V952" s="112"/>
      <c r="W952" s="112"/>
      <c r="X952" s="112"/>
      <c r="Y952" s="112"/>
      <c r="Z952" s="112"/>
      <c r="AA952" s="112"/>
    </row>
    <row r="953" spans="1:27" ht="14.25" customHeight="1">
      <c r="A953" s="112"/>
      <c r="B953" s="114"/>
      <c r="C953" s="112"/>
      <c r="D953" s="112"/>
      <c r="E953" s="112"/>
      <c r="F953" s="112"/>
      <c r="G953" s="112"/>
      <c r="H953" s="112"/>
      <c r="I953" s="147"/>
      <c r="J953" s="112"/>
      <c r="K953" s="112"/>
      <c r="L953" s="112"/>
      <c r="M953" s="112"/>
      <c r="N953" s="112"/>
      <c r="O953" s="112"/>
      <c r="P953" s="112"/>
      <c r="Q953" s="112"/>
      <c r="R953" s="112"/>
      <c r="S953" s="112"/>
      <c r="T953" s="112"/>
      <c r="U953" s="112"/>
      <c r="V953" s="112"/>
      <c r="W953" s="112"/>
      <c r="X953" s="112"/>
      <c r="Y953" s="112"/>
      <c r="Z953" s="112"/>
      <c r="AA953" s="112"/>
    </row>
    <row r="954" spans="1:27" ht="14.25" customHeight="1">
      <c r="A954" s="112"/>
      <c r="B954" s="114"/>
      <c r="C954" s="112"/>
      <c r="D954" s="112"/>
      <c r="E954" s="112"/>
      <c r="F954" s="112"/>
      <c r="G954" s="112"/>
      <c r="H954" s="112"/>
      <c r="I954" s="147"/>
      <c r="J954" s="112"/>
      <c r="K954" s="112"/>
      <c r="L954" s="112"/>
      <c r="M954" s="112"/>
      <c r="N954" s="112"/>
      <c r="O954" s="112"/>
      <c r="P954" s="112"/>
      <c r="Q954" s="112"/>
      <c r="R954" s="112"/>
      <c r="S954" s="112"/>
      <c r="T954" s="112"/>
      <c r="U954" s="112"/>
      <c r="V954" s="112"/>
      <c r="W954" s="112"/>
      <c r="X954" s="112"/>
      <c r="Y954" s="112"/>
      <c r="Z954" s="112"/>
      <c r="AA954" s="112"/>
    </row>
    <row r="955" spans="1:27" ht="14.25" customHeight="1">
      <c r="A955" s="112"/>
      <c r="B955" s="114"/>
      <c r="C955" s="112"/>
      <c r="D955" s="112"/>
      <c r="E955" s="112"/>
      <c r="F955" s="112"/>
      <c r="G955" s="112"/>
      <c r="H955" s="112"/>
      <c r="I955" s="147"/>
      <c r="J955" s="112"/>
      <c r="K955" s="112"/>
      <c r="L955" s="112"/>
      <c r="M955" s="112"/>
      <c r="N955" s="112"/>
      <c r="O955" s="112"/>
      <c r="P955" s="112"/>
      <c r="Q955" s="112"/>
      <c r="R955" s="112"/>
      <c r="S955" s="112"/>
      <c r="T955" s="112"/>
      <c r="U955" s="112"/>
      <c r="V955" s="112"/>
      <c r="W955" s="112"/>
      <c r="X955" s="112"/>
      <c r="Y955" s="112"/>
      <c r="Z955" s="112"/>
      <c r="AA955" s="112"/>
    </row>
    <row r="956" spans="1:27" ht="14.25" customHeight="1">
      <c r="A956" s="112"/>
      <c r="B956" s="114"/>
      <c r="C956" s="112"/>
      <c r="D956" s="112"/>
      <c r="E956" s="112"/>
      <c r="F956" s="112"/>
      <c r="G956" s="112"/>
      <c r="H956" s="112"/>
      <c r="I956" s="147"/>
      <c r="J956" s="112"/>
      <c r="K956" s="112"/>
      <c r="L956" s="112"/>
      <c r="M956" s="112"/>
      <c r="N956" s="112"/>
      <c r="O956" s="112"/>
      <c r="P956" s="112"/>
      <c r="Q956" s="112"/>
      <c r="R956" s="112"/>
      <c r="S956" s="112"/>
      <c r="T956" s="112"/>
      <c r="U956" s="112"/>
      <c r="V956" s="112"/>
      <c r="W956" s="112"/>
      <c r="X956" s="112"/>
      <c r="Y956" s="112"/>
      <c r="Z956" s="112"/>
      <c r="AA956" s="112"/>
    </row>
    <row r="957" spans="1:27" ht="14.25" customHeight="1">
      <c r="A957" s="112"/>
      <c r="B957" s="114"/>
      <c r="C957" s="112"/>
      <c r="D957" s="112"/>
      <c r="E957" s="112"/>
      <c r="F957" s="112"/>
      <c r="G957" s="112"/>
      <c r="H957" s="112"/>
      <c r="I957" s="147"/>
      <c r="J957" s="112"/>
      <c r="K957" s="112"/>
      <c r="L957" s="112"/>
      <c r="M957" s="112"/>
      <c r="N957" s="112"/>
      <c r="O957" s="112"/>
      <c r="P957" s="112"/>
      <c r="Q957" s="112"/>
      <c r="R957" s="112"/>
      <c r="S957" s="112"/>
      <c r="T957" s="112"/>
      <c r="U957" s="112"/>
      <c r="V957" s="112"/>
      <c r="W957" s="112"/>
      <c r="X957" s="112"/>
      <c r="Y957" s="112"/>
      <c r="Z957" s="112"/>
      <c r="AA957" s="112"/>
    </row>
    <row r="958" spans="1:27" ht="14.25" customHeight="1">
      <c r="A958" s="112"/>
      <c r="B958" s="114"/>
      <c r="C958" s="112"/>
      <c r="D958" s="112"/>
      <c r="E958" s="112"/>
      <c r="F958" s="112"/>
      <c r="G958" s="112"/>
      <c r="H958" s="112"/>
      <c r="I958" s="147"/>
      <c r="J958" s="112"/>
      <c r="K958" s="112"/>
      <c r="L958" s="112"/>
      <c r="M958" s="112"/>
      <c r="N958" s="112"/>
      <c r="O958" s="112"/>
      <c r="P958" s="112"/>
      <c r="Q958" s="112"/>
      <c r="R958" s="112"/>
      <c r="S958" s="112"/>
      <c r="T958" s="112"/>
      <c r="U958" s="112"/>
      <c r="V958" s="112"/>
      <c r="W958" s="112"/>
      <c r="X958" s="112"/>
      <c r="Y958" s="112"/>
      <c r="Z958" s="112"/>
      <c r="AA958" s="112"/>
    </row>
    <row r="959" spans="1:27" ht="14.25" customHeight="1">
      <c r="A959" s="112"/>
      <c r="B959" s="114"/>
      <c r="C959" s="112"/>
      <c r="D959" s="112"/>
      <c r="E959" s="112"/>
      <c r="F959" s="112"/>
      <c r="G959" s="112"/>
      <c r="H959" s="112"/>
      <c r="I959" s="147"/>
      <c r="J959" s="112"/>
      <c r="K959" s="112"/>
      <c r="L959" s="112"/>
      <c r="M959" s="112"/>
      <c r="N959" s="112"/>
      <c r="O959" s="112"/>
      <c r="P959" s="112"/>
      <c r="Q959" s="112"/>
      <c r="R959" s="112"/>
      <c r="S959" s="112"/>
      <c r="T959" s="112"/>
      <c r="U959" s="112"/>
      <c r="V959" s="112"/>
      <c r="W959" s="112"/>
      <c r="X959" s="112"/>
      <c r="Y959" s="112"/>
      <c r="Z959" s="112"/>
      <c r="AA959" s="112"/>
    </row>
    <row r="960" spans="1:27" ht="14.25" customHeight="1">
      <c r="A960" s="112"/>
      <c r="B960" s="114"/>
      <c r="C960" s="112"/>
      <c r="D960" s="112"/>
      <c r="E960" s="112"/>
      <c r="F960" s="112"/>
      <c r="G960" s="112"/>
      <c r="H960" s="112"/>
      <c r="I960" s="147"/>
      <c r="J960" s="112"/>
      <c r="K960" s="112"/>
      <c r="L960" s="112"/>
      <c r="M960" s="112"/>
      <c r="N960" s="112"/>
      <c r="O960" s="112"/>
      <c r="P960" s="112"/>
      <c r="Q960" s="112"/>
      <c r="R960" s="112"/>
      <c r="S960" s="112"/>
      <c r="T960" s="112"/>
      <c r="U960" s="112"/>
      <c r="V960" s="112"/>
      <c r="W960" s="112"/>
      <c r="X960" s="112"/>
      <c r="Y960" s="112"/>
      <c r="Z960" s="112"/>
      <c r="AA960" s="112"/>
    </row>
    <row r="961" spans="1:27" ht="14.25" customHeight="1">
      <c r="A961" s="112"/>
      <c r="B961" s="114"/>
      <c r="C961" s="112"/>
      <c r="D961" s="112"/>
      <c r="E961" s="112"/>
      <c r="F961" s="112"/>
      <c r="G961" s="112"/>
      <c r="H961" s="112"/>
      <c r="I961" s="147"/>
      <c r="J961" s="112"/>
      <c r="K961" s="112"/>
      <c r="L961" s="112"/>
      <c r="M961" s="112"/>
      <c r="N961" s="112"/>
      <c r="O961" s="112"/>
      <c r="P961" s="112"/>
      <c r="Q961" s="112"/>
      <c r="R961" s="112"/>
      <c r="S961" s="112"/>
      <c r="T961" s="112"/>
      <c r="U961" s="112"/>
      <c r="V961" s="112"/>
      <c r="W961" s="112"/>
      <c r="X961" s="112"/>
      <c r="Y961" s="112"/>
      <c r="Z961" s="112"/>
      <c r="AA961" s="112"/>
    </row>
    <row r="962" spans="1:27" ht="14.25" customHeight="1">
      <c r="A962" s="112"/>
      <c r="B962" s="114"/>
      <c r="C962" s="112"/>
      <c r="D962" s="112"/>
      <c r="E962" s="112"/>
      <c r="F962" s="112"/>
      <c r="G962" s="112"/>
      <c r="H962" s="112"/>
      <c r="I962" s="147"/>
      <c r="J962" s="112"/>
      <c r="K962" s="112"/>
      <c r="L962" s="112"/>
      <c r="M962" s="112"/>
      <c r="N962" s="112"/>
      <c r="O962" s="112"/>
      <c r="P962" s="112"/>
      <c r="Q962" s="112"/>
      <c r="R962" s="112"/>
      <c r="S962" s="112"/>
      <c r="T962" s="112"/>
      <c r="U962" s="112"/>
      <c r="V962" s="112"/>
      <c r="W962" s="112"/>
      <c r="X962" s="112"/>
      <c r="Y962" s="112"/>
      <c r="Z962" s="112"/>
      <c r="AA962" s="112"/>
    </row>
    <row r="963" spans="1:27" ht="14.25" customHeight="1">
      <c r="A963" s="112"/>
      <c r="B963" s="114"/>
      <c r="C963" s="112"/>
      <c r="D963" s="112"/>
      <c r="E963" s="112"/>
      <c r="F963" s="112"/>
      <c r="G963" s="112"/>
      <c r="H963" s="112"/>
      <c r="I963" s="147"/>
      <c r="J963" s="112"/>
      <c r="K963" s="112"/>
      <c r="L963" s="112"/>
      <c r="M963" s="112"/>
      <c r="N963" s="112"/>
      <c r="O963" s="112"/>
      <c r="P963" s="112"/>
      <c r="Q963" s="112"/>
      <c r="R963" s="112"/>
      <c r="S963" s="112"/>
      <c r="T963" s="112"/>
      <c r="U963" s="112"/>
      <c r="V963" s="112"/>
      <c r="W963" s="112"/>
      <c r="X963" s="112"/>
      <c r="Y963" s="112"/>
      <c r="Z963" s="112"/>
      <c r="AA963" s="112"/>
    </row>
    <row r="964" spans="1:27" ht="14.25" customHeight="1">
      <c r="A964" s="112"/>
      <c r="B964" s="114"/>
      <c r="C964" s="112"/>
      <c r="D964" s="112"/>
      <c r="E964" s="112"/>
      <c r="F964" s="112"/>
      <c r="G964" s="112"/>
      <c r="H964" s="112"/>
      <c r="I964" s="147"/>
      <c r="J964" s="112"/>
      <c r="K964" s="112"/>
      <c r="L964" s="112"/>
      <c r="M964" s="112"/>
      <c r="N964" s="112"/>
      <c r="O964" s="112"/>
      <c r="P964" s="112"/>
      <c r="Q964" s="112"/>
      <c r="R964" s="112"/>
      <c r="S964" s="112"/>
      <c r="T964" s="112"/>
      <c r="U964" s="112"/>
      <c r="V964" s="112"/>
      <c r="W964" s="112"/>
      <c r="X964" s="112"/>
      <c r="Y964" s="112"/>
      <c r="Z964" s="112"/>
      <c r="AA964" s="112"/>
    </row>
    <row r="965" spans="1:27" ht="14.25" customHeight="1">
      <c r="A965" s="112"/>
      <c r="B965" s="114"/>
      <c r="C965" s="112"/>
      <c r="D965" s="112"/>
      <c r="E965" s="112"/>
      <c r="F965" s="112"/>
      <c r="G965" s="112"/>
      <c r="H965" s="112"/>
      <c r="I965" s="147"/>
      <c r="J965" s="112"/>
      <c r="K965" s="112"/>
      <c r="L965" s="112"/>
      <c r="M965" s="112"/>
      <c r="N965" s="112"/>
      <c r="O965" s="112"/>
      <c r="P965" s="112"/>
      <c r="Q965" s="112"/>
      <c r="R965" s="112"/>
      <c r="S965" s="112"/>
      <c r="T965" s="112"/>
      <c r="U965" s="112"/>
      <c r="V965" s="112"/>
      <c r="W965" s="112"/>
      <c r="X965" s="112"/>
      <c r="Y965" s="112"/>
      <c r="Z965" s="112"/>
      <c r="AA965" s="112"/>
    </row>
    <row r="966" spans="1:27" ht="14.25" customHeight="1">
      <c r="A966" s="112"/>
      <c r="B966" s="114"/>
      <c r="C966" s="112"/>
      <c r="D966" s="112"/>
      <c r="E966" s="112"/>
      <c r="F966" s="112"/>
      <c r="G966" s="112"/>
      <c r="H966" s="112"/>
      <c r="I966" s="147"/>
      <c r="J966" s="112"/>
      <c r="K966" s="112"/>
      <c r="L966" s="112"/>
      <c r="M966" s="112"/>
      <c r="N966" s="112"/>
      <c r="O966" s="112"/>
      <c r="P966" s="112"/>
      <c r="Q966" s="112"/>
      <c r="R966" s="112"/>
      <c r="S966" s="112"/>
      <c r="T966" s="112"/>
      <c r="U966" s="112"/>
      <c r="V966" s="112"/>
      <c r="W966" s="112"/>
      <c r="X966" s="112"/>
      <c r="Y966" s="112"/>
      <c r="Z966" s="112"/>
      <c r="AA966" s="112"/>
    </row>
    <row r="967" spans="1:27" ht="14.25" customHeight="1">
      <c r="A967" s="112"/>
      <c r="B967" s="114"/>
      <c r="C967" s="112"/>
      <c r="D967" s="112"/>
      <c r="E967" s="112"/>
      <c r="F967" s="112"/>
      <c r="G967" s="112"/>
      <c r="H967" s="112"/>
      <c r="I967" s="147"/>
      <c r="J967" s="112"/>
      <c r="K967" s="112"/>
      <c r="L967" s="112"/>
      <c r="M967" s="112"/>
      <c r="N967" s="112"/>
      <c r="O967" s="112"/>
      <c r="P967" s="112"/>
      <c r="Q967" s="112"/>
      <c r="R967" s="112"/>
      <c r="S967" s="112"/>
      <c r="T967" s="112"/>
      <c r="U967" s="112"/>
      <c r="V967" s="112"/>
      <c r="W967" s="112"/>
      <c r="X967" s="112"/>
      <c r="Y967" s="112"/>
      <c r="Z967" s="112"/>
      <c r="AA967" s="112"/>
    </row>
    <row r="968" spans="1:27" ht="14.25" customHeight="1">
      <c r="A968" s="112"/>
      <c r="B968" s="114"/>
      <c r="C968" s="112"/>
      <c r="D968" s="112"/>
      <c r="E968" s="112"/>
      <c r="F968" s="112"/>
      <c r="G968" s="112"/>
      <c r="H968" s="112"/>
      <c r="I968" s="147"/>
      <c r="J968" s="112"/>
      <c r="K968" s="112"/>
      <c r="L968" s="112"/>
      <c r="M968" s="112"/>
      <c r="N968" s="112"/>
      <c r="O968" s="112"/>
      <c r="P968" s="112"/>
      <c r="Q968" s="112"/>
      <c r="R968" s="112"/>
      <c r="S968" s="112"/>
      <c r="T968" s="112"/>
      <c r="U968" s="112"/>
      <c r="V968" s="112"/>
      <c r="W968" s="112"/>
      <c r="X968" s="112"/>
      <c r="Y968" s="112"/>
      <c r="Z968" s="112"/>
      <c r="AA968" s="112"/>
    </row>
    <row r="969" spans="1:27" ht="14.25" customHeight="1">
      <c r="A969" s="112"/>
      <c r="B969" s="114"/>
      <c r="C969" s="112"/>
      <c r="D969" s="112"/>
      <c r="E969" s="112"/>
      <c r="F969" s="112"/>
      <c r="G969" s="112"/>
      <c r="H969" s="112"/>
      <c r="I969" s="147"/>
      <c r="J969" s="112"/>
      <c r="K969" s="112"/>
      <c r="L969" s="112"/>
      <c r="M969" s="112"/>
      <c r="N969" s="112"/>
      <c r="O969" s="112"/>
      <c r="P969" s="112"/>
      <c r="Q969" s="112"/>
      <c r="R969" s="112"/>
      <c r="S969" s="112"/>
      <c r="T969" s="112"/>
      <c r="U969" s="112"/>
      <c r="V969" s="112"/>
      <c r="W969" s="112"/>
      <c r="X969" s="112"/>
      <c r="Y969" s="112"/>
      <c r="Z969" s="112"/>
      <c r="AA969" s="112"/>
    </row>
    <row r="970" spans="1:27" ht="14.25" customHeight="1">
      <c r="A970" s="112"/>
      <c r="B970" s="114"/>
      <c r="C970" s="112"/>
      <c r="D970" s="112"/>
      <c r="E970" s="112"/>
      <c r="F970" s="112"/>
      <c r="G970" s="112"/>
      <c r="H970" s="112"/>
      <c r="I970" s="147"/>
      <c r="J970" s="112"/>
      <c r="K970" s="112"/>
      <c r="L970" s="112"/>
      <c r="M970" s="112"/>
      <c r="N970" s="112"/>
      <c r="O970" s="112"/>
      <c r="P970" s="112"/>
      <c r="Q970" s="112"/>
      <c r="R970" s="112"/>
      <c r="S970" s="112"/>
      <c r="T970" s="112"/>
      <c r="U970" s="112"/>
      <c r="V970" s="112"/>
      <c r="W970" s="112"/>
      <c r="X970" s="112"/>
      <c r="Y970" s="112"/>
      <c r="Z970" s="112"/>
      <c r="AA970" s="112"/>
    </row>
    <row r="971" spans="1:27" ht="14.25" customHeight="1">
      <c r="A971" s="112"/>
      <c r="B971" s="114"/>
      <c r="C971" s="112"/>
      <c r="D971" s="112"/>
      <c r="E971" s="112"/>
      <c r="F971" s="112"/>
      <c r="G971" s="112"/>
      <c r="H971" s="112"/>
      <c r="I971" s="147"/>
      <c r="J971" s="112"/>
      <c r="K971" s="112"/>
      <c r="L971" s="112"/>
      <c r="M971" s="112"/>
      <c r="N971" s="112"/>
      <c r="O971" s="112"/>
      <c r="P971" s="112"/>
      <c r="Q971" s="112"/>
      <c r="R971" s="112"/>
      <c r="S971" s="112"/>
      <c r="T971" s="112"/>
      <c r="U971" s="112"/>
      <c r="V971" s="112"/>
      <c r="W971" s="112"/>
      <c r="X971" s="112"/>
      <c r="Y971" s="112"/>
      <c r="Z971" s="112"/>
      <c r="AA971" s="112"/>
    </row>
    <row r="972" spans="1:27" ht="14.25" customHeight="1">
      <c r="A972" s="112"/>
      <c r="B972" s="114"/>
      <c r="C972" s="112"/>
      <c r="D972" s="112"/>
      <c r="E972" s="112"/>
      <c r="F972" s="112"/>
      <c r="G972" s="112"/>
      <c r="H972" s="112"/>
      <c r="I972" s="147"/>
      <c r="J972" s="112"/>
      <c r="K972" s="112"/>
      <c r="L972" s="112"/>
      <c r="M972" s="112"/>
      <c r="N972" s="112"/>
      <c r="O972" s="112"/>
      <c r="P972" s="112"/>
      <c r="Q972" s="112"/>
      <c r="R972" s="112"/>
      <c r="S972" s="112"/>
      <c r="T972" s="112"/>
      <c r="U972" s="112"/>
      <c r="V972" s="112"/>
      <c r="W972" s="112"/>
      <c r="X972" s="112"/>
      <c r="Y972" s="112"/>
      <c r="Z972" s="112"/>
      <c r="AA972" s="112"/>
    </row>
    <row r="973" spans="1:27" ht="14.25" customHeight="1">
      <c r="A973" s="112"/>
      <c r="B973" s="114"/>
      <c r="C973" s="112"/>
      <c r="D973" s="112"/>
      <c r="E973" s="112"/>
      <c r="F973" s="112"/>
      <c r="G973" s="112"/>
      <c r="H973" s="112"/>
      <c r="I973" s="147"/>
      <c r="J973" s="112"/>
      <c r="K973" s="112"/>
      <c r="L973" s="112"/>
      <c r="M973" s="112"/>
      <c r="N973" s="112"/>
      <c r="O973" s="112"/>
      <c r="P973" s="112"/>
      <c r="Q973" s="112"/>
      <c r="R973" s="112"/>
      <c r="S973" s="112"/>
      <c r="T973" s="112"/>
      <c r="U973" s="112"/>
      <c r="V973" s="112"/>
      <c r="W973" s="112"/>
      <c r="X973" s="112"/>
      <c r="Y973" s="112"/>
      <c r="Z973" s="112"/>
      <c r="AA973" s="112"/>
    </row>
    <row r="974" spans="1:27" ht="14.25" customHeight="1">
      <c r="A974" s="112"/>
      <c r="B974" s="114"/>
      <c r="C974" s="112"/>
      <c r="D974" s="112"/>
      <c r="E974" s="112"/>
      <c r="F974" s="112"/>
      <c r="G974" s="112"/>
      <c r="H974" s="112"/>
      <c r="I974" s="147"/>
      <c r="J974" s="112"/>
      <c r="K974" s="112"/>
      <c r="L974" s="112"/>
      <c r="M974" s="112"/>
      <c r="N974" s="112"/>
      <c r="O974" s="112"/>
      <c r="P974" s="112"/>
      <c r="Q974" s="112"/>
      <c r="R974" s="112"/>
      <c r="S974" s="112"/>
      <c r="T974" s="112"/>
      <c r="U974" s="112"/>
      <c r="V974" s="112"/>
      <c r="W974" s="112"/>
      <c r="X974" s="112"/>
      <c r="Y974" s="112"/>
      <c r="Z974" s="112"/>
      <c r="AA974" s="112"/>
    </row>
    <row r="975" spans="1:27" ht="14.25" customHeight="1">
      <c r="A975" s="112"/>
      <c r="B975" s="114"/>
      <c r="C975" s="112"/>
      <c r="D975" s="112"/>
      <c r="E975" s="112"/>
      <c r="F975" s="112"/>
      <c r="G975" s="112"/>
      <c r="H975" s="112"/>
      <c r="I975" s="147"/>
      <c r="J975" s="112"/>
      <c r="K975" s="112"/>
      <c r="L975" s="112"/>
      <c r="M975" s="112"/>
      <c r="N975" s="112"/>
      <c r="O975" s="112"/>
      <c r="P975" s="112"/>
      <c r="Q975" s="112"/>
      <c r="R975" s="112"/>
      <c r="S975" s="112"/>
      <c r="T975" s="112"/>
      <c r="U975" s="112"/>
      <c r="V975" s="112"/>
      <c r="W975" s="112"/>
      <c r="X975" s="112"/>
      <c r="Y975" s="112"/>
      <c r="Z975" s="112"/>
      <c r="AA975" s="112"/>
    </row>
    <row r="976" spans="1:27" ht="14.25" customHeight="1">
      <c r="A976" s="112"/>
      <c r="B976" s="114"/>
      <c r="C976" s="112"/>
      <c r="D976" s="112"/>
      <c r="E976" s="112"/>
      <c r="F976" s="112"/>
      <c r="G976" s="112"/>
      <c r="H976" s="112"/>
      <c r="I976" s="147"/>
      <c r="J976" s="112"/>
      <c r="K976" s="112"/>
      <c r="L976" s="112"/>
      <c r="M976" s="112"/>
      <c r="N976" s="112"/>
      <c r="O976" s="112"/>
      <c r="P976" s="112"/>
      <c r="Q976" s="112"/>
      <c r="R976" s="112"/>
      <c r="S976" s="112"/>
      <c r="T976" s="112"/>
      <c r="U976" s="112"/>
      <c r="V976" s="112"/>
      <c r="W976" s="112"/>
      <c r="X976" s="112"/>
      <c r="Y976" s="112"/>
      <c r="Z976" s="112"/>
      <c r="AA976" s="112"/>
    </row>
    <row r="977" spans="1:27" ht="14.25" customHeight="1">
      <c r="A977" s="112"/>
      <c r="B977" s="114"/>
      <c r="C977" s="112"/>
      <c r="D977" s="112"/>
      <c r="E977" s="112"/>
      <c r="F977" s="112"/>
      <c r="G977" s="112"/>
      <c r="H977" s="112"/>
      <c r="I977" s="147"/>
      <c r="J977" s="112"/>
      <c r="K977" s="112"/>
      <c r="L977" s="112"/>
      <c r="M977" s="112"/>
      <c r="N977" s="112"/>
      <c r="O977" s="112"/>
      <c r="P977" s="112"/>
      <c r="Q977" s="112"/>
      <c r="R977" s="112"/>
      <c r="S977" s="112"/>
      <c r="T977" s="112"/>
      <c r="U977" s="112"/>
      <c r="V977" s="112"/>
      <c r="W977" s="112"/>
      <c r="X977" s="112"/>
      <c r="Y977" s="112"/>
      <c r="Z977" s="112"/>
      <c r="AA977" s="112"/>
    </row>
    <row r="978" spans="1:27" ht="14.25" customHeight="1">
      <c r="A978" s="112"/>
      <c r="B978" s="114"/>
      <c r="C978" s="112"/>
      <c r="D978" s="112"/>
      <c r="E978" s="112"/>
      <c r="F978" s="112"/>
      <c r="G978" s="112"/>
      <c r="H978" s="112"/>
      <c r="I978" s="147"/>
      <c r="J978" s="112"/>
      <c r="K978" s="112"/>
      <c r="L978" s="112"/>
      <c r="M978" s="112"/>
      <c r="N978" s="112"/>
      <c r="O978" s="112"/>
      <c r="P978" s="112"/>
      <c r="Q978" s="112"/>
      <c r="R978" s="112"/>
      <c r="S978" s="112"/>
      <c r="T978" s="112"/>
      <c r="U978" s="112"/>
      <c r="V978" s="112"/>
      <c r="W978" s="112"/>
      <c r="X978" s="112"/>
      <c r="Y978" s="112"/>
      <c r="Z978" s="112"/>
      <c r="AA978" s="112"/>
    </row>
    <row r="979" spans="1:27" ht="14.25" customHeight="1">
      <c r="A979" s="112"/>
      <c r="B979" s="114"/>
      <c r="C979" s="112"/>
      <c r="D979" s="112"/>
      <c r="E979" s="112"/>
      <c r="F979" s="112"/>
      <c r="G979" s="112"/>
      <c r="H979" s="112"/>
      <c r="I979" s="147"/>
      <c r="J979" s="112"/>
      <c r="K979" s="112"/>
      <c r="L979" s="112"/>
      <c r="M979" s="112"/>
      <c r="N979" s="112"/>
      <c r="O979" s="112"/>
      <c r="P979" s="112"/>
      <c r="Q979" s="112"/>
      <c r="R979" s="112"/>
      <c r="S979" s="112"/>
      <c r="T979" s="112"/>
      <c r="U979" s="112"/>
      <c r="V979" s="112"/>
      <c r="W979" s="112"/>
      <c r="X979" s="112"/>
      <c r="Y979" s="112"/>
      <c r="Z979" s="112"/>
      <c r="AA979" s="112"/>
    </row>
    <row r="980" spans="1:27" ht="14.25" customHeight="1">
      <c r="A980" s="112"/>
      <c r="B980" s="114"/>
      <c r="C980" s="112"/>
      <c r="D980" s="112"/>
      <c r="E980" s="112"/>
      <c r="F980" s="112"/>
      <c r="G980" s="112"/>
      <c r="H980" s="112"/>
      <c r="I980" s="147"/>
      <c r="J980" s="112"/>
      <c r="K980" s="112"/>
      <c r="L980" s="112"/>
      <c r="M980" s="112"/>
      <c r="N980" s="112"/>
      <c r="O980" s="112"/>
      <c r="P980" s="112"/>
      <c r="Q980" s="112"/>
      <c r="R980" s="112"/>
      <c r="S980" s="112"/>
      <c r="T980" s="112"/>
      <c r="U980" s="112"/>
      <c r="V980" s="112"/>
      <c r="W980" s="112"/>
      <c r="X980" s="112"/>
      <c r="Y980" s="112"/>
      <c r="Z980" s="112"/>
      <c r="AA980" s="112"/>
    </row>
    <row r="981" spans="1:27" ht="14.25" customHeight="1">
      <c r="A981" s="112"/>
      <c r="B981" s="114"/>
      <c r="C981" s="112"/>
      <c r="D981" s="112"/>
      <c r="E981" s="112"/>
      <c r="F981" s="112"/>
      <c r="G981" s="112"/>
      <c r="H981" s="112"/>
      <c r="I981" s="147"/>
      <c r="J981" s="112"/>
      <c r="K981" s="112"/>
      <c r="L981" s="112"/>
      <c r="M981" s="112"/>
      <c r="N981" s="112"/>
      <c r="O981" s="112"/>
      <c r="P981" s="112"/>
      <c r="Q981" s="112"/>
      <c r="R981" s="112"/>
      <c r="S981" s="112"/>
      <c r="T981" s="112"/>
      <c r="U981" s="112"/>
      <c r="V981" s="112"/>
      <c r="W981" s="112"/>
      <c r="X981" s="112"/>
      <c r="Y981" s="112"/>
      <c r="Z981" s="112"/>
      <c r="AA981" s="112"/>
    </row>
    <row r="982" spans="1:27" ht="14.25" customHeight="1">
      <c r="A982" s="112"/>
      <c r="B982" s="114"/>
      <c r="C982" s="112"/>
      <c r="D982" s="112"/>
      <c r="E982" s="112"/>
      <c r="F982" s="112"/>
      <c r="G982" s="112"/>
      <c r="H982" s="112"/>
      <c r="I982" s="147"/>
      <c r="J982" s="112"/>
      <c r="K982" s="112"/>
      <c r="L982" s="112"/>
      <c r="M982" s="112"/>
      <c r="N982" s="112"/>
      <c r="O982" s="112"/>
      <c r="P982" s="112"/>
      <c r="Q982" s="112"/>
      <c r="R982" s="112"/>
      <c r="S982" s="112"/>
      <c r="T982" s="112"/>
      <c r="U982" s="112"/>
      <c r="V982" s="112"/>
      <c r="W982" s="112"/>
      <c r="X982" s="112"/>
      <c r="Y982" s="112"/>
      <c r="Z982" s="112"/>
      <c r="AA982" s="112"/>
    </row>
    <row r="983" spans="1:27" ht="14.25" customHeight="1">
      <c r="A983" s="112"/>
      <c r="B983" s="114"/>
      <c r="C983" s="112"/>
      <c r="D983" s="112"/>
      <c r="E983" s="112"/>
      <c r="F983" s="112"/>
      <c r="G983" s="112"/>
      <c r="H983" s="112"/>
      <c r="I983" s="147"/>
      <c r="J983" s="112"/>
      <c r="K983" s="112"/>
      <c r="L983" s="112"/>
      <c r="M983" s="112"/>
      <c r="N983" s="112"/>
      <c r="O983" s="112"/>
      <c r="P983" s="112"/>
      <c r="Q983" s="112"/>
      <c r="R983" s="112"/>
      <c r="S983" s="112"/>
      <c r="T983" s="112"/>
      <c r="U983" s="112"/>
      <c r="V983" s="112"/>
      <c r="W983" s="112"/>
      <c r="X983" s="112"/>
      <c r="Y983" s="112"/>
      <c r="Z983" s="112"/>
      <c r="AA983" s="112"/>
    </row>
    <row r="984" spans="1:27" ht="14.25" customHeight="1">
      <c r="A984" s="112"/>
      <c r="B984" s="114"/>
      <c r="C984" s="112"/>
      <c r="D984" s="112"/>
      <c r="E984" s="112"/>
      <c r="F984" s="112"/>
      <c r="G984" s="112"/>
      <c r="H984" s="112"/>
      <c r="I984" s="147"/>
      <c r="J984" s="112"/>
      <c r="K984" s="112"/>
      <c r="L984" s="112"/>
      <c r="M984" s="112"/>
      <c r="N984" s="112"/>
      <c r="O984" s="112"/>
      <c r="P984" s="112"/>
      <c r="Q984" s="112"/>
      <c r="R984" s="112"/>
      <c r="S984" s="112"/>
      <c r="T984" s="112"/>
      <c r="U984" s="112"/>
      <c r="V984" s="112"/>
      <c r="W984" s="112"/>
      <c r="X984" s="112"/>
      <c r="Y984" s="112"/>
      <c r="Z984" s="112"/>
      <c r="AA984" s="112"/>
    </row>
    <row r="985" spans="1:27" ht="14.25" customHeight="1">
      <c r="A985" s="112"/>
      <c r="B985" s="114"/>
      <c r="C985" s="112"/>
      <c r="D985" s="112"/>
      <c r="E985" s="112"/>
      <c r="F985" s="112"/>
      <c r="G985" s="112"/>
      <c r="H985" s="112"/>
      <c r="I985" s="147"/>
      <c r="J985" s="112"/>
      <c r="K985" s="112"/>
      <c r="L985" s="112"/>
      <c r="M985" s="112"/>
      <c r="N985" s="112"/>
      <c r="O985" s="112"/>
      <c r="P985" s="112"/>
      <c r="Q985" s="112"/>
      <c r="R985" s="112"/>
      <c r="S985" s="112"/>
      <c r="T985" s="112"/>
      <c r="U985" s="112"/>
      <c r="V985" s="112"/>
      <c r="W985" s="112"/>
      <c r="X985" s="112"/>
      <c r="Y985" s="112"/>
      <c r="Z985" s="112"/>
      <c r="AA985" s="112"/>
    </row>
    <row r="986" spans="1:27" ht="14.25" customHeight="1">
      <c r="A986" s="112"/>
      <c r="B986" s="114"/>
      <c r="C986" s="112"/>
      <c r="D986" s="112"/>
      <c r="E986" s="112"/>
      <c r="F986" s="112"/>
      <c r="G986" s="112"/>
      <c r="H986" s="112"/>
      <c r="I986" s="147"/>
      <c r="J986" s="112"/>
      <c r="K986" s="112"/>
      <c r="L986" s="112"/>
      <c r="M986" s="112"/>
      <c r="N986" s="112"/>
      <c r="O986" s="112"/>
      <c r="P986" s="112"/>
      <c r="Q986" s="112"/>
      <c r="R986" s="112"/>
      <c r="S986" s="112"/>
      <c r="T986" s="112"/>
      <c r="U986" s="112"/>
      <c r="V986" s="112"/>
      <c r="W986" s="112"/>
      <c r="X986" s="112"/>
      <c r="Y986" s="112"/>
      <c r="Z986" s="112"/>
      <c r="AA986" s="112"/>
    </row>
    <row r="987" spans="1:27" ht="14.25" customHeight="1">
      <c r="A987" s="112"/>
      <c r="B987" s="114"/>
      <c r="C987" s="112"/>
      <c r="D987" s="112"/>
      <c r="E987" s="112"/>
      <c r="F987" s="112"/>
      <c r="G987" s="112"/>
      <c r="H987" s="112"/>
      <c r="I987" s="147"/>
      <c r="J987" s="112"/>
      <c r="K987" s="112"/>
      <c r="L987" s="112"/>
      <c r="M987" s="112"/>
      <c r="N987" s="112"/>
      <c r="O987" s="112"/>
      <c r="P987" s="112"/>
      <c r="Q987" s="112"/>
      <c r="R987" s="112"/>
      <c r="S987" s="112"/>
      <c r="T987" s="112"/>
      <c r="U987" s="112"/>
      <c r="V987" s="112"/>
      <c r="W987" s="112"/>
      <c r="X987" s="112"/>
      <c r="Y987" s="112"/>
      <c r="Z987" s="112"/>
      <c r="AA987" s="112"/>
    </row>
    <row r="988" spans="1:27" ht="14.25" customHeight="1">
      <c r="A988" s="112"/>
      <c r="B988" s="114"/>
      <c r="C988" s="112"/>
      <c r="D988" s="112"/>
      <c r="E988" s="112"/>
      <c r="F988" s="112"/>
      <c r="G988" s="112"/>
      <c r="H988" s="112"/>
      <c r="I988" s="147"/>
      <c r="J988" s="112"/>
      <c r="K988" s="112"/>
      <c r="L988" s="112"/>
      <c r="M988" s="112"/>
      <c r="N988" s="112"/>
      <c r="O988" s="112"/>
      <c r="P988" s="112"/>
      <c r="Q988" s="112"/>
      <c r="R988" s="112"/>
      <c r="S988" s="112"/>
      <c r="T988" s="112"/>
      <c r="U988" s="112"/>
      <c r="V988" s="112"/>
      <c r="W988" s="112"/>
      <c r="X988" s="112"/>
      <c r="Y988" s="112"/>
      <c r="Z988" s="112"/>
      <c r="AA988" s="112"/>
    </row>
    <row r="989" spans="1:27" ht="14.25" customHeight="1">
      <c r="A989" s="112"/>
      <c r="B989" s="114"/>
      <c r="C989" s="112"/>
      <c r="D989" s="112"/>
      <c r="E989" s="112"/>
      <c r="F989" s="112"/>
      <c r="G989" s="112"/>
      <c r="H989" s="112"/>
      <c r="I989" s="147"/>
      <c r="J989" s="112"/>
      <c r="K989" s="112"/>
      <c r="L989" s="112"/>
      <c r="M989" s="112"/>
      <c r="N989" s="112"/>
      <c r="O989" s="112"/>
      <c r="P989" s="112"/>
      <c r="Q989" s="112"/>
      <c r="R989" s="112"/>
      <c r="S989" s="112"/>
      <c r="T989" s="112"/>
      <c r="U989" s="112"/>
      <c r="V989" s="112"/>
      <c r="W989" s="112"/>
      <c r="X989" s="112"/>
      <c r="Y989" s="112"/>
      <c r="Z989" s="112"/>
      <c r="AA989" s="112"/>
    </row>
    <row r="990" spans="1:27" ht="14.25" customHeight="1">
      <c r="A990" s="112"/>
      <c r="B990" s="114"/>
      <c r="C990" s="112"/>
      <c r="D990" s="112"/>
      <c r="E990" s="112"/>
      <c r="F990" s="112"/>
      <c r="G990" s="112"/>
      <c r="H990" s="112"/>
      <c r="I990" s="147"/>
      <c r="J990" s="112"/>
      <c r="K990" s="112"/>
      <c r="L990" s="112"/>
      <c r="M990" s="112"/>
      <c r="N990" s="112"/>
      <c r="O990" s="112"/>
      <c r="P990" s="112"/>
      <c r="Q990" s="112"/>
      <c r="R990" s="112"/>
      <c r="S990" s="112"/>
      <c r="T990" s="112"/>
      <c r="U990" s="112"/>
      <c r="V990" s="112"/>
      <c r="W990" s="112"/>
      <c r="X990" s="112"/>
      <c r="Y990" s="112"/>
      <c r="Z990" s="112"/>
      <c r="AA990" s="112"/>
    </row>
    <row r="991" spans="1:27" ht="14.25" customHeight="1">
      <c r="A991" s="112"/>
      <c r="B991" s="114"/>
      <c r="C991" s="112"/>
      <c r="D991" s="112"/>
      <c r="E991" s="112"/>
      <c r="F991" s="112"/>
      <c r="G991" s="112"/>
      <c r="H991" s="112"/>
      <c r="I991" s="147"/>
      <c r="J991" s="112"/>
      <c r="K991" s="112"/>
      <c r="L991" s="112"/>
      <c r="M991" s="112"/>
      <c r="N991" s="112"/>
      <c r="O991" s="112"/>
      <c r="P991" s="112"/>
      <c r="Q991" s="112"/>
      <c r="R991" s="112"/>
      <c r="S991" s="112"/>
      <c r="T991" s="112"/>
      <c r="U991" s="112"/>
      <c r="V991" s="112"/>
      <c r="W991" s="112"/>
      <c r="X991" s="112"/>
      <c r="Y991" s="112"/>
      <c r="Z991" s="112"/>
      <c r="AA991" s="112"/>
    </row>
    <row r="992" spans="1:27" ht="14.25" customHeight="1">
      <c r="A992" s="112"/>
      <c r="B992" s="114"/>
      <c r="C992" s="112"/>
      <c r="D992" s="112"/>
      <c r="E992" s="112"/>
      <c r="F992" s="112"/>
      <c r="G992" s="112"/>
      <c r="H992" s="112"/>
      <c r="I992" s="147"/>
      <c r="J992" s="112"/>
      <c r="K992" s="112"/>
      <c r="L992" s="112"/>
      <c r="M992" s="112"/>
      <c r="N992" s="112"/>
      <c r="O992" s="112"/>
      <c r="P992" s="112"/>
      <c r="Q992" s="112"/>
      <c r="R992" s="112"/>
      <c r="S992" s="112"/>
      <c r="T992" s="112"/>
      <c r="U992" s="112"/>
      <c r="V992" s="112"/>
      <c r="W992" s="112"/>
      <c r="X992" s="112"/>
      <c r="Y992" s="112"/>
      <c r="Z992" s="112"/>
      <c r="AA992" s="112"/>
    </row>
    <row r="993" spans="1:27" ht="14.25" customHeight="1">
      <c r="A993" s="112"/>
      <c r="B993" s="114"/>
      <c r="C993" s="112"/>
      <c r="D993" s="112"/>
      <c r="E993" s="112"/>
      <c r="F993" s="112"/>
      <c r="G993" s="112"/>
      <c r="H993" s="112"/>
      <c r="I993" s="147"/>
      <c r="J993" s="112"/>
      <c r="K993" s="112"/>
      <c r="L993" s="112"/>
      <c r="M993" s="112"/>
      <c r="N993" s="112"/>
      <c r="O993" s="112"/>
      <c r="P993" s="112"/>
      <c r="Q993" s="112"/>
      <c r="R993" s="112"/>
      <c r="S993" s="112"/>
      <c r="T993" s="112"/>
      <c r="U993" s="112"/>
      <c r="V993" s="112"/>
      <c r="W993" s="112"/>
      <c r="X993" s="112"/>
      <c r="Y993" s="112"/>
      <c r="Z993" s="112"/>
      <c r="AA993" s="112"/>
    </row>
    <row r="994" spans="1:27" ht="14.25" customHeight="1">
      <c r="A994" s="112"/>
      <c r="B994" s="114"/>
      <c r="C994" s="112"/>
      <c r="D994" s="112"/>
      <c r="E994" s="112"/>
      <c r="F994" s="112"/>
      <c r="G994" s="112"/>
      <c r="H994" s="112"/>
      <c r="I994" s="147"/>
      <c r="J994" s="112"/>
      <c r="K994" s="112"/>
      <c r="L994" s="112"/>
      <c r="M994" s="112"/>
      <c r="N994" s="112"/>
      <c r="O994" s="112"/>
      <c r="P994" s="112"/>
      <c r="Q994" s="112"/>
      <c r="R994" s="112"/>
      <c r="S994" s="112"/>
      <c r="T994" s="112"/>
      <c r="U994" s="112"/>
      <c r="V994" s="112"/>
      <c r="W994" s="112"/>
      <c r="X994" s="112"/>
      <c r="Y994" s="112"/>
      <c r="Z994" s="112"/>
      <c r="AA994" s="112"/>
    </row>
    <row r="995" spans="1:27" ht="14.25" customHeight="1">
      <c r="A995" s="112"/>
      <c r="B995" s="114"/>
      <c r="C995" s="112"/>
      <c r="D995" s="112"/>
      <c r="E995" s="112"/>
      <c r="F995" s="112"/>
      <c r="G995" s="112"/>
      <c r="H995" s="112"/>
      <c r="I995" s="147"/>
      <c r="J995" s="112"/>
      <c r="K995" s="112"/>
      <c r="L995" s="112"/>
      <c r="M995" s="112"/>
      <c r="N995" s="112"/>
      <c r="O995" s="112"/>
      <c r="P995" s="112"/>
      <c r="Q995" s="112"/>
      <c r="R995" s="112"/>
      <c r="S995" s="112"/>
      <c r="T995" s="112"/>
      <c r="U995" s="112"/>
      <c r="V995" s="112"/>
      <c r="W995" s="112"/>
      <c r="X995" s="112"/>
      <c r="Y995" s="112"/>
      <c r="Z995" s="112"/>
      <c r="AA995" s="112"/>
    </row>
    <row r="996" spans="1:27" ht="14.25" customHeight="1">
      <c r="A996" s="112"/>
      <c r="B996" s="114"/>
      <c r="C996" s="112"/>
      <c r="D996" s="112"/>
      <c r="E996" s="112"/>
      <c r="F996" s="112"/>
      <c r="G996" s="112"/>
      <c r="H996" s="112"/>
      <c r="I996" s="147"/>
      <c r="J996" s="112"/>
      <c r="K996" s="112"/>
      <c r="L996" s="112"/>
      <c r="M996" s="112"/>
      <c r="N996" s="112"/>
      <c r="O996" s="112"/>
      <c r="P996" s="112"/>
      <c r="Q996" s="112"/>
      <c r="R996" s="112"/>
      <c r="S996" s="112"/>
      <c r="T996" s="112"/>
      <c r="U996" s="112"/>
      <c r="V996" s="112"/>
      <c r="W996" s="112"/>
      <c r="X996" s="112"/>
      <c r="Y996" s="112"/>
      <c r="Z996" s="112"/>
      <c r="AA996" s="112"/>
    </row>
    <row r="997" spans="1:27" ht="14.25" customHeight="1">
      <c r="A997" s="112"/>
      <c r="B997" s="114"/>
      <c r="C997" s="112"/>
      <c r="D997" s="112"/>
      <c r="E997" s="112"/>
      <c r="F997" s="112"/>
      <c r="G997" s="112"/>
      <c r="H997" s="112"/>
      <c r="I997" s="147"/>
      <c r="J997" s="112"/>
      <c r="K997" s="112"/>
      <c r="L997" s="112"/>
      <c r="M997" s="112"/>
      <c r="N997" s="112"/>
      <c r="O997" s="112"/>
      <c r="P997" s="112"/>
      <c r="Q997" s="112"/>
      <c r="R997" s="112"/>
      <c r="S997" s="112"/>
      <c r="T997" s="112"/>
      <c r="U997" s="112"/>
      <c r="V997" s="112"/>
      <c r="W997" s="112"/>
      <c r="X997" s="112"/>
      <c r="Y997" s="112"/>
      <c r="Z997" s="112"/>
      <c r="AA997" s="112"/>
    </row>
    <row r="998" spans="1:27" ht="14.25" customHeight="1">
      <c r="A998" s="112"/>
      <c r="B998" s="114"/>
      <c r="C998" s="112"/>
      <c r="D998" s="112"/>
      <c r="E998" s="112"/>
      <c r="F998" s="112"/>
      <c r="G998" s="112"/>
      <c r="H998" s="112"/>
      <c r="I998" s="147"/>
      <c r="J998" s="112"/>
      <c r="K998" s="112"/>
      <c r="L998" s="112"/>
      <c r="M998" s="112"/>
      <c r="N998" s="112"/>
      <c r="O998" s="112"/>
      <c r="P998" s="112"/>
      <c r="Q998" s="112"/>
      <c r="R998" s="112"/>
      <c r="S998" s="112"/>
      <c r="T998" s="112"/>
      <c r="U998" s="112"/>
      <c r="V998" s="112"/>
      <c r="W998" s="112"/>
      <c r="X998" s="112"/>
      <c r="Y998" s="112"/>
      <c r="Z998" s="112"/>
      <c r="AA998" s="112"/>
    </row>
    <row r="999" spans="1:27" ht="14.25" customHeight="1">
      <c r="A999" s="112"/>
      <c r="B999" s="114"/>
      <c r="C999" s="112"/>
      <c r="D999" s="112"/>
      <c r="E999" s="112"/>
      <c r="F999" s="112"/>
      <c r="G999" s="112"/>
      <c r="H999" s="112"/>
      <c r="I999" s="147"/>
      <c r="J999" s="112"/>
      <c r="K999" s="112"/>
      <c r="L999" s="112"/>
      <c r="M999" s="112"/>
      <c r="N999" s="112"/>
      <c r="O999" s="112"/>
      <c r="P999" s="112"/>
      <c r="Q999" s="112"/>
      <c r="R999" s="112"/>
      <c r="S999" s="112"/>
      <c r="T999" s="112"/>
      <c r="U999" s="112"/>
      <c r="V999" s="112"/>
      <c r="W999" s="112"/>
      <c r="X999" s="112"/>
      <c r="Y999" s="112"/>
      <c r="Z999" s="112"/>
      <c r="AA999" s="112"/>
    </row>
    <row r="1000" spans="1:27" ht="14.25" customHeight="1">
      <c r="A1000" s="112"/>
      <c r="B1000" s="114"/>
      <c r="C1000" s="112"/>
      <c r="D1000" s="112"/>
      <c r="E1000" s="112"/>
      <c r="F1000" s="112"/>
      <c r="G1000" s="112"/>
      <c r="H1000" s="112"/>
      <c r="I1000" s="147"/>
      <c r="J1000" s="112"/>
      <c r="K1000" s="112"/>
      <c r="L1000" s="112"/>
      <c r="M1000" s="112"/>
      <c r="N1000" s="112"/>
      <c r="O1000" s="112"/>
      <c r="P1000" s="112"/>
      <c r="Q1000" s="112"/>
      <c r="R1000" s="112"/>
      <c r="S1000" s="112"/>
      <c r="T1000" s="112"/>
      <c r="U1000" s="112"/>
      <c r="V1000" s="112"/>
      <c r="W1000" s="112"/>
      <c r="X1000" s="112"/>
      <c r="Y1000" s="112"/>
      <c r="Z1000" s="112"/>
      <c r="AA1000" s="112"/>
    </row>
    <row r="1001" spans="1:27" ht="14.25" customHeight="1">
      <c r="A1001" s="112"/>
      <c r="B1001" s="114"/>
      <c r="C1001" s="112"/>
      <c r="D1001" s="112"/>
      <c r="E1001" s="112"/>
      <c r="F1001" s="112"/>
      <c r="G1001" s="112"/>
      <c r="H1001" s="112"/>
      <c r="I1001" s="147"/>
      <c r="J1001" s="112"/>
      <c r="K1001" s="112"/>
      <c r="L1001" s="112"/>
      <c r="M1001" s="112"/>
      <c r="N1001" s="112"/>
      <c r="O1001" s="112"/>
      <c r="P1001" s="112"/>
      <c r="Q1001" s="112"/>
      <c r="R1001" s="112"/>
      <c r="S1001" s="112"/>
      <c r="T1001" s="112"/>
      <c r="U1001" s="112"/>
      <c r="V1001" s="112"/>
      <c r="W1001" s="112"/>
      <c r="X1001" s="112"/>
      <c r="Y1001" s="112"/>
      <c r="Z1001" s="112"/>
      <c r="AA1001" s="112"/>
    </row>
    <row r="1002" spans="1:27" ht="14.25" customHeight="1">
      <c r="A1002" s="112"/>
      <c r="B1002" s="114"/>
      <c r="C1002" s="112"/>
      <c r="D1002" s="112"/>
      <c r="E1002" s="112"/>
      <c r="F1002" s="112"/>
      <c r="G1002" s="112"/>
      <c r="H1002" s="112"/>
      <c r="I1002" s="147"/>
      <c r="J1002" s="112"/>
      <c r="K1002" s="112"/>
      <c r="L1002" s="112"/>
      <c r="M1002" s="112"/>
      <c r="N1002" s="112"/>
      <c r="O1002" s="112"/>
      <c r="P1002" s="112"/>
      <c r="Q1002" s="112"/>
      <c r="R1002" s="112"/>
      <c r="S1002" s="112"/>
      <c r="T1002" s="112"/>
      <c r="U1002" s="112"/>
      <c r="V1002" s="112"/>
      <c r="W1002" s="112"/>
      <c r="X1002" s="112"/>
      <c r="Y1002" s="112"/>
      <c r="Z1002" s="112"/>
      <c r="AA1002" s="112"/>
    </row>
    <row r="1003" spans="1:27" ht="14.25" customHeight="1">
      <c r="A1003" s="112"/>
      <c r="B1003" s="114"/>
      <c r="C1003" s="112"/>
      <c r="D1003" s="112"/>
      <c r="E1003" s="112"/>
      <c r="F1003" s="112"/>
      <c r="G1003" s="112"/>
      <c r="H1003" s="112"/>
      <c r="I1003" s="147"/>
      <c r="J1003" s="112"/>
      <c r="K1003" s="112"/>
      <c r="L1003" s="112"/>
      <c r="M1003" s="112"/>
      <c r="N1003" s="112"/>
      <c r="O1003" s="112"/>
      <c r="P1003" s="112"/>
      <c r="Q1003" s="112"/>
      <c r="R1003" s="112"/>
      <c r="S1003" s="112"/>
      <c r="T1003" s="112"/>
      <c r="U1003" s="112"/>
      <c r="V1003" s="112"/>
      <c r="W1003" s="112"/>
      <c r="X1003" s="112"/>
      <c r="Y1003" s="112"/>
      <c r="Z1003" s="112"/>
      <c r="AA1003" s="112"/>
    </row>
    <row r="1004" spans="1:27" ht="14.25" customHeight="1">
      <c r="A1004" s="112"/>
      <c r="B1004" s="114"/>
      <c r="C1004" s="112"/>
      <c r="D1004" s="112"/>
      <c r="E1004" s="112"/>
      <c r="F1004" s="112"/>
      <c r="G1004" s="112"/>
      <c r="H1004" s="112"/>
      <c r="I1004" s="147"/>
      <c r="J1004" s="112"/>
      <c r="K1004" s="112"/>
      <c r="L1004" s="112"/>
      <c r="M1004" s="112"/>
      <c r="N1004" s="112"/>
      <c r="O1004" s="112"/>
      <c r="P1004" s="112"/>
      <c r="Q1004" s="112"/>
      <c r="R1004" s="112"/>
      <c r="S1004" s="112"/>
      <c r="T1004" s="112"/>
      <c r="U1004" s="112"/>
      <c r="V1004" s="112"/>
      <c r="W1004" s="112"/>
      <c r="X1004" s="112"/>
      <c r="Y1004" s="112"/>
      <c r="Z1004" s="112"/>
      <c r="AA1004" s="112"/>
    </row>
    <row r="1005" spans="1:27" ht="14.25" customHeight="1">
      <c r="A1005" s="112"/>
      <c r="B1005" s="114"/>
      <c r="C1005" s="112"/>
      <c r="D1005" s="112"/>
      <c r="E1005" s="112"/>
      <c r="F1005" s="112"/>
      <c r="G1005" s="112"/>
      <c r="H1005" s="112"/>
      <c r="I1005" s="147"/>
      <c r="J1005" s="112"/>
      <c r="K1005" s="112"/>
      <c r="L1005" s="112"/>
      <c r="M1005" s="112"/>
      <c r="N1005" s="112"/>
      <c r="O1005" s="112"/>
      <c r="P1005" s="112"/>
      <c r="Q1005" s="112"/>
      <c r="R1005" s="112"/>
      <c r="S1005" s="112"/>
      <c r="T1005" s="112"/>
      <c r="U1005" s="112"/>
      <c r="V1005" s="112"/>
      <c r="W1005" s="112"/>
      <c r="X1005" s="112"/>
      <c r="Y1005" s="112"/>
      <c r="Z1005" s="112"/>
      <c r="AA1005" s="112"/>
    </row>
    <row r="1006" spans="1:27" ht="14.25" customHeight="1">
      <c r="A1006" s="112"/>
      <c r="B1006" s="114"/>
      <c r="C1006" s="112"/>
      <c r="D1006" s="112"/>
      <c r="E1006" s="112"/>
      <c r="F1006" s="112"/>
      <c r="G1006" s="112"/>
      <c r="H1006" s="112"/>
      <c r="I1006" s="147"/>
      <c r="J1006" s="112"/>
      <c r="K1006" s="112"/>
      <c r="L1006" s="112"/>
      <c r="M1006" s="112"/>
      <c r="N1006" s="112"/>
      <c r="O1006" s="112"/>
      <c r="P1006" s="112"/>
      <c r="Q1006" s="112"/>
      <c r="R1006" s="112"/>
      <c r="S1006" s="112"/>
      <c r="T1006" s="112"/>
      <c r="U1006" s="112"/>
      <c r="V1006" s="112"/>
      <c r="W1006" s="112"/>
      <c r="X1006" s="112"/>
      <c r="Y1006" s="112"/>
      <c r="Z1006" s="112"/>
      <c r="AA1006" s="112"/>
    </row>
    <row r="1007" spans="1:27" ht="14.25" customHeight="1">
      <c r="A1007" s="112"/>
      <c r="B1007" s="114"/>
      <c r="C1007" s="112"/>
      <c r="D1007" s="112"/>
      <c r="E1007" s="112"/>
      <c r="F1007" s="112"/>
      <c r="G1007" s="112"/>
      <c r="H1007" s="112"/>
      <c r="I1007" s="147"/>
      <c r="J1007" s="112"/>
      <c r="K1007" s="112"/>
      <c r="L1007" s="112"/>
      <c r="M1007" s="112"/>
      <c r="N1007" s="112"/>
      <c r="O1007" s="112"/>
      <c r="P1007" s="112"/>
      <c r="Q1007" s="112"/>
      <c r="R1007" s="112"/>
      <c r="S1007" s="112"/>
      <c r="T1007" s="112"/>
      <c r="U1007" s="112"/>
      <c r="V1007" s="112"/>
      <c r="W1007" s="112"/>
      <c r="X1007" s="112"/>
      <c r="Y1007" s="112"/>
      <c r="Z1007" s="112"/>
      <c r="AA1007" s="112"/>
    </row>
    <row r="1008" spans="1:27" ht="14.25" customHeight="1">
      <c r="A1008" s="112"/>
      <c r="B1008" s="114"/>
      <c r="C1008" s="112"/>
      <c r="D1008" s="112"/>
      <c r="E1008" s="112"/>
      <c r="F1008" s="112"/>
      <c r="G1008" s="112"/>
      <c r="H1008" s="112"/>
      <c r="I1008" s="147"/>
      <c r="J1008" s="112"/>
      <c r="K1008" s="112"/>
      <c r="L1008" s="112"/>
      <c r="M1008" s="112"/>
      <c r="N1008" s="112"/>
      <c r="O1008" s="112"/>
      <c r="P1008" s="112"/>
      <c r="Q1008" s="112"/>
      <c r="R1008" s="112"/>
      <c r="S1008" s="112"/>
      <c r="T1008" s="112"/>
      <c r="U1008" s="112"/>
      <c r="V1008" s="112"/>
      <c r="W1008" s="112"/>
      <c r="X1008" s="112"/>
      <c r="Y1008" s="112"/>
      <c r="Z1008" s="112"/>
      <c r="AA1008" s="112"/>
    </row>
    <row r="1009" spans="1:27" ht="14.25" customHeight="1">
      <c r="A1009" s="112"/>
      <c r="B1009" s="114"/>
      <c r="C1009" s="112"/>
      <c r="D1009" s="112"/>
      <c r="E1009" s="112"/>
      <c r="F1009" s="112"/>
      <c r="G1009" s="112"/>
      <c r="H1009" s="112"/>
      <c r="I1009" s="147"/>
      <c r="J1009" s="112"/>
      <c r="K1009" s="112"/>
      <c r="L1009" s="112"/>
      <c r="M1009" s="112"/>
      <c r="N1009" s="112"/>
      <c r="O1009" s="112"/>
      <c r="P1009" s="112"/>
      <c r="Q1009" s="112"/>
      <c r="R1009" s="112"/>
      <c r="S1009" s="112"/>
      <c r="T1009" s="112"/>
      <c r="U1009" s="112"/>
      <c r="V1009" s="112"/>
      <c r="W1009" s="112"/>
      <c r="X1009" s="112"/>
      <c r="Y1009" s="112"/>
      <c r="Z1009" s="112"/>
      <c r="AA1009" s="112"/>
    </row>
    <row r="1010" spans="1:27" ht="14.25" customHeight="1">
      <c r="A1010" s="112"/>
      <c r="B1010" s="114"/>
      <c r="C1010" s="112"/>
      <c r="D1010" s="112"/>
      <c r="E1010" s="112"/>
      <c r="F1010" s="112"/>
      <c r="G1010" s="112"/>
      <c r="H1010" s="112"/>
      <c r="I1010" s="147"/>
      <c r="J1010" s="112"/>
      <c r="K1010" s="112"/>
      <c r="L1010" s="112"/>
      <c r="M1010" s="112"/>
      <c r="N1010" s="112"/>
      <c r="O1010" s="112"/>
      <c r="P1010" s="112"/>
      <c r="Q1010" s="112"/>
      <c r="R1010" s="112"/>
      <c r="S1010" s="112"/>
      <c r="T1010" s="112"/>
      <c r="U1010" s="112"/>
      <c r="V1010" s="112"/>
      <c r="W1010" s="112"/>
      <c r="X1010" s="112"/>
      <c r="Y1010" s="112"/>
      <c r="Z1010" s="112"/>
      <c r="AA1010" s="112"/>
    </row>
    <row r="1011" spans="1:27" ht="14.25" customHeight="1">
      <c r="A1011" s="112"/>
      <c r="B1011" s="114"/>
      <c r="C1011" s="112"/>
      <c r="D1011" s="112"/>
      <c r="E1011" s="112"/>
      <c r="F1011" s="112"/>
      <c r="G1011" s="112"/>
      <c r="H1011" s="112"/>
      <c r="I1011" s="147"/>
      <c r="J1011" s="112"/>
      <c r="K1011" s="112"/>
      <c r="L1011" s="112"/>
      <c r="M1011" s="112"/>
      <c r="N1011" s="112"/>
      <c r="O1011" s="112"/>
      <c r="P1011" s="112"/>
      <c r="Q1011" s="112"/>
      <c r="R1011" s="112"/>
      <c r="S1011" s="112"/>
      <c r="T1011" s="112"/>
      <c r="U1011" s="112"/>
      <c r="V1011" s="112"/>
      <c r="W1011" s="112"/>
      <c r="X1011" s="112"/>
      <c r="Y1011" s="112"/>
      <c r="Z1011" s="112"/>
      <c r="AA1011" s="112"/>
    </row>
    <row r="1012" spans="1:27" ht="14.25" customHeight="1">
      <c r="A1012" s="112"/>
      <c r="B1012" s="114"/>
      <c r="C1012" s="112"/>
      <c r="D1012" s="112"/>
      <c r="E1012" s="112"/>
      <c r="F1012" s="112"/>
      <c r="G1012" s="112"/>
      <c r="H1012" s="112"/>
      <c r="I1012" s="147"/>
      <c r="J1012" s="112"/>
      <c r="K1012" s="112"/>
      <c r="L1012" s="112"/>
      <c r="M1012" s="112"/>
      <c r="N1012" s="112"/>
      <c r="O1012" s="112"/>
      <c r="P1012" s="112"/>
      <c r="Q1012" s="112"/>
      <c r="R1012" s="112"/>
      <c r="S1012" s="112"/>
      <c r="T1012" s="112"/>
      <c r="U1012" s="112"/>
      <c r="V1012" s="112"/>
      <c r="W1012" s="112"/>
      <c r="X1012" s="112"/>
      <c r="Y1012" s="112"/>
      <c r="Z1012" s="112"/>
      <c r="AA1012" s="112"/>
    </row>
    <row r="1013" spans="1:27" ht="14.25" customHeight="1">
      <c r="A1013" s="112"/>
      <c r="B1013" s="114"/>
      <c r="C1013" s="112"/>
      <c r="D1013" s="112"/>
      <c r="E1013" s="112"/>
      <c r="F1013" s="112"/>
      <c r="G1013" s="112"/>
      <c r="H1013" s="112"/>
      <c r="I1013" s="147"/>
      <c r="J1013" s="112"/>
      <c r="K1013" s="112"/>
      <c r="L1013" s="112"/>
      <c r="M1013" s="112"/>
      <c r="N1013" s="112"/>
      <c r="O1013" s="112"/>
      <c r="P1013" s="112"/>
      <c r="Q1013" s="112"/>
      <c r="R1013" s="112"/>
      <c r="S1013" s="112"/>
      <c r="T1013" s="112"/>
      <c r="U1013" s="112"/>
      <c r="V1013" s="112"/>
      <c r="W1013" s="112"/>
      <c r="X1013" s="112"/>
      <c r="Y1013" s="112"/>
      <c r="Z1013" s="112"/>
      <c r="AA1013" s="112"/>
    </row>
    <row r="1014" spans="1:27" ht="14.25" customHeight="1">
      <c r="A1014" s="112"/>
      <c r="B1014" s="114"/>
      <c r="C1014" s="112"/>
      <c r="D1014" s="112"/>
      <c r="E1014" s="112"/>
      <c r="F1014" s="112"/>
      <c r="G1014" s="112"/>
      <c r="H1014" s="112"/>
      <c r="I1014" s="147"/>
      <c r="J1014" s="112"/>
      <c r="K1014" s="112"/>
      <c r="L1014" s="112"/>
      <c r="M1014" s="112"/>
      <c r="N1014" s="112"/>
      <c r="O1014" s="112"/>
      <c r="P1014" s="112"/>
      <c r="Q1014" s="112"/>
      <c r="R1014" s="112"/>
      <c r="S1014" s="112"/>
      <c r="T1014" s="112"/>
      <c r="U1014" s="112"/>
      <c r="V1014" s="112"/>
      <c r="W1014" s="112"/>
      <c r="X1014" s="112"/>
      <c r="Y1014" s="112"/>
      <c r="Z1014" s="112"/>
      <c r="AA1014" s="112"/>
    </row>
    <row r="1015" spans="1:27" ht="14.25" customHeight="1">
      <c r="A1015" s="112"/>
      <c r="B1015" s="114"/>
      <c r="C1015" s="112"/>
      <c r="D1015" s="112"/>
      <c r="E1015" s="112"/>
      <c r="F1015" s="112"/>
      <c r="G1015" s="112"/>
      <c r="H1015" s="112"/>
      <c r="I1015" s="147"/>
      <c r="J1015" s="112"/>
      <c r="K1015" s="112"/>
      <c r="L1015" s="112"/>
      <c r="M1015" s="112"/>
      <c r="N1015" s="112"/>
      <c r="O1015" s="112"/>
      <c r="P1015" s="112"/>
      <c r="Q1015" s="112"/>
      <c r="R1015" s="112"/>
      <c r="S1015" s="112"/>
      <c r="T1015" s="112"/>
      <c r="U1015" s="112"/>
      <c r="V1015" s="112"/>
      <c r="W1015" s="112"/>
      <c r="X1015" s="112"/>
      <c r="Y1015" s="112"/>
      <c r="Z1015" s="112"/>
      <c r="AA1015" s="112"/>
    </row>
    <row r="1016" spans="1:27" ht="14.25" customHeight="1">
      <c r="A1016" s="112"/>
      <c r="B1016" s="114"/>
      <c r="C1016" s="112"/>
      <c r="D1016" s="112"/>
      <c r="E1016" s="112"/>
      <c r="F1016" s="112"/>
      <c r="G1016" s="112"/>
      <c r="H1016" s="112"/>
      <c r="I1016" s="147"/>
      <c r="J1016" s="112"/>
      <c r="K1016" s="112"/>
      <c r="L1016" s="112"/>
      <c r="M1016" s="112"/>
      <c r="N1016" s="112"/>
      <c r="O1016" s="112"/>
      <c r="P1016" s="112"/>
      <c r="Q1016" s="112"/>
      <c r="R1016" s="112"/>
      <c r="S1016" s="112"/>
      <c r="T1016" s="112"/>
      <c r="U1016" s="112"/>
      <c r="V1016" s="112"/>
      <c r="W1016" s="112"/>
      <c r="X1016" s="112"/>
      <c r="Y1016" s="112"/>
      <c r="Z1016" s="112"/>
      <c r="AA1016" s="112"/>
    </row>
    <row r="1017" spans="1:27" ht="14.25" customHeight="1">
      <c r="A1017" s="112"/>
      <c r="B1017" s="114"/>
      <c r="C1017" s="112"/>
      <c r="D1017" s="112"/>
      <c r="E1017" s="112"/>
      <c r="F1017" s="112"/>
      <c r="G1017" s="112"/>
      <c r="H1017" s="112"/>
      <c r="I1017" s="147"/>
      <c r="J1017" s="112"/>
      <c r="K1017" s="112"/>
      <c r="L1017" s="112"/>
      <c r="M1017" s="112"/>
      <c r="N1017" s="112"/>
      <c r="O1017" s="112"/>
      <c r="P1017" s="112"/>
      <c r="Q1017" s="112"/>
      <c r="R1017" s="112"/>
      <c r="S1017" s="112"/>
      <c r="T1017" s="112"/>
      <c r="U1017" s="112"/>
      <c r="V1017" s="112"/>
      <c r="W1017" s="112"/>
      <c r="X1017" s="112"/>
      <c r="Y1017" s="112"/>
      <c r="Z1017" s="112"/>
      <c r="AA1017" s="112"/>
    </row>
    <row r="1018" spans="1:27" ht="14.25" customHeight="1">
      <c r="A1018" s="112"/>
      <c r="B1018" s="114"/>
      <c r="C1018" s="112"/>
      <c r="D1018" s="112"/>
      <c r="E1018" s="112"/>
      <c r="F1018" s="112"/>
      <c r="G1018" s="112"/>
      <c r="H1018" s="112"/>
      <c r="I1018" s="147"/>
      <c r="J1018" s="112"/>
      <c r="K1018" s="112"/>
      <c r="L1018" s="112"/>
      <c r="M1018" s="112"/>
      <c r="N1018" s="112"/>
      <c r="O1018" s="112"/>
      <c r="P1018" s="112"/>
      <c r="Q1018" s="112"/>
      <c r="R1018" s="112"/>
      <c r="S1018" s="112"/>
      <c r="T1018" s="112"/>
      <c r="U1018" s="112"/>
      <c r="V1018" s="112"/>
      <c r="W1018" s="112"/>
      <c r="X1018" s="112"/>
      <c r="Y1018" s="112"/>
      <c r="Z1018" s="112"/>
      <c r="AA1018" s="112"/>
    </row>
    <row r="1019" spans="1:27" ht="14.25" customHeight="1">
      <c r="A1019" s="112"/>
      <c r="B1019" s="114"/>
      <c r="C1019" s="112"/>
      <c r="D1019" s="112"/>
      <c r="E1019" s="112"/>
      <c r="F1019" s="112"/>
      <c r="G1019" s="112"/>
      <c r="H1019" s="112"/>
      <c r="I1019" s="147"/>
      <c r="J1019" s="112"/>
      <c r="K1019" s="112"/>
      <c r="L1019" s="112"/>
      <c r="M1019" s="112"/>
      <c r="N1019" s="112"/>
      <c r="O1019" s="112"/>
      <c r="P1019" s="112"/>
      <c r="Q1019" s="112"/>
      <c r="R1019" s="112"/>
      <c r="S1019" s="112"/>
      <c r="T1019" s="112"/>
      <c r="U1019" s="112"/>
      <c r="V1019" s="112"/>
      <c r="W1019" s="112"/>
      <c r="X1019" s="112"/>
      <c r="Y1019" s="112"/>
      <c r="Z1019" s="112"/>
      <c r="AA1019" s="112"/>
    </row>
    <row r="1020" spans="1:27" ht="14.25" customHeight="1">
      <c r="A1020" s="112"/>
      <c r="B1020" s="114"/>
      <c r="C1020" s="112"/>
      <c r="D1020" s="112"/>
      <c r="E1020" s="112"/>
      <c r="F1020" s="112"/>
      <c r="G1020" s="112"/>
      <c r="H1020" s="112"/>
      <c r="I1020" s="147"/>
      <c r="J1020" s="112"/>
      <c r="K1020" s="112"/>
      <c r="L1020" s="112"/>
      <c r="M1020" s="112"/>
      <c r="N1020" s="112"/>
      <c r="O1020" s="112"/>
      <c r="P1020" s="112"/>
      <c r="Q1020" s="112"/>
      <c r="R1020" s="112"/>
      <c r="S1020" s="112"/>
      <c r="T1020" s="112"/>
      <c r="U1020" s="112"/>
      <c r="V1020" s="112"/>
      <c r="W1020" s="112"/>
      <c r="X1020" s="112"/>
      <c r="Y1020" s="112"/>
      <c r="Z1020" s="112"/>
      <c r="AA1020" s="112"/>
    </row>
    <row r="1021" spans="1:27" ht="14.25" customHeight="1">
      <c r="A1021" s="112"/>
      <c r="B1021" s="114"/>
      <c r="C1021" s="112"/>
      <c r="D1021" s="112"/>
      <c r="E1021" s="112"/>
      <c r="F1021" s="112"/>
      <c r="G1021" s="112"/>
      <c r="H1021" s="112"/>
      <c r="I1021" s="147"/>
      <c r="J1021" s="112"/>
      <c r="K1021" s="112"/>
      <c r="L1021" s="112"/>
      <c r="M1021" s="112"/>
      <c r="N1021" s="112"/>
      <c r="O1021" s="112"/>
      <c r="P1021" s="112"/>
      <c r="Q1021" s="112"/>
      <c r="R1021" s="112"/>
      <c r="S1021" s="112"/>
      <c r="T1021" s="112"/>
      <c r="U1021" s="112"/>
      <c r="V1021" s="112"/>
      <c r="W1021" s="112"/>
      <c r="X1021" s="112"/>
      <c r="Y1021" s="112"/>
      <c r="Z1021" s="112"/>
      <c r="AA1021" s="112"/>
    </row>
    <row r="1022" spans="1:27" ht="14.25" customHeight="1">
      <c r="A1022" s="112"/>
      <c r="B1022" s="114"/>
      <c r="C1022" s="112"/>
      <c r="D1022" s="112"/>
      <c r="E1022" s="112"/>
      <c r="F1022" s="112"/>
      <c r="G1022" s="112"/>
      <c r="H1022" s="112"/>
      <c r="I1022" s="147"/>
      <c r="J1022" s="112"/>
      <c r="K1022" s="112"/>
      <c r="L1022" s="112"/>
      <c r="M1022" s="112"/>
      <c r="N1022" s="112"/>
      <c r="O1022" s="112"/>
      <c r="P1022" s="112"/>
      <c r="Q1022" s="112"/>
      <c r="R1022" s="112"/>
      <c r="S1022" s="112"/>
      <c r="T1022" s="112"/>
      <c r="U1022" s="112"/>
      <c r="V1022" s="112"/>
      <c r="W1022" s="112"/>
      <c r="X1022" s="112"/>
      <c r="Y1022" s="112"/>
      <c r="Z1022" s="112"/>
      <c r="AA1022" s="112"/>
    </row>
    <row r="1023" spans="1:27" ht="14.25" customHeight="1">
      <c r="A1023" s="112"/>
      <c r="B1023" s="114"/>
      <c r="C1023" s="112"/>
      <c r="D1023" s="112"/>
      <c r="E1023" s="112"/>
      <c r="F1023" s="112"/>
      <c r="G1023" s="112"/>
      <c r="H1023" s="112"/>
      <c r="I1023" s="147"/>
      <c r="J1023" s="112"/>
      <c r="K1023" s="112"/>
      <c r="L1023" s="112"/>
      <c r="M1023" s="112"/>
      <c r="N1023" s="112"/>
      <c r="O1023" s="112"/>
      <c r="P1023" s="112"/>
      <c r="Q1023" s="112"/>
      <c r="R1023" s="112"/>
      <c r="S1023" s="112"/>
      <c r="T1023" s="112"/>
      <c r="U1023" s="112"/>
      <c r="V1023" s="112"/>
      <c r="W1023" s="112"/>
      <c r="X1023" s="112"/>
      <c r="Y1023" s="112"/>
      <c r="Z1023" s="112"/>
      <c r="AA1023" s="112"/>
    </row>
    <row r="1024" spans="1:27" ht="14.25" customHeight="1">
      <c r="A1024" s="112"/>
      <c r="B1024" s="114"/>
      <c r="C1024" s="112"/>
      <c r="D1024" s="112"/>
      <c r="E1024" s="112"/>
      <c r="F1024" s="112"/>
      <c r="G1024" s="112"/>
      <c r="H1024" s="112"/>
      <c r="I1024" s="147"/>
      <c r="J1024" s="112"/>
      <c r="K1024" s="112"/>
      <c r="L1024" s="112"/>
      <c r="M1024" s="112"/>
      <c r="N1024" s="112"/>
      <c r="O1024" s="112"/>
      <c r="P1024" s="112"/>
      <c r="Q1024" s="112"/>
      <c r="R1024" s="112"/>
      <c r="S1024" s="112"/>
      <c r="T1024" s="112"/>
      <c r="U1024" s="112"/>
      <c r="V1024" s="112"/>
      <c r="W1024" s="112"/>
      <c r="X1024" s="112"/>
      <c r="Y1024" s="112"/>
      <c r="Z1024" s="112"/>
      <c r="AA1024" s="112"/>
    </row>
    <row r="1025" spans="1:27" ht="14.25" customHeight="1">
      <c r="A1025" s="112"/>
      <c r="B1025" s="114"/>
      <c r="C1025" s="112"/>
      <c r="D1025" s="112"/>
      <c r="E1025" s="112"/>
      <c r="F1025" s="112"/>
      <c r="G1025" s="112"/>
      <c r="H1025" s="112"/>
      <c r="I1025" s="147"/>
      <c r="J1025" s="112"/>
      <c r="K1025" s="112"/>
      <c r="L1025" s="112"/>
      <c r="M1025" s="112"/>
      <c r="N1025" s="112"/>
      <c r="O1025" s="112"/>
      <c r="P1025" s="112"/>
      <c r="Q1025" s="112"/>
      <c r="R1025" s="112"/>
      <c r="S1025" s="112"/>
      <c r="T1025" s="112"/>
      <c r="U1025" s="112"/>
      <c r="V1025" s="112"/>
      <c r="W1025" s="112"/>
      <c r="X1025" s="112"/>
      <c r="Y1025" s="112"/>
      <c r="Z1025" s="112"/>
      <c r="AA1025" s="112"/>
    </row>
    <row r="1026" spans="1:27" ht="14.25" customHeight="1">
      <c r="A1026" s="112"/>
      <c r="B1026" s="114"/>
      <c r="C1026" s="112"/>
      <c r="D1026" s="112"/>
      <c r="E1026" s="112"/>
      <c r="F1026" s="112"/>
      <c r="G1026" s="112"/>
      <c r="H1026" s="112"/>
      <c r="I1026" s="147"/>
      <c r="J1026" s="112"/>
      <c r="K1026" s="112"/>
      <c r="L1026" s="112"/>
      <c r="M1026" s="112"/>
      <c r="N1026" s="112"/>
      <c r="O1026" s="112"/>
      <c r="P1026" s="112"/>
      <c r="Q1026" s="112"/>
      <c r="R1026" s="112"/>
      <c r="S1026" s="112"/>
      <c r="T1026" s="112"/>
      <c r="U1026" s="112"/>
      <c r="V1026" s="112"/>
      <c r="W1026" s="112"/>
      <c r="X1026" s="112"/>
      <c r="Y1026" s="112"/>
      <c r="Z1026" s="112"/>
      <c r="AA1026" s="112"/>
    </row>
    <row r="1027" spans="1:27" ht="14.25" customHeight="1">
      <c r="A1027" s="112"/>
      <c r="B1027" s="114"/>
      <c r="C1027" s="112"/>
      <c r="D1027" s="112"/>
      <c r="E1027" s="112"/>
      <c r="F1027" s="112"/>
      <c r="G1027" s="112"/>
      <c r="H1027" s="112"/>
      <c r="I1027" s="147"/>
      <c r="J1027" s="112"/>
      <c r="K1027" s="112"/>
      <c r="L1027" s="112"/>
      <c r="M1027" s="112"/>
      <c r="N1027" s="112"/>
      <c r="O1027" s="112"/>
      <c r="P1027" s="112"/>
      <c r="Q1027" s="112"/>
      <c r="R1027" s="112"/>
      <c r="S1027" s="112"/>
      <c r="T1027" s="112"/>
      <c r="U1027" s="112"/>
      <c r="V1027" s="112"/>
      <c r="W1027" s="112"/>
      <c r="X1027" s="112"/>
      <c r="Y1027" s="112"/>
      <c r="Z1027" s="112"/>
      <c r="AA1027" s="112"/>
    </row>
    <row r="1028" spans="1:27" ht="14.25" customHeight="1">
      <c r="A1028" s="112"/>
      <c r="B1028" s="114"/>
      <c r="C1028" s="112"/>
      <c r="D1028" s="112"/>
      <c r="E1028" s="112"/>
      <c r="F1028" s="112"/>
      <c r="G1028" s="112"/>
      <c r="H1028" s="112"/>
      <c r="I1028" s="147"/>
      <c r="J1028" s="112"/>
      <c r="K1028" s="112"/>
      <c r="L1028" s="112"/>
      <c r="M1028" s="112"/>
      <c r="N1028" s="112"/>
      <c r="O1028" s="112"/>
      <c r="P1028" s="112"/>
      <c r="Q1028" s="112"/>
      <c r="R1028" s="112"/>
      <c r="S1028" s="112"/>
      <c r="T1028" s="112"/>
      <c r="U1028" s="112"/>
      <c r="V1028" s="112"/>
      <c r="W1028" s="112"/>
      <c r="X1028" s="112"/>
      <c r="Y1028" s="112"/>
      <c r="Z1028" s="112"/>
      <c r="AA1028" s="112"/>
    </row>
    <row r="1029" spans="1:27" ht="14.25" customHeight="1">
      <c r="A1029" s="112"/>
      <c r="B1029" s="114"/>
      <c r="C1029" s="112"/>
      <c r="D1029" s="112"/>
      <c r="E1029" s="112"/>
      <c r="F1029" s="112"/>
      <c r="G1029" s="112"/>
      <c r="H1029" s="112"/>
      <c r="I1029" s="147"/>
      <c r="J1029" s="112"/>
      <c r="K1029" s="112"/>
      <c r="L1029" s="112"/>
      <c r="M1029" s="112"/>
      <c r="N1029" s="112"/>
      <c r="O1029" s="112"/>
      <c r="P1029" s="112"/>
      <c r="Q1029" s="112"/>
      <c r="R1029" s="112"/>
      <c r="S1029" s="112"/>
      <c r="T1029" s="112"/>
      <c r="U1029" s="112"/>
      <c r="V1029" s="112"/>
      <c r="W1029" s="112"/>
      <c r="X1029" s="112"/>
      <c r="Y1029" s="112"/>
      <c r="Z1029" s="112"/>
      <c r="AA1029" s="112"/>
    </row>
    <row r="1030" spans="1:27" ht="14.25" customHeight="1">
      <c r="A1030" s="112"/>
      <c r="B1030" s="114"/>
      <c r="C1030" s="112"/>
      <c r="D1030" s="112"/>
      <c r="E1030" s="112"/>
      <c r="F1030" s="112"/>
      <c r="G1030" s="112"/>
      <c r="H1030" s="112"/>
      <c r="I1030" s="147"/>
      <c r="J1030" s="112"/>
      <c r="K1030" s="112"/>
      <c r="L1030" s="112"/>
      <c r="M1030" s="112"/>
      <c r="N1030" s="112"/>
      <c r="O1030" s="112"/>
      <c r="P1030" s="112"/>
      <c r="Q1030" s="112"/>
      <c r="R1030" s="112"/>
      <c r="S1030" s="112"/>
      <c r="T1030" s="112"/>
      <c r="U1030" s="112"/>
      <c r="V1030" s="112"/>
      <c r="W1030" s="112"/>
      <c r="X1030" s="112"/>
      <c r="Y1030" s="112"/>
      <c r="Z1030" s="112"/>
      <c r="AA1030" s="112"/>
    </row>
    <row r="1031" spans="1:27" ht="14.25" customHeight="1">
      <c r="A1031" s="112"/>
      <c r="B1031" s="114"/>
      <c r="C1031" s="112"/>
      <c r="D1031" s="112"/>
      <c r="E1031" s="112"/>
      <c r="F1031" s="112"/>
      <c r="G1031" s="112"/>
      <c r="H1031" s="112"/>
      <c r="I1031" s="147"/>
      <c r="J1031" s="112"/>
      <c r="K1031" s="112"/>
      <c r="L1031" s="112"/>
      <c r="M1031" s="112"/>
      <c r="N1031" s="112"/>
      <c r="O1031" s="112"/>
      <c r="P1031" s="112"/>
      <c r="Q1031" s="112"/>
      <c r="R1031" s="112"/>
      <c r="S1031" s="112"/>
      <c r="T1031" s="112"/>
      <c r="U1031" s="112"/>
      <c r="V1031" s="112"/>
      <c r="W1031" s="112"/>
      <c r="X1031" s="112"/>
      <c r="Y1031" s="112"/>
      <c r="Z1031" s="112"/>
      <c r="AA1031" s="112"/>
    </row>
    <row r="1032" spans="1:27" ht="14.25" customHeight="1">
      <c r="A1032" s="112"/>
      <c r="B1032" s="114"/>
      <c r="C1032" s="112"/>
      <c r="D1032" s="112"/>
      <c r="E1032" s="112"/>
      <c r="F1032" s="112"/>
      <c r="G1032" s="112"/>
      <c r="H1032" s="112"/>
      <c r="I1032" s="147"/>
      <c r="J1032" s="112"/>
      <c r="K1032" s="112"/>
      <c r="L1032" s="112"/>
      <c r="M1032" s="112"/>
      <c r="N1032" s="112"/>
      <c r="O1032" s="112"/>
      <c r="P1032" s="112"/>
      <c r="Q1032" s="112"/>
      <c r="R1032" s="112"/>
      <c r="S1032" s="112"/>
      <c r="T1032" s="112"/>
      <c r="U1032" s="112"/>
      <c r="V1032" s="112"/>
      <c r="W1032" s="112"/>
      <c r="X1032" s="112"/>
      <c r="Y1032" s="112"/>
      <c r="Z1032" s="112"/>
      <c r="AA1032" s="112"/>
    </row>
    <row r="1033" spans="1:27" ht="14.25" customHeight="1">
      <c r="A1033" s="112"/>
      <c r="B1033" s="114"/>
      <c r="C1033" s="112"/>
      <c r="D1033" s="112"/>
      <c r="E1033" s="112"/>
      <c r="F1033" s="112"/>
      <c r="G1033" s="112"/>
      <c r="H1033" s="112"/>
      <c r="I1033" s="147"/>
      <c r="J1033" s="112"/>
      <c r="K1033" s="112"/>
      <c r="L1033" s="112"/>
      <c r="M1033" s="112"/>
      <c r="N1033" s="112"/>
      <c r="O1033" s="112"/>
      <c r="P1033" s="112"/>
      <c r="Q1033" s="112"/>
      <c r="R1033" s="112"/>
      <c r="S1033" s="112"/>
      <c r="T1033" s="112"/>
      <c r="U1033" s="112"/>
      <c r="V1033" s="112"/>
      <c r="W1033" s="112"/>
      <c r="X1033" s="112"/>
      <c r="Y1033" s="112"/>
      <c r="Z1033" s="112"/>
      <c r="AA1033" s="112"/>
    </row>
    <row r="1034" spans="1:27" ht="14.25" customHeight="1">
      <c r="A1034" s="112"/>
      <c r="B1034" s="114"/>
      <c r="C1034" s="112"/>
      <c r="D1034" s="112"/>
      <c r="E1034" s="112"/>
      <c r="F1034" s="112"/>
      <c r="G1034" s="112"/>
      <c r="H1034" s="112"/>
      <c r="I1034" s="147"/>
      <c r="J1034" s="112"/>
      <c r="K1034" s="112"/>
      <c r="L1034" s="112"/>
      <c r="M1034" s="112"/>
      <c r="N1034" s="112"/>
      <c r="O1034" s="112"/>
      <c r="P1034" s="112"/>
      <c r="Q1034" s="112"/>
      <c r="R1034" s="112"/>
      <c r="S1034" s="112"/>
      <c r="T1034" s="112"/>
      <c r="U1034" s="112"/>
      <c r="V1034" s="112"/>
      <c r="W1034" s="112"/>
      <c r="X1034" s="112"/>
      <c r="Y1034" s="112"/>
      <c r="Z1034" s="112"/>
      <c r="AA1034" s="112"/>
    </row>
    <row r="1035" spans="1:27" ht="14.25" customHeight="1">
      <c r="A1035" s="112"/>
      <c r="B1035" s="114"/>
      <c r="C1035" s="112"/>
      <c r="D1035" s="112"/>
      <c r="E1035" s="112"/>
      <c r="F1035" s="112"/>
      <c r="G1035" s="112"/>
      <c r="H1035" s="112"/>
      <c r="I1035" s="147"/>
      <c r="J1035" s="112"/>
      <c r="K1035" s="112"/>
      <c r="L1035" s="112"/>
      <c r="M1035" s="112"/>
      <c r="N1035" s="112"/>
      <c r="O1035" s="112"/>
      <c r="P1035" s="112"/>
      <c r="Q1035" s="112"/>
      <c r="R1035" s="112"/>
      <c r="S1035" s="112"/>
      <c r="T1035" s="112"/>
      <c r="U1035" s="112"/>
      <c r="V1035" s="112"/>
      <c r="W1035" s="112"/>
      <c r="X1035" s="112"/>
      <c r="Y1035" s="112"/>
      <c r="Z1035" s="112"/>
      <c r="AA1035" s="112"/>
    </row>
  </sheetData>
  <customSheetViews>
    <customSheetView guid="{ABC9A6D3-01D7-4460-9CCB-1A350B8261F4}" filter="1" showAutoFilter="1">
      <pageMargins left="0.7" right="0.7" top="0.75" bottom="0.75" header="0.3" footer="0.3"/>
      <autoFilter ref="I1:I1035"/>
      <extLst>
        <ext uri="GoogleSheetsCustomDataVersion1">
          <go:sheetsCustomData xmlns:go="http://customooxmlschemas.google.com/" filterViewId="1751903021"/>
        </ext>
      </extLst>
    </customSheetView>
    <customSheetView guid="{961AA40C-834D-407D-8338-050FACCC5C75}" filter="1" showAutoFilter="1">
      <pageMargins left="0.7" right="0.7" top="0.75" bottom="0.75" header="0.3" footer="0.3"/>
      <autoFilter ref="I1:I1035">
        <filterColumn colId="0">
          <filters>
            <filter val="Fail"/>
            <filter val="Onhold"/>
            <filter val="Pass"/>
          </filters>
        </filterColumn>
      </autoFilter>
      <extLst>
        <ext uri="GoogleSheetsCustomDataVersion1">
          <go:sheetsCustomData xmlns:go="http://customooxmlschemas.google.com/" filterViewId="248621837"/>
        </ext>
      </extLst>
    </customSheetView>
  </customSheetViews>
  <mergeCells count="18">
    <mergeCell ref="A58:A59"/>
    <mergeCell ref="B58:B59"/>
    <mergeCell ref="A61:A62"/>
    <mergeCell ref="B61:B62"/>
    <mergeCell ref="A68:A69"/>
    <mergeCell ref="B68:B69"/>
    <mergeCell ref="A71:A73"/>
    <mergeCell ref="B71:B73"/>
    <mergeCell ref="B80:B93"/>
    <mergeCell ref="B94:B96"/>
    <mergeCell ref="B97:B99"/>
    <mergeCell ref="B29:B45"/>
    <mergeCell ref="B52:B53"/>
    <mergeCell ref="B3:B7"/>
    <mergeCell ref="B8:B9"/>
    <mergeCell ref="B10:B15"/>
    <mergeCell ref="B18:B20"/>
    <mergeCell ref="B21:B27"/>
  </mergeCells>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7" r:id="rId16"/>
    <hyperlink ref="J18" r:id="rId17"/>
    <hyperlink ref="J19" r:id="rId18"/>
    <hyperlink ref="J20" r:id="rId19"/>
    <hyperlink ref="J21" r:id="rId20"/>
    <hyperlink ref="J22" r:id="rId21"/>
    <hyperlink ref="J23" r:id="rId22"/>
    <hyperlink ref="J24" r:id="rId23"/>
    <hyperlink ref="J25" r:id="rId24"/>
    <hyperlink ref="J26" r:id="rId25"/>
    <hyperlink ref="J27" r:id="rId26"/>
    <hyperlink ref="J28" r:id="rId27"/>
    <hyperlink ref="J29" r:id="rId28"/>
    <hyperlink ref="J30" r:id="rId29"/>
    <hyperlink ref="J31" r:id="rId30"/>
    <hyperlink ref="J32" r:id="rId31"/>
    <hyperlink ref="J33" r:id="rId32"/>
    <hyperlink ref="J34" r:id="rId33"/>
    <hyperlink ref="J35" r:id="rId34"/>
    <hyperlink ref="J36" r:id="rId35"/>
    <hyperlink ref="J37" r:id="rId36"/>
    <hyperlink ref="J38" r:id="rId37"/>
    <hyperlink ref="J39" r:id="rId38"/>
    <hyperlink ref="J40" r:id="rId39"/>
    <hyperlink ref="J41" r:id="rId40"/>
    <hyperlink ref="J42" r:id="rId41"/>
    <hyperlink ref="J43" r:id="rId42"/>
    <hyperlink ref="J44" r:id="rId43"/>
    <hyperlink ref="J45" r:id="rId44"/>
    <hyperlink ref="J46" r:id="rId45"/>
    <hyperlink ref="J47" r:id="rId46"/>
    <hyperlink ref="J48" r:id="rId47"/>
    <hyperlink ref="J49" r:id="rId48"/>
    <hyperlink ref="J50" r:id="rId49"/>
    <hyperlink ref="J51" r:id="rId50"/>
    <hyperlink ref="J52" r:id="rId51"/>
    <hyperlink ref="J53" r:id="rId52"/>
    <hyperlink ref="J54" r:id="rId53"/>
    <hyperlink ref="J55" r:id="rId54"/>
    <hyperlink ref="J56" r:id="rId55"/>
    <hyperlink ref="J57" r:id="rId56"/>
    <hyperlink ref="J58" r:id="rId57"/>
    <hyperlink ref="J59" r:id="rId58"/>
    <hyperlink ref="J60" r:id="rId59"/>
    <hyperlink ref="J61" r:id="rId60"/>
    <hyperlink ref="J62" r:id="rId61"/>
    <hyperlink ref="J63" r:id="rId62"/>
    <hyperlink ref="J64" r:id="rId63"/>
    <hyperlink ref="J65" r:id="rId64"/>
    <hyperlink ref="J66" r:id="rId65"/>
    <hyperlink ref="J67" r:id="rId66"/>
    <hyperlink ref="J68" r:id="rId67"/>
    <hyperlink ref="J69" r:id="rId68"/>
    <hyperlink ref="J70" r:id="rId69"/>
    <hyperlink ref="J71" r:id="rId70"/>
    <hyperlink ref="J72" r:id="rId71"/>
    <hyperlink ref="J73" r:id="rId72"/>
    <hyperlink ref="J74" r:id="rId73"/>
    <hyperlink ref="J75" r:id="rId74"/>
    <hyperlink ref="J76" r:id="rId75"/>
    <hyperlink ref="J77" r:id="rId76"/>
    <hyperlink ref="J78" r:id="rId77"/>
    <hyperlink ref="J79" r:id="rId78"/>
    <hyperlink ref="J80" r:id="rId79"/>
    <hyperlink ref="J81" r:id="rId80"/>
    <hyperlink ref="J82" r:id="rId81"/>
    <hyperlink ref="J83" r:id="rId82"/>
    <hyperlink ref="J84" r:id="rId83"/>
    <hyperlink ref="J85" r:id="rId84"/>
    <hyperlink ref="J86" r:id="rId85"/>
    <hyperlink ref="J87" r:id="rId86"/>
    <hyperlink ref="J88" r:id="rId87"/>
    <hyperlink ref="J89" r:id="rId88"/>
    <hyperlink ref="J90" r:id="rId89"/>
    <hyperlink ref="J91" r:id="rId90"/>
    <hyperlink ref="J92" r:id="rId91"/>
    <hyperlink ref="J93" r:id="rId92"/>
    <hyperlink ref="J94" r:id="rId93"/>
    <hyperlink ref="J95" r:id="rId94"/>
    <hyperlink ref="J96" r:id="rId95"/>
    <hyperlink ref="J97" r:id="rId96"/>
    <hyperlink ref="J98" r:id="rId97"/>
    <hyperlink ref="J99" r:id="rId98"/>
    <hyperlink ref="J100" r:id="rId99"/>
    <hyperlink ref="J101" r:id="rId100"/>
    <hyperlink ref="J102" r:id="rId101"/>
    <hyperlink ref="J103" r:id="rId102"/>
    <hyperlink ref="J104" r:id="rId103"/>
    <hyperlink ref="J105" r:id="rId104"/>
    <hyperlink ref="J106" r:id="rId105"/>
    <hyperlink ref="J107" r:id="rId106"/>
    <hyperlink ref="J108" r:id="rId107"/>
    <hyperlink ref="J109" r:id="rId108"/>
    <hyperlink ref="J110" r:id="rId109"/>
    <hyperlink ref="J111" r:id="rId110"/>
    <hyperlink ref="J112" r:id="rId111"/>
    <hyperlink ref="J113" r:id="rId112"/>
    <hyperlink ref="J114" r:id="rId113"/>
    <hyperlink ref="J115" r:id="rId114"/>
  </hyperlink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9"/>
  <sheetViews>
    <sheetView workbookViewId="0"/>
  </sheetViews>
  <sheetFormatPr defaultColWidth="14.42578125" defaultRowHeight="15" customHeight="1"/>
  <cols>
    <col min="1" max="1" width="12.7109375" customWidth="1"/>
    <col min="2" max="2" width="38" customWidth="1"/>
    <col min="3" max="3" width="12.28515625" customWidth="1"/>
    <col min="4" max="4" width="6.5703125" hidden="1" customWidth="1"/>
    <col min="5" max="5" width="14.42578125" customWidth="1"/>
    <col min="6" max="6" width="46.42578125" customWidth="1"/>
    <col min="7" max="7" width="43.42578125" customWidth="1"/>
    <col min="8" max="8" width="40.7109375" customWidth="1"/>
    <col min="9" max="9" width="7.28515625" customWidth="1"/>
    <col min="10" max="10" width="22.42578125" customWidth="1"/>
    <col min="11" max="11" width="31.7109375" customWidth="1"/>
    <col min="12" max="27" width="8.7109375" customWidth="1"/>
  </cols>
  <sheetData>
    <row r="1" spans="1:27" ht="14.25" customHeight="1">
      <c r="A1" s="130" t="s">
        <v>341</v>
      </c>
      <c r="B1" s="130" t="s">
        <v>342</v>
      </c>
      <c r="C1" s="130" t="s">
        <v>343</v>
      </c>
      <c r="D1" s="130" t="s">
        <v>344</v>
      </c>
      <c r="E1" s="132" t="s">
        <v>345</v>
      </c>
      <c r="F1" s="130" t="s">
        <v>171</v>
      </c>
      <c r="G1" s="131" t="s">
        <v>2428</v>
      </c>
      <c r="H1" s="130" t="s">
        <v>346</v>
      </c>
      <c r="I1" s="132" t="s">
        <v>347</v>
      </c>
      <c r="J1" s="133" t="s">
        <v>348</v>
      </c>
      <c r="K1" s="134" t="s">
        <v>349</v>
      </c>
      <c r="L1" s="135"/>
      <c r="M1" s="135"/>
      <c r="N1" s="135"/>
      <c r="O1" s="135"/>
      <c r="P1" s="135"/>
      <c r="Q1" s="135"/>
      <c r="R1" s="135"/>
      <c r="S1" s="135"/>
      <c r="T1" s="135"/>
      <c r="U1" s="135"/>
      <c r="V1" s="135"/>
      <c r="W1" s="135"/>
      <c r="X1" s="135"/>
      <c r="Y1" s="135"/>
      <c r="Z1" s="135"/>
      <c r="AA1" s="136"/>
    </row>
    <row r="2" spans="1:27" ht="14.25" customHeight="1">
      <c r="A2" s="114"/>
      <c r="B2" s="85" t="s">
        <v>1230</v>
      </c>
      <c r="C2" s="85" t="s">
        <v>2429</v>
      </c>
      <c r="D2" s="114"/>
      <c r="E2" s="85" t="s">
        <v>2430</v>
      </c>
      <c r="F2" s="144" t="s">
        <v>2431</v>
      </c>
      <c r="G2" s="144" t="s">
        <v>2432</v>
      </c>
      <c r="H2" s="138" t="s">
        <v>2433</v>
      </c>
      <c r="I2" s="175" t="s">
        <v>177</v>
      </c>
      <c r="J2" s="85" t="s">
        <v>362</v>
      </c>
      <c r="K2" s="114"/>
      <c r="L2" s="112"/>
      <c r="M2" s="112"/>
      <c r="N2" s="112"/>
      <c r="O2" s="112"/>
      <c r="P2" s="112"/>
      <c r="Q2" s="112"/>
      <c r="R2" s="112"/>
      <c r="S2" s="112"/>
      <c r="T2" s="112"/>
      <c r="U2" s="112"/>
      <c r="V2" s="112"/>
      <c r="W2" s="112"/>
      <c r="X2" s="112"/>
      <c r="Y2" s="112"/>
      <c r="Z2" s="112"/>
      <c r="AA2" s="112"/>
    </row>
    <row r="3" spans="1:27" ht="14.25" customHeight="1">
      <c r="A3" s="114"/>
      <c r="B3" s="85" t="s">
        <v>1230</v>
      </c>
      <c r="C3" s="85" t="s">
        <v>2434</v>
      </c>
      <c r="D3" s="114"/>
      <c r="E3" s="114"/>
      <c r="F3" s="144" t="s">
        <v>2435</v>
      </c>
      <c r="G3" s="144" t="s">
        <v>2436</v>
      </c>
      <c r="H3" s="138" t="s">
        <v>2437</v>
      </c>
      <c r="I3" s="175" t="s">
        <v>177</v>
      </c>
      <c r="J3" s="85" t="s">
        <v>362</v>
      </c>
      <c r="K3" s="114"/>
      <c r="L3" s="112"/>
      <c r="M3" s="112"/>
      <c r="N3" s="112"/>
      <c r="O3" s="112"/>
      <c r="P3" s="112"/>
      <c r="Q3" s="112"/>
      <c r="R3" s="112"/>
      <c r="S3" s="112"/>
      <c r="T3" s="112"/>
      <c r="U3" s="112"/>
      <c r="V3" s="112"/>
      <c r="W3" s="112"/>
      <c r="X3" s="112"/>
      <c r="Y3" s="112"/>
      <c r="Z3" s="112"/>
      <c r="AA3" s="112"/>
    </row>
    <row r="4" spans="1:27" ht="14.25" customHeight="1">
      <c r="A4" s="114"/>
      <c r="B4" s="85" t="s">
        <v>1230</v>
      </c>
      <c r="C4" s="85" t="s">
        <v>2438</v>
      </c>
      <c r="D4" s="114"/>
      <c r="E4" s="114"/>
      <c r="F4" s="144" t="s">
        <v>2439</v>
      </c>
      <c r="G4" s="144" t="s">
        <v>2436</v>
      </c>
      <c r="H4" s="138" t="s">
        <v>2437</v>
      </c>
      <c r="I4" s="175" t="s">
        <v>177</v>
      </c>
      <c r="J4" s="85" t="s">
        <v>362</v>
      </c>
      <c r="K4" s="114"/>
      <c r="L4" s="112"/>
      <c r="M4" s="112"/>
      <c r="N4" s="112"/>
      <c r="O4" s="112"/>
      <c r="P4" s="112"/>
      <c r="Q4" s="112"/>
      <c r="R4" s="112"/>
      <c r="S4" s="112"/>
      <c r="T4" s="112"/>
      <c r="U4" s="112"/>
      <c r="V4" s="112"/>
      <c r="W4" s="112"/>
      <c r="X4" s="112"/>
      <c r="Y4" s="112"/>
      <c r="Z4" s="112"/>
      <c r="AA4" s="112"/>
    </row>
    <row r="5" spans="1:27" ht="14.25" customHeight="1">
      <c r="A5" s="114"/>
      <c r="B5" s="85" t="s">
        <v>1230</v>
      </c>
      <c r="C5" s="85" t="s">
        <v>2440</v>
      </c>
      <c r="D5" s="114"/>
      <c r="E5" s="114"/>
      <c r="F5" s="144" t="s">
        <v>2441</v>
      </c>
      <c r="G5" s="144" t="s">
        <v>2442</v>
      </c>
      <c r="H5" s="138" t="s">
        <v>2443</v>
      </c>
      <c r="I5" s="175" t="s">
        <v>177</v>
      </c>
      <c r="J5" s="85" t="s">
        <v>362</v>
      </c>
      <c r="K5" s="114"/>
      <c r="L5" s="112"/>
      <c r="M5" s="112"/>
      <c r="N5" s="112"/>
      <c r="O5" s="112"/>
      <c r="P5" s="112"/>
      <c r="Q5" s="112"/>
      <c r="R5" s="112"/>
      <c r="S5" s="112"/>
      <c r="T5" s="112"/>
      <c r="U5" s="112"/>
      <c r="V5" s="112"/>
      <c r="W5" s="112"/>
      <c r="X5" s="112"/>
      <c r="Y5" s="112"/>
      <c r="Z5" s="112"/>
      <c r="AA5" s="112"/>
    </row>
    <row r="6" spans="1:27" ht="14.25" customHeight="1">
      <c r="A6" s="114"/>
      <c r="B6" s="85" t="s">
        <v>1230</v>
      </c>
      <c r="C6" s="85" t="s">
        <v>2444</v>
      </c>
      <c r="D6" s="114"/>
      <c r="E6" s="114"/>
      <c r="F6" s="144" t="s">
        <v>2445</v>
      </c>
      <c r="G6" s="144" t="s">
        <v>2446</v>
      </c>
      <c r="H6" s="138" t="s">
        <v>2447</v>
      </c>
      <c r="I6" s="175" t="s">
        <v>177</v>
      </c>
      <c r="J6" s="85" t="s">
        <v>362</v>
      </c>
      <c r="K6" s="114"/>
      <c r="L6" s="112"/>
      <c r="M6" s="112"/>
      <c r="N6" s="112"/>
      <c r="O6" s="112"/>
      <c r="P6" s="112"/>
      <c r="Q6" s="112"/>
      <c r="R6" s="112"/>
      <c r="S6" s="112"/>
      <c r="T6" s="112"/>
      <c r="U6" s="112"/>
      <c r="V6" s="112"/>
      <c r="W6" s="112"/>
      <c r="X6" s="112"/>
      <c r="Y6" s="112"/>
      <c r="Z6" s="112"/>
      <c r="AA6" s="112"/>
    </row>
    <row r="7" spans="1:27" ht="14.25" customHeight="1">
      <c r="A7" s="114"/>
      <c r="B7" s="85" t="s">
        <v>1230</v>
      </c>
      <c r="C7" s="85" t="s">
        <v>2448</v>
      </c>
      <c r="D7" s="114"/>
      <c r="E7" s="114"/>
      <c r="F7" s="144" t="s">
        <v>2449</v>
      </c>
      <c r="G7" s="176" t="s">
        <v>2450</v>
      </c>
      <c r="H7" s="138" t="s">
        <v>2451</v>
      </c>
      <c r="I7" s="175" t="s">
        <v>177</v>
      </c>
      <c r="J7" s="85" t="s">
        <v>362</v>
      </c>
      <c r="K7" s="114"/>
      <c r="L7" s="112"/>
      <c r="M7" s="112"/>
      <c r="N7" s="112"/>
      <c r="O7" s="112"/>
      <c r="P7" s="112"/>
      <c r="Q7" s="112"/>
      <c r="R7" s="112"/>
      <c r="S7" s="112"/>
      <c r="T7" s="112"/>
      <c r="U7" s="112"/>
      <c r="V7" s="112"/>
      <c r="W7" s="112"/>
      <c r="X7" s="112"/>
      <c r="Y7" s="112"/>
      <c r="Z7" s="112"/>
      <c r="AA7" s="112"/>
    </row>
    <row r="8" spans="1:27" ht="14.25" customHeight="1">
      <c r="A8" s="114"/>
      <c r="B8" s="85" t="s">
        <v>1230</v>
      </c>
      <c r="C8" s="85" t="s">
        <v>2452</v>
      </c>
      <c r="D8" s="114"/>
      <c r="E8" s="114"/>
      <c r="F8" s="144" t="s">
        <v>2453</v>
      </c>
      <c r="G8" s="144" t="s">
        <v>2454</v>
      </c>
      <c r="H8" s="138" t="s">
        <v>2455</v>
      </c>
      <c r="I8" s="175" t="s">
        <v>177</v>
      </c>
      <c r="J8" s="85" t="s">
        <v>362</v>
      </c>
      <c r="K8" s="114"/>
      <c r="L8" s="112"/>
      <c r="M8" s="112"/>
      <c r="N8" s="112"/>
      <c r="O8" s="112"/>
      <c r="P8" s="112"/>
      <c r="Q8" s="112"/>
      <c r="R8" s="112"/>
      <c r="S8" s="112"/>
      <c r="T8" s="112"/>
      <c r="U8" s="112"/>
      <c r="V8" s="112"/>
      <c r="W8" s="112"/>
      <c r="X8" s="112"/>
      <c r="Y8" s="112"/>
      <c r="Z8" s="112"/>
      <c r="AA8" s="112"/>
    </row>
    <row r="9" spans="1:27" ht="14.25" customHeight="1">
      <c r="A9" s="114"/>
      <c r="B9" s="85" t="s">
        <v>1230</v>
      </c>
      <c r="C9" s="85" t="s">
        <v>2456</v>
      </c>
      <c r="D9" s="114"/>
      <c r="E9" s="114"/>
      <c r="F9" s="144" t="s">
        <v>2457</v>
      </c>
      <c r="G9" s="144" t="s">
        <v>2458</v>
      </c>
      <c r="H9" s="138" t="s">
        <v>2459</v>
      </c>
      <c r="I9" s="175" t="s">
        <v>177</v>
      </c>
      <c r="J9" s="85" t="s">
        <v>362</v>
      </c>
      <c r="K9" s="114"/>
      <c r="L9" s="112"/>
      <c r="M9" s="112"/>
      <c r="N9" s="112"/>
      <c r="O9" s="112"/>
      <c r="P9" s="112"/>
      <c r="Q9" s="112"/>
      <c r="R9" s="112"/>
      <c r="S9" s="112"/>
      <c r="T9" s="112"/>
      <c r="U9" s="112"/>
      <c r="V9" s="112"/>
      <c r="W9" s="112"/>
      <c r="X9" s="112"/>
      <c r="Y9" s="112"/>
      <c r="Z9" s="112"/>
      <c r="AA9" s="112"/>
    </row>
    <row r="10" spans="1:27" ht="14.25" customHeight="1">
      <c r="A10" s="114"/>
      <c r="B10" s="85" t="s">
        <v>1230</v>
      </c>
      <c r="C10" s="85" t="s">
        <v>2460</v>
      </c>
      <c r="D10" s="114"/>
      <c r="E10" s="114"/>
      <c r="F10" s="144" t="s">
        <v>2461</v>
      </c>
      <c r="G10" s="144" t="s">
        <v>2462</v>
      </c>
      <c r="H10" s="138" t="s">
        <v>2459</v>
      </c>
      <c r="I10" s="175" t="s">
        <v>177</v>
      </c>
      <c r="J10" s="85" t="s">
        <v>362</v>
      </c>
      <c r="K10" s="114"/>
      <c r="L10" s="112"/>
      <c r="M10" s="112"/>
      <c r="N10" s="112"/>
      <c r="O10" s="112"/>
      <c r="P10" s="112"/>
      <c r="Q10" s="112"/>
      <c r="R10" s="112"/>
      <c r="S10" s="112"/>
      <c r="T10" s="112"/>
      <c r="U10" s="112"/>
      <c r="V10" s="112"/>
      <c r="W10" s="112"/>
      <c r="X10" s="112"/>
      <c r="Y10" s="112"/>
      <c r="Z10" s="112"/>
      <c r="AA10" s="112"/>
    </row>
    <row r="11" spans="1:27" ht="14.25" customHeight="1">
      <c r="A11" s="114"/>
      <c r="B11" s="85" t="s">
        <v>1230</v>
      </c>
      <c r="C11" s="85" t="s">
        <v>2463</v>
      </c>
      <c r="D11" s="114"/>
      <c r="E11" s="114"/>
      <c r="F11" s="144" t="s">
        <v>2464</v>
      </c>
      <c r="G11" s="144" t="s">
        <v>2465</v>
      </c>
      <c r="H11" s="138" t="s">
        <v>2466</v>
      </c>
      <c r="I11" s="175" t="s">
        <v>177</v>
      </c>
      <c r="J11" s="85" t="s">
        <v>362</v>
      </c>
      <c r="K11" s="114"/>
      <c r="L11" s="112"/>
      <c r="M11" s="112"/>
      <c r="N11" s="112"/>
      <c r="O11" s="112"/>
      <c r="P11" s="112"/>
      <c r="Q11" s="112"/>
      <c r="R11" s="112"/>
      <c r="S11" s="112"/>
      <c r="T11" s="112"/>
      <c r="U11" s="112"/>
      <c r="V11" s="112"/>
      <c r="W11" s="112"/>
      <c r="X11" s="112"/>
      <c r="Y11" s="112"/>
      <c r="Z11" s="112"/>
      <c r="AA11" s="112"/>
    </row>
    <row r="12" spans="1:27" ht="14.25" customHeight="1">
      <c r="A12" s="114"/>
      <c r="B12" s="85" t="s">
        <v>1230</v>
      </c>
      <c r="C12" s="85" t="s">
        <v>2467</v>
      </c>
      <c r="D12" s="114"/>
      <c r="E12" s="114"/>
      <c r="F12" s="144" t="s">
        <v>2468</v>
      </c>
      <c r="G12" s="176" t="s">
        <v>2469</v>
      </c>
      <c r="H12" s="138" t="s">
        <v>2470</v>
      </c>
      <c r="I12" s="175" t="s">
        <v>177</v>
      </c>
      <c r="J12" s="85" t="s">
        <v>362</v>
      </c>
      <c r="K12" s="114"/>
      <c r="L12" s="112"/>
      <c r="M12" s="112"/>
      <c r="N12" s="112"/>
      <c r="O12" s="112"/>
      <c r="P12" s="112"/>
      <c r="Q12" s="112"/>
      <c r="R12" s="112"/>
      <c r="S12" s="112"/>
      <c r="T12" s="112"/>
      <c r="U12" s="112"/>
      <c r="V12" s="112"/>
      <c r="W12" s="112"/>
      <c r="X12" s="112"/>
      <c r="Y12" s="112"/>
      <c r="Z12" s="112"/>
      <c r="AA12" s="112"/>
    </row>
    <row r="13" spans="1:27" ht="14.25" customHeight="1">
      <c r="A13" s="114"/>
      <c r="B13" s="85" t="s">
        <v>1230</v>
      </c>
      <c r="C13" s="85" t="s">
        <v>2471</v>
      </c>
      <c r="D13" s="114"/>
      <c r="E13" s="114"/>
      <c r="F13" s="144" t="s">
        <v>2472</v>
      </c>
      <c r="G13" s="144" t="s">
        <v>2473</v>
      </c>
      <c r="H13" s="138" t="s">
        <v>2474</v>
      </c>
      <c r="I13" s="177" t="s">
        <v>184</v>
      </c>
      <c r="J13" s="85" t="s">
        <v>362</v>
      </c>
      <c r="K13" s="114"/>
      <c r="L13" s="112"/>
      <c r="M13" s="112"/>
      <c r="N13" s="112"/>
      <c r="O13" s="112"/>
      <c r="P13" s="112"/>
      <c r="Q13" s="112"/>
      <c r="R13" s="112"/>
      <c r="S13" s="112"/>
      <c r="T13" s="112"/>
      <c r="U13" s="112"/>
      <c r="V13" s="112"/>
      <c r="W13" s="112"/>
      <c r="X13" s="112"/>
      <c r="Y13" s="112"/>
      <c r="Z13" s="112"/>
      <c r="AA13" s="112"/>
    </row>
    <row r="14" spans="1:27" ht="14.25" customHeight="1">
      <c r="A14" s="114"/>
      <c r="B14" s="85" t="s">
        <v>1230</v>
      </c>
      <c r="C14" s="85" t="s">
        <v>2475</v>
      </c>
      <c r="D14" s="114"/>
      <c r="E14" s="114"/>
      <c r="F14" s="144" t="s">
        <v>2476</v>
      </c>
      <c r="G14" s="144" t="s">
        <v>2477</v>
      </c>
      <c r="H14" s="138" t="s">
        <v>2478</v>
      </c>
      <c r="I14" s="175" t="s">
        <v>177</v>
      </c>
      <c r="J14" s="85" t="s">
        <v>362</v>
      </c>
      <c r="K14" s="114"/>
      <c r="L14" s="112"/>
      <c r="M14" s="112"/>
      <c r="N14" s="112"/>
      <c r="O14" s="112"/>
      <c r="P14" s="112"/>
      <c r="Q14" s="112"/>
      <c r="R14" s="112"/>
      <c r="S14" s="112"/>
      <c r="T14" s="112"/>
      <c r="U14" s="112"/>
      <c r="V14" s="112"/>
      <c r="W14" s="112"/>
      <c r="X14" s="112"/>
      <c r="Y14" s="112"/>
      <c r="Z14" s="112"/>
      <c r="AA14" s="112"/>
    </row>
    <row r="15" spans="1:27" ht="14.25" customHeight="1">
      <c r="A15" s="114"/>
      <c r="B15" s="85" t="s">
        <v>1230</v>
      </c>
      <c r="C15" s="85" t="s">
        <v>2479</v>
      </c>
      <c r="D15" s="114"/>
      <c r="E15" s="114"/>
      <c r="F15" s="144" t="s">
        <v>2480</v>
      </c>
      <c r="G15" s="144" t="s">
        <v>2481</v>
      </c>
      <c r="H15" s="138" t="s">
        <v>2482</v>
      </c>
      <c r="I15" s="175" t="s">
        <v>177</v>
      </c>
      <c r="J15" s="85" t="s">
        <v>362</v>
      </c>
      <c r="K15" s="114"/>
      <c r="L15" s="112"/>
      <c r="M15" s="112"/>
      <c r="N15" s="112"/>
      <c r="O15" s="112"/>
      <c r="P15" s="112"/>
      <c r="Q15" s="112"/>
      <c r="R15" s="112"/>
      <c r="S15" s="112"/>
      <c r="T15" s="112"/>
      <c r="U15" s="112"/>
      <c r="V15" s="112"/>
      <c r="W15" s="112"/>
      <c r="X15" s="112"/>
      <c r="Y15" s="112"/>
      <c r="Z15" s="112"/>
      <c r="AA15" s="112"/>
    </row>
    <row r="16" spans="1:27" ht="14.25" customHeight="1">
      <c r="A16" s="114"/>
      <c r="B16" s="85" t="s">
        <v>1230</v>
      </c>
      <c r="C16" s="85" t="s">
        <v>2483</v>
      </c>
      <c r="D16" s="114"/>
      <c r="E16" s="85" t="s">
        <v>2484</v>
      </c>
      <c r="F16" s="144" t="s">
        <v>2485</v>
      </c>
      <c r="G16" s="144" t="s">
        <v>2486</v>
      </c>
      <c r="H16" s="138" t="s">
        <v>2487</v>
      </c>
      <c r="I16" s="175" t="s">
        <v>177</v>
      </c>
      <c r="J16" s="85" t="s">
        <v>362</v>
      </c>
      <c r="K16" s="114"/>
      <c r="L16" s="112"/>
      <c r="M16" s="112"/>
      <c r="N16" s="112"/>
      <c r="O16" s="112"/>
      <c r="P16" s="112"/>
      <c r="Q16" s="112"/>
      <c r="R16" s="112"/>
      <c r="S16" s="112"/>
      <c r="T16" s="112"/>
      <c r="U16" s="112"/>
      <c r="V16" s="112"/>
      <c r="W16" s="112"/>
      <c r="X16" s="112"/>
      <c r="Y16" s="112"/>
      <c r="Z16" s="112"/>
      <c r="AA16" s="112"/>
    </row>
    <row r="17" spans="1:27" ht="14.25" customHeight="1">
      <c r="A17" s="114"/>
      <c r="B17" s="85" t="s">
        <v>1230</v>
      </c>
      <c r="C17" s="85" t="s">
        <v>2488</v>
      </c>
      <c r="D17" s="114"/>
      <c r="E17" s="114"/>
      <c r="F17" s="144" t="s">
        <v>2489</v>
      </c>
      <c r="G17" s="144" t="s">
        <v>2490</v>
      </c>
      <c r="H17" s="138" t="s">
        <v>2491</v>
      </c>
      <c r="I17" s="175" t="s">
        <v>177</v>
      </c>
      <c r="J17" s="85" t="s">
        <v>362</v>
      </c>
      <c r="K17" s="114"/>
      <c r="L17" s="112"/>
      <c r="M17" s="112"/>
      <c r="N17" s="112"/>
      <c r="O17" s="112"/>
      <c r="P17" s="112"/>
      <c r="Q17" s="112"/>
      <c r="R17" s="112"/>
      <c r="S17" s="112"/>
      <c r="T17" s="112"/>
      <c r="U17" s="112"/>
      <c r="V17" s="112"/>
      <c r="W17" s="112"/>
      <c r="X17" s="112"/>
      <c r="Y17" s="112"/>
      <c r="Z17" s="112"/>
      <c r="AA17" s="112"/>
    </row>
    <row r="18" spans="1:27" ht="14.25" customHeight="1">
      <c r="A18" s="114"/>
      <c r="B18" s="85" t="s">
        <v>1230</v>
      </c>
      <c r="C18" s="85" t="s">
        <v>2492</v>
      </c>
      <c r="D18" s="114"/>
      <c r="E18" s="114"/>
      <c r="F18" s="144" t="s">
        <v>2493</v>
      </c>
      <c r="G18" s="144" t="s">
        <v>2494</v>
      </c>
      <c r="H18" s="138" t="s">
        <v>2495</v>
      </c>
      <c r="I18" s="175" t="s">
        <v>177</v>
      </c>
      <c r="J18" s="85" t="s">
        <v>362</v>
      </c>
      <c r="K18" s="114"/>
      <c r="L18" s="112"/>
      <c r="M18" s="112"/>
      <c r="N18" s="112"/>
      <c r="O18" s="112"/>
      <c r="P18" s="112"/>
      <c r="Q18" s="112"/>
      <c r="R18" s="112"/>
      <c r="S18" s="112"/>
      <c r="T18" s="112"/>
      <c r="U18" s="112"/>
      <c r="V18" s="112"/>
      <c r="W18" s="112"/>
      <c r="X18" s="112"/>
      <c r="Y18" s="112"/>
      <c r="Z18" s="112"/>
      <c r="AA18" s="112"/>
    </row>
    <row r="19" spans="1:27" ht="14.25" customHeight="1">
      <c r="A19" s="114"/>
      <c r="B19" s="85" t="s">
        <v>1230</v>
      </c>
      <c r="C19" s="85" t="s">
        <v>2496</v>
      </c>
      <c r="D19" s="114"/>
      <c r="E19" s="114"/>
      <c r="F19" s="144" t="s">
        <v>2497</v>
      </c>
      <c r="G19" s="144" t="s">
        <v>2498</v>
      </c>
      <c r="H19" s="138" t="s">
        <v>2499</v>
      </c>
      <c r="I19" s="175" t="s">
        <v>177</v>
      </c>
      <c r="J19" s="85" t="s">
        <v>362</v>
      </c>
      <c r="K19" s="114"/>
      <c r="L19" s="112"/>
      <c r="M19" s="112"/>
      <c r="N19" s="112"/>
      <c r="O19" s="112"/>
      <c r="P19" s="112"/>
      <c r="Q19" s="112"/>
      <c r="R19" s="112"/>
      <c r="S19" s="112"/>
      <c r="T19" s="112"/>
      <c r="U19" s="112"/>
      <c r="V19" s="112"/>
      <c r="W19" s="112"/>
      <c r="X19" s="112"/>
      <c r="Y19" s="112"/>
      <c r="Z19" s="112"/>
      <c r="AA19" s="112"/>
    </row>
    <row r="20" spans="1:27" ht="14.25" customHeight="1">
      <c r="A20" s="114"/>
      <c r="B20" s="85" t="s">
        <v>1230</v>
      </c>
      <c r="C20" s="85" t="s">
        <v>2500</v>
      </c>
      <c r="D20" s="114"/>
      <c r="E20" s="114"/>
      <c r="F20" s="144" t="s">
        <v>2485</v>
      </c>
      <c r="G20" s="144" t="s">
        <v>2501</v>
      </c>
      <c r="H20" s="138" t="s">
        <v>2487</v>
      </c>
      <c r="I20" s="175" t="s">
        <v>177</v>
      </c>
      <c r="J20" s="85" t="s">
        <v>362</v>
      </c>
      <c r="K20" s="114"/>
      <c r="L20" s="112"/>
      <c r="M20" s="112"/>
      <c r="N20" s="112"/>
      <c r="O20" s="112"/>
      <c r="P20" s="112"/>
      <c r="Q20" s="112"/>
      <c r="R20" s="112"/>
      <c r="S20" s="112"/>
      <c r="T20" s="112"/>
      <c r="U20" s="112"/>
      <c r="V20" s="112"/>
      <c r="W20" s="112"/>
      <c r="X20" s="112"/>
      <c r="Y20" s="112"/>
      <c r="Z20" s="112"/>
      <c r="AA20" s="112"/>
    </row>
    <row r="21" spans="1:27" ht="14.25" customHeight="1">
      <c r="A21" s="114"/>
      <c r="B21" s="85" t="s">
        <v>1230</v>
      </c>
      <c r="C21" s="85" t="s">
        <v>2502</v>
      </c>
      <c r="D21" s="114"/>
      <c r="E21" s="114"/>
      <c r="F21" s="144" t="s">
        <v>2503</v>
      </c>
      <c r="G21" s="144" t="s">
        <v>2504</v>
      </c>
      <c r="H21" s="138" t="s">
        <v>2505</v>
      </c>
      <c r="I21" s="175" t="s">
        <v>177</v>
      </c>
      <c r="J21" s="85" t="s">
        <v>362</v>
      </c>
      <c r="K21" s="114"/>
      <c r="L21" s="112"/>
      <c r="M21" s="112"/>
      <c r="N21" s="112"/>
      <c r="O21" s="112"/>
      <c r="P21" s="112"/>
      <c r="Q21" s="112"/>
      <c r="R21" s="112"/>
      <c r="S21" s="112"/>
      <c r="T21" s="112"/>
      <c r="U21" s="112"/>
      <c r="V21" s="112"/>
      <c r="W21" s="112"/>
      <c r="X21" s="112"/>
      <c r="Y21" s="112"/>
      <c r="Z21" s="112"/>
      <c r="AA21" s="112"/>
    </row>
    <row r="22" spans="1:27" ht="14.25" customHeight="1">
      <c r="A22" s="114"/>
      <c r="B22" s="85" t="s">
        <v>1230</v>
      </c>
      <c r="C22" s="85" t="s">
        <v>2506</v>
      </c>
      <c r="D22" s="114"/>
      <c r="E22" s="85" t="s">
        <v>2507</v>
      </c>
      <c r="F22" s="144" t="s">
        <v>2508</v>
      </c>
      <c r="G22" s="144" t="s">
        <v>2509</v>
      </c>
      <c r="H22" s="138" t="s">
        <v>2510</v>
      </c>
      <c r="I22" s="175" t="s">
        <v>177</v>
      </c>
      <c r="J22" s="85" t="s">
        <v>362</v>
      </c>
      <c r="K22" s="114"/>
      <c r="L22" s="112"/>
      <c r="M22" s="112"/>
      <c r="N22" s="112"/>
      <c r="O22" s="112"/>
      <c r="P22" s="112"/>
      <c r="Q22" s="112"/>
      <c r="R22" s="112"/>
      <c r="S22" s="112"/>
      <c r="T22" s="112"/>
      <c r="U22" s="112"/>
      <c r="V22" s="112"/>
      <c r="W22" s="112"/>
      <c r="X22" s="112"/>
      <c r="Y22" s="112"/>
      <c r="Z22" s="112"/>
      <c r="AA22" s="112"/>
    </row>
    <row r="23" spans="1:27" ht="14.25" customHeight="1">
      <c r="A23" s="114"/>
      <c r="B23" s="85" t="s">
        <v>1230</v>
      </c>
      <c r="C23" s="85" t="s">
        <v>2511</v>
      </c>
      <c r="D23" s="114"/>
      <c r="E23" s="114"/>
      <c r="F23" s="144" t="s">
        <v>2512</v>
      </c>
      <c r="G23" s="144" t="s">
        <v>2513</v>
      </c>
      <c r="H23" s="138" t="s">
        <v>2510</v>
      </c>
      <c r="I23" s="175" t="s">
        <v>177</v>
      </c>
      <c r="J23" s="85" t="s">
        <v>362</v>
      </c>
      <c r="K23" s="114"/>
      <c r="L23" s="112"/>
      <c r="M23" s="112"/>
      <c r="N23" s="112"/>
      <c r="O23" s="112"/>
      <c r="P23" s="112"/>
      <c r="Q23" s="112"/>
      <c r="R23" s="112"/>
      <c r="S23" s="112"/>
      <c r="T23" s="112"/>
      <c r="U23" s="112"/>
      <c r="V23" s="112"/>
      <c r="W23" s="112"/>
      <c r="X23" s="112"/>
      <c r="Y23" s="112"/>
      <c r="Z23" s="112"/>
      <c r="AA23" s="112"/>
    </row>
    <row r="24" spans="1:27" ht="14.25" customHeight="1">
      <c r="A24" s="114"/>
      <c r="B24" s="85" t="s">
        <v>1230</v>
      </c>
      <c r="C24" s="85" t="s">
        <v>2514</v>
      </c>
      <c r="D24" s="114"/>
      <c r="E24" s="114"/>
      <c r="F24" s="144" t="s">
        <v>2515</v>
      </c>
      <c r="G24" s="144" t="s">
        <v>2516</v>
      </c>
      <c r="H24" s="138" t="s">
        <v>2510</v>
      </c>
      <c r="I24" s="175" t="s">
        <v>177</v>
      </c>
      <c r="J24" s="85" t="s">
        <v>362</v>
      </c>
      <c r="K24" s="114"/>
      <c r="L24" s="112"/>
      <c r="M24" s="112"/>
      <c r="N24" s="112"/>
      <c r="O24" s="112"/>
      <c r="P24" s="112"/>
      <c r="Q24" s="112"/>
      <c r="R24" s="112"/>
      <c r="S24" s="112"/>
      <c r="T24" s="112"/>
      <c r="U24" s="112"/>
      <c r="V24" s="112"/>
      <c r="W24" s="112"/>
      <c r="X24" s="112"/>
      <c r="Y24" s="112"/>
      <c r="Z24" s="112"/>
      <c r="AA24" s="112"/>
    </row>
    <row r="25" spans="1:27" ht="14.25" customHeight="1">
      <c r="A25" s="114"/>
      <c r="B25" s="85" t="s">
        <v>1230</v>
      </c>
      <c r="C25" s="85" t="s">
        <v>2517</v>
      </c>
      <c r="D25" s="114"/>
      <c r="E25" s="114"/>
      <c r="F25" s="144" t="s">
        <v>2518</v>
      </c>
      <c r="G25" s="144" t="s">
        <v>2519</v>
      </c>
      <c r="H25" s="138" t="s">
        <v>2520</v>
      </c>
      <c r="I25" s="175" t="s">
        <v>177</v>
      </c>
      <c r="J25" s="85" t="s">
        <v>362</v>
      </c>
      <c r="K25" s="114"/>
      <c r="L25" s="112"/>
      <c r="M25" s="112"/>
      <c r="N25" s="112"/>
      <c r="O25" s="112"/>
      <c r="P25" s="112"/>
      <c r="Q25" s="112"/>
      <c r="R25" s="112"/>
      <c r="S25" s="112"/>
      <c r="T25" s="112"/>
      <c r="U25" s="112"/>
      <c r="V25" s="112"/>
      <c r="W25" s="112"/>
      <c r="X25" s="112"/>
      <c r="Y25" s="112"/>
      <c r="Z25" s="112"/>
      <c r="AA25" s="112"/>
    </row>
    <row r="26" spans="1:27" ht="14.25" customHeight="1">
      <c r="A26" s="114"/>
      <c r="B26" s="85" t="s">
        <v>1230</v>
      </c>
      <c r="C26" s="85" t="s">
        <v>2521</v>
      </c>
      <c r="D26" s="114"/>
      <c r="E26" s="114"/>
      <c r="F26" s="144" t="s">
        <v>2522</v>
      </c>
      <c r="G26" s="144" t="s">
        <v>2523</v>
      </c>
      <c r="H26" s="138" t="s">
        <v>2520</v>
      </c>
      <c r="I26" s="175" t="s">
        <v>177</v>
      </c>
      <c r="J26" s="85" t="s">
        <v>362</v>
      </c>
      <c r="K26" s="114"/>
      <c r="L26" s="112"/>
      <c r="M26" s="112"/>
      <c r="N26" s="112"/>
      <c r="O26" s="112"/>
      <c r="P26" s="112"/>
      <c r="Q26" s="112"/>
      <c r="R26" s="112"/>
      <c r="S26" s="112"/>
      <c r="T26" s="112"/>
      <c r="U26" s="112"/>
      <c r="V26" s="112"/>
      <c r="W26" s="112"/>
      <c r="X26" s="112"/>
      <c r="Y26" s="112"/>
      <c r="Z26" s="112"/>
      <c r="AA26" s="112"/>
    </row>
    <row r="27" spans="1:27" ht="14.25" customHeight="1">
      <c r="A27" s="114"/>
      <c r="B27" s="85" t="s">
        <v>1230</v>
      </c>
      <c r="C27" s="85" t="s">
        <v>2524</v>
      </c>
      <c r="D27" s="114"/>
      <c r="E27" s="114"/>
      <c r="F27" s="144" t="s">
        <v>2525</v>
      </c>
      <c r="G27" s="144" t="s">
        <v>2526</v>
      </c>
      <c r="H27" s="138" t="s">
        <v>2520</v>
      </c>
      <c r="I27" s="175" t="s">
        <v>177</v>
      </c>
      <c r="J27" s="85" t="s">
        <v>362</v>
      </c>
      <c r="K27" s="114"/>
      <c r="L27" s="112"/>
      <c r="M27" s="112"/>
      <c r="N27" s="112"/>
      <c r="O27" s="112"/>
      <c r="P27" s="112"/>
      <c r="Q27" s="112"/>
      <c r="R27" s="112"/>
      <c r="S27" s="112"/>
      <c r="T27" s="112"/>
      <c r="U27" s="112"/>
      <c r="V27" s="112"/>
      <c r="W27" s="112"/>
      <c r="X27" s="112"/>
      <c r="Y27" s="112"/>
      <c r="Z27" s="112"/>
      <c r="AA27" s="112"/>
    </row>
    <row r="28" spans="1:27" ht="14.25" customHeight="1">
      <c r="A28" s="114"/>
      <c r="B28" s="85" t="s">
        <v>1230</v>
      </c>
      <c r="C28" s="85" t="s">
        <v>2527</v>
      </c>
      <c r="D28" s="114"/>
      <c r="E28" s="114"/>
      <c r="F28" s="144" t="s">
        <v>2528</v>
      </c>
      <c r="G28" s="144" t="s">
        <v>2529</v>
      </c>
      <c r="H28" s="138" t="s">
        <v>2530</v>
      </c>
      <c r="I28" s="175" t="s">
        <v>177</v>
      </c>
      <c r="J28" s="85" t="s">
        <v>362</v>
      </c>
      <c r="K28" s="114"/>
      <c r="L28" s="112"/>
      <c r="M28" s="112"/>
      <c r="N28" s="112"/>
      <c r="O28" s="112"/>
      <c r="P28" s="112"/>
      <c r="Q28" s="112"/>
      <c r="R28" s="112"/>
      <c r="S28" s="112"/>
      <c r="T28" s="112"/>
      <c r="U28" s="112"/>
      <c r="V28" s="112"/>
      <c r="W28" s="112"/>
      <c r="X28" s="112"/>
      <c r="Y28" s="112"/>
      <c r="Z28" s="112"/>
      <c r="AA28" s="112"/>
    </row>
    <row r="29" spans="1:27" ht="14.25" customHeight="1">
      <c r="A29" s="114"/>
      <c r="B29" s="85" t="s">
        <v>1230</v>
      </c>
      <c r="C29" s="85" t="s">
        <v>2531</v>
      </c>
      <c r="D29" s="114"/>
      <c r="E29" s="114"/>
      <c r="F29" s="144" t="s">
        <v>2532</v>
      </c>
      <c r="G29" s="144" t="s">
        <v>2533</v>
      </c>
      <c r="H29" s="138" t="s">
        <v>2534</v>
      </c>
      <c r="I29" s="175" t="s">
        <v>177</v>
      </c>
      <c r="J29" s="85" t="s">
        <v>362</v>
      </c>
      <c r="K29" s="114"/>
      <c r="L29" s="112"/>
      <c r="M29" s="112"/>
      <c r="N29" s="112"/>
      <c r="O29" s="112"/>
      <c r="P29" s="112"/>
      <c r="Q29" s="112"/>
      <c r="R29" s="112"/>
      <c r="S29" s="112"/>
      <c r="T29" s="112"/>
      <c r="U29" s="112"/>
      <c r="V29" s="112"/>
      <c r="W29" s="112"/>
      <c r="X29" s="112"/>
      <c r="Y29" s="112"/>
      <c r="Z29" s="112"/>
      <c r="AA29" s="112"/>
    </row>
    <row r="30" spans="1:27" ht="14.25" customHeight="1">
      <c r="A30" s="114"/>
      <c r="B30" s="85" t="s">
        <v>1230</v>
      </c>
      <c r="C30" s="85" t="s">
        <v>2535</v>
      </c>
      <c r="D30" s="114"/>
      <c r="E30" s="114"/>
      <c r="F30" s="144" t="s">
        <v>2536</v>
      </c>
      <c r="G30" s="144" t="s">
        <v>2537</v>
      </c>
      <c r="H30" s="138" t="s">
        <v>2530</v>
      </c>
      <c r="I30" s="175" t="s">
        <v>177</v>
      </c>
      <c r="J30" s="85" t="s">
        <v>362</v>
      </c>
      <c r="K30" s="114"/>
      <c r="L30" s="112"/>
      <c r="M30" s="112"/>
      <c r="N30" s="112"/>
      <c r="O30" s="112"/>
      <c r="P30" s="112"/>
      <c r="Q30" s="112"/>
      <c r="R30" s="112"/>
      <c r="S30" s="112"/>
      <c r="T30" s="112"/>
      <c r="U30" s="112"/>
      <c r="V30" s="112"/>
      <c r="W30" s="112"/>
      <c r="X30" s="112"/>
      <c r="Y30" s="112"/>
      <c r="Z30" s="112"/>
      <c r="AA30" s="112"/>
    </row>
    <row r="31" spans="1:27" ht="14.25" customHeight="1">
      <c r="A31" s="114"/>
      <c r="B31" s="85" t="s">
        <v>1230</v>
      </c>
      <c r="C31" s="85" t="s">
        <v>2538</v>
      </c>
      <c r="D31" s="114"/>
      <c r="E31" s="114"/>
      <c r="F31" s="144" t="s">
        <v>2539</v>
      </c>
      <c r="G31" s="144" t="s">
        <v>2540</v>
      </c>
      <c r="H31" s="138" t="s">
        <v>2530</v>
      </c>
      <c r="I31" s="175" t="s">
        <v>177</v>
      </c>
      <c r="J31" s="85" t="s">
        <v>362</v>
      </c>
      <c r="K31" s="114"/>
      <c r="L31" s="112"/>
      <c r="M31" s="112"/>
      <c r="N31" s="112"/>
      <c r="O31" s="112"/>
      <c r="P31" s="112"/>
      <c r="Q31" s="112"/>
      <c r="R31" s="112"/>
      <c r="S31" s="112"/>
      <c r="T31" s="112"/>
      <c r="U31" s="112"/>
      <c r="V31" s="112"/>
      <c r="W31" s="112"/>
      <c r="X31" s="112"/>
      <c r="Y31" s="112"/>
      <c r="Z31" s="112"/>
      <c r="AA31" s="112"/>
    </row>
    <row r="32" spans="1:27" ht="14.25" customHeight="1">
      <c r="A32" s="114"/>
      <c r="B32" s="85" t="s">
        <v>1230</v>
      </c>
      <c r="C32" s="85" t="s">
        <v>2541</v>
      </c>
      <c r="D32" s="114"/>
      <c r="E32" s="114"/>
      <c r="F32" s="144" t="s">
        <v>2542</v>
      </c>
      <c r="G32" s="144" t="s">
        <v>2509</v>
      </c>
      <c r="H32" s="138" t="s">
        <v>2510</v>
      </c>
      <c r="I32" s="175" t="s">
        <v>177</v>
      </c>
      <c r="J32" s="85" t="s">
        <v>362</v>
      </c>
      <c r="K32" s="114"/>
      <c r="L32" s="112"/>
      <c r="M32" s="112"/>
      <c r="N32" s="112"/>
      <c r="O32" s="112"/>
      <c r="P32" s="112"/>
      <c r="Q32" s="112"/>
      <c r="R32" s="112"/>
      <c r="S32" s="112"/>
      <c r="T32" s="112"/>
      <c r="U32" s="112"/>
      <c r="V32" s="112"/>
      <c r="W32" s="112"/>
      <c r="X32" s="112"/>
      <c r="Y32" s="112"/>
      <c r="Z32" s="112"/>
      <c r="AA32" s="112"/>
    </row>
    <row r="33" spans="1:27" ht="14.25" customHeight="1">
      <c r="A33" s="114"/>
      <c r="B33" s="85" t="s">
        <v>1230</v>
      </c>
      <c r="C33" s="85" t="s">
        <v>2543</v>
      </c>
      <c r="D33" s="114"/>
      <c r="E33" s="114"/>
      <c r="F33" s="144" t="s">
        <v>2544</v>
      </c>
      <c r="G33" s="144" t="s">
        <v>2513</v>
      </c>
      <c r="H33" s="138" t="s">
        <v>2510</v>
      </c>
      <c r="I33" s="175" t="s">
        <v>177</v>
      </c>
      <c r="J33" s="85" t="s">
        <v>362</v>
      </c>
      <c r="K33" s="114"/>
      <c r="L33" s="112"/>
      <c r="M33" s="112"/>
      <c r="N33" s="112"/>
      <c r="O33" s="112"/>
      <c r="P33" s="112"/>
      <c r="Q33" s="112"/>
      <c r="R33" s="112"/>
      <c r="S33" s="112"/>
      <c r="T33" s="112"/>
      <c r="U33" s="112"/>
      <c r="V33" s="112"/>
      <c r="W33" s="112"/>
      <c r="X33" s="112"/>
      <c r="Y33" s="112"/>
      <c r="Z33" s="112"/>
      <c r="AA33" s="112"/>
    </row>
    <row r="34" spans="1:27" ht="14.25" customHeight="1">
      <c r="A34" s="114"/>
      <c r="B34" s="85" t="s">
        <v>1230</v>
      </c>
      <c r="C34" s="85" t="s">
        <v>2545</v>
      </c>
      <c r="D34" s="114"/>
      <c r="E34" s="114"/>
      <c r="F34" s="176" t="s">
        <v>2546</v>
      </c>
      <c r="G34" s="144" t="s">
        <v>2547</v>
      </c>
      <c r="H34" s="138" t="s">
        <v>2510</v>
      </c>
      <c r="I34" s="175" t="s">
        <v>177</v>
      </c>
      <c r="J34" s="85" t="s">
        <v>362</v>
      </c>
      <c r="K34" s="114"/>
      <c r="L34" s="112"/>
      <c r="M34" s="112"/>
      <c r="N34" s="112"/>
      <c r="O34" s="112"/>
      <c r="P34" s="112"/>
      <c r="Q34" s="112"/>
      <c r="R34" s="112"/>
      <c r="S34" s="112"/>
      <c r="T34" s="112"/>
      <c r="U34" s="112"/>
      <c r="V34" s="112"/>
      <c r="W34" s="112"/>
      <c r="X34" s="112"/>
      <c r="Y34" s="112"/>
      <c r="Z34" s="112"/>
      <c r="AA34" s="112"/>
    </row>
    <row r="35" spans="1:27" ht="14.25" customHeight="1">
      <c r="A35" s="114"/>
      <c r="B35" s="85" t="s">
        <v>1230</v>
      </c>
      <c r="C35" s="85" t="s">
        <v>2548</v>
      </c>
      <c r="D35" s="114"/>
      <c r="E35" s="85" t="s">
        <v>2549</v>
      </c>
      <c r="F35" s="144" t="s">
        <v>2550</v>
      </c>
      <c r="G35" s="144" t="s">
        <v>2551</v>
      </c>
      <c r="H35" s="138" t="s">
        <v>2552</v>
      </c>
      <c r="I35" s="175" t="s">
        <v>177</v>
      </c>
      <c r="J35" s="85" t="s">
        <v>362</v>
      </c>
      <c r="K35" s="114"/>
      <c r="L35" s="112"/>
      <c r="M35" s="112"/>
      <c r="N35" s="112"/>
      <c r="O35" s="112"/>
      <c r="P35" s="112"/>
      <c r="Q35" s="112"/>
      <c r="R35" s="112"/>
      <c r="S35" s="112"/>
      <c r="T35" s="112"/>
      <c r="U35" s="112"/>
      <c r="V35" s="112"/>
      <c r="W35" s="112"/>
      <c r="X35" s="112"/>
      <c r="Y35" s="112"/>
      <c r="Z35" s="112"/>
      <c r="AA35" s="112"/>
    </row>
    <row r="36" spans="1:27" ht="14.25" customHeight="1">
      <c r="A36" s="114"/>
      <c r="B36" s="85" t="s">
        <v>1230</v>
      </c>
      <c r="C36" s="85" t="s">
        <v>2553</v>
      </c>
      <c r="D36" s="114"/>
      <c r="E36" s="114"/>
      <c r="F36" s="176" t="s">
        <v>2554</v>
      </c>
      <c r="G36" s="144" t="s">
        <v>2555</v>
      </c>
      <c r="H36" s="138" t="s">
        <v>2552</v>
      </c>
      <c r="I36" s="175" t="s">
        <v>177</v>
      </c>
      <c r="J36" s="85" t="s">
        <v>362</v>
      </c>
      <c r="K36" s="114"/>
      <c r="L36" s="112"/>
      <c r="M36" s="112"/>
      <c r="N36" s="112"/>
      <c r="O36" s="112"/>
      <c r="P36" s="112"/>
      <c r="Q36" s="112"/>
      <c r="R36" s="112"/>
      <c r="S36" s="112"/>
      <c r="T36" s="112"/>
      <c r="U36" s="112"/>
      <c r="V36" s="112"/>
      <c r="W36" s="112"/>
      <c r="X36" s="112"/>
      <c r="Y36" s="112"/>
      <c r="Z36" s="112"/>
      <c r="AA36" s="112"/>
    </row>
    <row r="37" spans="1:27" ht="14.25" customHeight="1">
      <c r="A37" s="114"/>
      <c r="B37" s="85" t="s">
        <v>1230</v>
      </c>
      <c r="C37" s="85" t="s">
        <v>2556</v>
      </c>
      <c r="D37" s="114"/>
      <c r="E37" s="85" t="s">
        <v>2557</v>
      </c>
      <c r="F37" s="176" t="s">
        <v>2558</v>
      </c>
      <c r="G37" s="144" t="s">
        <v>2559</v>
      </c>
      <c r="H37" s="138" t="s">
        <v>2560</v>
      </c>
      <c r="I37" s="175" t="s">
        <v>177</v>
      </c>
      <c r="J37" s="85" t="s">
        <v>362</v>
      </c>
      <c r="K37" s="114"/>
      <c r="L37" s="112"/>
      <c r="M37" s="112"/>
      <c r="N37" s="112"/>
      <c r="O37" s="112"/>
      <c r="P37" s="112"/>
      <c r="Q37" s="112"/>
      <c r="R37" s="112"/>
      <c r="S37" s="112"/>
      <c r="T37" s="112"/>
      <c r="U37" s="112"/>
      <c r="V37" s="112"/>
      <c r="W37" s="112"/>
      <c r="X37" s="112"/>
      <c r="Y37" s="112"/>
      <c r="Z37" s="112"/>
      <c r="AA37" s="112"/>
    </row>
    <row r="38" spans="1:27" ht="14.25" customHeight="1">
      <c r="A38" s="114"/>
      <c r="B38" s="85" t="s">
        <v>1230</v>
      </c>
      <c r="C38" s="85" t="s">
        <v>2561</v>
      </c>
      <c r="D38" s="114"/>
      <c r="E38" s="114"/>
      <c r="F38" s="176" t="s">
        <v>2562</v>
      </c>
      <c r="G38" s="176" t="s">
        <v>2563</v>
      </c>
      <c r="H38" s="176" t="s">
        <v>2564</v>
      </c>
      <c r="I38" s="175" t="s">
        <v>177</v>
      </c>
      <c r="J38" s="85" t="s">
        <v>362</v>
      </c>
      <c r="K38" s="114"/>
      <c r="L38" s="112"/>
      <c r="M38" s="112"/>
      <c r="N38" s="112"/>
      <c r="O38" s="112"/>
      <c r="P38" s="112"/>
      <c r="Q38" s="112"/>
      <c r="R38" s="112"/>
      <c r="S38" s="112"/>
      <c r="T38" s="112"/>
      <c r="U38" s="112"/>
      <c r="V38" s="112"/>
      <c r="W38" s="112"/>
      <c r="X38" s="112"/>
      <c r="Y38" s="112"/>
      <c r="Z38" s="112"/>
      <c r="AA38" s="112"/>
    </row>
    <row r="39" spans="1:27" ht="14.25" customHeight="1">
      <c r="A39" s="114"/>
      <c r="B39" s="85" t="s">
        <v>1230</v>
      </c>
      <c r="C39" s="85" t="s">
        <v>2565</v>
      </c>
      <c r="D39" s="114"/>
      <c r="E39" s="114"/>
      <c r="F39" s="176" t="s">
        <v>2566</v>
      </c>
      <c r="G39" s="176" t="s">
        <v>2567</v>
      </c>
      <c r="H39" s="176" t="s">
        <v>2568</v>
      </c>
      <c r="I39" s="175" t="s">
        <v>177</v>
      </c>
      <c r="J39" s="85" t="s">
        <v>362</v>
      </c>
      <c r="K39" s="114"/>
      <c r="L39" s="112"/>
      <c r="M39" s="112"/>
      <c r="N39" s="112"/>
      <c r="O39" s="112"/>
      <c r="P39" s="112"/>
      <c r="Q39" s="112"/>
      <c r="R39" s="112"/>
      <c r="S39" s="112"/>
      <c r="T39" s="112"/>
      <c r="U39" s="112"/>
      <c r="V39" s="112"/>
      <c r="W39" s="112"/>
      <c r="X39" s="112"/>
      <c r="Y39" s="112"/>
      <c r="Z39" s="112"/>
      <c r="AA39" s="112"/>
    </row>
    <row r="40" spans="1:27" ht="14.25" customHeight="1">
      <c r="B40" s="85" t="s">
        <v>1230</v>
      </c>
      <c r="C40" s="85" t="s">
        <v>2569</v>
      </c>
      <c r="D40" s="114"/>
      <c r="E40" s="85" t="s">
        <v>2570</v>
      </c>
      <c r="F40" s="144" t="s">
        <v>2571</v>
      </c>
      <c r="G40" s="144" t="s">
        <v>2572</v>
      </c>
      <c r="H40" s="138" t="s">
        <v>2573</v>
      </c>
      <c r="I40" s="178" t="s">
        <v>2574</v>
      </c>
      <c r="J40" s="85" t="s">
        <v>362</v>
      </c>
      <c r="K40" s="114"/>
      <c r="L40" s="112"/>
      <c r="M40" s="112"/>
      <c r="N40" s="112"/>
      <c r="O40" s="112"/>
      <c r="P40" s="112"/>
      <c r="Q40" s="112"/>
      <c r="R40" s="112"/>
      <c r="S40" s="112"/>
      <c r="T40" s="112"/>
      <c r="U40" s="112"/>
      <c r="V40" s="112"/>
      <c r="W40" s="112"/>
      <c r="X40" s="112"/>
      <c r="Y40" s="112"/>
      <c r="Z40" s="112"/>
      <c r="AA40" s="112"/>
    </row>
    <row r="41" spans="1:27" ht="14.25" customHeight="1">
      <c r="A41" s="114"/>
      <c r="B41" s="85" t="s">
        <v>1230</v>
      </c>
      <c r="C41" s="85" t="s">
        <v>2575</v>
      </c>
      <c r="D41" s="114"/>
      <c r="E41" s="114"/>
      <c r="F41" s="144" t="s">
        <v>2576</v>
      </c>
      <c r="G41" s="144" t="s">
        <v>2572</v>
      </c>
      <c r="H41" s="138" t="s">
        <v>2573</v>
      </c>
      <c r="I41" s="178" t="s">
        <v>2574</v>
      </c>
      <c r="J41" s="85" t="s">
        <v>362</v>
      </c>
      <c r="K41" s="114"/>
      <c r="L41" s="112"/>
      <c r="M41" s="112"/>
      <c r="N41" s="112"/>
      <c r="O41" s="112"/>
      <c r="P41" s="112"/>
      <c r="Q41" s="112"/>
      <c r="R41" s="112"/>
      <c r="S41" s="112"/>
      <c r="T41" s="112"/>
      <c r="U41" s="112"/>
      <c r="V41" s="112"/>
      <c r="W41" s="112"/>
      <c r="X41" s="112"/>
      <c r="Y41" s="112"/>
      <c r="Z41" s="112"/>
      <c r="AA41" s="112"/>
    </row>
    <row r="42" spans="1:27" ht="14.25" customHeight="1">
      <c r="A42" s="114"/>
      <c r="B42" s="85" t="s">
        <v>1230</v>
      </c>
      <c r="C42" s="85" t="s">
        <v>2577</v>
      </c>
      <c r="D42" s="114"/>
      <c r="E42" s="114"/>
      <c r="F42" s="176" t="s">
        <v>2578</v>
      </c>
      <c r="G42" s="176" t="s">
        <v>2572</v>
      </c>
      <c r="H42" s="176" t="s">
        <v>2573</v>
      </c>
      <c r="I42" s="178" t="s">
        <v>2574</v>
      </c>
      <c r="J42" s="85" t="s">
        <v>362</v>
      </c>
      <c r="K42" s="114"/>
      <c r="L42" s="112"/>
      <c r="M42" s="112"/>
      <c r="N42" s="112"/>
      <c r="O42" s="112"/>
      <c r="P42" s="112"/>
      <c r="Q42" s="112"/>
      <c r="R42" s="112"/>
      <c r="S42" s="112"/>
      <c r="T42" s="112"/>
      <c r="U42" s="112"/>
      <c r="V42" s="112"/>
      <c r="W42" s="112"/>
      <c r="X42" s="112"/>
      <c r="Y42" s="112"/>
      <c r="Z42" s="112"/>
      <c r="AA42" s="112"/>
    </row>
    <row r="43" spans="1:27" ht="14.25" customHeight="1">
      <c r="A43" s="85" t="s">
        <v>2579</v>
      </c>
      <c r="B43" s="85" t="s">
        <v>2580</v>
      </c>
      <c r="C43" s="85" t="s">
        <v>2581</v>
      </c>
      <c r="D43" s="114"/>
      <c r="E43" s="114"/>
      <c r="F43" s="176" t="s">
        <v>2582</v>
      </c>
      <c r="G43" s="176" t="s">
        <v>2572</v>
      </c>
      <c r="H43" s="176" t="s">
        <v>2583</v>
      </c>
      <c r="I43" s="178" t="s">
        <v>2574</v>
      </c>
      <c r="J43" s="85" t="s">
        <v>362</v>
      </c>
      <c r="K43" s="114"/>
      <c r="L43" s="112"/>
      <c r="M43" s="112"/>
      <c r="N43" s="112"/>
      <c r="O43" s="112"/>
      <c r="P43" s="112"/>
      <c r="Q43" s="112"/>
      <c r="R43" s="112"/>
      <c r="S43" s="112"/>
      <c r="T43" s="112"/>
      <c r="U43" s="112"/>
      <c r="V43" s="112"/>
      <c r="W43" s="112"/>
      <c r="X43" s="112"/>
      <c r="Y43" s="112"/>
      <c r="Z43" s="112"/>
      <c r="AA43" s="112"/>
    </row>
    <row r="44" spans="1:27" ht="14.25" customHeight="1">
      <c r="A44" s="114"/>
      <c r="B44" s="85" t="s">
        <v>1230</v>
      </c>
      <c r="C44" s="85" t="s">
        <v>2584</v>
      </c>
      <c r="D44" s="114"/>
      <c r="E44" s="114"/>
      <c r="F44" s="144" t="s">
        <v>2571</v>
      </c>
      <c r="G44" s="144" t="s">
        <v>2585</v>
      </c>
      <c r="H44" s="138" t="s">
        <v>2573</v>
      </c>
      <c r="I44" s="178" t="s">
        <v>2574</v>
      </c>
      <c r="J44" s="85" t="s">
        <v>362</v>
      </c>
      <c r="K44" s="114"/>
      <c r="L44" s="112"/>
      <c r="M44" s="112"/>
      <c r="N44" s="112"/>
      <c r="O44" s="112"/>
      <c r="P44" s="112"/>
      <c r="Q44" s="112"/>
      <c r="R44" s="112"/>
      <c r="S44" s="112"/>
      <c r="T44" s="112"/>
      <c r="U44" s="112"/>
      <c r="V44" s="112"/>
      <c r="W44" s="112"/>
      <c r="X44" s="112"/>
      <c r="Y44" s="112"/>
      <c r="Z44" s="112"/>
      <c r="AA44" s="112"/>
    </row>
    <row r="45" spans="1:27" ht="14.25" customHeight="1">
      <c r="A45" s="114"/>
      <c r="B45" s="85" t="s">
        <v>1230</v>
      </c>
      <c r="C45" s="85" t="s">
        <v>2586</v>
      </c>
      <c r="D45" s="114"/>
      <c r="E45" s="114"/>
      <c r="F45" s="144" t="s">
        <v>2576</v>
      </c>
      <c r="G45" s="144" t="s">
        <v>2585</v>
      </c>
      <c r="H45" s="138" t="s">
        <v>2573</v>
      </c>
      <c r="I45" s="175" t="s">
        <v>177</v>
      </c>
      <c r="J45" s="85" t="s">
        <v>362</v>
      </c>
      <c r="K45" s="114"/>
      <c r="L45" s="112"/>
      <c r="M45" s="112"/>
      <c r="N45" s="112"/>
      <c r="O45" s="112"/>
      <c r="P45" s="112"/>
      <c r="Q45" s="112"/>
      <c r="R45" s="112"/>
      <c r="S45" s="112"/>
      <c r="T45" s="112"/>
      <c r="U45" s="112"/>
      <c r="V45" s="112"/>
      <c r="W45" s="112"/>
      <c r="X45" s="112"/>
      <c r="Y45" s="112"/>
      <c r="Z45" s="112"/>
      <c r="AA45" s="112"/>
    </row>
    <row r="46" spans="1:27" ht="14.25" customHeight="1">
      <c r="A46" s="114"/>
      <c r="B46" s="85" t="s">
        <v>1230</v>
      </c>
      <c r="C46" s="85" t="s">
        <v>2587</v>
      </c>
      <c r="D46" s="114"/>
      <c r="E46" s="114"/>
      <c r="F46" s="144" t="s">
        <v>2578</v>
      </c>
      <c r="G46" s="144" t="s">
        <v>2585</v>
      </c>
      <c r="H46" s="138" t="s">
        <v>2573</v>
      </c>
      <c r="I46" s="175" t="s">
        <v>177</v>
      </c>
      <c r="J46" s="85" t="s">
        <v>362</v>
      </c>
      <c r="K46" s="114"/>
      <c r="L46" s="112"/>
      <c r="M46" s="112"/>
      <c r="N46" s="112"/>
      <c r="O46" s="112"/>
      <c r="P46" s="112"/>
      <c r="Q46" s="112"/>
      <c r="R46" s="112"/>
      <c r="S46" s="112"/>
      <c r="T46" s="112"/>
      <c r="U46" s="112"/>
      <c r="V46" s="112"/>
      <c r="W46" s="112"/>
      <c r="X46" s="112"/>
      <c r="Y46" s="112"/>
      <c r="Z46" s="112"/>
      <c r="AA46" s="112"/>
    </row>
    <row r="47" spans="1:27" ht="14.25" customHeight="1">
      <c r="A47" s="114"/>
      <c r="B47" s="85" t="s">
        <v>1230</v>
      </c>
      <c r="C47" s="85" t="s">
        <v>2588</v>
      </c>
      <c r="D47" s="114"/>
      <c r="E47" s="114"/>
      <c r="F47" s="144" t="s">
        <v>2582</v>
      </c>
      <c r="G47" s="144" t="s">
        <v>2585</v>
      </c>
      <c r="H47" s="138" t="s">
        <v>2583</v>
      </c>
      <c r="I47" s="175" t="s">
        <v>177</v>
      </c>
      <c r="J47" s="85" t="s">
        <v>362</v>
      </c>
      <c r="K47" s="114"/>
      <c r="L47" s="112"/>
      <c r="M47" s="112"/>
      <c r="N47" s="112"/>
      <c r="O47" s="112"/>
      <c r="P47" s="112"/>
      <c r="Q47" s="112"/>
      <c r="R47" s="112"/>
      <c r="S47" s="112"/>
      <c r="T47" s="112"/>
      <c r="U47" s="112"/>
      <c r="V47" s="112"/>
      <c r="W47" s="112"/>
      <c r="X47" s="112"/>
      <c r="Y47" s="112"/>
      <c r="Z47" s="112"/>
      <c r="AA47" s="112"/>
    </row>
    <row r="48" spans="1:27" ht="14.25" customHeight="1">
      <c r="A48" s="114"/>
      <c r="B48" s="85" t="s">
        <v>1230</v>
      </c>
      <c r="C48" s="85" t="s">
        <v>2589</v>
      </c>
      <c r="D48" s="114"/>
      <c r="E48" s="85" t="s">
        <v>2590</v>
      </c>
      <c r="F48" s="144" t="s">
        <v>2591</v>
      </c>
      <c r="G48" s="144" t="s">
        <v>2592</v>
      </c>
      <c r="H48" s="138" t="s">
        <v>2593</v>
      </c>
      <c r="I48" s="175" t="s">
        <v>177</v>
      </c>
      <c r="J48" s="85" t="s">
        <v>362</v>
      </c>
      <c r="K48" s="114"/>
      <c r="L48" s="112"/>
      <c r="M48" s="112"/>
      <c r="N48" s="112"/>
      <c r="O48" s="112"/>
      <c r="P48" s="112"/>
      <c r="Q48" s="112"/>
      <c r="R48" s="112"/>
      <c r="S48" s="112"/>
      <c r="T48" s="112"/>
      <c r="U48" s="112"/>
      <c r="V48" s="112"/>
      <c r="W48" s="112"/>
      <c r="X48" s="112"/>
      <c r="Y48" s="112"/>
      <c r="Z48" s="112"/>
      <c r="AA48" s="112"/>
    </row>
    <row r="49" spans="1:27" ht="14.25" customHeight="1">
      <c r="A49" s="114"/>
      <c r="B49" s="85" t="s">
        <v>1230</v>
      </c>
      <c r="C49" s="85" t="s">
        <v>2594</v>
      </c>
      <c r="D49" s="114"/>
      <c r="E49" s="114"/>
      <c r="F49" s="144" t="s">
        <v>2595</v>
      </c>
      <c r="G49" s="144" t="s">
        <v>2596</v>
      </c>
      <c r="H49" s="138" t="s">
        <v>2597</v>
      </c>
      <c r="I49" s="175" t="s">
        <v>177</v>
      </c>
      <c r="J49" s="85" t="s">
        <v>362</v>
      </c>
      <c r="K49" s="114"/>
      <c r="L49" s="112"/>
      <c r="M49" s="112"/>
      <c r="N49" s="112"/>
      <c r="O49" s="112"/>
      <c r="P49" s="112"/>
      <c r="Q49" s="112"/>
      <c r="R49" s="112"/>
      <c r="S49" s="112"/>
      <c r="T49" s="112"/>
      <c r="U49" s="112"/>
      <c r="V49" s="112"/>
      <c r="W49" s="112"/>
      <c r="X49" s="112"/>
      <c r="Y49" s="112"/>
      <c r="Z49" s="112"/>
      <c r="AA49" s="112"/>
    </row>
    <row r="50" spans="1:27" ht="14.25" customHeight="1">
      <c r="A50" s="114"/>
      <c r="B50" s="85" t="s">
        <v>1230</v>
      </c>
      <c r="C50" s="85" t="s">
        <v>2598</v>
      </c>
      <c r="D50" s="114"/>
      <c r="E50" s="114"/>
      <c r="F50" s="144" t="s">
        <v>2599</v>
      </c>
      <c r="G50" s="144" t="s">
        <v>2600</v>
      </c>
      <c r="H50" s="138" t="s">
        <v>2601</v>
      </c>
      <c r="I50" s="177" t="s">
        <v>184</v>
      </c>
      <c r="J50" s="85" t="s">
        <v>362</v>
      </c>
      <c r="K50" s="114"/>
      <c r="L50" s="112"/>
      <c r="M50" s="112"/>
      <c r="N50" s="112"/>
      <c r="O50" s="112"/>
      <c r="P50" s="112"/>
      <c r="Q50" s="112"/>
      <c r="R50" s="112"/>
      <c r="S50" s="112"/>
      <c r="T50" s="112"/>
      <c r="U50" s="112"/>
      <c r="V50" s="112"/>
      <c r="W50" s="112"/>
      <c r="X50" s="112"/>
      <c r="Y50" s="112"/>
      <c r="Z50" s="112"/>
      <c r="AA50" s="112"/>
    </row>
    <row r="51" spans="1:27" ht="14.25" customHeight="1">
      <c r="A51" s="114"/>
      <c r="B51" s="85" t="s">
        <v>1230</v>
      </c>
      <c r="C51" s="85" t="s">
        <v>2602</v>
      </c>
      <c r="D51" s="114"/>
      <c r="E51" s="114"/>
      <c r="F51" s="144" t="s">
        <v>2603</v>
      </c>
      <c r="G51" s="144" t="s">
        <v>2592</v>
      </c>
      <c r="H51" s="138" t="s">
        <v>2604</v>
      </c>
      <c r="I51" s="175" t="s">
        <v>177</v>
      </c>
      <c r="J51" s="85" t="s">
        <v>362</v>
      </c>
      <c r="K51" s="114"/>
      <c r="L51" s="112"/>
      <c r="M51" s="112"/>
      <c r="N51" s="112"/>
      <c r="O51" s="112"/>
      <c r="P51" s="112"/>
      <c r="Q51" s="112"/>
      <c r="R51" s="112"/>
      <c r="S51" s="112"/>
      <c r="T51" s="112"/>
      <c r="U51" s="112"/>
      <c r="V51" s="112"/>
      <c r="W51" s="112"/>
      <c r="X51" s="112"/>
      <c r="Y51" s="112"/>
      <c r="Z51" s="112"/>
      <c r="AA51" s="112"/>
    </row>
    <row r="52" spans="1:27" ht="14.25" customHeight="1">
      <c r="A52" s="114"/>
      <c r="B52" s="85" t="s">
        <v>1230</v>
      </c>
      <c r="C52" s="85" t="s">
        <v>2605</v>
      </c>
      <c r="D52" s="114"/>
      <c r="E52" s="114"/>
      <c r="F52" s="144" t="s">
        <v>2606</v>
      </c>
      <c r="G52" s="144" t="s">
        <v>2596</v>
      </c>
      <c r="H52" s="138" t="s">
        <v>2607</v>
      </c>
      <c r="I52" s="175" t="s">
        <v>177</v>
      </c>
      <c r="J52" s="85" t="s">
        <v>362</v>
      </c>
      <c r="K52" s="114"/>
      <c r="L52" s="112"/>
      <c r="M52" s="112"/>
      <c r="N52" s="112"/>
      <c r="O52" s="112"/>
      <c r="P52" s="112"/>
      <c r="Q52" s="112"/>
      <c r="R52" s="112"/>
      <c r="S52" s="112"/>
      <c r="T52" s="112"/>
      <c r="U52" s="112"/>
      <c r="V52" s="112"/>
      <c r="W52" s="112"/>
      <c r="X52" s="112"/>
      <c r="Y52" s="112"/>
      <c r="Z52" s="112"/>
      <c r="AA52" s="112"/>
    </row>
    <row r="53" spans="1:27" ht="14.25" customHeight="1">
      <c r="A53" s="114"/>
      <c r="B53" s="85" t="s">
        <v>1230</v>
      </c>
      <c r="C53" s="85" t="s">
        <v>2608</v>
      </c>
      <c r="D53" s="114"/>
      <c r="E53" s="114"/>
      <c r="F53" s="144" t="s">
        <v>2609</v>
      </c>
      <c r="G53" s="144" t="s">
        <v>2610</v>
      </c>
      <c r="H53" s="138" t="s">
        <v>2611</v>
      </c>
      <c r="I53" s="177" t="s">
        <v>184</v>
      </c>
      <c r="J53" s="85" t="s">
        <v>362</v>
      </c>
      <c r="K53" s="114"/>
      <c r="L53" s="112"/>
      <c r="M53" s="112"/>
      <c r="N53" s="112"/>
      <c r="O53" s="112"/>
      <c r="P53" s="112"/>
      <c r="Q53" s="112"/>
      <c r="R53" s="112"/>
      <c r="S53" s="112"/>
      <c r="T53" s="112"/>
      <c r="U53" s="112"/>
      <c r="V53" s="112"/>
      <c r="W53" s="112"/>
      <c r="X53" s="112"/>
      <c r="Y53" s="112"/>
      <c r="Z53" s="112"/>
      <c r="AA53" s="112"/>
    </row>
    <row r="54" spans="1:27" ht="14.25" customHeight="1">
      <c r="A54" s="114"/>
      <c r="B54" s="85" t="s">
        <v>1230</v>
      </c>
      <c r="C54" s="85" t="s">
        <v>2612</v>
      </c>
      <c r="D54" s="114"/>
      <c r="E54" s="114"/>
      <c r="F54" s="144" t="s">
        <v>2613</v>
      </c>
      <c r="G54" s="144" t="s">
        <v>2614</v>
      </c>
      <c r="H54" s="138" t="s">
        <v>2615</v>
      </c>
      <c r="I54" s="175" t="s">
        <v>177</v>
      </c>
      <c r="J54" s="85" t="s">
        <v>362</v>
      </c>
      <c r="K54" s="114"/>
      <c r="L54" s="112"/>
      <c r="M54" s="112"/>
      <c r="N54" s="112"/>
      <c r="O54" s="112"/>
      <c r="P54" s="112"/>
      <c r="Q54" s="112"/>
      <c r="R54" s="112"/>
      <c r="S54" s="112"/>
      <c r="T54" s="112"/>
      <c r="U54" s="112"/>
      <c r="V54" s="112"/>
      <c r="W54" s="112"/>
      <c r="X54" s="112"/>
      <c r="Y54" s="112"/>
      <c r="Z54" s="112"/>
      <c r="AA54" s="112"/>
    </row>
    <row r="55" spans="1:27" ht="14.25" customHeight="1">
      <c r="A55" s="114"/>
      <c r="B55" s="85" t="s">
        <v>1230</v>
      </c>
      <c r="C55" s="85" t="s">
        <v>2616</v>
      </c>
      <c r="D55" s="114"/>
      <c r="E55" s="114"/>
      <c r="F55" s="176" t="s">
        <v>2617</v>
      </c>
      <c r="G55" s="176" t="s">
        <v>2618</v>
      </c>
      <c r="H55" s="176" t="s">
        <v>2619</v>
      </c>
      <c r="I55" s="175" t="s">
        <v>177</v>
      </c>
      <c r="J55" s="85" t="s">
        <v>362</v>
      </c>
      <c r="K55" s="114"/>
      <c r="L55" s="112"/>
      <c r="M55" s="112"/>
      <c r="N55" s="112"/>
      <c r="O55" s="112"/>
      <c r="P55" s="112"/>
      <c r="Q55" s="112"/>
      <c r="R55" s="112"/>
      <c r="S55" s="112"/>
      <c r="T55" s="112"/>
      <c r="U55" s="112"/>
      <c r="V55" s="112"/>
      <c r="W55" s="112"/>
      <c r="X55" s="112"/>
      <c r="Y55" s="112"/>
      <c r="Z55" s="112"/>
      <c r="AA55" s="112"/>
    </row>
    <row r="56" spans="1:27" ht="14.25" customHeight="1">
      <c r="A56" s="114"/>
      <c r="B56" s="85" t="s">
        <v>1230</v>
      </c>
      <c r="C56" s="85" t="s">
        <v>2620</v>
      </c>
      <c r="D56" s="114"/>
      <c r="E56" s="114"/>
      <c r="F56" s="176" t="s">
        <v>2621</v>
      </c>
      <c r="G56" s="176" t="s">
        <v>2622</v>
      </c>
      <c r="H56" s="176" t="s">
        <v>2623</v>
      </c>
      <c r="I56" s="177" t="s">
        <v>184</v>
      </c>
      <c r="J56" s="85" t="s">
        <v>362</v>
      </c>
      <c r="K56" s="114"/>
      <c r="L56" s="112"/>
      <c r="M56" s="112"/>
      <c r="N56" s="112"/>
      <c r="O56" s="112"/>
      <c r="P56" s="112"/>
      <c r="Q56" s="112"/>
      <c r="R56" s="112"/>
      <c r="S56" s="112"/>
      <c r="T56" s="112"/>
      <c r="U56" s="112"/>
      <c r="V56" s="112"/>
      <c r="W56" s="112"/>
      <c r="X56" s="112"/>
      <c r="Y56" s="112"/>
      <c r="Z56" s="112"/>
      <c r="AA56" s="112"/>
    </row>
    <row r="57" spans="1:27" ht="14.25" customHeight="1">
      <c r="A57" s="114"/>
      <c r="B57" s="85" t="s">
        <v>1230</v>
      </c>
      <c r="C57" s="85" t="s">
        <v>2624</v>
      </c>
      <c r="D57" s="114"/>
      <c r="E57" s="114"/>
      <c r="F57" s="144" t="s">
        <v>2625</v>
      </c>
      <c r="G57" s="144" t="s">
        <v>2614</v>
      </c>
      <c r="H57" s="138" t="s">
        <v>2626</v>
      </c>
      <c r="I57" s="175" t="s">
        <v>177</v>
      </c>
      <c r="J57" s="85" t="s">
        <v>362</v>
      </c>
      <c r="K57" s="114"/>
      <c r="L57" s="112"/>
      <c r="M57" s="112"/>
      <c r="N57" s="112"/>
      <c r="O57" s="112"/>
      <c r="P57" s="112"/>
      <c r="Q57" s="112"/>
      <c r="R57" s="112"/>
      <c r="S57" s="112"/>
      <c r="T57" s="112"/>
      <c r="U57" s="112"/>
      <c r="V57" s="112"/>
      <c r="W57" s="112"/>
      <c r="X57" s="112"/>
      <c r="Y57" s="112"/>
      <c r="Z57" s="112"/>
      <c r="AA57" s="112"/>
    </row>
    <row r="58" spans="1:27" ht="14.25" customHeight="1">
      <c r="A58" s="114"/>
      <c r="B58" s="85" t="s">
        <v>1230</v>
      </c>
      <c r="C58" s="85" t="s">
        <v>2627</v>
      </c>
      <c r="D58" s="114"/>
      <c r="E58" s="114"/>
      <c r="F58" s="144" t="s">
        <v>2628</v>
      </c>
      <c r="G58" s="144" t="s">
        <v>2618</v>
      </c>
      <c r="H58" s="138" t="s">
        <v>2629</v>
      </c>
      <c r="I58" s="175" t="s">
        <v>177</v>
      </c>
      <c r="J58" s="85" t="s">
        <v>362</v>
      </c>
      <c r="K58" s="114"/>
      <c r="L58" s="112"/>
      <c r="M58" s="112"/>
      <c r="N58" s="112"/>
      <c r="O58" s="112"/>
      <c r="P58" s="112"/>
      <c r="Q58" s="112"/>
      <c r="R58" s="112"/>
      <c r="S58" s="112"/>
      <c r="T58" s="112"/>
      <c r="U58" s="112"/>
      <c r="V58" s="112"/>
      <c r="W58" s="112"/>
      <c r="X58" s="112"/>
      <c r="Y58" s="112"/>
      <c r="Z58" s="112"/>
      <c r="AA58" s="112"/>
    </row>
    <row r="59" spans="1:27" ht="14.25" customHeight="1">
      <c r="A59" s="114"/>
      <c r="B59" s="85" t="s">
        <v>1230</v>
      </c>
      <c r="C59" s="85" t="s">
        <v>2630</v>
      </c>
      <c r="D59" s="114"/>
      <c r="E59" s="114"/>
      <c r="F59" s="144" t="s">
        <v>2631</v>
      </c>
      <c r="G59" s="144" t="s">
        <v>2632</v>
      </c>
      <c r="H59" s="138" t="s">
        <v>2633</v>
      </c>
      <c r="I59" s="175" t="s">
        <v>177</v>
      </c>
      <c r="J59" s="85" t="s">
        <v>362</v>
      </c>
      <c r="K59" s="114"/>
      <c r="L59" s="112"/>
      <c r="M59" s="112"/>
      <c r="N59" s="112"/>
      <c r="O59" s="112"/>
      <c r="P59" s="112"/>
      <c r="Q59" s="112"/>
      <c r="R59" s="112"/>
      <c r="S59" s="112"/>
      <c r="T59" s="112"/>
      <c r="U59" s="112"/>
      <c r="V59" s="112"/>
      <c r="W59" s="112"/>
      <c r="X59" s="112"/>
      <c r="Y59" s="112"/>
      <c r="Z59" s="112"/>
      <c r="AA59" s="112"/>
    </row>
    <row r="60" spans="1:27" ht="14.25" customHeight="1">
      <c r="A60" s="114"/>
      <c r="B60" s="85" t="s">
        <v>1230</v>
      </c>
      <c r="C60" s="85" t="s">
        <v>2634</v>
      </c>
      <c r="D60" s="114"/>
      <c r="E60" s="114"/>
      <c r="F60" s="176" t="s">
        <v>2635</v>
      </c>
      <c r="G60" s="176" t="s">
        <v>2636</v>
      </c>
      <c r="H60" s="176" t="s">
        <v>2637</v>
      </c>
      <c r="I60" s="175" t="s">
        <v>177</v>
      </c>
      <c r="J60" s="85" t="s">
        <v>362</v>
      </c>
      <c r="K60" s="114"/>
      <c r="L60" s="112"/>
      <c r="M60" s="112"/>
      <c r="N60" s="112"/>
      <c r="O60" s="112"/>
      <c r="P60" s="112"/>
      <c r="Q60" s="112"/>
      <c r="R60" s="112"/>
      <c r="S60" s="112"/>
      <c r="T60" s="112"/>
      <c r="U60" s="112"/>
      <c r="V60" s="112"/>
      <c r="W60" s="112"/>
      <c r="X60" s="112"/>
      <c r="Y60" s="112"/>
      <c r="Z60" s="112"/>
      <c r="AA60" s="112"/>
    </row>
    <row r="61" spans="1:27" ht="14.25" customHeight="1">
      <c r="A61" s="114"/>
      <c r="B61" s="85" t="s">
        <v>1230</v>
      </c>
      <c r="C61" s="85" t="s">
        <v>2638</v>
      </c>
      <c r="D61" s="114"/>
      <c r="E61" s="114"/>
      <c r="F61" s="176" t="s">
        <v>2631</v>
      </c>
      <c r="G61" s="176" t="s">
        <v>2632</v>
      </c>
      <c r="H61" s="176" t="s">
        <v>2633</v>
      </c>
      <c r="I61" s="175" t="s">
        <v>177</v>
      </c>
      <c r="J61" s="85" t="s">
        <v>362</v>
      </c>
      <c r="K61" s="114"/>
      <c r="L61" s="112"/>
      <c r="M61" s="112"/>
      <c r="N61" s="112"/>
      <c r="O61" s="112"/>
      <c r="P61" s="112"/>
      <c r="Q61" s="112"/>
      <c r="R61" s="112"/>
      <c r="S61" s="112"/>
      <c r="T61" s="112"/>
      <c r="U61" s="112"/>
      <c r="V61" s="112"/>
      <c r="W61" s="112"/>
      <c r="X61" s="112"/>
      <c r="Y61" s="112"/>
      <c r="Z61" s="112"/>
      <c r="AA61" s="112"/>
    </row>
    <row r="62" spans="1:27" ht="14.25" customHeight="1">
      <c r="A62" s="85" t="s">
        <v>2639</v>
      </c>
      <c r="B62" s="85" t="s">
        <v>2640</v>
      </c>
      <c r="C62" s="85" t="s">
        <v>2641</v>
      </c>
      <c r="D62" s="114"/>
      <c r="E62" s="85" t="s">
        <v>2642</v>
      </c>
      <c r="F62" s="176" t="s">
        <v>2643</v>
      </c>
      <c r="G62" s="176" t="s">
        <v>2644</v>
      </c>
      <c r="H62" s="176" t="s">
        <v>2645</v>
      </c>
      <c r="I62" s="175" t="s">
        <v>177</v>
      </c>
      <c r="J62" s="85" t="s">
        <v>362</v>
      </c>
      <c r="K62" s="114"/>
      <c r="L62" s="112"/>
      <c r="M62" s="112"/>
      <c r="N62" s="112"/>
      <c r="O62" s="112"/>
      <c r="P62" s="112"/>
      <c r="Q62" s="112"/>
      <c r="R62" s="112"/>
      <c r="S62" s="112"/>
      <c r="T62" s="112"/>
      <c r="U62" s="112"/>
      <c r="V62" s="112"/>
      <c r="W62" s="112"/>
      <c r="X62" s="112"/>
      <c r="Y62" s="112"/>
      <c r="Z62" s="112"/>
      <c r="AA62" s="112"/>
    </row>
    <row r="63" spans="1:27" ht="14.25" customHeight="1">
      <c r="A63" s="114"/>
      <c r="B63" s="85" t="s">
        <v>1230</v>
      </c>
      <c r="C63" s="85" t="s">
        <v>2646</v>
      </c>
      <c r="D63" s="114"/>
      <c r="E63" s="85" t="s">
        <v>2647</v>
      </c>
      <c r="F63" s="179" t="s">
        <v>2648</v>
      </c>
      <c r="G63" s="179" t="s">
        <v>2649</v>
      </c>
      <c r="H63" s="179" t="s">
        <v>2650</v>
      </c>
      <c r="I63" s="177" t="s">
        <v>184</v>
      </c>
      <c r="J63" s="85" t="s">
        <v>362</v>
      </c>
      <c r="K63" s="114"/>
      <c r="L63" s="112"/>
      <c r="M63" s="112"/>
      <c r="N63" s="112"/>
      <c r="O63" s="112"/>
      <c r="P63" s="112"/>
      <c r="Q63" s="112"/>
      <c r="R63" s="112"/>
      <c r="S63" s="112"/>
      <c r="T63" s="112"/>
      <c r="U63" s="112"/>
      <c r="V63" s="112"/>
      <c r="W63" s="112"/>
      <c r="X63" s="112"/>
      <c r="Y63" s="112"/>
      <c r="Z63" s="112"/>
      <c r="AA63" s="112"/>
    </row>
    <row r="64" spans="1:27" ht="14.25" customHeight="1">
      <c r="A64" s="114"/>
      <c r="B64" s="85" t="s">
        <v>1230</v>
      </c>
      <c r="C64" s="85" t="s">
        <v>2651</v>
      </c>
      <c r="D64" s="114"/>
      <c r="E64" s="85" t="s">
        <v>2652</v>
      </c>
      <c r="F64" s="159" t="s">
        <v>2653</v>
      </c>
      <c r="G64" s="159" t="s">
        <v>2654</v>
      </c>
      <c r="H64" s="180" t="s">
        <v>2655</v>
      </c>
      <c r="I64" s="175" t="s">
        <v>177</v>
      </c>
      <c r="J64" s="85" t="s">
        <v>362</v>
      </c>
      <c r="K64" s="114"/>
      <c r="L64" s="112"/>
      <c r="M64" s="112"/>
      <c r="N64" s="112"/>
      <c r="O64" s="112"/>
      <c r="P64" s="112"/>
      <c r="Q64" s="112"/>
      <c r="R64" s="112"/>
      <c r="S64" s="112"/>
      <c r="T64" s="112"/>
      <c r="U64" s="112"/>
      <c r="V64" s="112"/>
      <c r="W64" s="112"/>
      <c r="X64" s="112"/>
      <c r="Y64" s="112"/>
      <c r="Z64" s="112"/>
      <c r="AA64" s="112"/>
    </row>
    <row r="65" spans="1:27" ht="14.25" customHeight="1">
      <c r="A65" s="114"/>
      <c r="B65" s="85" t="s">
        <v>1230</v>
      </c>
      <c r="C65" s="85" t="s">
        <v>2656</v>
      </c>
      <c r="D65" s="114"/>
      <c r="E65" s="114"/>
      <c r="F65" s="179" t="s">
        <v>2657</v>
      </c>
      <c r="G65" s="179" t="s">
        <v>2658</v>
      </c>
      <c r="H65" s="179" t="s">
        <v>2659</v>
      </c>
      <c r="I65" s="175" t="s">
        <v>177</v>
      </c>
      <c r="J65" s="85" t="s">
        <v>362</v>
      </c>
      <c r="K65" s="114"/>
      <c r="L65" s="112"/>
      <c r="M65" s="112"/>
      <c r="N65" s="112"/>
      <c r="O65" s="112"/>
      <c r="P65" s="112"/>
      <c r="Q65" s="112"/>
      <c r="R65" s="112"/>
      <c r="S65" s="112"/>
      <c r="T65" s="112"/>
      <c r="U65" s="112"/>
      <c r="V65" s="112"/>
      <c r="W65" s="112"/>
      <c r="X65" s="112"/>
      <c r="Y65" s="112"/>
      <c r="Z65" s="112"/>
      <c r="AA65" s="112"/>
    </row>
    <row r="66" spans="1:27" ht="14.25" customHeight="1">
      <c r="A66" s="114"/>
      <c r="B66" s="85" t="s">
        <v>1230</v>
      </c>
      <c r="C66" s="85" t="s">
        <v>2660</v>
      </c>
      <c r="D66" s="114"/>
      <c r="E66" s="85" t="s">
        <v>2661</v>
      </c>
      <c r="F66" s="159" t="s">
        <v>2662</v>
      </c>
      <c r="G66" s="159" t="s">
        <v>2663</v>
      </c>
      <c r="H66" s="180" t="s">
        <v>2664</v>
      </c>
      <c r="I66" s="175" t="s">
        <v>177</v>
      </c>
      <c r="J66" s="85" t="s">
        <v>362</v>
      </c>
      <c r="K66" s="114"/>
      <c r="L66" s="112"/>
      <c r="M66" s="112"/>
      <c r="N66" s="112"/>
      <c r="O66" s="112"/>
      <c r="P66" s="112"/>
      <c r="Q66" s="112"/>
      <c r="R66" s="112"/>
      <c r="S66" s="112"/>
      <c r="T66" s="112"/>
      <c r="U66" s="112"/>
      <c r="V66" s="112"/>
      <c r="W66" s="112"/>
      <c r="X66" s="112"/>
      <c r="Y66" s="112"/>
      <c r="Z66" s="112"/>
      <c r="AA66" s="112"/>
    </row>
    <row r="67" spans="1:27" ht="14.25" customHeight="1">
      <c r="A67" s="114"/>
      <c r="B67" s="85" t="s">
        <v>1230</v>
      </c>
      <c r="C67" s="85" t="s">
        <v>2665</v>
      </c>
      <c r="D67" s="114"/>
      <c r="E67" s="114"/>
      <c r="F67" s="179" t="s">
        <v>2666</v>
      </c>
      <c r="G67" s="179" t="s">
        <v>2667</v>
      </c>
      <c r="H67" s="179" t="s">
        <v>2664</v>
      </c>
      <c r="I67" s="175" t="s">
        <v>177</v>
      </c>
      <c r="J67" s="85" t="s">
        <v>362</v>
      </c>
      <c r="K67" s="114"/>
      <c r="L67" s="112"/>
      <c r="M67" s="112"/>
      <c r="N67" s="112"/>
      <c r="O67" s="112"/>
      <c r="P67" s="112"/>
      <c r="Q67" s="112"/>
      <c r="R67" s="112"/>
      <c r="S67" s="112"/>
      <c r="T67" s="112"/>
      <c r="U67" s="112"/>
      <c r="V67" s="112"/>
      <c r="W67" s="112"/>
      <c r="X67" s="112"/>
      <c r="Y67" s="112"/>
      <c r="Z67" s="112"/>
      <c r="AA67" s="112"/>
    </row>
    <row r="68" spans="1:27" ht="14.25" customHeight="1">
      <c r="A68" s="114"/>
      <c r="B68" s="85" t="s">
        <v>1230</v>
      </c>
      <c r="C68" s="85" t="s">
        <v>2668</v>
      </c>
      <c r="D68" s="114"/>
      <c r="E68" s="114"/>
      <c r="F68" s="179" t="s">
        <v>2669</v>
      </c>
      <c r="G68" s="179" t="s">
        <v>2670</v>
      </c>
      <c r="H68" s="179" t="s">
        <v>2664</v>
      </c>
      <c r="I68" s="175" t="s">
        <v>177</v>
      </c>
      <c r="J68" s="85" t="s">
        <v>362</v>
      </c>
      <c r="K68" s="114"/>
      <c r="L68" s="112"/>
      <c r="M68" s="112"/>
      <c r="N68" s="112"/>
      <c r="O68" s="112"/>
      <c r="P68" s="112"/>
      <c r="Q68" s="112"/>
      <c r="R68" s="112"/>
      <c r="S68" s="112"/>
      <c r="T68" s="112"/>
      <c r="U68" s="112"/>
      <c r="V68" s="112"/>
      <c r="W68" s="112"/>
      <c r="X68" s="112"/>
      <c r="Y68" s="112"/>
      <c r="Z68" s="112"/>
      <c r="AA68" s="112"/>
    </row>
    <row r="69" spans="1:27" ht="14.25" customHeight="1">
      <c r="A69" s="114"/>
      <c r="B69" s="85" t="s">
        <v>1230</v>
      </c>
      <c r="C69" s="85" t="s">
        <v>2671</v>
      </c>
      <c r="D69" s="114"/>
      <c r="E69" s="114"/>
      <c r="F69" s="179" t="s">
        <v>2672</v>
      </c>
      <c r="G69" s="179" t="s">
        <v>2673</v>
      </c>
      <c r="H69" s="179" t="s">
        <v>2664</v>
      </c>
      <c r="I69" s="175" t="s">
        <v>177</v>
      </c>
      <c r="J69" s="85" t="s">
        <v>362</v>
      </c>
      <c r="K69" s="114"/>
      <c r="L69" s="112"/>
      <c r="M69" s="112"/>
      <c r="N69" s="112"/>
      <c r="O69" s="112"/>
      <c r="P69" s="112"/>
      <c r="Q69" s="112"/>
      <c r="R69" s="112"/>
      <c r="S69" s="112"/>
      <c r="T69" s="112"/>
      <c r="U69" s="112"/>
      <c r="V69" s="112"/>
      <c r="W69" s="112"/>
      <c r="X69" s="112"/>
      <c r="Y69" s="112"/>
      <c r="Z69" s="112"/>
      <c r="AA69" s="112"/>
    </row>
    <row r="70" spans="1:27" ht="14.25" customHeight="1">
      <c r="A70" s="114"/>
      <c r="B70" s="85" t="s">
        <v>1230</v>
      </c>
      <c r="C70" s="85" t="s">
        <v>2674</v>
      </c>
      <c r="D70" s="114"/>
      <c r="E70" s="114"/>
      <c r="F70" s="179" t="s">
        <v>2675</v>
      </c>
      <c r="G70" s="179" t="s">
        <v>2676</v>
      </c>
      <c r="H70" s="179" t="s">
        <v>2664</v>
      </c>
      <c r="I70" s="175" t="s">
        <v>177</v>
      </c>
      <c r="J70" s="85" t="s">
        <v>362</v>
      </c>
      <c r="K70" s="114"/>
      <c r="L70" s="112"/>
      <c r="M70" s="112"/>
      <c r="N70" s="112"/>
      <c r="O70" s="112"/>
      <c r="P70" s="112"/>
      <c r="Q70" s="112"/>
      <c r="R70" s="112"/>
      <c r="S70" s="112"/>
      <c r="T70" s="112"/>
      <c r="U70" s="112"/>
      <c r="V70" s="112"/>
      <c r="W70" s="112"/>
      <c r="X70" s="112"/>
      <c r="Y70" s="112"/>
      <c r="Z70" s="112"/>
      <c r="AA70" s="112"/>
    </row>
    <row r="71" spans="1:27" ht="14.25" customHeight="1">
      <c r="A71" s="114"/>
      <c r="B71" s="85" t="s">
        <v>1230</v>
      </c>
      <c r="C71" s="85" t="s">
        <v>2677</v>
      </c>
      <c r="D71" s="114"/>
      <c r="E71" s="114"/>
      <c r="F71" s="179" t="s">
        <v>2678</v>
      </c>
      <c r="G71" s="179" t="s">
        <v>2679</v>
      </c>
      <c r="H71" s="179" t="s">
        <v>2680</v>
      </c>
      <c r="I71" s="175" t="s">
        <v>177</v>
      </c>
      <c r="J71" s="85" t="s">
        <v>362</v>
      </c>
      <c r="K71" s="114"/>
      <c r="L71" s="112"/>
      <c r="M71" s="112"/>
      <c r="N71" s="112"/>
      <c r="O71" s="112"/>
      <c r="P71" s="112"/>
      <c r="Q71" s="112"/>
      <c r="R71" s="112"/>
      <c r="S71" s="112"/>
      <c r="T71" s="112"/>
      <c r="U71" s="112"/>
      <c r="V71" s="112"/>
      <c r="W71" s="112"/>
      <c r="X71" s="112"/>
      <c r="Y71" s="112"/>
      <c r="Z71" s="112"/>
      <c r="AA71" s="112"/>
    </row>
    <row r="72" spans="1:27" ht="14.25" customHeight="1">
      <c r="A72" s="114"/>
      <c r="B72" s="85" t="s">
        <v>1230</v>
      </c>
      <c r="C72" s="85" t="s">
        <v>2681</v>
      </c>
      <c r="D72" s="114"/>
      <c r="E72" s="114"/>
      <c r="F72" s="179" t="s">
        <v>2682</v>
      </c>
      <c r="G72" s="179" t="s">
        <v>2683</v>
      </c>
      <c r="H72" s="179" t="s">
        <v>2684</v>
      </c>
      <c r="I72" s="175" t="s">
        <v>177</v>
      </c>
      <c r="J72" s="85" t="s">
        <v>362</v>
      </c>
      <c r="K72" s="114"/>
      <c r="L72" s="112"/>
      <c r="M72" s="112"/>
      <c r="N72" s="112"/>
      <c r="O72" s="112"/>
      <c r="P72" s="112"/>
      <c r="Q72" s="112"/>
      <c r="R72" s="112"/>
      <c r="S72" s="112"/>
      <c r="T72" s="112"/>
      <c r="U72" s="112"/>
      <c r="V72" s="112"/>
      <c r="W72" s="112"/>
      <c r="X72" s="112"/>
      <c r="Y72" s="112"/>
      <c r="Z72" s="112"/>
      <c r="AA72" s="112"/>
    </row>
    <row r="73" spans="1:27" ht="14.25" customHeight="1">
      <c r="A73" s="85" t="s">
        <v>2685</v>
      </c>
      <c r="B73" s="85" t="s">
        <v>2686</v>
      </c>
      <c r="C73" s="85" t="s">
        <v>660</v>
      </c>
      <c r="D73" s="114"/>
      <c r="E73" s="114"/>
      <c r="F73" s="144" t="s">
        <v>2687</v>
      </c>
      <c r="G73" s="144" t="s">
        <v>2688</v>
      </c>
      <c r="H73" s="144" t="s">
        <v>2689</v>
      </c>
      <c r="I73" s="175" t="s">
        <v>177</v>
      </c>
      <c r="J73" s="85" t="s">
        <v>362</v>
      </c>
      <c r="K73" s="85" t="s">
        <v>1073</v>
      </c>
      <c r="L73" s="112"/>
      <c r="M73" s="112"/>
      <c r="N73" s="112"/>
      <c r="O73" s="112"/>
      <c r="P73" s="112"/>
      <c r="Q73" s="112"/>
      <c r="R73" s="112"/>
      <c r="S73" s="112"/>
      <c r="T73" s="112"/>
      <c r="U73" s="112"/>
      <c r="V73" s="112"/>
      <c r="W73" s="112"/>
      <c r="X73" s="112"/>
      <c r="Y73" s="112"/>
      <c r="Z73" s="112"/>
      <c r="AA73" s="112"/>
    </row>
    <row r="74" spans="1:27" ht="14.25" customHeight="1">
      <c r="A74" s="85" t="s">
        <v>2690</v>
      </c>
      <c r="B74" s="85" t="s">
        <v>2691</v>
      </c>
      <c r="C74" s="85" t="s">
        <v>666</v>
      </c>
      <c r="D74" s="114"/>
      <c r="E74" s="114"/>
      <c r="F74" s="85" t="s">
        <v>2692</v>
      </c>
      <c r="G74" s="181" t="s">
        <v>2693</v>
      </c>
      <c r="H74" s="85" t="s">
        <v>2694</v>
      </c>
      <c r="I74" s="177" t="s">
        <v>184</v>
      </c>
      <c r="J74" s="85" t="s">
        <v>362</v>
      </c>
      <c r="K74" s="85" t="s">
        <v>2695</v>
      </c>
      <c r="L74" s="112"/>
      <c r="M74" s="112"/>
      <c r="N74" s="112"/>
      <c r="O74" s="112"/>
      <c r="P74" s="112"/>
      <c r="Q74" s="112"/>
      <c r="R74" s="112"/>
      <c r="S74" s="112"/>
      <c r="T74" s="112"/>
      <c r="U74" s="112"/>
      <c r="V74" s="112"/>
      <c r="W74" s="112"/>
      <c r="X74" s="112"/>
      <c r="Y74" s="112"/>
      <c r="Z74" s="112"/>
      <c r="AA74" s="112"/>
    </row>
    <row r="75" spans="1:27" ht="14.25" customHeight="1">
      <c r="A75" s="85" t="s">
        <v>2696</v>
      </c>
      <c r="B75" s="85" t="s">
        <v>2697</v>
      </c>
      <c r="C75" s="85" t="s">
        <v>671</v>
      </c>
      <c r="D75" s="114"/>
      <c r="E75" s="114"/>
      <c r="F75" s="85" t="s">
        <v>2698</v>
      </c>
      <c r="G75" s="85" t="s">
        <v>2699</v>
      </c>
      <c r="H75" s="85" t="s">
        <v>2700</v>
      </c>
      <c r="I75" s="175" t="s">
        <v>177</v>
      </c>
      <c r="J75" s="85" t="s">
        <v>362</v>
      </c>
      <c r="K75" s="85" t="s">
        <v>2695</v>
      </c>
      <c r="L75" s="112"/>
      <c r="M75" s="112"/>
      <c r="N75" s="112"/>
      <c r="O75" s="112"/>
      <c r="P75" s="112"/>
      <c r="Q75" s="112"/>
      <c r="R75" s="112"/>
      <c r="S75" s="112"/>
      <c r="T75" s="112"/>
      <c r="U75" s="112"/>
      <c r="V75" s="112"/>
      <c r="W75" s="112"/>
      <c r="X75" s="112"/>
      <c r="Y75" s="112"/>
      <c r="Z75" s="112"/>
      <c r="AA75" s="112"/>
    </row>
    <row r="76" spans="1:27" ht="14.25" customHeight="1">
      <c r="A76" s="85" t="s">
        <v>2701</v>
      </c>
      <c r="B76" s="85" t="s">
        <v>2702</v>
      </c>
      <c r="C76" s="85" t="s">
        <v>676</v>
      </c>
      <c r="D76" s="114"/>
      <c r="E76" s="85" t="s">
        <v>2430</v>
      </c>
      <c r="F76" s="85" t="s">
        <v>2703</v>
      </c>
      <c r="G76" s="182" t="s">
        <v>2704</v>
      </c>
      <c r="H76" s="137" t="s">
        <v>2705</v>
      </c>
      <c r="I76" s="177" t="s">
        <v>184</v>
      </c>
      <c r="J76" s="85" t="s">
        <v>362</v>
      </c>
      <c r="K76" s="85" t="s">
        <v>434</v>
      </c>
      <c r="L76" s="112"/>
      <c r="M76" s="112"/>
      <c r="N76" s="112"/>
      <c r="O76" s="112"/>
      <c r="P76" s="112"/>
      <c r="Q76" s="112"/>
      <c r="R76" s="112"/>
      <c r="S76" s="112"/>
      <c r="T76" s="112"/>
      <c r="U76" s="112"/>
      <c r="V76" s="112"/>
      <c r="W76" s="112"/>
      <c r="X76" s="112"/>
      <c r="Y76" s="112"/>
      <c r="Z76" s="112"/>
      <c r="AA76" s="112"/>
    </row>
    <row r="77" spans="1:27" ht="14.25" customHeight="1">
      <c r="A77" s="85" t="s">
        <v>2579</v>
      </c>
      <c r="B77" s="85" t="s">
        <v>2580</v>
      </c>
      <c r="C77" s="85" t="s">
        <v>660</v>
      </c>
      <c r="D77" s="114"/>
      <c r="E77" s="114"/>
      <c r="F77" s="85" t="s">
        <v>2706</v>
      </c>
      <c r="G77" s="85" t="s">
        <v>2707</v>
      </c>
      <c r="H77" s="85" t="s">
        <v>2708</v>
      </c>
      <c r="I77" s="175" t="s">
        <v>177</v>
      </c>
      <c r="J77" s="183" t="s">
        <v>668</v>
      </c>
      <c r="K77" s="114"/>
      <c r="L77" s="112"/>
      <c r="M77" s="112"/>
      <c r="N77" s="112"/>
      <c r="O77" s="112"/>
      <c r="P77" s="112"/>
      <c r="Q77" s="112"/>
      <c r="R77" s="112"/>
      <c r="S77" s="112"/>
      <c r="T77" s="112"/>
      <c r="U77" s="112"/>
      <c r="V77" s="112"/>
      <c r="W77" s="112"/>
      <c r="X77" s="112"/>
      <c r="Y77" s="112"/>
      <c r="Z77" s="112"/>
      <c r="AA77" s="112"/>
    </row>
    <row r="78" spans="1:27" ht="14.25" customHeight="1">
      <c r="A78" s="85" t="s">
        <v>2709</v>
      </c>
      <c r="B78" s="85" t="s">
        <v>2710</v>
      </c>
      <c r="C78" s="85" t="s">
        <v>660</v>
      </c>
      <c r="D78" s="114"/>
      <c r="E78" s="114"/>
      <c r="F78" s="179" t="s">
        <v>2648</v>
      </c>
      <c r="G78" s="179" t="s">
        <v>2649</v>
      </c>
      <c r="H78" s="179" t="s">
        <v>2650</v>
      </c>
      <c r="I78" s="175" t="s">
        <v>177</v>
      </c>
      <c r="J78" s="183" t="s">
        <v>668</v>
      </c>
      <c r="K78" s="114"/>
      <c r="L78" s="112"/>
      <c r="M78" s="112"/>
      <c r="N78" s="112"/>
      <c r="O78" s="112"/>
      <c r="P78" s="112"/>
      <c r="Q78" s="112"/>
      <c r="R78" s="112"/>
      <c r="S78" s="112"/>
      <c r="T78" s="112"/>
      <c r="U78" s="112"/>
      <c r="V78" s="112"/>
      <c r="W78" s="112"/>
      <c r="X78" s="112"/>
      <c r="Y78" s="112"/>
      <c r="Z78" s="112"/>
      <c r="AA78" s="112"/>
    </row>
    <row r="79" spans="1:27" ht="14.25" customHeight="1">
      <c r="A79" s="85" t="s">
        <v>2711</v>
      </c>
      <c r="B79" s="85" t="s">
        <v>2712</v>
      </c>
      <c r="C79" s="85" t="s">
        <v>660</v>
      </c>
      <c r="D79" s="114"/>
      <c r="E79" s="85" t="s">
        <v>2430</v>
      </c>
      <c r="F79" s="85" t="s">
        <v>2713</v>
      </c>
      <c r="G79" s="182" t="s">
        <v>2714</v>
      </c>
      <c r="H79" s="137" t="s">
        <v>2715</v>
      </c>
      <c r="I79" s="175" t="s">
        <v>177</v>
      </c>
      <c r="J79" s="183" t="s">
        <v>668</v>
      </c>
      <c r="K79" s="114"/>
      <c r="L79" s="112"/>
      <c r="M79" s="112"/>
      <c r="N79" s="112"/>
      <c r="O79" s="112"/>
      <c r="P79" s="112"/>
      <c r="Q79" s="112"/>
      <c r="R79" s="112"/>
      <c r="S79" s="112"/>
      <c r="T79" s="112"/>
      <c r="U79" s="112"/>
      <c r="V79" s="112"/>
      <c r="W79" s="112"/>
      <c r="X79" s="112"/>
      <c r="Y79" s="112"/>
      <c r="Z79" s="112"/>
      <c r="AA79" s="112"/>
    </row>
    <row r="80" spans="1:27" ht="14.25" customHeight="1">
      <c r="A80" s="85" t="s">
        <v>2716</v>
      </c>
      <c r="B80" s="85" t="s">
        <v>2717</v>
      </c>
      <c r="C80" s="85" t="s">
        <v>660</v>
      </c>
      <c r="D80" s="114"/>
      <c r="E80" s="85" t="s">
        <v>2642</v>
      </c>
      <c r="F80" s="176" t="s">
        <v>2643</v>
      </c>
      <c r="G80" s="176" t="s">
        <v>2644</v>
      </c>
      <c r="H80" s="176" t="s">
        <v>2645</v>
      </c>
      <c r="I80" s="175" t="s">
        <v>177</v>
      </c>
      <c r="J80" s="146" t="s">
        <v>668</v>
      </c>
      <c r="K80" s="114"/>
      <c r="L80" s="112"/>
      <c r="M80" s="112"/>
      <c r="N80" s="112"/>
      <c r="O80" s="112"/>
      <c r="P80" s="112"/>
      <c r="Q80" s="112"/>
      <c r="R80" s="112"/>
      <c r="S80" s="112"/>
      <c r="T80" s="112"/>
      <c r="U80" s="112"/>
      <c r="V80" s="112"/>
      <c r="W80" s="112"/>
      <c r="X80" s="112"/>
      <c r="Y80" s="112"/>
      <c r="Z80" s="112"/>
      <c r="AA80" s="112"/>
    </row>
    <row r="81" spans="1:27" ht="14.25" customHeight="1">
      <c r="A81" s="85" t="s">
        <v>2718</v>
      </c>
      <c r="B81" s="245" t="s">
        <v>2719</v>
      </c>
      <c r="C81" s="85" t="s">
        <v>660</v>
      </c>
      <c r="D81" s="114"/>
      <c r="E81" s="114"/>
      <c r="F81" s="144" t="s">
        <v>2441</v>
      </c>
      <c r="G81" s="144" t="s">
        <v>2442</v>
      </c>
      <c r="H81" s="138" t="s">
        <v>2443</v>
      </c>
      <c r="I81" s="175" t="s">
        <v>177</v>
      </c>
      <c r="J81" s="146" t="s">
        <v>668</v>
      </c>
      <c r="K81" s="114"/>
      <c r="L81" s="112"/>
      <c r="M81" s="112"/>
      <c r="N81" s="112"/>
      <c r="O81" s="112"/>
      <c r="P81" s="112"/>
      <c r="Q81" s="112"/>
      <c r="R81" s="112"/>
      <c r="S81" s="112"/>
      <c r="T81" s="112"/>
      <c r="U81" s="112"/>
      <c r="V81" s="112"/>
      <c r="W81" s="112"/>
      <c r="X81" s="112"/>
      <c r="Y81" s="112"/>
      <c r="Z81" s="112"/>
      <c r="AA81" s="112"/>
    </row>
    <row r="82" spans="1:27" ht="14.25" customHeight="1">
      <c r="A82" s="85" t="s">
        <v>2718</v>
      </c>
      <c r="B82" s="225"/>
      <c r="C82" s="85" t="s">
        <v>666</v>
      </c>
      <c r="D82" s="114"/>
      <c r="E82" s="114"/>
      <c r="F82" s="144" t="s">
        <v>2445</v>
      </c>
      <c r="G82" s="144" t="s">
        <v>2446</v>
      </c>
      <c r="H82" s="138" t="s">
        <v>2447</v>
      </c>
      <c r="I82" s="175" t="s">
        <v>177</v>
      </c>
      <c r="J82" s="183" t="s">
        <v>668</v>
      </c>
      <c r="K82" s="114"/>
      <c r="L82" s="112"/>
      <c r="M82" s="112"/>
      <c r="N82" s="112"/>
      <c r="O82" s="112"/>
      <c r="P82" s="112"/>
      <c r="Q82" s="112"/>
      <c r="R82" s="112"/>
      <c r="S82" s="112"/>
      <c r="T82" s="112"/>
      <c r="U82" s="112"/>
      <c r="V82" s="112"/>
      <c r="W82" s="112"/>
      <c r="X82" s="112"/>
      <c r="Y82" s="112"/>
      <c r="Z82" s="112"/>
      <c r="AA82" s="112"/>
    </row>
    <row r="83" spans="1:27" ht="14.25" customHeight="1">
      <c r="A83" s="85" t="s">
        <v>2720</v>
      </c>
      <c r="B83" s="85" t="s">
        <v>2721</v>
      </c>
      <c r="C83" s="85" t="s">
        <v>660</v>
      </c>
      <c r="D83" s="114"/>
      <c r="E83" s="114"/>
      <c r="F83" s="85" t="s">
        <v>2722</v>
      </c>
      <c r="G83" s="85" t="s">
        <v>2723</v>
      </c>
      <c r="H83" s="85" t="s">
        <v>2724</v>
      </c>
      <c r="I83" s="177" t="s">
        <v>184</v>
      </c>
      <c r="J83" s="183" t="s">
        <v>668</v>
      </c>
      <c r="K83" s="114"/>
      <c r="L83" s="112"/>
      <c r="M83" s="112"/>
      <c r="N83" s="112"/>
      <c r="O83" s="112"/>
      <c r="P83" s="112"/>
      <c r="Q83" s="112"/>
      <c r="R83" s="112"/>
      <c r="S83" s="112"/>
      <c r="T83" s="112"/>
      <c r="U83" s="112"/>
      <c r="V83" s="112"/>
      <c r="W83" s="112"/>
      <c r="X83" s="112"/>
      <c r="Y83" s="112"/>
      <c r="Z83" s="112"/>
      <c r="AA83" s="112"/>
    </row>
    <row r="84" spans="1:27" ht="14.25" customHeight="1">
      <c r="A84" s="85" t="s">
        <v>2725</v>
      </c>
      <c r="B84" s="85" t="s">
        <v>2726</v>
      </c>
      <c r="C84" s="85" t="s">
        <v>660</v>
      </c>
      <c r="D84" s="114"/>
      <c r="E84" s="114"/>
      <c r="F84" s="85" t="s">
        <v>2727</v>
      </c>
      <c r="G84" s="85" t="s">
        <v>2728</v>
      </c>
      <c r="H84" s="85" t="s">
        <v>2729</v>
      </c>
      <c r="I84" s="175" t="s">
        <v>177</v>
      </c>
      <c r="J84" s="146" t="s">
        <v>668</v>
      </c>
      <c r="K84" s="114"/>
      <c r="L84" s="112"/>
      <c r="M84" s="112"/>
      <c r="N84" s="112"/>
      <c r="O84" s="112"/>
      <c r="P84" s="112"/>
      <c r="Q84" s="112"/>
      <c r="R84" s="112"/>
      <c r="S84" s="112"/>
      <c r="T84" s="112"/>
      <c r="U84" s="112"/>
      <c r="V84" s="112"/>
      <c r="W84" s="112"/>
      <c r="X84" s="112"/>
      <c r="Y84" s="112"/>
      <c r="Z84" s="112"/>
      <c r="AA84" s="112"/>
    </row>
    <row r="85" spans="1:27" ht="14.25" customHeight="1">
      <c r="A85" s="85" t="s">
        <v>2730</v>
      </c>
      <c r="B85" s="85" t="s">
        <v>2731</v>
      </c>
      <c r="C85" s="85" t="s">
        <v>2732</v>
      </c>
      <c r="D85" s="114"/>
      <c r="E85" s="114"/>
      <c r="F85" s="85" t="s">
        <v>2733</v>
      </c>
      <c r="G85" s="85" t="s">
        <v>2734</v>
      </c>
      <c r="H85" s="85" t="s">
        <v>2735</v>
      </c>
      <c r="I85" s="175" t="s">
        <v>177</v>
      </c>
      <c r="J85" s="183" t="s">
        <v>668</v>
      </c>
      <c r="K85" s="114"/>
      <c r="L85" s="112"/>
      <c r="M85" s="112"/>
      <c r="N85" s="112"/>
      <c r="O85" s="112"/>
      <c r="P85" s="112"/>
      <c r="Q85" s="112"/>
      <c r="R85" s="112"/>
      <c r="S85" s="112"/>
      <c r="T85" s="112"/>
      <c r="U85" s="112"/>
      <c r="V85" s="112"/>
      <c r="W85" s="112"/>
      <c r="X85" s="112"/>
      <c r="Y85" s="112"/>
      <c r="Z85" s="112"/>
      <c r="AA85" s="112"/>
    </row>
    <row r="86" spans="1:27" ht="14.25" customHeight="1">
      <c r="A86" s="112"/>
      <c r="B86" s="114"/>
      <c r="C86" s="85" t="s">
        <v>2736</v>
      </c>
      <c r="D86" s="112"/>
      <c r="E86" s="112"/>
      <c r="F86" s="111" t="s">
        <v>2737</v>
      </c>
      <c r="G86" s="85" t="s">
        <v>2738</v>
      </c>
      <c r="H86" s="85" t="s">
        <v>2735</v>
      </c>
      <c r="I86" s="175" t="s">
        <v>177</v>
      </c>
      <c r="J86" s="168" t="s">
        <v>668</v>
      </c>
      <c r="K86" s="112"/>
      <c r="L86" s="112"/>
      <c r="M86" s="112"/>
      <c r="N86" s="112"/>
      <c r="O86" s="112"/>
      <c r="P86" s="112"/>
      <c r="Q86" s="112"/>
      <c r="R86" s="112"/>
      <c r="S86" s="112"/>
      <c r="T86" s="112"/>
      <c r="U86" s="112"/>
      <c r="V86" s="112"/>
      <c r="W86" s="112"/>
      <c r="X86" s="112"/>
      <c r="Y86" s="112"/>
      <c r="Z86" s="112"/>
      <c r="AA86" s="112"/>
    </row>
    <row r="87" spans="1:27" ht="14.25" customHeight="1">
      <c r="A87" s="112"/>
      <c r="B87" s="114"/>
      <c r="C87" s="112"/>
      <c r="D87" s="112"/>
      <c r="E87" s="112"/>
      <c r="F87" s="112"/>
      <c r="G87" s="112"/>
      <c r="H87" s="112"/>
      <c r="I87" s="147"/>
      <c r="J87" s="112"/>
      <c r="K87" s="112"/>
      <c r="L87" s="112"/>
      <c r="M87" s="112"/>
      <c r="N87" s="112"/>
      <c r="O87" s="112"/>
      <c r="P87" s="112"/>
      <c r="Q87" s="112"/>
      <c r="R87" s="112"/>
      <c r="S87" s="112"/>
      <c r="T87" s="112"/>
      <c r="U87" s="112"/>
      <c r="V87" s="112"/>
      <c r="W87" s="112"/>
      <c r="X87" s="112"/>
      <c r="Y87" s="112"/>
      <c r="Z87" s="112"/>
      <c r="AA87" s="112"/>
    </row>
    <row r="88" spans="1:27" ht="14.25" customHeight="1">
      <c r="A88" s="112"/>
      <c r="B88" s="114"/>
      <c r="C88" s="112"/>
      <c r="D88" s="112"/>
      <c r="E88" s="112"/>
      <c r="F88" s="112"/>
      <c r="G88" s="112"/>
      <c r="H88" s="112"/>
      <c r="I88" s="147"/>
      <c r="J88" s="112"/>
      <c r="K88" s="112"/>
      <c r="L88" s="112"/>
      <c r="M88" s="112"/>
      <c r="N88" s="112"/>
      <c r="O88" s="112"/>
      <c r="P88" s="112"/>
      <c r="Q88" s="112"/>
      <c r="R88" s="112"/>
      <c r="S88" s="112"/>
      <c r="T88" s="112"/>
      <c r="U88" s="112"/>
      <c r="V88" s="112"/>
      <c r="W88" s="112"/>
      <c r="X88" s="112"/>
      <c r="Y88" s="112"/>
      <c r="Z88" s="112"/>
      <c r="AA88" s="112"/>
    </row>
    <row r="89" spans="1:27" ht="14.25" customHeight="1">
      <c r="A89" s="112"/>
      <c r="B89" s="114"/>
      <c r="C89" s="112"/>
      <c r="D89" s="112"/>
      <c r="E89" s="112"/>
      <c r="F89" s="112"/>
      <c r="G89" s="112"/>
      <c r="H89" s="112"/>
      <c r="I89" s="147"/>
      <c r="J89" s="112"/>
      <c r="K89" s="112"/>
      <c r="L89" s="112"/>
      <c r="M89" s="112"/>
      <c r="N89" s="112"/>
      <c r="O89" s="112"/>
      <c r="P89" s="112"/>
      <c r="Q89" s="112"/>
      <c r="R89" s="112"/>
      <c r="S89" s="112"/>
      <c r="T89" s="112"/>
      <c r="U89" s="112"/>
      <c r="V89" s="112"/>
      <c r="W89" s="112"/>
      <c r="X89" s="112"/>
      <c r="Y89" s="112"/>
      <c r="Z89" s="112"/>
      <c r="AA89" s="112"/>
    </row>
    <row r="90" spans="1:27" ht="14.25" customHeight="1">
      <c r="A90" s="112"/>
      <c r="B90" s="114"/>
      <c r="C90" s="112"/>
      <c r="D90" s="112"/>
      <c r="E90" s="112"/>
      <c r="F90" s="112"/>
      <c r="G90" s="112"/>
      <c r="H90" s="112"/>
      <c r="I90" s="147"/>
      <c r="J90" s="112"/>
      <c r="K90" s="112"/>
      <c r="L90" s="112"/>
      <c r="M90" s="112"/>
      <c r="N90" s="112"/>
      <c r="O90" s="112"/>
      <c r="P90" s="112"/>
      <c r="Q90" s="112"/>
      <c r="R90" s="112"/>
      <c r="S90" s="112"/>
      <c r="T90" s="112"/>
      <c r="U90" s="112"/>
      <c r="V90" s="112"/>
      <c r="W90" s="112"/>
      <c r="X90" s="112"/>
      <c r="Y90" s="112"/>
      <c r="Z90" s="112"/>
      <c r="AA90" s="112"/>
    </row>
    <row r="91" spans="1:27" ht="14.25" customHeight="1">
      <c r="A91" s="112"/>
      <c r="B91" s="114"/>
      <c r="C91" s="112"/>
      <c r="D91" s="112"/>
      <c r="E91" s="112"/>
      <c r="F91" s="112"/>
      <c r="G91" s="112"/>
      <c r="H91" s="112"/>
      <c r="I91" s="147"/>
      <c r="J91" s="112"/>
      <c r="K91" s="112"/>
      <c r="L91" s="112"/>
      <c r="M91" s="112"/>
      <c r="N91" s="112"/>
      <c r="O91" s="112"/>
      <c r="P91" s="112"/>
      <c r="Q91" s="112"/>
      <c r="R91" s="112"/>
      <c r="S91" s="112"/>
      <c r="T91" s="112"/>
      <c r="U91" s="112"/>
      <c r="V91" s="112"/>
      <c r="W91" s="112"/>
      <c r="X91" s="112"/>
      <c r="Y91" s="112"/>
      <c r="Z91" s="112"/>
      <c r="AA91" s="112"/>
    </row>
    <row r="92" spans="1:27" ht="14.25" customHeight="1">
      <c r="A92" s="112"/>
      <c r="B92" s="114"/>
      <c r="C92" s="112"/>
      <c r="D92" s="112"/>
      <c r="E92" s="112"/>
      <c r="F92" s="112"/>
      <c r="G92" s="112"/>
      <c r="H92" s="112"/>
      <c r="I92" s="147"/>
      <c r="J92" s="112"/>
      <c r="K92" s="112"/>
      <c r="L92" s="112"/>
      <c r="M92" s="112"/>
      <c r="N92" s="112"/>
      <c r="O92" s="112"/>
      <c r="P92" s="112"/>
      <c r="Q92" s="112"/>
      <c r="R92" s="112"/>
      <c r="S92" s="112"/>
      <c r="T92" s="112"/>
      <c r="U92" s="112"/>
      <c r="V92" s="112"/>
      <c r="W92" s="112"/>
      <c r="X92" s="112"/>
      <c r="Y92" s="112"/>
      <c r="Z92" s="112"/>
      <c r="AA92" s="112"/>
    </row>
    <row r="93" spans="1:27" ht="14.25" customHeight="1">
      <c r="A93" s="112"/>
      <c r="B93" s="114"/>
      <c r="C93" s="112"/>
      <c r="D93" s="112"/>
      <c r="E93" s="112"/>
      <c r="F93" s="112"/>
      <c r="G93" s="112"/>
      <c r="H93" s="112"/>
      <c r="I93" s="147"/>
      <c r="J93" s="112"/>
      <c r="K93" s="112"/>
      <c r="L93" s="112"/>
      <c r="M93" s="112"/>
      <c r="N93" s="112"/>
      <c r="O93" s="112"/>
      <c r="P93" s="112"/>
      <c r="Q93" s="112"/>
      <c r="R93" s="112"/>
      <c r="S93" s="112"/>
      <c r="T93" s="112"/>
      <c r="U93" s="112"/>
      <c r="V93" s="112"/>
      <c r="W93" s="112"/>
      <c r="X93" s="112"/>
      <c r="Y93" s="112"/>
      <c r="Z93" s="112"/>
      <c r="AA93" s="112"/>
    </row>
    <row r="94" spans="1:27" ht="14.25" customHeight="1">
      <c r="A94" s="112"/>
      <c r="B94" s="114"/>
      <c r="C94" s="112"/>
      <c r="D94" s="112"/>
      <c r="E94" s="112"/>
      <c r="F94" s="112"/>
      <c r="G94" s="112"/>
      <c r="H94" s="112"/>
      <c r="I94" s="147"/>
      <c r="J94" s="112"/>
      <c r="K94" s="112"/>
      <c r="L94" s="112"/>
      <c r="M94" s="112"/>
      <c r="N94" s="112"/>
      <c r="O94" s="112"/>
      <c r="P94" s="112"/>
      <c r="Q94" s="112"/>
      <c r="R94" s="112"/>
      <c r="S94" s="112"/>
      <c r="T94" s="112"/>
      <c r="U94" s="112"/>
      <c r="V94" s="112"/>
      <c r="W94" s="112"/>
      <c r="X94" s="112"/>
      <c r="Y94" s="112"/>
      <c r="Z94" s="112"/>
      <c r="AA94" s="112"/>
    </row>
    <row r="95" spans="1:27" ht="14.25" customHeight="1">
      <c r="A95" s="112"/>
      <c r="B95" s="114"/>
      <c r="C95" s="112"/>
      <c r="D95" s="112"/>
      <c r="E95" s="112"/>
      <c r="F95" s="112"/>
      <c r="G95" s="112"/>
      <c r="H95" s="112"/>
      <c r="I95" s="147"/>
      <c r="J95" s="112"/>
      <c r="K95" s="112"/>
      <c r="L95" s="112"/>
      <c r="M95" s="112"/>
      <c r="N95" s="112"/>
      <c r="O95" s="112"/>
      <c r="P95" s="112"/>
      <c r="Q95" s="112"/>
      <c r="R95" s="112"/>
      <c r="S95" s="112"/>
      <c r="T95" s="112"/>
      <c r="U95" s="112"/>
      <c r="V95" s="112"/>
      <c r="W95" s="112"/>
      <c r="X95" s="112"/>
      <c r="Y95" s="112"/>
      <c r="Z95" s="112"/>
      <c r="AA95" s="112"/>
    </row>
    <row r="96" spans="1:27" ht="14.25" customHeight="1">
      <c r="A96" s="112"/>
      <c r="B96" s="114"/>
      <c r="C96" s="112"/>
      <c r="D96" s="112"/>
      <c r="E96" s="112"/>
      <c r="F96" s="112"/>
      <c r="G96" s="112"/>
      <c r="H96" s="112"/>
      <c r="I96" s="147"/>
      <c r="J96" s="112"/>
      <c r="K96" s="112"/>
      <c r="L96" s="112"/>
      <c r="M96" s="112"/>
      <c r="N96" s="112"/>
      <c r="O96" s="112"/>
      <c r="P96" s="112"/>
      <c r="Q96" s="112"/>
      <c r="R96" s="112"/>
      <c r="S96" s="112"/>
      <c r="T96" s="112"/>
      <c r="U96" s="112"/>
      <c r="V96" s="112"/>
      <c r="W96" s="112"/>
      <c r="X96" s="112"/>
      <c r="Y96" s="112"/>
      <c r="Z96" s="112"/>
      <c r="AA96" s="112"/>
    </row>
    <row r="97" spans="1:27" ht="14.25" customHeight="1">
      <c r="A97" s="112"/>
      <c r="B97" s="114"/>
      <c r="C97" s="112"/>
      <c r="D97" s="112"/>
      <c r="E97" s="112"/>
      <c r="F97" s="112"/>
      <c r="G97" s="112"/>
      <c r="H97" s="112"/>
      <c r="I97" s="147"/>
      <c r="J97" s="112"/>
      <c r="K97" s="112"/>
      <c r="L97" s="112"/>
      <c r="M97" s="112"/>
      <c r="N97" s="112"/>
      <c r="O97" s="112"/>
      <c r="P97" s="112"/>
      <c r="Q97" s="112"/>
      <c r="R97" s="112"/>
      <c r="S97" s="112"/>
      <c r="T97" s="112"/>
      <c r="U97" s="112"/>
      <c r="V97" s="112"/>
      <c r="W97" s="112"/>
      <c r="X97" s="112"/>
      <c r="Y97" s="112"/>
      <c r="Z97" s="112"/>
      <c r="AA97" s="112"/>
    </row>
    <row r="98" spans="1:27" ht="14.25" customHeight="1">
      <c r="A98" s="112"/>
      <c r="B98" s="114"/>
      <c r="C98" s="112"/>
      <c r="D98" s="112"/>
      <c r="E98" s="112"/>
      <c r="F98" s="112"/>
      <c r="G98" s="112"/>
      <c r="H98" s="112"/>
      <c r="I98" s="147"/>
      <c r="J98" s="112"/>
      <c r="K98" s="112"/>
      <c r="L98" s="112"/>
      <c r="M98" s="112"/>
      <c r="N98" s="112"/>
      <c r="O98" s="112"/>
      <c r="P98" s="112"/>
      <c r="Q98" s="112"/>
      <c r="R98" s="112"/>
      <c r="S98" s="112"/>
      <c r="T98" s="112"/>
      <c r="U98" s="112"/>
      <c r="V98" s="112"/>
      <c r="W98" s="112"/>
      <c r="X98" s="112"/>
      <c r="Y98" s="112"/>
      <c r="Z98" s="112"/>
      <c r="AA98" s="112"/>
    </row>
    <row r="99" spans="1:27" ht="14.25" customHeight="1">
      <c r="A99" s="112"/>
      <c r="B99" s="114"/>
      <c r="C99" s="112"/>
      <c r="D99" s="112"/>
      <c r="E99" s="112"/>
      <c r="F99" s="112"/>
      <c r="G99" s="112"/>
      <c r="H99" s="112"/>
      <c r="I99" s="147"/>
      <c r="J99" s="112"/>
      <c r="K99" s="112"/>
      <c r="L99" s="112"/>
      <c r="M99" s="112"/>
      <c r="N99" s="112"/>
      <c r="O99" s="112"/>
      <c r="P99" s="112"/>
      <c r="Q99" s="112"/>
      <c r="R99" s="112"/>
      <c r="S99" s="112"/>
      <c r="T99" s="112"/>
      <c r="U99" s="112"/>
      <c r="V99" s="112"/>
      <c r="W99" s="112"/>
      <c r="X99" s="112"/>
      <c r="Y99" s="112"/>
      <c r="Z99" s="112"/>
      <c r="AA99" s="112"/>
    </row>
    <row r="100" spans="1:27" ht="14.25" customHeight="1">
      <c r="A100" s="112"/>
      <c r="B100" s="114"/>
      <c r="C100" s="112"/>
      <c r="D100" s="112"/>
      <c r="E100" s="112"/>
      <c r="F100" s="112"/>
      <c r="G100" s="112"/>
      <c r="H100" s="112"/>
      <c r="I100" s="147"/>
      <c r="J100" s="112"/>
      <c r="K100" s="112"/>
      <c r="L100" s="112"/>
      <c r="M100" s="112"/>
      <c r="N100" s="112"/>
      <c r="O100" s="112"/>
      <c r="P100" s="112"/>
      <c r="Q100" s="112"/>
      <c r="R100" s="112"/>
      <c r="S100" s="112"/>
      <c r="T100" s="112"/>
      <c r="U100" s="112"/>
      <c r="V100" s="112"/>
      <c r="W100" s="112"/>
      <c r="X100" s="112"/>
      <c r="Y100" s="112"/>
      <c r="Z100" s="112"/>
      <c r="AA100" s="112"/>
    </row>
    <row r="101" spans="1:27" ht="14.25" customHeight="1">
      <c r="A101" s="112"/>
      <c r="B101" s="114"/>
      <c r="C101" s="112"/>
      <c r="D101" s="112"/>
      <c r="E101" s="112"/>
      <c r="F101" s="112"/>
      <c r="G101" s="112"/>
      <c r="H101" s="112"/>
      <c r="I101" s="147"/>
      <c r="J101" s="112"/>
      <c r="K101" s="112"/>
      <c r="L101" s="112"/>
      <c r="M101" s="112"/>
      <c r="N101" s="112"/>
      <c r="O101" s="112"/>
      <c r="P101" s="112"/>
      <c r="Q101" s="112"/>
      <c r="R101" s="112"/>
      <c r="S101" s="112"/>
      <c r="T101" s="112"/>
      <c r="U101" s="112"/>
      <c r="V101" s="112"/>
      <c r="W101" s="112"/>
      <c r="X101" s="112"/>
      <c r="Y101" s="112"/>
      <c r="Z101" s="112"/>
      <c r="AA101" s="112"/>
    </row>
    <row r="102" spans="1:27" ht="14.25" customHeight="1">
      <c r="A102" s="112"/>
      <c r="B102" s="114"/>
      <c r="C102" s="112"/>
      <c r="D102" s="112"/>
      <c r="E102" s="112"/>
      <c r="F102" s="112"/>
      <c r="G102" s="112"/>
      <c r="H102" s="112"/>
      <c r="I102" s="147"/>
      <c r="J102" s="112"/>
      <c r="K102" s="112"/>
      <c r="L102" s="112"/>
      <c r="M102" s="112"/>
      <c r="N102" s="112"/>
      <c r="O102" s="112"/>
      <c r="P102" s="112"/>
      <c r="Q102" s="112"/>
      <c r="R102" s="112"/>
      <c r="S102" s="112"/>
      <c r="T102" s="112"/>
      <c r="U102" s="112"/>
      <c r="V102" s="112"/>
      <c r="W102" s="112"/>
      <c r="X102" s="112"/>
      <c r="Y102" s="112"/>
      <c r="Z102" s="112"/>
      <c r="AA102" s="112"/>
    </row>
    <row r="103" spans="1:27" ht="14.25" customHeight="1">
      <c r="A103" s="112"/>
      <c r="B103" s="114"/>
      <c r="C103" s="112"/>
      <c r="D103" s="112"/>
      <c r="E103" s="112"/>
      <c r="F103" s="112"/>
      <c r="G103" s="112"/>
      <c r="H103" s="112"/>
      <c r="I103" s="147"/>
      <c r="J103" s="112"/>
      <c r="K103" s="112"/>
      <c r="L103" s="112"/>
      <c r="M103" s="112"/>
      <c r="N103" s="112"/>
      <c r="O103" s="112"/>
      <c r="P103" s="112"/>
      <c r="Q103" s="112"/>
      <c r="R103" s="112"/>
      <c r="S103" s="112"/>
      <c r="T103" s="112"/>
      <c r="U103" s="112"/>
      <c r="V103" s="112"/>
      <c r="W103" s="112"/>
      <c r="X103" s="112"/>
      <c r="Y103" s="112"/>
      <c r="Z103" s="112"/>
      <c r="AA103" s="112"/>
    </row>
    <row r="104" spans="1:27" ht="14.25" customHeight="1">
      <c r="A104" s="112"/>
      <c r="B104" s="114"/>
      <c r="C104" s="112"/>
      <c r="D104" s="112"/>
      <c r="E104" s="112"/>
      <c r="F104" s="112"/>
      <c r="G104" s="112"/>
      <c r="H104" s="112"/>
      <c r="I104" s="147"/>
      <c r="J104" s="112"/>
      <c r="K104" s="112"/>
      <c r="L104" s="112"/>
      <c r="M104" s="112"/>
      <c r="N104" s="112"/>
      <c r="O104" s="112"/>
      <c r="P104" s="112"/>
      <c r="Q104" s="112"/>
      <c r="R104" s="112"/>
      <c r="S104" s="112"/>
      <c r="T104" s="112"/>
      <c r="U104" s="112"/>
      <c r="V104" s="112"/>
      <c r="W104" s="112"/>
      <c r="X104" s="112"/>
      <c r="Y104" s="112"/>
      <c r="Z104" s="112"/>
      <c r="AA104" s="112"/>
    </row>
    <row r="105" spans="1:27" ht="14.25" customHeight="1">
      <c r="A105" s="112"/>
      <c r="B105" s="114"/>
      <c r="C105" s="112"/>
      <c r="D105" s="112"/>
      <c r="E105" s="112"/>
      <c r="F105" s="112"/>
      <c r="G105" s="112"/>
      <c r="H105" s="112"/>
      <c r="I105" s="147"/>
      <c r="J105" s="112"/>
      <c r="K105" s="112"/>
      <c r="L105" s="112"/>
      <c r="M105" s="112"/>
      <c r="N105" s="112"/>
      <c r="O105" s="112"/>
      <c r="P105" s="112"/>
      <c r="Q105" s="112"/>
      <c r="R105" s="112"/>
      <c r="S105" s="112"/>
      <c r="T105" s="112"/>
      <c r="U105" s="112"/>
      <c r="V105" s="112"/>
      <c r="W105" s="112"/>
      <c r="X105" s="112"/>
      <c r="Y105" s="112"/>
      <c r="Z105" s="112"/>
      <c r="AA105" s="112"/>
    </row>
    <row r="106" spans="1:27" ht="14.25" customHeight="1">
      <c r="A106" s="112"/>
      <c r="B106" s="114"/>
      <c r="C106" s="112"/>
      <c r="D106" s="112"/>
      <c r="E106" s="112"/>
      <c r="F106" s="112"/>
      <c r="G106" s="112"/>
      <c r="H106" s="112"/>
      <c r="I106" s="147"/>
      <c r="J106" s="112"/>
      <c r="K106" s="112"/>
      <c r="L106" s="112"/>
      <c r="M106" s="112"/>
      <c r="N106" s="112"/>
      <c r="O106" s="112"/>
      <c r="P106" s="112"/>
      <c r="Q106" s="112"/>
      <c r="R106" s="112"/>
      <c r="S106" s="112"/>
      <c r="T106" s="112"/>
      <c r="U106" s="112"/>
      <c r="V106" s="112"/>
      <c r="W106" s="112"/>
      <c r="X106" s="112"/>
      <c r="Y106" s="112"/>
      <c r="Z106" s="112"/>
      <c r="AA106" s="112"/>
    </row>
    <row r="107" spans="1:27" ht="14.25" customHeight="1">
      <c r="A107" s="112"/>
      <c r="B107" s="114"/>
      <c r="C107" s="112"/>
      <c r="D107" s="112"/>
      <c r="E107" s="112"/>
      <c r="F107" s="112"/>
      <c r="G107" s="112"/>
      <c r="H107" s="112"/>
      <c r="I107" s="147"/>
      <c r="J107" s="112"/>
      <c r="K107" s="112"/>
      <c r="L107" s="112"/>
      <c r="M107" s="112"/>
      <c r="N107" s="112"/>
      <c r="O107" s="112"/>
      <c r="P107" s="112"/>
      <c r="Q107" s="112"/>
      <c r="R107" s="112"/>
      <c r="S107" s="112"/>
      <c r="T107" s="112"/>
      <c r="U107" s="112"/>
      <c r="V107" s="112"/>
      <c r="W107" s="112"/>
      <c r="X107" s="112"/>
      <c r="Y107" s="112"/>
      <c r="Z107" s="112"/>
      <c r="AA107" s="112"/>
    </row>
    <row r="108" spans="1:27" ht="14.25" customHeight="1">
      <c r="A108" s="112"/>
      <c r="B108" s="114"/>
      <c r="C108" s="112"/>
      <c r="D108" s="112"/>
      <c r="E108" s="112"/>
      <c r="F108" s="112"/>
      <c r="G108" s="112"/>
      <c r="H108" s="112"/>
      <c r="I108" s="147"/>
      <c r="J108" s="112"/>
      <c r="K108" s="112"/>
      <c r="L108" s="112"/>
      <c r="M108" s="112"/>
      <c r="N108" s="112"/>
      <c r="O108" s="112"/>
      <c r="P108" s="112"/>
      <c r="Q108" s="112"/>
      <c r="R108" s="112"/>
      <c r="S108" s="112"/>
      <c r="T108" s="112"/>
      <c r="U108" s="112"/>
      <c r="V108" s="112"/>
      <c r="W108" s="112"/>
      <c r="X108" s="112"/>
      <c r="Y108" s="112"/>
      <c r="Z108" s="112"/>
      <c r="AA108" s="112"/>
    </row>
    <row r="109" spans="1:27" ht="14.25" customHeight="1">
      <c r="A109" s="112"/>
      <c r="B109" s="114"/>
      <c r="C109" s="112"/>
      <c r="D109" s="112"/>
      <c r="E109" s="112"/>
      <c r="F109" s="112"/>
      <c r="G109" s="112"/>
      <c r="H109" s="112"/>
      <c r="I109" s="147"/>
      <c r="J109" s="112"/>
      <c r="K109" s="112"/>
      <c r="L109" s="112"/>
      <c r="M109" s="112"/>
      <c r="N109" s="112"/>
      <c r="O109" s="112"/>
      <c r="P109" s="112"/>
      <c r="Q109" s="112"/>
      <c r="R109" s="112"/>
      <c r="S109" s="112"/>
      <c r="T109" s="112"/>
      <c r="U109" s="112"/>
      <c r="V109" s="112"/>
      <c r="W109" s="112"/>
      <c r="X109" s="112"/>
      <c r="Y109" s="112"/>
      <c r="Z109" s="112"/>
      <c r="AA109" s="112"/>
    </row>
    <row r="110" spans="1:27" ht="14.25" customHeight="1">
      <c r="A110" s="112"/>
      <c r="B110" s="114"/>
      <c r="C110" s="112"/>
      <c r="D110" s="112"/>
      <c r="E110" s="112"/>
      <c r="F110" s="112"/>
      <c r="G110" s="112"/>
      <c r="H110" s="112"/>
      <c r="I110" s="147"/>
      <c r="J110" s="112"/>
      <c r="K110" s="112"/>
      <c r="L110" s="112"/>
      <c r="M110" s="112"/>
      <c r="N110" s="112"/>
      <c r="O110" s="112"/>
      <c r="P110" s="112"/>
      <c r="Q110" s="112"/>
      <c r="R110" s="112"/>
      <c r="S110" s="112"/>
      <c r="T110" s="112"/>
      <c r="U110" s="112"/>
      <c r="V110" s="112"/>
      <c r="W110" s="112"/>
      <c r="X110" s="112"/>
      <c r="Y110" s="112"/>
      <c r="Z110" s="112"/>
      <c r="AA110" s="112"/>
    </row>
    <row r="111" spans="1:27" ht="14.25" customHeight="1">
      <c r="A111" s="112"/>
      <c r="B111" s="114"/>
      <c r="C111" s="112"/>
      <c r="D111" s="112"/>
      <c r="E111" s="112"/>
      <c r="F111" s="112"/>
      <c r="G111" s="112"/>
      <c r="H111" s="112"/>
      <c r="I111" s="147"/>
      <c r="J111" s="112"/>
      <c r="K111" s="112"/>
      <c r="L111" s="112"/>
      <c r="M111" s="112"/>
      <c r="N111" s="112"/>
      <c r="O111" s="112"/>
      <c r="P111" s="112"/>
      <c r="Q111" s="112"/>
      <c r="R111" s="112"/>
      <c r="S111" s="112"/>
      <c r="T111" s="112"/>
      <c r="U111" s="112"/>
      <c r="V111" s="112"/>
      <c r="W111" s="112"/>
      <c r="X111" s="112"/>
      <c r="Y111" s="112"/>
      <c r="Z111" s="112"/>
      <c r="AA111" s="112"/>
    </row>
    <row r="112" spans="1:27" ht="14.25" customHeight="1">
      <c r="A112" s="112"/>
      <c r="B112" s="114"/>
      <c r="C112" s="112"/>
      <c r="D112" s="112"/>
      <c r="E112" s="112"/>
      <c r="F112" s="112"/>
      <c r="G112" s="112"/>
      <c r="H112" s="112"/>
      <c r="I112" s="147"/>
      <c r="J112" s="112"/>
      <c r="K112" s="112"/>
      <c r="L112" s="112"/>
      <c r="M112" s="112"/>
      <c r="N112" s="112"/>
      <c r="O112" s="112"/>
      <c r="P112" s="112"/>
      <c r="Q112" s="112"/>
      <c r="R112" s="112"/>
      <c r="S112" s="112"/>
      <c r="T112" s="112"/>
      <c r="U112" s="112"/>
      <c r="V112" s="112"/>
      <c r="W112" s="112"/>
      <c r="X112" s="112"/>
      <c r="Y112" s="112"/>
      <c r="Z112" s="112"/>
      <c r="AA112" s="112"/>
    </row>
    <row r="113" spans="1:27" ht="14.25" customHeight="1">
      <c r="A113" s="112"/>
      <c r="B113" s="114"/>
      <c r="C113" s="112"/>
      <c r="D113" s="112"/>
      <c r="E113" s="112"/>
      <c r="F113" s="112"/>
      <c r="G113" s="112"/>
      <c r="H113" s="112"/>
      <c r="I113" s="147"/>
      <c r="J113" s="112"/>
      <c r="K113" s="112"/>
      <c r="L113" s="112"/>
      <c r="M113" s="112"/>
      <c r="N113" s="112"/>
      <c r="O113" s="112"/>
      <c r="P113" s="112"/>
      <c r="Q113" s="112"/>
      <c r="R113" s="112"/>
      <c r="S113" s="112"/>
      <c r="T113" s="112"/>
      <c r="U113" s="112"/>
      <c r="V113" s="112"/>
      <c r="W113" s="112"/>
      <c r="X113" s="112"/>
      <c r="Y113" s="112"/>
      <c r="Z113" s="112"/>
      <c r="AA113" s="112"/>
    </row>
    <row r="114" spans="1:27" ht="14.25" customHeight="1">
      <c r="A114" s="112"/>
      <c r="B114" s="114"/>
      <c r="C114" s="112"/>
      <c r="D114" s="112"/>
      <c r="E114" s="112"/>
      <c r="F114" s="112"/>
      <c r="G114" s="112"/>
      <c r="H114" s="112"/>
      <c r="I114" s="147"/>
      <c r="J114" s="112"/>
      <c r="K114" s="112"/>
      <c r="L114" s="112"/>
      <c r="M114" s="112"/>
      <c r="N114" s="112"/>
      <c r="O114" s="112"/>
      <c r="P114" s="112"/>
      <c r="Q114" s="112"/>
      <c r="R114" s="112"/>
      <c r="S114" s="112"/>
      <c r="T114" s="112"/>
      <c r="U114" s="112"/>
      <c r="V114" s="112"/>
      <c r="W114" s="112"/>
      <c r="X114" s="112"/>
      <c r="Y114" s="112"/>
      <c r="Z114" s="112"/>
      <c r="AA114" s="112"/>
    </row>
    <row r="115" spans="1:27" ht="14.25" customHeight="1">
      <c r="A115" s="112"/>
      <c r="B115" s="114"/>
      <c r="C115" s="112"/>
      <c r="D115" s="112"/>
      <c r="E115" s="112"/>
      <c r="F115" s="112"/>
      <c r="G115" s="112"/>
      <c r="H115" s="112"/>
      <c r="I115" s="147"/>
      <c r="J115" s="112"/>
      <c r="K115" s="112"/>
      <c r="L115" s="112"/>
      <c r="M115" s="112"/>
      <c r="N115" s="112"/>
      <c r="O115" s="112"/>
      <c r="P115" s="112"/>
      <c r="Q115" s="112"/>
      <c r="R115" s="112"/>
      <c r="S115" s="112"/>
      <c r="T115" s="112"/>
      <c r="U115" s="112"/>
      <c r="V115" s="112"/>
      <c r="W115" s="112"/>
      <c r="X115" s="112"/>
      <c r="Y115" s="112"/>
      <c r="Z115" s="112"/>
      <c r="AA115" s="112"/>
    </row>
    <row r="116" spans="1:27" ht="14.25" customHeight="1">
      <c r="A116" s="112"/>
      <c r="B116" s="114"/>
      <c r="C116" s="112"/>
      <c r="D116" s="112"/>
      <c r="E116" s="112"/>
      <c r="F116" s="112"/>
      <c r="G116" s="112"/>
      <c r="H116" s="112"/>
      <c r="I116" s="147"/>
      <c r="J116" s="112"/>
      <c r="K116" s="112"/>
      <c r="L116" s="112"/>
      <c r="M116" s="112"/>
      <c r="N116" s="112"/>
      <c r="O116" s="112"/>
      <c r="P116" s="112"/>
      <c r="Q116" s="112"/>
      <c r="R116" s="112"/>
      <c r="S116" s="112"/>
      <c r="T116" s="112"/>
      <c r="U116" s="112"/>
      <c r="V116" s="112"/>
      <c r="W116" s="112"/>
      <c r="X116" s="112"/>
      <c r="Y116" s="112"/>
      <c r="Z116" s="112"/>
      <c r="AA116" s="112"/>
    </row>
    <row r="117" spans="1:27" ht="14.25" customHeight="1">
      <c r="A117" s="112"/>
      <c r="B117" s="114"/>
      <c r="C117" s="112"/>
      <c r="D117" s="112"/>
      <c r="E117" s="112"/>
      <c r="F117" s="112"/>
      <c r="G117" s="112"/>
      <c r="H117" s="112"/>
      <c r="I117" s="147"/>
      <c r="J117" s="112"/>
      <c r="K117" s="112"/>
      <c r="L117" s="112"/>
      <c r="M117" s="112"/>
      <c r="N117" s="112"/>
      <c r="O117" s="112"/>
      <c r="P117" s="112"/>
      <c r="Q117" s="112"/>
      <c r="R117" s="112"/>
      <c r="S117" s="112"/>
      <c r="T117" s="112"/>
      <c r="U117" s="112"/>
      <c r="V117" s="112"/>
      <c r="W117" s="112"/>
      <c r="X117" s="112"/>
      <c r="Y117" s="112"/>
      <c r="Z117" s="112"/>
      <c r="AA117" s="112"/>
    </row>
    <row r="118" spans="1:27" ht="14.25" customHeight="1">
      <c r="A118" s="112"/>
      <c r="B118" s="114"/>
      <c r="C118" s="112"/>
      <c r="D118" s="112"/>
      <c r="E118" s="112"/>
      <c r="F118" s="112"/>
      <c r="G118" s="112"/>
      <c r="H118" s="112"/>
      <c r="I118" s="147"/>
      <c r="J118" s="112"/>
      <c r="K118" s="112"/>
      <c r="L118" s="112"/>
      <c r="M118" s="112"/>
      <c r="N118" s="112"/>
      <c r="O118" s="112"/>
      <c r="P118" s="112"/>
      <c r="Q118" s="112"/>
      <c r="R118" s="112"/>
      <c r="S118" s="112"/>
      <c r="T118" s="112"/>
      <c r="U118" s="112"/>
      <c r="V118" s="112"/>
      <c r="W118" s="112"/>
      <c r="X118" s="112"/>
      <c r="Y118" s="112"/>
      <c r="Z118" s="112"/>
      <c r="AA118" s="112"/>
    </row>
    <row r="119" spans="1:27" ht="14.25" customHeight="1">
      <c r="A119" s="112"/>
      <c r="B119" s="114"/>
      <c r="C119" s="112"/>
      <c r="D119" s="112"/>
      <c r="E119" s="112"/>
      <c r="F119" s="112"/>
      <c r="G119" s="112"/>
      <c r="H119" s="112"/>
      <c r="I119" s="147"/>
      <c r="J119" s="112"/>
      <c r="K119" s="112"/>
      <c r="L119" s="112"/>
      <c r="M119" s="112"/>
      <c r="N119" s="112"/>
      <c r="O119" s="112"/>
      <c r="P119" s="112"/>
      <c r="Q119" s="112"/>
      <c r="R119" s="112"/>
      <c r="S119" s="112"/>
      <c r="T119" s="112"/>
      <c r="U119" s="112"/>
      <c r="V119" s="112"/>
      <c r="W119" s="112"/>
      <c r="X119" s="112"/>
      <c r="Y119" s="112"/>
      <c r="Z119" s="112"/>
      <c r="AA119" s="112"/>
    </row>
    <row r="120" spans="1:27" ht="14.25" customHeight="1">
      <c r="A120" s="112"/>
      <c r="B120" s="114"/>
      <c r="C120" s="112"/>
      <c r="D120" s="112"/>
      <c r="E120" s="112"/>
      <c r="F120" s="112"/>
      <c r="G120" s="112"/>
      <c r="H120" s="112"/>
      <c r="I120" s="147"/>
      <c r="J120" s="112"/>
      <c r="K120" s="112"/>
      <c r="L120" s="112"/>
      <c r="M120" s="112"/>
      <c r="N120" s="112"/>
      <c r="O120" s="112"/>
      <c r="P120" s="112"/>
      <c r="Q120" s="112"/>
      <c r="R120" s="112"/>
      <c r="S120" s="112"/>
      <c r="T120" s="112"/>
      <c r="U120" s="112"/>
      <c r="V120" s="112"/>
      <c r="W120" s="112"/>
      <c r="X120" s="112"/>
      <c r="Y120" s="112"/>
      <c r="Z120" s="112"/>
      <c r="AA120" s="112"/>
    </row>
    <row r="121" spans="1:27" ht="14.25" customHeight="1">
      <c r="A121" s="112"/>
      <c r="B121" s="114"/>
      <c r="C121" s="112"/>
      <c r="D121" s="112"/>
      <c r="E121" s="112"/>
      <c r="F121" s="112"/>
      <c r="G121" s="112"/>
      <c r="H121" s="112"/>
      <c r="I121" s="147"/>
      <c r="J121" s="112"/>
      <c r="K121" s="112"/>
      <c r="L121" s="112"/>
      <c r="M121" s="112"/>
      <c r="N121" s="112"/>
      <c r="O121" s="112"/>
      <c r="P121" s="112"/>
      <c r="Q121" s="112"/>
      <c r="R121" s="112"/>
      <c r="S121" s="112"/>
      <c r="T121" s="112"/>
      <c r="U121" s="112"/>
      <c r="V121" s="112"/>
      <c r="W121" s="112"/>
      <c r="X121" s="112"/>
      <c r="Y121" s="112"/>
      <c r="Z121" s="112"/>
      <c r="AA121" s="112"/>
    </row>
    <row r="122" spans="1:27" ht="14.25" customHeight="1">
      <c r="A122" s="112"/>
      <c r="B122" s="114"/>
      <c r="C122" s="112"/>
      <c r="D122" s="112"/>
      <c r="E122" s="112"/>
      <c r="F122" s="112"/>
      <c r="G122" s="112"/>
      <c r="H122" s="112"/>
      <c r="I122" s="147"/>
      <c r="J122" s="112"/>
      <c r="K122" s="112"/>
      <c r="L122" s="112"/>
      <c r="M122" s="112"/>
      <c r="N122" s="112"/>
      <c r="O122" s="112"/>
      <c r="P122" s="112"/>
      <c r="Q122" s="112"/>
      <c r="R122" s="112"/>
      <c r="S122" s="112"/>
      <c r="T122" s="112"/>
      <c r="U122" s="112"/>
      <c r="V122" s="112"/>
      <c r="W122" s="112"/>
      <c r="X122" s="112"/>
      <c r="Y122" s="112"/>
      <c r="Z122" s="112"/>
      <c r="AA122" s="112"/>
    </row>
    <row r="123" spans="1:27" ht="14.25" customHeight="1">
      <c r="A123" s="112"/>
      <c r="B123" s="114"/>
      <c r="C123" s="112"/>
      <c r="D123" s="112"/>
      <c r="E123" s="112"/>
      <c r="F123" s="112"/>
      <c r="G123" s="112"/>
      <c r="H123" s="112"/>
      <c r="I123" s="147"/>
      <c r="J123" s="112"/>
      <c r="K123" s="112"/>
      <c r="L123" s="112"/>
      <c r="M123" s="112"/>
      <c r="N123" s="112"/>
      <c r="O123" s="112"/>
      <c r="P123" s="112"/>
      <c r="Q123" s="112"/>
      <c r="R123" s="112"/>
      <c r="S123" s="112"/>
      <c r="T123" s="112"/>
      <c r="U123" s="112"/>
      <c r="V123" s="112"/>
      <c r="W123" s="112"/>
      <c r="X123" s="112"/>
      <c r="Y123" s="112"/>
      <c r="Z123" s="112"/>
      <c r="AA123" s="112"/>
    </row>
    <row r="124" spans="1:27" ht="14.25" customHeight="1">
      <c r="A124" s="112"/>
      <c r="B124" s="114"/>
      <c r="C124" s="112"/>
      <c r="D124" s="112"/>
      <c r="E124" s="112"/>
      <c r="F124" s="112"/>
      <c r="G124" s="112"/>
      <c r="H124" s="112"/>
      <c r="I124" s="147"/>
      <c r="J124" s="112"/>
      <c r="K124" s="112"/>
      <c r="L124" s="112"/>
      <c r="M124" s="112"/>
      <c r="N124" s="112"/>
      <c r="O124" s="112"/>
      <c r="P124" s="112"/>
      <c r="Q124" s="112"/>
      <c r="R124" s="112"/>
      <c r="S124" s="112"/>
      <c r="T124" s="112"/>
      <c r="U124" s="112"/>
      <c r="V124" s="112"/>
      <c r="W124" s="112"/>
      <c r="X124" s="112"/>
      <c r="Y124" s="112"/>
      <c r="Z124" s="112"/>
      <c r="AA124" s="112"/>
    </row>
    <row r="125" spans="1:27" ht="14.25" customHeight="1">
      <c r="A125" s="112"/>
      <c r="B125" s="114"/>
      <c r="C125" s="112"/>
      <c r="D125" s="112"/>
      <c r="E125" s="112"/>
      <c r="F125" s="112"/>
      <c r="G125" s="112"/>
      <c r="H125" s="112"/>
      <c r="I125" s="147"/>
      <c r="J125" s="112"/>
      <c r="K125" s="112"/>
      <c r="L125" s="112"/>
      <c r="M125" s="112"/>
      <c r="N125" s="112"/>
      <c r="O125" s="112"/>
      <c r="P125" s="112"/>
      <c r="Q125" s="112"/>
      <c r="R125" s="112"/>
      <c r="S125" s="112"/>
      <c r="T125" s="112"/>
      <c r="U125" s="112"/>
      <c r="V125" s="112"/>
      <c r="W125" s="112"/>
      <c r="X125" s="112"/>
      <c r="Y125" s="112"/>
      <c r="Z125" s="112"/>
      <c r="AA125" s="112"/>
    </row>
    <row r="126" spans="1:27" ht="14.25" customHeight="1">
      <c r="A126" s="112"/>
      <c r="B126" s="114"/>
      <c r="C126" s="112"/>
      <c r="D126" s="112"/>
      <c r="E126" s="112"/>
      <c r="F126" s="112"/>
      <c r="G126" s="112"/>
      <c r="H126" s="112"/>
      <c r="I126" s="147"/>
      <c r="J126" s="112"/>
      <c r="K126" s="112"/>
      <c r="L126" s="112"/>
      <c r="M126" s="112"/>
      <c r="N126" s="112"/>
      <c r="O126" s="112"/>
      <c r="P126" s="112"/>
      <c r="Q126" s="112"/>
      <c r="R126" s="112"/>
      <c r="S126" s="112"/>
      <c r="T126" s="112"/>
      <c r="U126" s="112"/>
      <c r="V126" s="112"/>
      <c r="W126" s="112"/>
      <c r="X126" s="112"/>
      <c r="Y126" s="112"/>
      <c r="Z126" s="112"/>
      <c r="AA126" s="112"/>
    </row>
    <row r="127" spans="1:27" ht="14.25" customHeight="1">
      <c r="A127" s="112"/>
      <c r="B127" s="114"/>
      <c r="C127" s="112"/>
      <c r="D127" s="112"/>
      <c r="E127" s="112"/>
      <c r="F127" s="112"/>
      <c r="G127" s="112"/>
      <c r="H127" s="112"/>
      <c r="I127" s="147"/>
      <c r="J127" s="112"/>
      <c r="K127" s="112"/>
      <c r="L127" s="112"/>
      <c r="M127" s="112"/>
      <c r="N127" s="112"/>
      <c r="O127" s="112"/>
      <c r="P127" s="112"/>
      <c r="Q127" s="112"/>
      <c r="R127" s="112"/>
      <c r="S127" s="112"/>
      <c r="T127" s="112"/>
      <c r="U127" s="112"/>
      <c r="V127" s="112"/>
      <c r="W127" s="112"/>
      <c r="X127" s="112"/>
      <c r="Y127" s="112"/>
      <c r="Z127" s="112"/>
      <c r="AA127" s="112"/>
    </row>
    <row r="128" spans="1:27" ht="14.25" customHeight="1">
      <c r="A128" s="112"/>
      <c r="B128" s="114"/>
      <c r="C128" s="112"/>
      <c r="D128" s="112"/>
      <c r="E128" s="112"/>
      <c r="F128" s="112"/>
      <c r="G128" s="112"/>
      <c r="H128" s="112"/>
      <c r="I128" s="147"/>
      <c r="J128" s="112"/>
      <c r="K128" s="112"/>
      <c r="L128" s="112"/>
      <c r="M128" s="112"/>
      <c r="N128" s="112"/>
      <c r="O128" s="112"/>
      <c r="P128" s="112"/>
      <c r="Q128" s="112"/>
      <c r="R128" s="112"/>
      <c r="S128" s="112"/>
      <c r="T128" s="112"/>
      <c r="U128" s="112"/>
      <c r="V128" s="112"/>
      <c r="W128" s="112"/>
      <c r="X128" s="112"/>
      <c r="Y128" s="112"/>
      <c r="Z128" s="112"/>
      <c r="AA128" s="112"/>
    </row>
    <row r="129" spans="1:27" ht="14.25" customHeight="1">
      <c r="A129" s="112"/>
      <c r="B129" s="114"/>
      <c r="C129" s="112"/>
      <c r="D129" s="112"/>
      <c r="E129" s="112"/>
      <c r="F129" s="112"/>
      <c r="G129" s="112"/>
      <c r="H129" s="112"/>
      <c r="I129" s="147"/>
      <c r="J129" s="112"/>
      <c r="K129" s="112"/>
      <c r="L129" s="112"/>
      <c r="M129" s="112"/>
      <c r="N129" s="112"/>
      <c r="O129" s="112"/>
      <c r="P129" s="112"/>
      <c r="Q129" s="112"/>
      <c r="R129" s="112"/>
      <c r="S129" s="112"/>
      <c r="T129" s="112"/>
      <c r="U129" s="112"/>
      <c r="V129" s="112"/>
      <c r="W129" s="112"/>
      <c r="X129" s="112"/>
      <c r="Y129" s="112"/>
      <c r="Z129" s="112"/>
      <c r="AA129" s="112"/>
    </row>
    <row r="130" spans="1:27" ht="14.25" customHeight="1">
      <c r="A130" s="112"/>
      <c r="B130" s="114"/>
      <c r="C130" s="112"/>
      <c r="D130" s="112"/>
      <c r="E130" s="112"/>
      <c r="F130" s="112"/>
      <c r="G130" s="112"/>
      <c r="H130" s="112"/>
      <c r="I130" s="147"/>
      <c r="J130" s="112"/>
      <c r="K130" s="112"/>
      <c r="L130" s="112"/>
      <c r="M130" s="112"/>
      <c r="N130" s="112"/>
      <c r="O130" s="112"/>
      <c r="P130" s="112"/>
      <c r="Q130" s="112"/>
      <c r="R130" s="112"/>
      <c r="S130" s="112"/>
      <c r="T130" s="112"/>
      <c r="U130" s="112"/>
      <c r="V130" s="112"/>
      <c r="W130" s="112"/>
      <c r="X130" s="112"/>
      <c r="Y130" s="112"/>
      <c r="Z130" s="112"/>
      <c r="AA130" s="112"/>
    </row>
    <row r="131" spans="1:27" ht="14.25" customHeight="1">
      <c r="A131" s="112"/>
      <c r="B131" s="114"/>
      <c r="C131" s="112"/>
      <c r="D131" s="112"/>
      <c r="E131" s="112"/>
      <c r="F131" s="112"/>
      <c r="G131" s="112"/>
      <c r="H131" s="112"/>
      <c r="I131" s="147"/>
      <c r="J131" s="112"/>
      <c r="K131" s="112"/>
      <c r="L131" s="112"/>
      <c r="M131" s="112"/>
      <c r="N131" s="112"/>
      <c r="O131" s="112"/>
      <c r="P131" s="112"/>
      <c r="Q131" s="112"/>
      <c r="R131" s="112"/>
      <c r="S131" s="112"/>
      <c r="T131" s="112"/>
      <c r="U131" s="112"/>
      <c r="V131" s="112"/>
      <c r="W131" s="112"/>
      <c r="X131" s="112"/>
      <c r="Y131" s="112"/>
      <c r="Z131" s="112"/>
      <c r="AA131" s="112"/>
    </row>
    <row r="132" spans="1:27" ht="14.25" customHeight="1">
      <c r="A132" s="112"/>
      <c r="B132" s="114"/>
      <c r="C132" s="112"/>
      <c r="D132" s="112"/>
      <c r="E132" s="112"/>
      <c r="F132" s="112"/>
      <c r="G132" s="112"/>
      <c r="H132" s="112"/>
      <c r="I132" s="147"/>
      <c r="J132" s="112"/>
      <c r="K132" s="112"/>
      <c r="L132" s="112"/>
      <c r="M132" s="112"/>
      <c r="N132" s="112"/>
      <c r="O132" s="112"/>
      <c r="P132" s="112"/>
      <c r="Q132" s="112"/>
      <c r="R132" s="112"/>
      <c r="S132" s="112"/>
      <c r="T132" s="112"/>
      <c r="U132" s="112"/>
      <c r="V132" s="112"/>
      <c r="W132" s="112"/>
      <c r="X132" s="112"/>
      <c r="Y132" s="112"/>
      <c r="Z132" s="112"/>
      <c r="AA132" s="112"/>
    </row>
    <row r="133" spans="1:27" ht="14.25" customHeight="1">
      <c r="A133" s="112"/>
      <c r="B133" s="114"/>
      <c r="C133" s="112"/>
      <c r="D133" s="112"/>
      <c r="E133" s="112"/>
      <c r="F133" s="112"/>
      <c r="G133" s="112"/>
      <c r="H133" s="112"/>
      <c r="I133" s="147"/>
      <c r="J133" s="112"/>
      <c r="K133" s="112"/>
      <c r="L133" s="112"/>
      <c r="M133" s="112"/>
      <c r="N133" s="112"/>
      <c r="O133" s="112"/>
      <c r="P133" s="112"/>
      <c r="Q133" s="112"/>
      <c r="R133" s="112"/>
      <c r="S133" s="112"/>
      <c r="T133" s="112"/>
      <c r="U133" s="112"/>
      <c r="V133" s="112"/>
      <c r="W133" s="112"/>
      <c r="X133" s="112"/>
      <c r="Y133" s="112"/>
      <c r="Z133" s="112"/>
      <c r="AA133" s="112"/>
    </row>
    <row r="134" spans="1:27" ht="14.25" customHeight="1">
      <c r="A134" s="112"/>
      <c r="B134" s="114"/>
      <c r="C134" s="112"/>
      <c r="D134" s="112"/>
      <c r="E134" s="112"/>
      <c r="F134" s="112"/>
      <c r="G134" s="112"/>
      <c r="H134" s="112"/>
      <c r="I134" s="147"/>
      <c r="J134" s="112"/>
      <c r="K134" s="112"/>
      <c r="L134" s="112"/>
      <c r="M134" s="112"/>
      <c r="N134" s="112"/>
      <c r="O134" s="112"/>
      <c r="P134" s="112"/>
      <c r="Q134" s="112"/>
      <c r="R134" s="112"/>
      <c r="S134" s="112"/>
      <c r="T134" s="112"/>
      <c r="U134" s="112"/>
      <c r="V134" s="112"/>
      <c r="W134" s="112"/>
      <c r="X134" s="112"/>
      <c r="Y134" s="112"/>
      <c r="Z134" s="112"/>
      <c r="AA134" s="112"/>
    </row>
    <row r="135" spans="1:27" ht="14.25" customHeight="1">
      <c r="A135" s="112"/>
      <c r="B135" s="114"/>
      <c r="C135" s="112"/>
      <c r="D135" s="112"/>
      <c r="E135" s="112"/>
      <c r="F135" s="112"/>
      <c r="G135" s="112"/>
      <c r="H135" s="112"/>
      <c r="I135" s="147"/>
      <c r="J135" s="112"/>
      <c r="K135" s="112"/>
      <c r="L135" s="112"/>
      <c r="M135" s="112"/>
      <c r="N135" s="112"/>
      <c r="O135" s="112"/>
      <c r="P135" s="112"/>
      <c r="Q135" s="112"/>
      <c r="R135" s="112"/>
      <c r="S135" s="112"/>
      <c r="T135" s="112"/>
      <c r="U135" s="112"/>
      <c r="V135" s="112"/>
      <c r="W135" s="112"/>
      <c r="X135" s="112"/>
      <c r="Y135" s="112"/>
      <c r="Z135" s="112"/>
      <c r="AA135" s="112"/>
    </row>
    <row r="136" spans="1:27" ht="14.25" customHeight="1">
      <c r="A136" s="112"/>
      <c r="B136" s="114"/>
      <c r="C136" s="112"/>
      <c r="D136" s="112"/>
      <c r="E136" s="112"/>
      <c r="F136" s="112"/>
      <c r="G136" s="112"/>
      <c r="H136" s="112"/>
      <c r="I136" s="147"/>
      <c r="J136" s="112"/>
      <c r="K136" s="112"/>
      <c r="L136" s="112"/>
      <c r="M136" s="112"/>
      <c r="N136" s="112"/>
      <c r="O136" s="112"/>
      <c r="P136" s="112"/>
      <c r="Q136" s="112"/>
      <c r="R136" s="112"/>
      <c r="S136" s="112"/>
      <c r="T136" s="112"/>
      <c r="U136" s="112"/>
      <c r="V136" s="112"/>
      <c r="W136" s="112"/>
      <c r="X136" s="112"/>
      <c r="Y136" s="112"/>
      <c r="Z136" s="112"/>
      <c r="AA136" s="112"/>
    </row>
    <row r="137" spans="1:27" ht="14.25" customHeight="1">
      <c r="A137" s="112"/>
      <c r="B137" s="114"/>
      <c r="C137" s="112"/>
      <c r="D137" s="112"/>
      <c r="E137" s="112"/>
      <c r="F137" s="112"/>
      <c r="G137" s="112"/>
      <c r="H137" s="112"/>
      <c r="I137" s="147"/>
      <c r="J137" s="112"/>
      <c r="K137" s="112"/>
      <c r="L137" s="112"/>
      <c r="M137" s="112"/>
      <c r="N137" s="112"/>
      <c r="O137" s="112"/>
      <c r="P137" s="112"/>
      <c r="Q137" s="112"/>
      <c r="R137" s="112"/>
      <c r="S137" s="112"/>
      <c r="T137" s="112"/>
      <c r="U137" s="112"/>
      <c r="V137" s="112"/>
      <c r="W137" s="112"/>
      <c r="X137" s="112"/>
      <c r="Y137" s="112"/>
      <c r="Z137" s="112"/>
      <c r="AA137" s="112"/>
    </row>
    <row r="138" spans="1:27" ht="14.25" customHeight="1">
      <c r="A138" s="112"/>
      <c r="B138" s="114"/>
      <c r="C138" s="112"/>
      <c r="D138" s="112"/>
      <c r="E138" s="112"/>
      <c r="F138" s="112"/>
      <c r="G138" s="112"/>
      <c r="H138" s="112"/>
      <c r="I138" s="147"/>
      <c r="J138" s="112"/>
      <c r="K138" s="112"/>
      <c r="L138" s="112"/>
      <c r="M138" s="112"/>
      <c r="N138" s="112"/>
      <c r="O138" s="112"/>
      <c r="P138" s="112"/>
      <c r="Q138" s="112"/>
      <c r="R138" s="112"/>
      <c r="S138" s="112"/>
      <c r="T138" s="112"/>
      <c r="U138" s="112"/>
      <c r="V138" s="112"/>
      <c r="W138" s="112"/>
      <c r="X138" s="112"/>
      <c r="Y138" s="112"/>
      <c r="Z138" s="112"/>
      <c r="AA138" s="112"/>
    </row>
    <row r="139" spans="1:27" ht="14.25" customHeight="1">
      <c r="A139" s="112"/>
      <c r="B139" s="114"/>
      <c r="C139" s="112"/>
      <c r="D139" s="112"/>
      <c r="E139" s="112"/>
      <c r="F139" s="112"/>
      <c r="G139" s="112"/>
      <c r="H139" s="112"/>
      <c r="I139" s="147"/>
      <c r="J139" s="112"/>
      <c r="K139" s="112"/>
      <c r="L139" s="112"/>
      <c r="M139" s="112"/>
      <c r="N139" s="112"/>
      <c r="O139" s="112"/>
      <c r="P139" s="112"/>
      <c r="Q139" s="112"/>
      <c r="R139" s="112"/>
      <c r="S139" s="112"/>
      <c r="T139" s="112"/>
      <c r="U139" s="112"/>
      <c r="V139" s="112"/>
      <c r="W139" s="112"/>
      <c r="X139" s="112"/>
      <c r="Y139" s="112"/>
      <c r="Z139" s="112"/>
      <c r="AA139" s="112"/>
    </row>
    <row r="140" spans="1:27" ht="14.25" customHeight="1">
      <c r="A140" s="112"/>
      <c r="B140" s="114"/>
      <c r="C140" s="112"/>
      <c r="D140" s="112"/>
      <c r="E140" s="112"/>
      <c r="F140" s="112"/>
      <c r="G140" s="112"/>
      <c r="H140" s="112"/>
      <c r="I140" s="147"/>
      <c r="J140" s="112"/>
      <c r="K140" s="112"/>
      <c r="L140" s="112"/>
      <c r="M140" s="112"/>
      <c r="N140" s="112"/>
      <c r="O140" s="112"/>
      <c r="P140" s="112"/>
      <c r="Q140" s="112"/>
      <c r="R140" s="112"/>
      <c r="S140" s="112"/>
      <c r="T140" s="112"/>
      <c r="U140" s="112"/>
      <c r="V140" s="112"/>
      <c r="W140" s="112"/>
      <c r="X140" s="112"/>
      <c r="Y140" s="112"/>
      <c r="Z140" s="112"/>
      <c r="AA140" s="112"/>
    </row>
    <row r="141" spans="1:27" ht="14.25" customHeight="1">
      <c r="A141" s="112"/>
      <c r="B141" s="114"/>
      <c r="C141" s="112"/>
      <c r="D141" s="112"/>
      <c r="E141" s="112"/>
      <c r="F141" s="112"/>
      <c r="G141" s="112"/>
      <c r="H141" s="112"/>
      <c r="I141" s="147"/>
      <c r="J141" s="112"/>
      <c r="K141" s="112"/>
      <c r="L141" s="112"/>
      <c r="M141" s="112"/>
      <c r="N141" s="112"/>
      <c r="O141" s="112"/>
      <c r="P141" s="112"/>
      <c r="Q141" s="112"/>
      <c r="R141" s="112"/>
      <c r="S141" s="112"/>
      <c r="T141" s="112"/>
      <c r="U141" s="112"/>
      <c r="V141" s="112"/>
      <c r="W141" s="112"/>
      <c r="X141" s="112"/>
      <c r="Y141" s="112"/>
      <c r="Z141" s="112"/>
      <c r="AA141" s="112"/>
    </row>
    <row r="142" spans="1:27" ht="14.25" customHeight="1">
      <c r="A142" s="112"/>
      <c r="B142" s="114"/>
      <c r="C142" s="112"/>
      <c r="D142" s="112"/>
      <c r="E142" s="112"/>
      <c r="F142" s="112"/>
      <c r="G142" s="112"/>
      <c r="H142" s="112"/>
      <c r="I142" s="147"/>
      <c r="J142" s="112"/>
      <c r="K142" s="112"/>
      <c r="L142" s="112"/>
      <c r="M142" s="112"/>
      <c r="N142" s="112"/>
      <c r="O142" s="112"/>
      <c r="P142" s="112"/>
      <c r="Q142" s="112"/>
      <c r="R142" s="112"/>
      <c r="S142" s="112"/>
      <c r="T142" s="112"/>
      <c r="U142" s="112"/>
      <c r="V142" s="112"/>
      <c r="W142" s="112"/>
      <c r="X142" s="112"/>
      <c r="Y142" s="112"/>
      <c r="Z142" s="112"/>
      <c r="AA142" s="112"/>
    </row>
    <row r="143" spans="1:27" ht="14.25" customHeight="1">
      <c r="A143" s="112"/>
      <c r="B143" s="114"/>
      <c r="C143" s="112"/>
      <c r="D143" s="112"/>
      <c r="E143" s="112"/>
      <c r="F143" s="112"/>
      <c r="G143" s="112"/>
      <c r="H143" s="112"/>
      <c r="I143" s="147"/>
      <c r="J143" s="112"/>
      <c r="K143" s="112"/>
      <c r="L143" s="112"/>
      <c r="M143" s="112"/>
      <c r="N143" s="112"/>
      <c r="O143" s="112"/>
      <c r="P143" s="112"/>
      <c r="Q143" s="112"/>
      <c r="R143" s="112"/>
      <c r="S143" s="112"/>
      <c r="T143" s="112"/>
      <c r="U143" s="112"/>
      <c r="V143" s="112"/>
      <c r="W143" s="112"/>
      <c r="X143" s="112"/>
      <c r="Y143" s="112"/>
      <c r="Z143" s="112"/>
      <c r="AA143" s="112"/>
    </row>
    <row r="144" spans="1:27" ht="14.25" customHeight="1">
      <c r="A144" s="112"/>
      <c r="B144" s="114"/>
      <c r="C144" s="112"/>
      <c r="D144" s="112"/>
      <c r="E144" s="112"/>
      <c r="F144" s="112"/>
      <c r="G144" s="112"/>
      <c r="H144" s="112"/>
      <c r="I144" s="147"/>
      <c r="J144" s="112"/>
      <c r="K144" s="112"/>
      <c r="L144" s="112"/>
      <c r="M144" s="112"/>
      <c r="N144" s="112"/>
      <c r="O144" s="112"/>
      <c r="P144" s="112"/>
      <c r="Q144" s="112"/>
      <c r="R144" s="112"/>
      <c r="S144" s="112"/>
      <c r="T144" s="112"/>
      <c r="U144" s="112"/>
      <c r="V144" s="112"/>
      <c r="W144" s="112"/>
      <c r="X144" s="112"/>
      <c r="Y144" s="112"/>
      <c r="Z144" s="112"/>
      <c r="AA144" s="112"/>
    </row>
    <row r="145" spans="1:27" ht="14.25" customHeight="1">
      <c r="A145" s="112"/>
      <c r="B145" s="114"/>
      <c r="C145" s="112"/>
      <c r="D145" s="112"/>
      <c r="E145" s="112"/>
      <c r="F145" s="112"/>
      <c r="G145" s="112"/>
      <c r="H145" s="112"/>
      <c r="I145" s="147"/>
      <c r="J145" s="112"/>
      <c r="K145" s="112"/>
      <c r="L145" s="112"/>
      <c r="M145" s="112"/>
      <c r="N145" s="112"/>
      <c r="O145" s="112"/>
      <c r="P145" s="112"/>
      <c r="Q145" s="112"/>
      <c r="R145" s="112"/>
      <c r="S145" s="112"/>
      <c r="T145" s="112"/>
      <c r="U145" s="112"/>
      <c r="V145" s="112"/>
      <c r="W145" s="112"/>
      <c r="X145" s="112"/>
      <c r="Y145" s="112"/>
      <c r="Z145" s="112"/>
      <c r="AA145" s="112"/>
    </row>
    <row r="146" spans="1:27" ht="14.25" customHeight="1">
      <c r="A146" s="112"/>
      <c r="B146" s="114"/>
      <c r="C146" s="112"/>
      <c r="D146" s="112"/>
      <c r="E146" s="112"/>
      <c r="F146" s="112"/>
      <c r="G146" s="112"/>
      <c r="H146" s="112"/>
      <c r="I146" s="147"/>
      <c r="J146" s="112"/>
      <c r="K146" s="112"/>
      <c r="L146" s="112"/>
      <c r="M146" s="112"/>
      <c r="N146" s="112"/>
      <c r="O146" s="112"/>
      <c r="P146" s="112"/>
      <c r="Q146" s="112"/>
      <c r="R146" s="112"/>
      <c r="S146" s="112"/>
      <c r="T146" s="112"/>
      <c r="U146" s="112"/>
      <c r="V146" s="112"/>
      <c r="W146" s="112"/>
      <c r="X146" s="112"/>
      <c r="Y146" s="112"/>
      <c r="Z146" s="112"/>
      <c r="AA146" s="112"/>
    </row>
    <row r="147" spans="1:27" ht="14.25" customHeight="1">
      <c r="A147" s="112"/>
      <c r="B147" s="114"/>
      <c r="C147" s="112"/>
      <c r="D147" s="112"/>
      <c r="E147" s="112"/>
      <c r="F147" s="112"/>
      <c r="G147" s="112"/>
      <c r="H147" s="112"/>
      <c r="I147" s="147"/>
      <c r="J147" s="112"/>
      <c r="K147" s="112"/>
      <c r="L147" s="112"/>
      <c r="M147" s="112"/>
      <c r="N147" s="112"/>
      <c r="O147" s="112"/>
      <c r="P147" s="112"/>
      <c r="Q147" s="112"/>
      <c r="R147" s="112"/>
      <c r="S147" s="112"/>
      <c r="T147" s="112"/>
      <c r="U147" s="112"/>
      <c r="V147" s="112"/>
      <c r="W147" s="112"/>
      <c r="X147" s="112"/>
      <c r="Y147" s="112"/>
      <c r="Z147" s="112"/>
      <c r="AA147" s="112"/>
    </row>
    <row r="148" spans="1:27" ht="14.25" customHeight="1">
      <c r="A148" s="112"/>
      <c r="B148" s="114"/>
      <c r="C148" s="112"/>
      <c r="D148" s="112"/>
      <c r="E148" s="112"/>
      <c r="F148" s="112"/>
      <c r="G148" s="112"/>
      <c r="H148" s="112"/>
      <c r="I148" s="147"/>
      <c r="J148" s="112"/>
      <c r="K148" s="112"/>
      <c r="L148" s="112"/>
      <c r="M148" s="112"/>
      <c r="N148" s="112"/>
      <c r="O148" s="112"/>
      <c r="P148" s="112"/>
      <c r="Q148" s="112"/>
      <c r="R148" s="112"/>
      <c r="S148" s="112"/>
      <c r="T148" s="112"/>
      <c r="U148" s="112"/>
      <c r="V148" s="112"/>
      <c r="W148" s="112"/>
      <c r="X148" s="112"/>
      <c r="Y148" s="112"/>
      <c r="Z148" s="112"/>
      <c r="AA148" s="112"/>
    </row>
    <row r="149" spans="1:27" ht="14.25" customHeight="1">
      <c r="A149" s="112"/>
      <c r="B149" s="114"/>
      <c r="C149" s="112"/>
      <c r="D149" s="112"/>
      <c r="E149" s="112"/>
      <c r="F149" s="112"/>
      <c r="G149" s="112"/>
      <c r="H149" s="112"/>
      <c r="I149" s="147"/>
      <c r="J149" s="112"/>
      <c r="K149" s="112"/>
      <c r="L149" s="112"/>
      <c r="M149" s="112"/>
      <c r="N149" s="112"/>
      <c r="O149" s="112"/>
      <c r="P149" s="112"/>
      <c r="Q149" s="112"/>
      <c r="R149" s="112"/>
      <c r="S149" s="112"/>
      <c r="T149" s="112"/>
      <c r="U149" s="112"/>
      <c r="V149" s="112"/>
      <c r="W149" s="112"/>
      <c r="X149" s="112"/>
      <c r="Y149" s="112"/>
      <c r="Z149" s="112"/>
      <c r="AA149" s="112"/>
    </row>
    <row r="150" spans="1:27" ht="14.25" customHeight="1">
      <c r="A150" s="112"/>
      <c r="B150" s="114"/>
      <c r="C150" s="112"/>
      <c r="D150" s="112"/>
      <c r="E150" s="112"/>
      <c r="F150" s="112"/>
      <c r="G150" s="112"/>
      <c r="H150" s="112"/>
      <c r="I150" s="147"/>
      <c r="J150" s="112"/>
      <c r="K150" s="112"/>
      <c r="L150" s="112"/>
      <c r="M150" s="112"/>
      <c r="N150" s="112"/>
      <c r="O150" s="112"/>
      <c r="P150" s="112"/>
      <c r="Q150" s="112"/>
      <c r="R150" s="112"/>
      <c r="S150" s="112"/>
      <c r="T150" s="112"/>
      <c r="U150" s="112"/>
      <c r="V150" s="112"/>
      <c r="W150" s="112"/>
      <c r="X150" s="112"/>
      <c r="Y150" s="112"/>
      <c r="Z150" s="112"/>
      <c r="AA150" s="112"/>
    </row>
    <row r="151" spans="1:27" ht="14.25" customHeight="1">
      <c r="A151" s="112"/>
      <c r="B151" s="114"/>
      <c r="C151" s="112"/>
      <c r="D151" s="112"/>
      <c r="E151" s="112"/>
      <c r="F151" s="112"/>
      <c r="G151" s="112"/>
      <c r="H151" s="112"/>
      <c r="I151" s="147"/>
      <c r="J151" s="112"/>
      <c r="K151" s="112"/>
      <c r="L151" s="112"/>
      <c r="M151" s="112"/>
      <c r="N151" s="112"/>
      <c r="O151" s="112"/>
      <c r="P151" s="112"/>
      <c r="Q151" s="112"/>
      <c r="R151" s="112"/>
      <c r="S151" s="112"/>
      <c r="T151" s="112"/>
      <c r="U151" s="112"/>
      <c r="V151" s="112"/>
      <c r="W151" s="112"/>
      <c r="X151" s="112"/>
      <c r="Y151" s="112"/>
      <c r="Z151" s="112"/>
      <c r="AA151" s="112"/>
    </row>
    <row r="152" spans="1:27" ht="14.25" customHeight="1">
      <c r="A152" s="112"/>
      <c r="B152" s="114"/>
      <c r="C152" s="112"/>
      <c r="D152" s="112"/>
      <c r="E152" s="112"/>
      <c r="F152" s="112"/>
      <c r="G152" s="112"/>
      <c r="H152" s="112"/>
      <c r="I152" s="147"/>
      <c r="J152" s="112"/>
      <c r="K152" s="112"/>
      <c r="L152" s="112"/>
      <c r="M152" s="112"/>
      <c r="N152" s="112"/>
      <c r="O152" s="112"/>
      <c r="P152" s="112"/>
      <c r="Q152" s="112"/>
      <c r="R152" s="112"/>
      <c r="S152" s="112"/>
      <c r="T152" s="112"/>
      <c r="U152" s="112"/>
      <c r="V152" s="112"/>
      <c r="W152" s="112"/>
      <c r="X152" s="112"/>
      <c r="Y152" s="112"/>
      <c r="Z152" s="112"/>
      <c r="AA152" s="112"/>
    </row>
    <row r="153" spans="1:27" ht="14.25" customHeight="1">
      <c r="A153" s="112"/>
      <c r="B153" s="114"/>
      <c r="C153" s="112"/>
      <c r="D153" s="112"/>
      <c r="E153" s="112"/>
      <c r="F153" s="112"/>
      <c r="G153" s="112"/>
      <c r="H153" s="112"/>
      <c r="I153" s="147"/>
      <c r="J153" s="112"/>
      <c r="K153" s="112"/>
      <c r="L153" s="112"/>
      <c r="M153" s="112"/>
      <c r="N153" s="112"/>
      <c r="O153" s="112"/>
      <c r="P153" s="112"/>
      <c r="Q153" s="112"/>
      <c r="R153" s="112"/>
      <c r="S153" s="112"/>
      <c r="T153" s="112"/>
      <c r="U153" s="112"/>
      <c r="V153" s="112"/>
      <c r="W153" s="112"/>
      <c r="X153" s="112"/>
      <c r="Y153" s="112"/>
      <c r="Z153" s="112"/>
      <c r="AA153" s="112"/>
    </row>
    <row r="154" spans="1:27" ht="14.25" customHeight="1">
      <c r="A154" s="112"/>
      <c r="B154" s="114"/>
      <c r="C154" s="112"/>
      <c r="D154" s="112"/>
      <c r="E154" s="112"/>
      <c r="F154" s="112"/>
      <c r="G154" s="112"/>
      <c r="H154" s="112"/>
      <c r="I154" s="147"/>
      <c r="J154" s="112"/>
      <c r="K154" s="112"/>
      <c r="L154" s="112"/>
      <c r="M154" s="112"/>
      <c r="N154" s="112"/>
      <c r="O154" s="112"/>
      <c r="P154" s="112"/>
      <c r="Q154" s="112"/>
      <c r="R154" s="112"/>
      <c r="S154" s="112"/>
      <c r="T154" s="112"/>
      <c r="U154" s="112"/>
      <c r="V154" s="112"/>
      <c r="W154" s="112"/>
      <c r="X154" s="112"/>
      <c r="Y154" s="112"/>
      <c r="Z154" s="112"/>
      <c r="AA154" s="112"/>
    </row>
    <row r="155" spans="1:27" ht="14.25" customHeight="1">
      <c r="A155" s="112"/>
      <c r="B155" s="114"/>
      <c r="C155" s="112"/>
      <c r="D155" s="112"/>
      <c r="E155" s="112"/>
      <c r="F155" s="112"/>
      <c r="G155" s="112"/>
      <c r="H155" s="112"/>
      <c r="I155" s="147"/>
      <c r="J155" s="112"/>
      <c r="K155" s="112"/>
      <c r="L155" s="112"/>
      <c r="M155" s="112"/>
      <c r="N155" s="112"/>
      <c r="O155" s="112"/>
      <c r="P155" s="112"/>
      <c r="Q155" s="112"/>
      <c r="R155" s="112"/>
      <c r="S155" s="112"/>
      <c r="T155" s="112"/>
      <c r="U155" s="112"/>
      <c r="V155" s="112"/>
      <c r="W155" s="112"/>
      <c r="X155" s="112"/>
      <c r="Y155" s="112"/>
      <c r="Z155" s="112"/>
      <c r="AA155" s="112"/>
    </row>
    <row r="156" spans="1:27" ht="14.25" customHeight="1">
      <c r="A156" s="112"/>
      <c r="B156" s="114"/>
      <c r="C156" s="112"/>
      <c r="D156" s="112"/>
      <c r="E156" s="112"/>
      <c r="F156" s="112"/>
      <c r="G156" s="112"/>
      <c r="H156" s="112"/>
      <c r="I156" s="147"/>
      <c r="J156" s="112"/>
      <c r="K156" s="112"/>
      <c r="L156" s="112"/>
      <c r="M156" s="112"/>
      <c r="N156" s="112"/>
      <c r="O156" s="112"/>
      <c r="P156" s="112"/>
      <c r="Q156" s="112"/>
      <c r="R156" s="112"/>
      <c r="S156" s="112"/>
      <c r="T156" s="112"/>
      <c r="U156" s="112"/>
      <c r="V156" s="112"/>
      <c r="W156" s="112"/>
      <c r="X156" s="112"/>
      <c r="Y156" s="112"/>
      <c r="Z156" s="112"/>
      <c r="AA156" s="112"/>
    </row>
    <row r="157" spans="1:27" ht="14.25" customHeight="1">
      <c r="A157" s="112"/>
      <c r="B157" s="114"/>
      <c r="C157" s="112"/>
      <c r="D157" s="112"/>
      <c r="E157" s="112"/>
      <c r="F157" s="112"/>
      <c r="G157" s="112"/>
      <c r="H157" s="112"/>
      <c r="I157" s="147"/>
      <c r="J157" s="112"/>
      <c r="K157" s="112"/>
      <c r="L157" s="112"/>
      <c r="M157" s="112"/>
      <c r="N157" s="112"/>
      <c r="O157" s="112"/>
      <c r="P157" s="112"/>
      <c r="Q157" s="112"/>
      <c r="R157" s="112"/>
      <c r="S157" s="112"/>
      <c r="T157" s="112"/>
      <c r="U157" s="112"/>
      <c r="V157" s="112"/>
      <c r="W157" s="112"/>
      <c r="X157" s="112"/>
      <c r="Y157" s="112"/>
      <c r="Z157" s="112"/>
      <c r="AA157" s="112"/>
    </row>
    <row r="158" spans="1:27" ht="14.25" customHeight="1">
      <c r="A158" s="112"/>
      <c r="B158" s="114"/>
      <c r="C158" s="112"/>
      <c r="D158" s="112"/>
      <c r="E158" s="112"/>
      <c r="F158" s="112"/>
      <c r="G158" s="112"/>
      <c r="H158" s="112"/>
      <c r="I158" s="147"/>
      <c r="J158" s="112"/>
      <c r="K158" s="112"/>
      <c r="L158" s="112"/>
      <c r="M158" s="112"/>
      <c r="N158" s="112"/>
      <c r="O158" s="112"/>
      <c r="P158" s="112"/>
      <c r="Q158" s="112"/>
      <c r="R158" s="112"/>
      <c r="S158" s="112"/>
      <c r="T158" s="112"/>
      <c r="U158" s="112"/>
      <c r="V158" s="112"/>
      <c r="W158" s="112"/>
      <c r="X158" s="112"/>
      <c r="Y158" s="112"/>
      <c r="Z158" s="112"/>
      <c r="AA158" s="112"/>
    </row>
    <row r="159" spans="1:27" ht="14.25" customHeight="1">
      <c r="A159" s="112"/>
      <c r="B159" s="114"/>
      <c r="C159" s="112"/>
      <c r="D159" s="112"/>
      <c r="E159" s="112"/>
      <c r="F159" s="112"/>
      <c r="G159" s="112"/>
      <c r="H159" s="112"/>
      <c r="I159" s="147"/>
      <c r="J159" s="112"/>
      <c r="K159" s="112"/>
      <c r="L159" s="112"/>
      <c r="M159" s="112"/>
      <c r="N159" s="112"/>
      <c r="O159" s="112"/>
      <c r="P159" s="112"/>
      <c r="Q159" s="112"/>
      <c r="R159" s="112"/>
      <c r="S159" s="112"/>
      <c r="T159" s="112"/>
      <c r="U159" s="112"/>
      <c r="V159" s="112"/>
      <c r="W159" s="112"/>
      <c r="X159" s="112"/>
      <c r="Y159" s="112"/>
      <c r="Z159" s="112"/>
      <c r="AA159" s="112"/>
    </row>
    <row r="160" spans="1:27" ht="14.25" customHeight="1">
      <c r="A160" s="112"/>
      <c r="B160" s="114"/>
      <c r="C160" s="112"/>
      <c r="D160" s="112"/>
      <c r="E160" s="112"/>
      <c r="F160" s="112"/>
      <c r="G160" s="112"/>
      <c r="H160" s="112"/>
      <c r="I160" s="147"/>
      <c r="J160" s="112"/>
      <c r="K160" s="112"/>
      <c r="L160" s="112"/>
      <c r="M160" s="112"/>
      <c r="N160" s="112"/>
      <c r="O160" s="112"/>
      <c r="P160" s="112"/>
      <c r="Q160" s="112"/>
      <c r="R160" s="112"/>
      <c r="S160" s="112"/>
      <c r="T160" s="112"/>
      <c r="U160" s="112"/>
      <c r="V160" s="112"/>
      <c r="W160" s="112"/>
      <c r="X160" s="112"/>
      <c r="Y160" s="112"/>
      <c r="Z160" s="112"/>
      <c r="AA160" s="112"/>
    </row>
    <row r="161" spans="1:27" ht="14.25" customHeight="1">
      <c r="A161" s="112"/>
      <c r="B161" s="114"/>
      <c r="C161" s="112"/>
      <c r="D161" s="112"/>
      <c r="E161" s="112"/>
      <c r="F161" s="112"/>
      <c r="G161" s="112"/>
      <c r="H161" s="112"/>
      <c r="I161" s="147"/>
      <c r="J161" s="112"/>
      <c r="K161" s="112"/>
      <c r="L161" s="112"/>
      <c r="M161" s="112"/>
      <c r="N161" s="112"/>
      <c r="O161" s="112"/>
      <c r="P161" s="112"/>
      <c r="Q161" s="112"/>
      <c r="R161" s="112"/>
      <c r="S161" s="112"/>
      <c r="T161" s="112"/>
      <c r="U161" s="112"/>
      <c r="V161" s="112"/>
      <c r="W161" s="112"/>
      <c r="X161" s="112"/>
      <c r="Y161" s="112"/>
      <c r="Z161" s="112"/>
      <c r="AA161" s="112"/>
    </row>
    <row r="162" spans="1:27" ht="14.25" customHeight="1">
      <c r="A162" s="112"/>
      <c r="B162" s="114"/>
      <c r="C162" s="112"/>
      <c r="D162" s="112"/>
      <c r="E162" s="112"/>
      <c r="F162" s="112"/>
      <c r="G162" s="112"/>
      <c r="H162" s="112"/>
      <c r="I162" s="147"/>
      <c r="J162" s="112"/>
      <c r="K162" s="112"/>
      <c r="L162" s="112"/>
      <c r="M162" s="112"/>
      <c r="N162" s="112"/>
      <c r="O162" s="112"/>
      <c r="P162" s="112"/>
      <c r="Q162" s="112"/>
      <c r="R162" s="112"/>
      <c r="S162" s="112"/>
      <c r="T162" s="112"/>
      <c r="U162" s="112"/>
      <c r="V162" s="112"/>
      <c r="W162" s="112"/>
      <c r="X162" s="112"/>
      <c r="Y162" s="112"/>
      <c r="Z162" s="112"/>
      <c r="AA162" s="112"/>
    </row>
    <row r="163" spans="1:27" ht="14.25" customHeight="1">
      <c r="A163" s="112"/>
      <c r="B163" s="114"/>
      <c r="C163" s="112"/>
      <c r="D163" s="112"/>
      <c r="E163" s="112"/>
      <c r="F163" s="112"/>
      <c r="G163" s="112"/>
      <c r="H163" s="112"/>
      <c r="I163" s="147"/>
      <c r="J163" s="112"/>
      <c r="K163" s="112"/>
      <c r="L163" s="112"/>
      <c r="M163" s="112"/>
      <c r="N163" s="112"/>
      <c r="O163" s="112"/>
      <c r="P163" s="112"/>
      <c r="Q163" s="112"/>
      <c r="R163" s="112"/>
      <c r="S163" s="112"/>
      <c r="T163" s="112"/>
      <c r="U163" s="112"/>
      <c r="V163" s="112"/>
      <c r="W163" s="112"/>
      <c r="X163" s="112"/>
      <c r="Y163" s="112"/>
      <c r="Z163" s="112"/>
      <c r="AA163" s="112"/>
    </row>
    <row r="164" spans="1:27" ht="14.25" customHeight="1">
      <c r="A164" s="112"/>
      <c r="B164" s="114"/>
      <c r="C164" s="112"/>
      <c r="D164" s="112"/>
      <c r="E164" s="112"/>
      <c r="F164" s="112"/>
      <c r="G164" s="112"/>
      <c r="H164" s="112"/>
      <c r="I164" s="147"/>
      <c r="J164" s="112"/>
      <c r="K164" s="112"/>
      <c r="L164" s="112"/>
      <c r="M164" s="112"/>
      <c r="N164" s="112"/>
      <c r="O164" s="112"/>
      <c r="P164" s="112"/>
      <c r="Q164" s="112"/>
      <c r="R164" s="112"/>
      <c r="S164" s="112"/>
      <c r="T164" s="112"/>
      <c r="U164" s="112"/>
      <c r="V164" s="112"/>
      <c r="W164" s="112"/>
      <c r="X164" s="112"/>
      <c r="Y164" s="112"/>
      <c r="Z164" s="112"/>
      <c r="AA164" s="112"/>
    </row>
    <row r="165" spans="1:27" ht="14.25" customHeight="1">
      <c r="A165" s="112"/>
      <c r="B165" s="114"/>
      <c r="C165" s="112"/>
      <c r="D165" s="112"/>
      <c r="E165" s="112"/>
      <c r="F165" s="112"/>
      <c r="G165" s="112"/>
      <c r="H165" s="112"/>
      <c r="I165" s="147"/>
      <c r="J165" s="112"/>
      <c r="K165" s="112"/>
      <c r="L165" s="112"/>
      <c r="M165" s="112"/>
      <c r="N165" s="112"/>
      <c r="O165" s="112"/>
      <c r="P165" s="112"/>
      <c r="Q165" s="112"/>
      <c r="R165" s="112"/>
      <c r="S165" s="112"/>
      <c r="T165" s="112"/>
      <c r="U165" s="112"/>
      <c r="V165" s="112"/>
      <c r="W165" s="112"/>
      <c r="X165" s="112"/>
      <c r="Y165" s="112"/>
      <c r="Z165" s="112"/>
      <c r="AA165" s="112"/>
    </row>
    <row r="166" spans="1:27" ht="14.25" customHeight="1">
      <c r="A166" s="112"/>
      <c r="B166" s="114"/>
      <c r="C166" s="112"/>
      <c r="D166" s="112"/>
      <c r="E166" s="112"/>
      <c r="F166" s="112"/>
      <c r="G166" s="112"/>
      <c r="H166" s="112"/>
      <c r="I166" s="147"/>
      <c r="J166" s="112"/>
      <c r="K166" s="112"/>
      <c r="L166" s="112"/>
      <c r="M166" s="112"/>
      <c r="N166" s="112"/>
      <c r="O166" s="112"/>
      <c r="P166" s="112"/>
      <c r="Q166" s="112"/>
      <c r="R166" s="112"/>
      <c r="S166" s="112"/>
      <c r="T166" s="112"/>
      <c r="U166" s="112"/>
      <c r="V166" s="112"/>
      <c r="W166" s="112"/>
      <c r="X166" s="112"/>
      <c r="Y166" s="112"/>
      <c r="Z166" s="112"/>
      <c r="AA166" s="112"/>
    </row>
    <row r="167" spans="1:27" ht="14.25" customHeight="1">
      <c r="A167" s="112"/>
      <c r="B167" s="114"/>
      <c r="C167" s="112"/>
      <c r="D167" s="112"/>
      <c r="E167" s="112"/>
      <c r="F167" s="112"/>
      <c r="G167" s="112"/>
      <c r="H167" s="112"/>
      <c r="I167" s="147"/>
      <c r="J167" s="112"/>
      <c r="K167" s="112"/>
      <c r="L167" s="112"/>
      <c r="M167" s="112"/>
      <c r="N167" s="112"/>
      <c r="O167" s="112"/>
      <c r="P167" s="112"/>
      <c r="Q167" s="112"/>
      <c r="R167" s="112"/>
      <c r="S167" s="112"/>
      <c r="T167" s="112"/>
      <c r="U167" s="112"/>
      <c r="V167" s="112"/>
      <c r="W167" s="112"/>
      <c r="X167" s="112"/>
      <c r="Y167" s="112"/>
      <c r="Z167" s="112"/>
      <c r="AA167" s="112"/>
    </row>
    <row r="168" spans="1:27" ht="14.25" customHeight="1">
      <c r="A168" s="112"/>
      <c r="B168" s="114"/>
      <c r="C168" s="112"/>
      <c r="D168" s="112"/>
      <c r="E168" s="112"/>
      <c r="F168" s="112"/>
      <c r="G168" s="112"/>
      <c r="H168" s="112"/>
      <c r="I168" s="147"/>
      <c r="J168" s="112"/>
      <c r="K168" s="112"/>
      <c r="L168" s="112"/>
      <c r="M168" s="112"/>
      <c r="N168" s="112"/>
      <c r="O168" s="112"/>
      <c r="P168" s="112"/>
      <c r="Q168" s="112"/>
      <c r="R168" s="112"/>
      <c r="S168" s="112"/>
      <c r="T168" s="112"/>
      <c r="U168" s="112"/>
      <c r="V168" s="112"/>
      <c r="W168" s="112"/>
      <c r="X168" s="112"/>
      <c r="Y168" s="112"/>
      <c r="Z168" s="112"/>
      <c r="AA168" s="112"/>
    </row>
    <row r="169" spans="1:27" ht="14.25" customHeight="1">
      <c r="A169" s="112"/>
      <c r="B169" s="114"/>
      <c r="C169" s="112"/>
      <c r="D169" s="112"/>
      <c r="E169" s="112"/>
      <c r="F169" s="112"/>
      <c r="G169" s="112"/>
      <c r="H169" s="112"/>
      <c r="I169" s="147"/>
      <c r="J169" s="112"/>
      <c r="K169" s="112"/>
      <c r="L169" s="112"/>
      <c r="M169" s="112"/>
      <c r="N169" s="112"/>
      <c r="O169" s="112"/>
      <c r="P169" s="112"/>
      <c r="Q169" s="112"/>
      <c r="R169" s="112"/>
      <c r="S169" s="112"/>
      <c r="T169" s="112"/>
      <c r="U169" s="112"/>
      <c r="V169" s="112"/>
      <c r="W169" s="112"/>
      <c r="X169" s="112"/>
      <c r="Y169" s="112"/>
      <c r="Z169" s="112"/>
      <c r="AA169" s="112"/>
    </row>
    <row r="170" spans="1:27" ht="14.25" customHeight="1">
      <c r="A170" s="112"/>
      <c r="B170" s="114"/>
      <c r="C170" s="112"/>
      <c r="D170" s="112"/>
      <c r="E170" s="112"/>
      <c r="F170" s="112"/>
      <c r="G170" s="112"/>
      <c r="H170" s="112"/>
      <c r="I170" s="147"/>
      <c r="J170" s="112"/>
      <c r="K170" s="112"/>
      <c r="L170" s="112"/>
      <c r="M170" s="112"/>
      <c r="N170" s="112"/>
      <c r="O170" s="112"/>
      <c r="P170" s="112"/>
      <c r="Q170" s="112"/>
      <c r="R170" s="112"/>
      <c r="S170" s="112"/>
      <c r="T170" s="112"/>
      <c r="U170" s="112"/>
      <c r="V170" s="112"/>
      <c r="W170" s="112"/>
      <c r="X170" s="112"/>
      <c r="Y170" s="112"/>
      <c r="Z170" s="112"/>
      <c r="AA170" s="112"/>
    </row>
    <row r="171" spans="1:27" ht="14.25" customHeight="1">
      <c r="A171" s="112"/>
      <c r="B171" s="114"/>
      <c r="C171" s="112"/>
      <c r="D171" s="112"/>
      <c r="E171" s="112"/>
      <c r="F171" s="112"/>
      <c r="G171" s="112"/>
      <c r="H171" s="112"/>
      <c r="I171" s="147"/>
      <c r="J171" s="112"/>
      <c r="K171" s="112"/>
      <c r="L171" s="112"/>
      <c r="M171" s="112"/>
      <c r="N171" s="112"/>
      <c r="O171" s="112"/>
      <c r="P171" s="112"/>
      <c r="Q171" s="112"/>
      <c r="R171" s="112"/>
      <c r="S171" s="112"/>
      <c r="T171" s="112"/>
      <c r="U171" s="112"/>
      <c r="V171" s="112"/>
      <c r="W171" s="112"/>
      <c r="X171" s="112"/>
      <c r="Y171" s="112"/>
      <c r="Z171" s="112"/>
      <c r="AA171" s="112"/>
    </row>
    <row r="172" spans="1:27" ht="14.25" customHeight="1">
      <c r="A172" s="112"/>
      <c r="B172" s="114"/>
      <c r="C172" s="112"/>
      <c r="D172" s="112"/>
      <c r="E172" s="112"/>
      <c r="F172" s="112"/>
      <c r="G172" s="112"/>
      <c r="H172" s="112"/>
      <c r="I172" s="147"/>
      <c r="J172" s="112"/>
      <c r="K172" s="112"/>
      <c r="L172" s="112"/>
      <c r="M172" s="112"/>
      <c r="N172" s="112"/>
      <c r="O172" s="112"/>
      <c r="P172" s="112"/>
      <c r="Q172" s="112"/>
      <c r="R172" s="112"/>
      <c r="S172" s="112"/>
      <c r="T172" s="112"/>
      <c r="U172" s="112"/>
      <c r="V172" s="112"/>
      <c r="W172" s="112"/>
      <c r="X172" s="112"/>
      <c r="Y172" s="112"/>
      <c r="Z172" s="112"/>
      <c r="AA172" s="112"/>
    </row>
    <row r="173" spans="1:27" ht="14.25" customHeight="1">
      <c r="A173" s="112"/>
      <c r="B173" s="114"/>
      <c r="C173" s="112"/>
      <c r="D173" s="112"/>
      <c r="E173" s="112"/>
      <c r="F173" s="112"/>
      <c r="G173" s="112"/>
      <c r="H173" s="112"/>
      <c r="I173" s="147"/>
      <c r="J173" s="112"/>
      <c r="K173" s="112"/>
      <c r="L173" s="112"/>
      <c r="M173" s="112"/>
      <c r="N173" s="112"/>
      <c r="O173" s="112"/>
      <c r="P173" s="112"/>
      <c r="Q173" s="112"/>
      <c r="R173" s="112"/>
      <c r="S173" s="112"/>
      <c r="T173" s="112"/>
      <c r="U173" s="112"/>
      <c r="V173" s="112"/>
      <c r="W173" s="112"/>
      <c r="X173" s="112"/>
      <c r="Y173" s="112"/>
      <c r="Z173" s="112"/>
      <c r="AA173" s="112"/>
    </row>
    <row r="174" spans="1:27" ht="14.25" customHeight="1">
      <c r="A174" s="112"/>
      <c r="B174" s="114"/>
      <c r="C174" s="112"/>
      <c r="D174" s="112"/>
      <c r="E174" s="112"/>
      <c r="F174" s="112"/>
      <c r="G174" s="112"/>
      <c r="H174" s="112"/>
      <c r="I174" s="147"/>
      <c r="J174" s="112"/>
      <c r="K174" s="112"/>
      <c r="L174" s="112"/>
      <c r="M174" s="112"/>
      <c r="N174" s="112"/>
      <c r="O174" s="112"/>
      <c r="P174" s="112"/>
      <c r="Q174" s="112"/>
      <c r="R174" s="112"/>
      <c r="S174" s="112"/>
      <c r="T174" s="112"/>
      <c r="U174" s="112"/>
      <c r="V174" s="112"/>
      <c r="W174" s="112"/>
      <c r="X174" s="112"/>
      <c r="Y174" s="112"/>
      <c r="Z174" s="112"/>
      <c r="AA174" s="112"/>
    </row>
    <row r="175" spans="1:27" ht="14.25" customHeight="1">
      <c r="A175" s="112"/>
      <c r="B175" s="114"/>
      <c r="C175" s="112"/>
      <c r="D175" s="112"/>
      <c r="E175" s="112"/>
      <c r="F175" s="112"/>
      <c r="G175" s="112"/>
      <c r="H175" s="112"/>
      <c r="I175" s="147"/>
      <c r="J175" s="112"/>
      <c r="K175" s="112"/>
      <c r="L175" s="112"/>
      <c r="M175" s="112"/>
      <c r="N175" s="112"/>
      <c r="O175" s="112"/>
      <c r="P175" s="112"/>
      <c r="Q175" s="112"/>
      <c r="R175" s="112"/>
      <c r="S175" s="112"/>
      <c r="T175" s="112"/>
      <c r="U175" s="112"/>
      <c r="V175" s="112"/>
      <c r="W175" s="112"/>
      <c r="X175" s="112"/>
      <c r="Y175" s="112"/>
      <c r="Z175" s="112"/>
      <c r="AA175" s="112"/>
    </row>
    <row r="176" spans="1:27" ht="14.25" customHeight="1">
      <c r="A176" s="112"/>
      <c r="B176" s="114"/>
      <c r="C176" s="112"/>
      <c r="D176" s="112"/>
      <c r="E176" s="112"/>
      <c r="F176" s="112"/>
      <c r="G176" s="112"/>
      <c r="H176" s="112"/>
      <c r="I176" s="147"/>
      <c r="J176" s="112"/>
      <c r="K176" s="112"/>
      <c r="L176" s="112"/>
      <c r="M176" s="112"/>
      <c r="N176" s="112"/>
      <c r="O176" s="112"/>
      <c r="P176" s="112"/>
      <c r="Q176" s="112"/>
      <c r="R176" s="112"/>
      <c r="S176" s="112"/>
      <c r="T176" s="112"/>
      <c r="U176" s="112"/>
      <c r="V176" s="112"/>
      <c r="W176" s="112"/>
      <c r="X176" s="112"/>
      <c r="Y176" s="112"/>
      <c r="Z176" s="112"/>
      <c r="AA176" s="112"/>
    </row>
    <row r="177" spans="1:27" ht="14.25" customHeight="1">
      <c r="A177" s="112"/>
      <c r="B177" s="114"/>
      <c r="C177" s="112"/>
      <c r="D177" s="112"/>
      <c r="E177" s="112"/>
      <c r="F177" s="112"/>
      <c r="G177" s="112"/>
      <c r="H177" s="112"/>
      <c r="I177" s="147"/>
      <c r="J177" s="112"/>
      <c r="K177" s="112"/>
      <c r="L177" s="112"/>
      <c r="M177" s="112"/>
      <c r="N177" s="112"/>
      <c r="O177" s="112"/>
      <c r="P177" s="112"/>
      <c r="Q177" s="112"/>
      <c r="R177" s="112"/>
      <c r="S177" s="112"/>
      <c r="T177" s="112"/>
      <c r="U177" s="112"/>
      <c r="V177" s="112"/>
      <c r="W177" s="112"/>
      <c r="X177" s="112"/>
      <c r="Y177" s="112"/>
      <c r="Z177" s="112"/>
      <c r="AA177" s="112"/>
    </row>
    <row r="178" spans="1:27" ht="14.25" customHeight="1">
      <c r="A178" s="112"/>
      <c r="B178" s="114"/>
      <c r="C178" s="112"/>
      <c r="D178" s="112"/>
      <c r="E178" s="112"/>
      <c r="F178" s="112"/>
      <c r="G178" s="112"/>
      <c r="H178" s="112"/>
      <c r="I178" s="147"/>
      <c r="J178" s="112"/>
      <c r="K178" s="112"/>
      <c r="L178" s="112"/>
      <c r="M178" s="112"/>
      <c r="N178" s="112"/>
      <c r="O178" s="112"/>
      <c r="P178" s="112"/>
      <c r="Q178" s="112"/>
      <c r="R178" s="112"/>
      <c r="S178" s="112"/>
      <c r="T178" s="112"/>
      <c r="U178" s="112"/>
      <c r="V178" s="112"/>
      <c r="W178" s="112"/>
      <c r="X178" s="112"/>
      <c r="Y178" s="112"/>
      <c r="Z178" s="112"/>
      <c r="AA178" s="112"/>
    </row>
    <row r="179" spans="1:27" ht="14.25" customHeight="1">
      <c r="A179" s="112"/>
      <c r="B179" s="114"/>
      <c r="C179" s="112"/>
      <c r="D179" s="112"/>
      <c r="E179" s="112"/>
      <c r="F179" s="112"/>
      <c r="G179" s="112"/>
      <c r="H179" s="112"/>
      <c r="I179" s="147"/>
      <c r="J179" s="112"/>
      <c r="K179" s="112"/>
      <c r="L179" s="112"/>
      <c r="M179" s="112"/>
      <c r="N179" s="112"/>
      <c r="O179" s="112"/>
      <c r="P179" s="112"/>
      <c r="Q179" s="112"/>
      <c r="R179" s="112"/>
      <c r="S179" s="112"/>
      <c r="T179" s="112"/>
      <c r="U179" s="112"/>
      <c r="V179" s="112"/>
      <c r="W179" s="112"/>
      <c r="X179" s="112"/>
      <c r="Y179" s="112"/>
      <c r="Z179" s="112"/>
      <c r="AA179" s="112"/>
    </row>
    <row r="180" spans="1:27" ht="14.25" customHeight="1">
      <c r="A180" s="112"/>
      <c r="B180" s="114"/>
      <c r="C180" s="112"/>
      <c r="D180" s="112"/>
      <c r="E180" s="112"/>
      <c r="F180" s="112"/>
      <c r="G180" s="112"/>
      <c r="H180" s="112"/>
      <c r="I180" s="147"/>
      <c r="J180" s="112"/>
      <c r="K180" s="112"/>
      <c r="L180" s="112"/>
      <c r="M180" s="112"/>
      <c r="N180" s="112"/>
      <c r="O180" s="112"/>
      <c r="P180" s="112"/>
      <c r="Q180" s="112"/>
      <c r="R180" s="112"/>
      <c r="S180" s="112"/>
      <c r="T180" s="112"/>
      <c r="U180" s="112"/>
      <c r="V180" s="112"/>
      <c r="W180" s="112"/>
      <c r="X180" s="112"/>
      <c r="Y180" s="112"/>
      <c r="Z180" s="112"/>
      <c r="AA180" s="112"/>
    </row>
    <row r="181" spans="1:27" ht="14.25" customHeight="1">
      <c r="A181" s="112"/>
      <c r="B181" s="114"/>
      <c r="C181" s="112"/>
      <c r="D181" s="112"/>
      <c r="E181" s="112"/>
      <c r="F181" s="112"/>
      <c r="G181" s="112"/>
      <c r="H181" s="112"/>
      <c r="I181" s="147"/>
      <c r="J181" s="112"/>
      <c r="K181" s="112"/>
      <c r="L181" s="112"/>
      <c r="M181" s="112"/>
      <c r="N181" s="112"/>
      <c r="O181" s="112"/>
      <c r="P181" s="112"/>
      <c r="Q181" s="112"/>
      <c r="R181" s="112"/>
      <c r="S181" s="112"/>
      <c r="T181" s="112"/>
      <c r="U181" s="112"/>
      <c r="V181" s="112"/>
      <c r="W181" s="112"/>
      <c r="X181" s="112"/>
      <c r="Y181" s="112"/>
      <c r="Z181" s="112"/>
      <c r="AA181" s="112"/>
    </row>
    <row r="182" spans="1:27" ht="14.25" customHeight="1">
      <c r="A182" s="112"/>
      <c r="B182" s="114"/>
      <c r="C182" s="112"/>
      <c r="D182" s="112"/>
      <c r="E182" s="112"/>
      <c r="F182" s="112"/>
      <c r="G182" s="112"/>
      <c r="H182" s="112"/>
      <c r="I182" s="147"/>
      <c r="J182" s="112"/>
      <c r="K182" s="112"/>
      <c r="L182" s="112"/>
      <c r="M182" s="112"/>
      <c r="N182" s="112"/>
      <c r="O182" s="112"/>
      <c r="P182" s="112"/>
      <c r="Q182" s="112"/>
      <c r="R182" s="112"/>
      <c r="S182" s="112"/>
      <c r="T182" s="112"/>
      <c r="U182" s="112"/>
      <c r="V182" s="112"/>
      <c r="W182" s="112"/>
      <c r="X182" s="112"/>
      <c r="Y182" s="112"/>
      <c r="Z182" s="112"/>
      <c r="AA182" s="112"/>
    </row>
    <row r="183" spans="1:27" ht="14.25" customHeight="1">
      <c r="A183" s="112"/>
      <c r="B183" s="114"/>
      <c r="C183" s="112"/>
      <c r="D183" s="112"/>
      <c r="E183" s="112"/>
      <c r="F183" s="112"/>
      <c r="G183" s="112"/>
      <c r="H183" s="112"/>
      <c r="I183" s="147"/>
      <c r="J183" s="112"/>
      <c r="K183" s="112"/>
      <c r="L183" s="112"/>
      <c r="M183" s="112"/>
      <c r="N183" s="112"/>
      <c r="O183" s="112"/>
      <c r="P183" s="112"/>
      <c r="Q183" s="112"/>
      <c r="R183" s="112"/>
      <c r="S183" s="112"/>
      <c r="T183" s="112"/>
      <c r="U183" s="112"/>
      <c r="V183" s="112"/>
      <c r="W183" s="112"/>
      <c r="X183" s="112"/>
      <c r="Y183" s="112"/>
      <c r="Z183" s="112"/>
      <c r="AA183" s="112"/>
    </row>
    <row r="184" spans="1:27" ht="14.25" customHeight="1">
      <c r="A184" s="112"/>
      <c r="B184" s="114"/>
      <c r="C184" s="112"/>
      <c r="D184" s="112"/>
      <c r="E184" s="112"/>
      <c r="F184" s="112"/>
      <c r="G184" s="112"/>
      <c r="H184" s="112"/>
      <c r="I184" s="147"/>
      <c r="J184" s="112"/>
      <c r="K184" s="112"/>
      <c r="L184" s="112"/>
      <c r="M184" s="112"/>
      <c r="N184" s="112"/>
      <c r="O184" s="112"/>
      <c r="P184" s="112"/>
      <c r="Q184" s="112"/>
      <c r="R184" s="112"/>
      <c r="S184" s="112"/>
      <c r="T184" s="112"/>
      <c r="U184" s="112"/>
      <c r="V184" s="112"/>
      <c r="W184" s="112"/>
      <c r="X184" s="112"/>
      <c r="Y184" s="112"/>
      <c r="Z184" s="112"/>
      <c r="AA184" s="112"/>
    </row>
    <row r="185" spans="1:27" ht="14.25" customHeight="1">
      <c r="A185" s="112"/>
      <c r="B185" s="114"/>
      <c r="C185" s="112"/>
      <c r="D185" s="112"/>
      <c r="E185" s="112"/>
      <c r="F185" s="112"/>
      <c r="G185" s="112"/>
      <c r="H185" s="112"/>
      <c r="I185" s="147"/>
      <c r="J185" s="112"/>
      <c r="K185" s="112"/>
      <c r="L185" s="112"/>
      <c r="M185" s="112"/>
      <c r="N185" s="112"/>
      <c r="O185" s="112"/>
      <c r="P185" s="112"/>
      <c r="Q185" s="112"/>
      <c r="R185" s="112"/>
      <c r="S185" s="112"/>
      <c r="T185" s="112"/>
      <c r="U185" s="112"/>
      <c r="V185" s="112"/>
      <c r="W185" s="112"/>
      <c r="X185" s="112"/>
      <c r="Y185" s="112"/>
      <c r="Z185" s="112"/>
      <c r="AA185" s="112"/>
    </row>
    <row r="186" spans="1:27" ht="14.25" customHeight="1">
      <c r="A186" s="112"/>
      <c r="B186" s="114"/>
      <c r="C186" s="112"/>
      <c r="D186" s="112"/>
      <c r="E186" s="112"/>
      <c r="F186" s="112"/>
      <c r="G186" s="112"/>
      <c r="H186" s="112"/>
      <c r="I186" s="147"/>
      <c r="J186" s="112"/>
      <c r="K186" s="112"/>
      <c r="L186" s="112"/>
      <c r="M186" s="112"/>
      <c r="N186" s="112"/>
      <c r="O186" s="112"/>
      <c r="P186" s="112"/>
      <c r="Q186" s="112"/>
      <c r="R186" s="112"/>
      <c r="S186" s="112"/>
      <c r="T186" s="112"/>
      <c r="U186" s="112"/>
      <c r="V186" s="112"/>
      <c r="W186" s="112"/>
      <c r="X186" s="112"/>
      <c r="Y186" s="112"/>
      <c r="Z186" s="112"/>
      <c r="AA186" s="112"/>
    </row>
    <row r="187" spans="1:27" ht="14.25" customHeight="1">
      <c r="A187" s="112"/>
      <c r="B187" s="114"/>
      <c r="C187" s="112"/>
      <c r="D187" s="112"/>
      <c r="E187" s="112"/>
      <c r="F187" s="112"/>
      <c r="G187" s="112"/>
      <c r="H187" s="112"/>
      <c r="I187" s="147"/>
      <c r="J187" s="112"/>
      <c r="K187" s="112"/>
      <c r="L187" s="112"/>
      <c r="M187" s="112"/>
      <c r="N187" s="112"/>
      <c r="O187" s="112"/>
      <c r="P187" s="112"/>
      <c r="Q187" s="112"/>
      <c r="R187" s="112"/>
      <c r="S187" s="112"/>
      <c r="T187" s="112"/>
      <c r="U187" s="112"/>
      <c r="V187" s="112"/>
      <c r="W187" s="112"/>
      <c r="X187" s="112"/>
      <c r="Y187" s="112"/>
      <c r="Z187" s="112"/>
      <c r="AA187" s="112"/>
    </row>
    <row r="188" spans="1:27" ht="14.25" customHeight="1">
      <c r="A188" s="112"/>
      <c r="B188" s="114"/>
      <c r="C188" s="112"/>
      <c r="D188" s="112"/>
      <c r="E188" s="112"/>
      <c r="F188" s="112"/>
      <c r="G188" s="112"/>
      <c r="H188" s="112"/>
      <c r="I188" s="147"/>
      <c r="J188" s="112"/>
      <c r="K188" s="112"/>
      <c r="L188" s="112"/>
      <c r="M188" s="112"/>
      <c r="N188" s="112"/>
      <c r="O188" s="112"/>
      <c r="P188" s="112"/>
      <c r="Q188" s="112"/>
      <c r="R188" s="112"/>
      <c r="S188" s="112"/>
      <c r="T188" s="112"/>
      <c r="U188" s="112"/>
      <c r="V188" s="112"/>
      <c r="W188" s="112"/>
      <c r="X188" s="112"/>
      <c r="Y188" s="112"/>
      <c r="Z188" s="112"/>
      <c r="AA188" s="112"/>
    </row>
    <row r="189" spans="1:27" ht="14.25" customHeight="1">
      <c r="A189" s="112"/>
      <c r="B189" s="114"/>
      <c r="C189" s="112"/>
      <c r="D189" s="112"/>
      <c r="E189" s="112"/>
      <c r="F189" s="112"/>
      <c r="G189" s="112"/>
      <c r="H189" s="112"/>
      <c r="I189" s="147"/>
      <c r="J189" s="112"/>
      <c r="K189" s="112"/>
      <c r="L189" s="112"/>
      <c r="M189" s="112"/>
      <c r="N189" s="112"/>
      <c r="O189" s="112"/>
      <c r="P189" s="112"/>
      <c r="Q189" s="112"/>
      <c r="R189" s="112"/>
      <c r="S189" s="112"/>
      <c r="T189" s="112"/>
      <c r="U189" s="112"/>
      <c r="V189" s="112"/>
      <c r="W189" s="112"/>
      <c r="X189" s="112"/>
      <c r="Y189" s="112"/>
      <c r="Z189" s="112"/>
      <c r="AA189" s="112"/>
    </row>
    <row r="190" spans="1:27" ht="14.25" customHeight="1">
      <c r="A190" s="112"/>
      <c r="B190" s="114"/>
      <c r="C190" s="112"/>
      <c r="D190" s="112"/>
      <c r="E190" s="112"/>
      <c r="F190" s="112"/>
      <c r="G190" s="112"/>
      <c r="H190" s="112"/>
      <c r="I190" s="147"/>
      <c r="J190" s="112"/>
      <c r="K190" s="112"/>
      <c r="L190" s="112"/>
      <c r="M190" s="112"/>
      <c r="N190" s="112"/>
      <c r="O190" s="112"/>
      <c r="P190" s="112"/>
      <c r="Q190" s="112"/>
      <c r="R190" s="112"/>
      <c r="S190" s="112"/>
      <c r="T190" s="112"/>
      <c r="U190" s="112"/>
      <c r="V190" s="112"/>
      <c r="W190" s="112"/>
      <c r="X190" s="112"/>
      <c r="Y190" s="112"/>
      <c r="Z190" s="112"/>
      <c r="AA190" s="112"/>
    </row>
    <row r="191" spans="1:27" ht="14.25" customHeight="1">
      <c r="A191" s="112"/>
      <c r="B191" s="114"/>
      <c r="C191" s="112"/>
      <c r="D191" s="112"/>
      <c r="E191" s="112"/>
      <c r="F191" s="112"/>
      <c r="G191" s="112"/>
      <c r="H191" s="112"/>
      <c r="I191" s="147"/>
      <c r="J191" s="112"/>
      <c r="K191" s="112"/>
      <c r="L191" s="112"/>
      <c r="M191" s="112"/>
      <c r="N191" s="112"/>
      <c r="O191" s="112"/>
      <c r="P191" s="112"/>
      <c r="Q191" s="112"/>
      <c r="R191" s="112"/>
      <c r="S191" s="112"/>
      <c r="T191" s="112"/>
      <c r="U191" s="112"/>
      <c r="V191" s="112"/>
      <c r="W191" s="112"/>
      <c r="X191" s="112"/>
      <c r="Y191" s="112"/>
      <c r="Z191" s="112"/>
      <c r="AA191" s="112"/>
    </row>
    <row r="192" spans="1:27" ht="14.25" customHeight="1">
      <c r="A192" s="112"/>
      <c r="B192" s="114"/>
      <c r="C192" s="112"/>
      <c r="D192" s="112"/>
      <c r="E192" s="112"/>
      <c r="F192" s="112"/>
      <c r="G192" s="112"/>
      <c r="H192" s="112"/>
      <c r="I192" s="147"/>
      <c r="J192" s="112"/>
      <c r="K192" s="112"/>
      <c r="L192" s="112"/>
      <c r="M192" s="112"/>
      <c r="N192" s="112"/>
      <c r="O192" s="112"/>
      <c r="P192" s="112"/>
      <c r="Q192" s="112"/>
      <c r="R192" s="112"/>
      <c r="S192" s="112"/>
      <c r="T192" s="112"/>
      <c r="U192" s="112"/>
      <c r="V192" s="112"/>
      <c r="W192" s="112"/>
      <c r="X192" s="112"/>
      <c r="Y192" s="112"/>
      <c r="Z192" s="112"/>
      <c r="AA192" s="112"/>
    </row>
    <row r="193" spans="1:27" ht="14.25" customHeight="1">
      <c r="A193" s="112"/>
      <c r="B193" s="114"/>
      <c r="C193" s="112"/>
      <c r="D193" s="112"/>
      <c r="E193" s="112"/>
      <c r="F193" s="112"/>
      <c r="G193" s="112"/>
      <c r="H193" s="112"/>
      <c r="I193" s="147"/>
      <c r="J193" s="112"/>
      <c r="K193" s="112"/>
      <c r="L193" s="112"/>
      <c r="M193" s="112"/>
      <c r="N193" s="112"/>
      <c r="O193" s="112"/>
      <c r="P193" s="112"/>
      <c r="Q193" s="112"/>
      <c r="R193" s="112"/>
      <c r="S193" s="112"/>
      <c r="T193" s="112"/>
      <c r="U193" s="112"/>
      <c r="V193" s="112"/>
      <c r="W193" s="112"/>
      <c r="X193" s="112"/>
      <c r="Y193" s="112"/>
      <c r="Z193" s="112"/>
      <c r="AA193" s="112"/>
    </row>
    <row r="194" spans="1:27" ht="14.25" customHeight="1">
      <c r="A194" s="112"/>
      <c r="B194" s="114"/>
      <c r="C194" s="112"/>
      <c r="D194" s="112"/>
      <c r="E194" s="112"/>
      <c r="F194" s="112"/>
      <c r="G194" s="112"/>
      <c r="H194" s="112"/>
      <c r="I194" s="147"/>
      <c r="J194" s="112"/>
      <c r="K194" s="112"/>
      <c r="L194" s="112"/>
      <c r="M194" s="112"/>
      <c r="N194" s="112"/>
      <c r="O194" s="112"/>
      <c r="P194" s="112"/>
      <c r="Q194" s="112"/>
      <c r="R194" s="112"/>
      <c r="S194" s="112"/>
      <c r="T194" s="112"/>
      <c r="U194" s="112"/>
      <c r="V194" s="112"/>
      <c r="W194" s="112"/>
      <c r="X194" s="112"/>
      <c r="Y194" s="112"/>
      <c r="Z194" s="112"/>
      <c r="AA194" s="112"/>
    </row>
    <row r="195" spans="1:27" ht="14.25" customHeight="1">
      <c r="A195" s="112"/>
      <c r="B195" s="114"/>
      <c r="C195" s="112"/>
      <c r="D195" s="112"/>
      <c r="E195" s="112"/>
      <c r="F195" s="112"/>
      <c r="G195" s="112"/>
      <c r="H195" s="112"/>
      <c r="I195" s="147"/>
      <c r="J195" s="112"/>
      <c r="K195" s="112"/>
      <c r="L195" s="112"/>
      <c r="M195" s="112"/>
      <c r="N195" s="112"/>
      <c r="O195" s="112"/>
      <c r="P195" s="112"/>
      <c r="Q195" s="112"/>
      <c r="R195" s="112"/>
      <c r="S195" s="112"/>
      <c r="T195" s="112"/>
      <c r="U195" s="112"/>
      <c r="V195" s="112"/>
      <c r="W195" s="112"/>
      <c r="X195" s="112"/>
      <c r="Y195" s="112"/>
      <c r="Z195" s="112"/>
      <c r="AA195" s="112"/>
    </row>
    <row r="196" spans="1:27" ht="14.25" customHeight="1">
      <c r="A196" s="112"/>
      <c r="B196" s="114"/>
      <c r="C196" s="112"/>
      <c r="D196" s="112"/>
      <c r="E196" s="112"/>
      <c r="F196" s="112"/>
      <c r="G196" s="112"/>
      <c r="H196" s="112"/>
      <c r="I196" s="147"/>
      <c r="J196" s="112"/>
      <c r="K196" s="112"/>
      <c r="L196" s="112"/>
      <c r="M196" s="112"/>
      <c r="N196" s="112"/>
      <c r="O196" s="112"/>
      <c r="P196" s="112"/>
      <c r="Q196" s="112"/>
      <c r="R196" s="112"/>
      <c r="S196" s="112"/>
      <c r="T196" s="112"/>
      <c r="U196" s="112"/>
      <c r="V196" s="112"/>
      <c r="W196" s="112"/>
      <c r="X196" s="112"/>
      <c r="Y196" s="112"/>
      <c r="Z196" s="112"/>
      <c r="AA196" s="112"/>
    </row>
    <row r="197" spans="1:27" ht="14.25" customHeight="1">
      <c r="A197" s="112"/>
      <c r="B197" s="114"/>
      <c r="C197" s="112"/>
      <c r="D197" s="112"/>
      <c r="E197" s="112"/>
      <c r="F197" s="112"/>
      <c r="G197" s="112"/>
      <c r="H197" s="112"/>
      <c r="I197" s="147"/>
      <c r="J197" s="112"/>
      <c r="K197" s="112"/>
      <c r="L197" s="112"/>
      <c r="M197" s="112"/>
      <c r="N197" s="112"/>
      <c r="O197" s="112"/>
      <c r="P197" s="112"/>
      <c r="Q197" s="112"/>
      <c r="R197" s="112"/>
      <c r="S197" s="112"/>
      <c r="T197" s="112"/>
      <c r="U197" s="112"/>
      <c r="V197" s="112"/>
      <c r="W197" s="112"/>
      <c r="X197" s="112"/>
      <c r="Y197" s="112"/>
      <c r="Z197" s="112"/>
      <c r="AA197" s="112"/>
    </row>
    <row r="198" spans="1:27" ht="14.25" customHeight="1">
      <c r="A198" s="112"/>
      <c r="B198" s="114"/>
      <c r="C198" s="112"/>
      <c r="D198" s="112"/>
      <c r="E198" s="112"/>
      <c r="F198" s="112"/>
      <c r="G198" s="112"/>
      <c r="H198" s="112"/>
      <c r="I198" s="147"/>
      <c r="J198" s="112"/>
      <c r="K198" s="112"/>
      <c r="L198" s="112"/>
      <c r="M198" s="112"/>
      <c r="N198" s="112"/>
      <c r="O198" s="112"/>
      <c r="P198" s="112"/>
      <c r="Q198" s="112"/>
      <c r="R198" s="112"/>
      <c r="S198" s="112"/>
      <c r="T198" s="112"/>
      <c r="U198" s="112"/>
      <c r="V198" s="112"/>
      <c r="W198" s="112"/>
      <c r="X198" s="112"/>
      <c r="Y198" s="112"/>
      <c r="Z198" s="112"/>
      <c r="AA198" s="112"/>
    </row>
    <row r="199" spans="1:27" ht="14.25" customHeight="1">
      <c r="A199" s="112"/>
      <c r="B199" s="114"/>
      <c r="C199" s="112"/>
      <c r="D199" s="112"/>
      <c r="E199" s="112"/>
      <c r="F199" s="112"/>
      <c r="G199" s="112"/>
      <c r="H199" s="112"/>
      <c r="I199" s="147"/>
      <c r="J199" s="112"/>
      <c r="K199" s="112"/>
      <c r="L199" s="112"/>
      <c r="M199" s="112"/>
      <c r="N199" s="112"/>
      <c r="O199" s="112"/>
      <c r="P199" s="112"/>
      <c r="Q199" s="112"/>
      <c r="R199" s="112"/>
      <c r="S199" s="112"/>
      <c r="T199" s="112"/>
      <c r="U199" s="112"/>
      <c r="V199" s="112"/>
      <c r="W199" s="112"/>
      <c r="X199" s="112"/>
      <c r="Y199" s="112"/>
      <c r="Z199" s="112"/>
      <c r="AA199" s="112"/>
    </row>
    <row r="200" spans="1:27" ht="14.25" customHeight="1">
      <c r="A200" s="112"/>
      <c r="B200" s="114"/>
      <c r="C200" s="112"/>
      <c r="D200" s="112"/>
      <c r="E200" s="112"/>
      <c r="F200" s="112"/>
      <c r="G200" s="112"/>
      <c r="H200" s="112"/>
      <c r="I200" s="147"/>
      <c r="J200" s="112"/>
      <c r="K200" s="112"/>
      <c r="L200" s="112"/>
      <c r="M200" s="112"/>
      <c r="N200" s="112"/>
      <c r="O200" s="112"/>
      <c r="P200" s="112"/>
      <c r="Q200" s="112"/>
      <c r="R200" s="112"/>
      <c r="S200" s="112"/>
      <c r="T200" s="112"/>
      <c r="U200" s="112"/>
      <c r="V200" s="112"/>
      <c r="W200" s="112"/>
      <c r="X200" s="112"/>
      <c r="Y200" s="112"/>
      <c r="Z200" s="112"/>
      <c r="AA200" s="112"/>
    </row>
    <row r="201" spans="1:27" ht="14.25" customHeight="1">
      <c r="A201" s="112"/>
      <c r="B201" s="114"/>
      <c r="C201" s="112"/>
      <c r="D201" s="112"/>
      <c r="E201" s="112"/>
      <c r="F201" s="112"/>
      <c r="G201" s="112"/>
      <c r="H201" s="112"/>
      <c r="I201" s="147"/>
      <c r="J201" s="112"/>
      <c r="K201" s="112"/>
      <c r="L201" s="112"/>
      <c r="M201" s="112"/>
      <c r="N201" s="112"/>
      <c r="O201" s="112"/>
      <c r="P201" s="112"/>
      <c r="Q201" s="112"/>
      <c r="R201" s="112"/>
      <c r="S201" s="112"/>
      <c r="T201" s="112"/>
      <c r="U201" s="112"/>
      <c r="V201" s="112"/>
      <c r="W201" s="112"/>
      <c r="X201" s="112"/>
      <c r="Y201" s="112"/>
      <c r="Z201" s="112"/>
      <c r="AA201" s="112"/>
    </row>
    <row r="202" spans="1:27" ht="14.25" customHeight="1">
      <c r="A202" s="112"/>
      <c r="B202" s="114"/>
      <c r="C202" s="112"/>
      <c r="D202" s="112"/>
      <c r="E202" s="112"/>
      <c r="F202" s="112"/>
      <c r="G202" s="112"/>
      <c r="H202" s="112"/>
      <c r="I202" s="147"/>
      <c r="J202" s="112"/>
      <c r="K202" s="112"/>
      <c r="L202" s="112"/>
      <c r="M202" s="112"/>
      <c r="N202" s="112"/>
      <c r="O202" s="112"/>
      <c r="P202" s="112"/>
      <c r="Q202" s="112"/>
      <c r="R202" s="112"/>
      <c r="S202" s="112"/>
      <c r="T202" s="112"/>
      <c r="U202" s="112"/>
      <c r="V202" s="112"/>
      <c r="W202" s="112"/>
      <c r="X202" s="112"/>
      <c r="Y202" s="112"/>
      <c r="Z202" s="112"/>
      <c r="AA202" s="112"/>
    </row>
    <row r="203" spans="1:27" ht="14.25" customHeight="1">
      <c r="A203" s="112"/>
      <c r="B203" s="114"/>
      <c r="C203" s="112"/>
      <c r="D203" s="112"/>
      <c r="E203" s="112"/>
      <c r="F203" s="112"/>
      <c r="G203" s="112"/>
      <c r="H203" s="112"/>
      <c r="I203" s="147"/>
      <c r="J203" s="112"/>
      <c r="K203" s="112"/>
      <c r="L203" s="112"/>
      <c r="M203" s="112"/>
      <c r="N203" s="112"/>
      <c r="O203" s="112"/>
      <c r="P203" s="112"/>
      <c r="Q203" s="112"/>
      <c r="R203" s="112"/>
      <c r="S203" s="112"/>
      <c r="T203" s="112"/>
      <c r="U203" s="112"/>
      <c r="V203" s="112"/>
      <c r="W203" s="112"/>
      <c r="X203" s="112"/>
      <c r="Y203" s="112"/>
      <c r="Z203" s="112"/>
      <c r="AA203" s="112"/>
    </row>
    <row r="204" spans="1:27" ht="14.25" customHeight="1">
      <c r="A204" s="112"/>
      <c r="B204" s="114"/>
      <c r="C204" s="112"/>
      <c r="D204" s="112"/>
      <c r="E204" s="112"/>
      <c r="F204" s="112"/>
      <c r="G204" s="112"/>
      <c r="H204" s="112"/>
      <c r="I204" s="147"/>
      <c r="J204" s="112"/>
      <c r="K204" s="112"/>
      <c r="L204" s="112"/>
      <c r="M204" s="112"/>
      <c r="N204" s="112"/>
      <c r="O204" s="112"/>
      <c r="P204" s="112"/>
      <c r="Q204" s="112"/>
      <c r="R204" s="112"/>
      <c r="S204" s="112"/>
      <c r="T204" s="112"/>
      <c r="U204" s="112"/>
      <c r="V204" s="112"/>
      <c r="W204" s="112"/>
      <c r="X204" s="112"/>
      <c r="Y204" s="112"/>
      <c r="Z204" s="112"/>
      <c r="AA204" s="112"/>
    </row>
    <row r="205" spans="1:27" ht="14.25" customHeight="1">
      <c r="A205" s="112"/>
      <c r="B205" s="114"/>
      <c r="C205" s="112"/>
      <c r="D205" s="112"/>
      <c r="E205" s="112"/>
      <c r="F205" s="112"/>
      <c r="G205" s="112"/>
      <c r="H205" s="112"/>
      <c r="I205" s="147"/>
      <c r="J205" s="112"/>
      <c r="K205" s="112"/>
      <c r="L205" s="112"/>
      <c r="M205" s="112"/>
      <c r="N205" s="112"/>
      <c r="O205" s="112"/>
      <c r="P205" s="112"/>
      <c r="Q205" s="112"/>
      <c r="R205" s="112"/>
      <c r="S205" s="112"/>
      <c r="T205" s="112"/>
      <c r="U205" s="112"/>
      <c r="V205" s="112"/>
      <c r="W205" s="112"/>
      <c r="X205" s="112"/>
      <c r="Y205" s="112"/>
      <c r="Z205" s="112"/>
      <c r="AA205" s="112"/>
    </row>
    <row r="206" spans="1:27" ht="14.25" customHeight="1">
      <c r="A206" s="112"/>
      <c r="B206" s="114"/>
      <c r="C206" s="112"/>
      <c r="D206" s="112"/>
      <c r="E206" s="112"/>
      <c r="F206" s="112"/>
      <c r="G206" s="112"/>
      <c r="H206" s="112"/>
      <c r="I206" s="147"/>
      <c r="J206" s="112"/>
      <c r="K206" s="112"/>
      <c r="L206" s="112"/>
      <c r="M206" s="112"/>
      <c r="N206" s="112"/>
      <c r="O206" s="112"/>
      <c r="P206" s="112"/>
      <c r="Q206" s="112"/>
      <c r="R206" s="112"/>
      <c r="S206" s="112"/>
      <c r="T206" s="112"/>
      <c r="U206" s="112"/>
      <c r="V206" s="112"/>
      <c r="W206" s="112"/>
      <c r="X206" s="112"/>
      <c r="Y206" s="112"/>
      <c r="Z206" s="112"/>
      <c r="AA206" s="112"/>
    </row>
    <row r="207" spans="1:27" ht="14.25" customHeight="1">
      <c r="A207" s="112"/>
      <c r="B207" s="114"/>
      <c r="C207" s="112"/>
      <c r="D207" s="112"/>
      <c r="E207" s="112"/>
      <c r="F207" s="112"/>
      <c r="G207" s="112"/>
      <c r="H207" s="112"/>
      <c r="I207" s="147"/>
      <c r="J207" s="112"/>
      <c r="K207" s="112"/>
      <c r="L207" s="112"/>
      <c r="M207" s="112"/>
      <c r="N207" s="112"/>
      <c r="O207" s="112"/>
      <c r="P207" s="112"/>
      <c r="Q207" s="112"/>
      <c r="R207" s="112"/>
      <c r="S207" s="112"/>
      <c r="T207" s="112"/>
      <c r="U207" s="112"/>
      <c r="V207" s="112"/>
      <c r="W207" s="112"/>
      <c r="X207" s="112"/>
      <c r="Y207" s="112"/>
      <c r="Z207" s="112"/>
      <c r="AA207" s="112"/>
    </row>
    <row r="208" spans="1:27" ht="14.25" customHeight="1">
      <c r="A208" s="112"/>
      <c r="B208" s="114"/>
      <c r="C208" s="112"/>
      <c r="D208" s="112"/>
      <c r="E208" s="112"/>
      <c r="F208" s="112"/>
      <c r="G208" s="112"/>
      <c r="H208" s="112"/>
      <c r="I208" s="147"/>
      <c r="J208" s="112"/>
      <c r="K208" s="112"/>
      <c r="L208" s="112"/>
      <c r="M208" s="112"/>
      <c r="N208" s="112"/>
      <c r="O208" s="112"/>
      <c r="P208" s="112"/>
      <c r="Q208" s="112"/>
      <c r="R208" s="112"/>
      <c r="S208" s="112"/>
      <c r="T208" s="112"/>
      <c r="U208" s="112"/>
      <c r="V208" s="112"/>
      <c r="W208" s="112"/>
      <c r="X208" s="112"/>
      <c r="Y208" s="112"/>
      <c r="Z208" s="112"/>
      <c r="AA208" s="112"/>
    </row>
    <row r="209" spans="1:27" ht="14.25" customHeight="1">
      <c r="A209" s="112"/>
      <c r="B209" s="114"/>
      <c r="C209" s="112"/>
      <c r="D209" s="112"/>
      <c r="E209" s="112"/>
      <c r="F209" s="112"/>
      <c r="G209" s="112"/>
      <c r="H209" s="112"/>
      <c r="I209" s="147"/>
      <c r="J209" s="112"/>
      <c r="K209" s="112"/>
      <c r="L209" s="112"/>
      <c r="M209" s="112"/>
      <c r="N209" s="112"/>
      <c r="O209" s="112"/>
      <c r="P209" s="112"/>
      <c r="Q209" s="112"/>
      <c r="R209" s="112"/>
      <c r="S209" s="112"/>
      <c r="T209" s="112"/>
      <c r="U209" s="112"/>
      <c r="V209" s="112"/>
      <c r="W209" s="112"/>
      <c r="X209" s="112"/>
      <c r="Y209" s="112"/>
      <c r="Z209" s="112"/>
      <c r="AA209" s="112"/>
    </row>
    <row r="210" spans="1:27" ht="14.25" customHeight="1">
      <c r="A210" s="112"/>
      <c r="B210" s="114"/>
      <c r="C210" s="112"/>
      <c r="D210" s="112"/>
      <c r="E210" s="112"/>
      <c r="F210" s="112"/>
      <c r="G210" s="112"/>
      <c r="H210" s="112"/>
      <c r="I210" s="147"/>
      <c r="J210" s="112"/>
      <c r="K210" s="112"/>
      <c r="L210" s="112"/>
      <c r="M210" s="112"/>
      <c r="N210" s="112"/>
      <c r="O210" s="112"/>
      <c r="P210" s="112"/>
      <c r="Q210" s="112"/>
      <c r="R210" s="112"/>
      <c r="S210" s="112"/>
      <c r="T210" s="112"/>
      <c r="U210" s="112"/>
      <c r="V210" s="112"/>
      <c r="W210" s="112"/>
      <c r="X210" s="112"/>
      <c r="Y210" s="112"/>
      <c r="Z210" s="112"/>
      <c r="AA210" s="112"/>
    </row>
    <row r="211" spans="1:27" ht="14.25" customHeight="1">
      <c r="A211" s="112"/>
      <c r="B211" s="114"/>
      <c r="C211" s="112"/>
      <c r="D211" s="112"/>
      <c r="E211" s="112"/>
      <c r="F211" s="112"/>
      <c r="G211" s="112"/>
      <c r="H211" s="112"/>
      <c r="I211" s="147"/>
      <c r="J211" s="112"/>
      <c r="K211" s="112"/>
      <c r="L211" s="112"/>
      <c r="M211" s="112"/>
      <c r="N211" s="112"/>
      <c r="O211" s="112"/>
      <c r="P211" s="112"/>
      <c r="Q211" s="112"/>
      <c r="R211" s="112"/>
      <c r="S211" s="112"/>
      <c r="T211" s="112"/>
      <c r="U211" s="112"/>
      <c r="V211" s="112"/>
      <c r="W211" s="112"/>
      <c r="X211" s="112"/>
      <c r="Y211" s="112"/>
      <c r="Z211" s="112"/>
      <c r="AA211" s="112"/>
    </row>
    <row r="212" spans="1:27" ht="14.25" customHeight="1">
      <c r="A212" s="112"/>
      <c r="B212" s="114"/>
      <c r="C212" s="112"/>
      <c r="D212" s="112"/>
      <c r="E212" s="112"/>
      <c r="F212" s="112"/>
      <c r="G212" s="112"/>
      <c r="H212" s="112"/>
      <c r="I212" s="147"/>
      <c r="J212" s="112"/>
      <c r="K212" s="112"/>
      <c r="L212" s="112"/>
      <c r="M212" s="112"/>
      <c r="N212" s="112"/>
      <c r="O212" s="112"/>
      <c r="P212" s="112"/>
      <c r="Q212" s="112"/>
      <c r="R212" s="112"/>
      <c r="S212" s="112"/>
      <c r="T212" s="112"/>
      <c r="U212" s="112"/>
      <c r="V212" s="112"/>
      <c r="W212" s="112"/>
      <c r="X212" s="112"/>
      <c r="Y212" s="112"/>
      <c r="Z212" s="112"/>
      <c r="AA212" s="112"/>
    </row>
    <row r="213" spans="1:27" ht="14.25" customHeight="1">
      <c r="A213" s="112"/>
      <c r="B213" s="114"/>
      <c r="C213" s="112"/>
      <c r="D213" s="112"/>
      <c r="E213" s="112"/>
      <c r="F213" s="112"/>
      <c r="G213" s="112"/>
      <c r="H213" s="112"/>
      <c r="I213" s="147"/>
      <c r="J213" s="112"/>
      <c r="K213" s="112"/>
      <c r="L213" s="112"/>
      <c r="M213" s="112"/>
      <c r="N213" s="112"/>
      <c r="O213" s="112"/>
      <c r="P213" s="112"/>
      <c r="Q213" s="112"/>
      <c r="R213" s="112"/>
      <c r="S213" s="112"/>
      <c r="T213" s="112"/>
      <c r="U213" s="112"/>
      <c r="V213" s="112"/>
      <c r="W213" s="112"/>
      <c r="X213" s="112"/>
      <c r="Y213" s="112"/>
      <c r="Z213" s="112"/>
      <c r="AA213" s="112"/>
    </row>
    <row r="214" spans="1:27" ht="14.25" customHeight="1">
      <c r="A214" s="112"/>
      <c r="B214" s="114"/>
      <c r="C214" s="112"/>
      <c r="D214" s="112"/>
      <c r="E214" s="112"/>
      <c r="F214" s="112"/>
      <c r="G214" s="112"/>
      <c r="H214" s="112"/>
      <c r="I214" s="147"/>
      <c r="J214" s="112"/>
      <c r="K214" s="112"/>
      <c r="L214" s="112"/>
      <c r="M214" s="112"/>
      <c r="N214" s="112"/>
      <c r="O214" s="112"/>
      <c r="P214" s="112"/>
      <c r="Q214" s="112"/>
      <c r="R214" s="112"/>
      <c r="S214" s="112"/>
      <c r="T214" s="112"/>
      <c r="U214" s="112"/>
      <c r="V214" s="112"/>
      <c r="W214" s="112"/>
      <c r="X214" s="112"/>
      <c r="Y214" s="112"/>
      <c r="Z214" s="112"/>
      <c r="AA214" s="112"/>
    </row>
    <row r="215" spans="1:27" ht="14.25" customHeight="1">
      <c r="A215" s="112"/>
      <c r="B215" s="114"/>
      <c r="C215" s="112"/>
      <c r="D215" s="112"/>
      <c r="E215" s="112"/>
      <c r="F215" s="112"/>
      <c r="G215" s="112"/>
      <c r="H215" s="112"/>
      <c r="I215" s="147"/>
      <c r="J215" s="112"/>
      <c r="K215" s="112"/>
      <c r="L215" s="112"/>
      <c r="M215" s="112"/>
      <c r="N215" s="112"/>
      <c r="O215" s="112"/>
      <c r="P215" s="112"/>
      <c r="Q215" s="112"/>
      <c r="R215" s="112"/>
      <c r="S215" s="112"/>
      <c r="T215" s="112"/>
      <c r="U215" s="112"/>
      <c r="V215" s="112"/>
      <c r="W215" s="112"/>
      <c r="X215" s="112"/>
      <c r="Y215" s="112"/>
      <c r="Z215" s="112"/>
      <c r="AA215" s="112"/>
    </row>
    <row r="216" spans="1:27" ht="14.25" customHeight="1">
      <c r="A216" s="112"/>
      <c r="B216" s="114"/>
      <c r="C216" s="112"/>
      <c r="D216" s="112"/>
      <c r="E216" s="112"/>
      <c r="F216" s="112"/>
      <c r="G216" s="112"/>
      <c r="H216" s="112"/>
      <c r="I216" s="147"/>
      <c r="J216" s="112"/>
      <c r="K216" s="112"/>
      <c r="L216" s="112"/>
      <c r="M216" s="112"/>
      <c r="N216" s="112"/>
      <c r="O216" s="112"/>
      <c r="P216" s="112"/>
      <c r="Q216" s="112"/>
      <c r="R216" s="112"/>
      <c r="S216" s="112"/>
      <c r="T216" s="112"/>
      <c r="U216" s="112"/>
      <c r="V216" s="112"/>
      <c r="W216" s="112"/>
      <c r="X216" s="112"/>
      <c r="Y216" s="112"/>
      <c r="Z216" s="112"/>
      <c r="AA216" s="112"/>
    </row>
    <row r="217" spans="1:27" ht="14.25" customHeight="1">
      <c r="A217" s="112"/>
      <c r="B217" s="114"/>
      <c r="C217" s="112"/>
      <c r="D217" s="112"/>
      <c r="E217" s="112"/>
      <c r="F217" s="112"/>
      <c r="G217" s="112"/>
      <c r="H217" s="112"/>
      <c r="I217" s="147"/>
      <c r="J217" s="112"/>
      <c r="K217" s="112"/>
      <c r="L217" s="112"/>
      <c r="M217" s="112"/>
      <c r="N217" s="112"/>
      <c r="O217" s="112"/>
      <c r="P217" s="112"/>
      <c r="Q217" s="112"/>
      <c r="R217" s="112"/>
      <c r="S217" s="112"/>
      <c r="T217" s="112"/>
      <c r="U217" s="112"/>
      <c r="V217" s="112"/>
      <c r="W217" s="112"/>
      <c r="X217" s="112"/>
      <c r="Y217" s="112"/>
      <c r="Z217" s="112"/>
      <c r="AA217" s="112"/>
    </row>
    <row r="218" spans="1:27" ht="14.25" customHeight="1">
      <c r="A218" s="112"/>
      <c r="B218" s="114"/>
      <c r="C218" s="112"/>
      <c r="D218" s="112"/>
      <c r="E218" s="112"/>
      <c r="F218" s="112"/>
      <c r="G218" s="112"/>
      <c r="H218" s="112"/>
      <c r="I218" s="147"/>
      <c r="J218" s="112"/>
      <c r="K218" s="112"/>
      <c r="L218" s="112"/>
      <c r="M218" s="112"/>
      <c r="N218" s="112"/>
      <c r="O218" s="112"/>
      <c r="P218" s="112"/>
      <c r="Q218" s="112"/>
      <c r="R218" s="112"/>
      <c r="S218" s="112"/>
      <c r="T218" s="112"/>
      <c r="U218" s="112"/>
      <c r="V218" s="112"/>
      <c r="W218" s="112"/>
      <c r="X218" s="112"/>
      <c r="Y218" s="112"/>
      <c r="Z218" s="112"/>
      <c r="AA218" s="112"/>
    </row>
    <row r="219" spans="1:27" ht="14.25" customHeight="1">
      <c r="A219" s="112"/>
      <c r="B219" s="114"/>
      <c r="C219" s="112"/>
      <c r="D219" s="112"/>
      <c r="E219" s="112"/>
      <c r="F219" s="112"/>
      <c r="G219" s="112"/>
      <c r="H219" s="112"/>
      <c r="I219" s="147"/>
      <c r="J219" s="112"/>
      <c r="K219" s="112"/>
      <c r="L219" s="112"/>
      <c r="M219" s="112"/>
      <c r="N219" s="112"/>
      <c r="O219" s="112"/>
      <c r="P219" s="112"/>
      <c r="Q219" s="112"/>
      <c r="R219" s="112"/>
      <c r="S219" s="112"/>
      <c r="T219" s="112"/>
      <c r="U219" s="112"/>
      <c r="V219" s="112"/>
      <c r="W219" s="112"/>
      <c r="X219" s="112"/>
      <c r="Y219" s="112"/>
      <c r="Z219" s="112"/>
      <c r="AA219" s="112"/>
    </row>
    <row r="220" spans="1:27" ht="14.25" customHeight="1">
      <c r="A220" s="112"/>
      <c r="B220" s="114"/>
      <c r="C220" s="112"/>
      <c r="D220" s="112"/>
      <c r="E220" s="112"/>
      <c r="F220" s="112"/>
      <c r="G220" s="112"/>
      <c r="H220" s="112"/>
      <c r="I220" s="147"/>
      <c r="J220" s="112"/>
      <c r="K220" s="112"/>
      <c r="L220" s="112"/>
      <c r="M220" s="112"/>
      <c r="N220" s="112"/>
      <c r="O220" s="112"/>
      <c r="P220" s="112"/>
      <c r="Q220" s="112"/>
      <c r="R220" s="112"/>
      <c r="S220" s="112"/>
      <c r="T220" s="112"/>
      <c r="U220" s="112"/>
      <c r="V220" s="112"/>
      <c r="W220" s="112"/>
      <c r="X220" s="112"/>
      <c r="Y220" s="112"/>
      <c r="Z220" s="112"/>
      <c r="AA220" s="112"/>
    </row>
    <row r="221" spans="1:27" ht="14.25" customHeight="1">
      <c r="A221" s="112"/>
      <c r="B221" s="114"/>
      <c r="C221" s="112"/>
      <c r="D221" s="112"/>
      <c r="E221" s="112"/>
      <c r="F221" s="112"/>
      <c r="G221" s="112"/>
      <c r="H221" s="112"/>
      <c r="I221" s="147"/>
      <c r="J221" s="112"/>
      <c r="K221" s="112"/>
      <c r="L221" s="112"/>
      <c r="M221" s="112"/>
      <c r="N221" s="112"/>
      <c r="O221" s="112"/>
      <c r="P221" s="112"/>
      <c r="Q221" s="112"/>
      <c r="R221" s="112"/>
      <c r="S221" s="112"/>
      <c r="T221" s="112"/>
      <c r="U221" s="112"/>
      <c r="V221" s="112"/>
      <c r="W221" s="112"/>
      <c r="X221" s="112"/>
      <c r="Y221" s="112"/>
      <c r="Z221" s="112"/>
      <c r="AA221" s="112"/>
    </row>
    <row r="222" spans="1:27" ht="14.25" customHeight="1">
      <c r="A222" s="112"/>
      <c r="B222" s="114"/>
      <c r="C222" s="112"/>
      <c r="D222" s="112"/>
      <c r="E222" s="112"/>
      <c r="F222" s="112"/>
      <c r="G222" s="112"/>
      <c r="H222" s="112"/>
      <c r="I222" s="147"/>
      <c r="J222" s="112"/>
      <c r="K222" s="112"/>
      <c r="L222" s="112"/>
      <c r="M222" s="112"/>
      <c r="N222" s="112"/>
      <c r="O222" s="112"/>
      <c r="P222" s="112"/>
      <c r="Q222" s="112"/>
      <c r="R222" s="112"/>
      <c r="S222" s="112"/>
      <c r="T222" s="112"/>
      <c r="U222" s="112"/>
      <c r="V222" s="112"/>
      <c r="W222" s="112"/>
      <c r="X222" s="112"/>
      <c r="Y222" s="112"/>
      <c r="Z222" s="112"/>
      <c r="AA222" s="112"/>
    </row>
    <row r="223" spans="1:27" ht="14.25" customHeight="1">
      <c r="A223" s="112"/>
      <c r="B223" s="114"/>
      <c r="C223" s="112"/>
      <c r="D223" s="112"/>
      <c r="E223" s="112"/>
      <c r="F223" s="112"/>
      <c r="G223" s="112"/>
      <c r="H223" s="112"/>
      <c r="I223" s="147"/>
      <c r="J223" s="112"/>
      <c r="K223" s="112"/>
      <c r="L223" s="112"/>
      <c r="M223" s="112"/>
      <c r="N223" s="112"/>
      <c r="O223" s="112"/>
      <c r="P223" s="112"/>
      <c r="Q223" s="112"/>
      <c r="R223" s="112"/>
      <c r="S223" s="112"/>
      <c r="T223" s="112"/>
      <c r="U223" s="112"/>
      <c r="V223" s="112"/>
      <c r="W223" s="112"/>
      <c r="X223" s="112"/>
      <c r="Y223" s="112"/>
      <c r="Z223" s="112"/>
      <c r="AA223" s="112"/>
    </row>
    <row r="224" spans="1:27" ht="14.25" customHeight="1">
      <c r="A224" s="112"/>
      <c r="B224" s="114"/>
      <c r="C224" s="112"/>
      <c r="D224" s="112"/>
      <c r="E224" s="112"/>
      <c r="F224" s="112"/>
      <c r="G224" s="112"/>
      <c r="H224" s="112"/>
      <c r="I224" s="147"/>
      <c r="J224" s="112"/>
      <c r="K224" s="112"/>
      <c r="L224" s="112"/>
      <c r="M224" s="112"/>
      <c r="N224" s="112"/>
      <c r="O224" s="112"/>
      <c r="P224" s="112"/>
      <c r="Q224" s="112"/>
      <c r="R224" s="112"/>
      <c r="S224" s="112"/>
      <c r="T224" s="112"/>
      <c r="U224" s="112"/>
      <c r="V224" s="112"/>
      <c r="W224" s="112"/>
      <c r="X224" s="112"/>
      <c r="Y224" s="112"/>
      <c r="Z224" s="112"/>
      <c r="AA224" s="112"/>
    </row>
    <row r="225" spans="1:27" ht="14.25" customHeight="1">
      <c r="A225" s="112"/>
      <c r="B225" s="114"/>
      <c r="C225" s="112"/>
      <c r="D225" s="112"/>
      <c r="E225" s="112"/>
      <c r="F225" s="112"/>
      <c r="G225" s="112"/>
      <c r="H225" s="112"/>
      <c r="I225" s="147"/>
      <c r="J225" s="112"/>
      <c r="K225" s="112"/>
      <c r="L225" s="112"/>
      <c r="M225" s="112"/>
      <c r="N225" s="112"/>
      <c r="O225" s="112"/>
      <c r="P225" s="112"/>
      <c r="Q225" s="112"/>
      <c r="R225" s="112"/>
      <c r="S225" s="112"/>
      <c r="T225" s="112"/>
      <c r="U225" s="112"/>
      <c r="V225" s="112"/>
      <c r="W225" s="112"/>
      <c r="X225" s="112"/>
      <c r="Y225" s="112"/>
      <c r="Z225" s="112"/>
      <c r="AA225" s="112"/>
    </row>
    <row r="226" spans="1:27" ht="14.25" customHeight="1">
      <c r="A226" s="112"/>
      <c r="B226" s="114"/>
      <c r="C226" s="112"/>
      <c r="D226" s="112"/>
      <c r="E226" s="112"/>
      <c r="F226" s="112"/>
      <c r="G226" s="112"/>
      <c r="H226" s="112"/>
      <c r="I226" s="147"/>
      <c r="J226" s="112"/>
      <c r="K226" s="112"/>
      <c r="L226" s="112"/>
      <c r="M226" s="112"/>
      <c r="N226" s="112"/>
      <c r="O226" s="112"/>
      <c r="P226" s="112"/>
      <c r="Q226" s="112"/>
      <c r="R226" s="112"/>
      <c r="S226" s="112"/>
      <c r="T226" s="112"/>
      <c r="U226" s="112"/>
      <c r="V226" s="112"/>
      <c r="W226" s="112"/>
      <c r="X226" s="112"/>
      <c r="Y226" s="112"/>
      <c r="Z226" s="112"/>
      <c r="AA226" s="112"/>
    </row>
    <row r="227" spans="1:27" ht="14.25" customHeight="1">
      <c r="A227" s="112"/>
      <c r="B227" s="114"/>
      <c r="C227" s="112"/>
      <c r="D227" s="112"/>
      <c r="E227" s="112"/>
      <c r="F227" s="112"/>
      <c r="G227" s="112"/>
      <c r="H227" s="112"/>
      <c r="I227" s="147"/>
      <c r="J227" s="112"/>
      <c r="K227" s="112"/>
      <c r="L227" s="112"/>
      <c r="M227" s="112"/>
      <c r="N227" s="112"/>
      <c r="O227" s="112"/>
      <c r="P227" s="112"/>
      <c r="Q227" s="112"/>
      <c r="R227" s="112"/>
      <c r="S227" s="112"/>
      <c r="T227" s="112"/>
      <c r="U227" s="112"/>
      <c r="V227" s="112"/>
      <c r="W227" s="112"/>
      <c r="X227" s="112"/>
      <c r="Y227" s="112"/>
      <c r="Z227" s="112"/>
      <c r="AA227" s="112"/>
    </row>
    <row r="228" spans="1:27" ht="14.25" customHeight="1">
      <c r="A228" s="112"/>
      <c r="B228" s="114"/>
      <c r="C228" s="112"/>
      <c r="D228" s="112"/>
      <c r="E228" s="112"/>
      <c r="F228" s="112"/>
      <c r="G228" s="112"/>
      <c r="H228" s="112"/>
      <c r="I228" s="147"/>
      <c r="J228" s="112"/>
      <c r="K228" s="112"/>
      <c r="L228" s="112"/>
      <c r="M228" s="112"/>
      <c r="N228" s="112"/>
      <c r="O228" s="112"/>
      <c r="P228" s="112"/>
      <c r="Q228" s="112"/>
      <c r="R228" s="112"/>
      <c r="S228" s="112"/>
      <c r="T228" s="112"/>
      <c r="U228" s="112"/>
      <c r="V228" s="112"/>
      <c r="W228" s="112"/>
      <c r="X228" s="112"/>
      <c r="Y228" s="112"/>
      <c r="Z228" s="112"/>
      <c r="AA228" s="112"/>
    </row>
    <row r="229" spans="1:27" ht="14.25" customHeight="1">
      <c r="A229" s="112"/>
      <c r="B229" s="114"/>
      <c r="C229" s="112"/>
      <c r="D229" s="112"/>
      <c r="E229" s="112"/>
      <c r="F229" s="112"/>
      <c r="G229" s="112"/>
      <c r="H229" s="112"/>
      <c r="I229" s="147"/>
      <c r="J229" s="112"/>
      <c r="K229" s="112"/>
      <c r="L229" s="112"/>
      <c r="M229" s="112"/>
      <c r="N229" s="112"/>
      <c r="O229" s="112"/>
      <c r="P229" s="112"/>
      <c r="Q229" s="112"/>
      <c r="R229" s="112"/>
      <c r="S229" s="112"/>
      <c r="T229" s="112"/>
      <c r="U229" s="112"/>
      <c r="V229" s="112"/>
      <c r="W229" s="112"/>
      <c r="X229" s="112"/>
      <c r="Y229" s="112"/>
      <c r="Z229" s="112"/>
      <c r="AA229" s="112"/>
    </row>
    <row r="230" spans="1:27" ht="14.25" customHeight="1">
      <c r="A230" s="112"/>
      <c r="B230" s="114"/>
      <c r="C230" s="112"/>
      <c r="D230" s="112"/>
      <c r="E230" s="112"/>
      <c r="F230" s="112"/>
      <c r="G230" s="112"/>
      <c r="H230" s="112"/>
      <c r="I230" s="147"/>
      <c r="J230" s="112"/>
      <c r="K230" s="112"/>
      <c r="L230" s="112"/>
      <c r="M230" s="112"/>
      <c r="N230" s="112"/>
      <c r="O230" s="112"/>
      <c r="P230" s="112"/>
      <c r="Q230" s="112"/>
      <c r="R230" s="112"/>
      <c r="S230" s="112"/>
      <c r="T230" s="112"/>
      <c r="U230" s="112"/>
      <c r="V230" s="112"/>
      <c r="W230" s="112"/>
      <c r="X230" s="112"/>
      <c r="Y230" s="112"/>
      <c r="Z230" s="112"/>
      <c r="AA230" s="112"/>
    </row>
    <row r="231" spans="1:27" ht="14.25" customHeight="1">
      <c r="A231" s="112"/>
      <c r="B231" s="114"/>
      <c r="C231" s="112"/>
      <c r="D231" s="112"/>
      <c r="E231" s="112"/>
      <c r="F231" s="112"/>
      <c r="G231" s="112"/>
      <c r="H231" s="112"/>
      <c r="I231" s="147"/>
      <c r="J231" s="112"/>
      <c r="K231" s="112"/>
      <c r="L231" s="112"/>
      <c r="M231" s="112"/>
      <c r="N231" s="112"/>
      <c r="O231" s="112"/>
      <c r="P231" s="112"/>
      <c r="Q231" s="112"/>
      <c r="R231" s="112"/>
      <c r="S231" s="112"/>
      <c r="T231" s="112"/>
      <c r="U231" s="112"/>
      <c r="V231" s="112"/>
      <c r="W231" s="112"/>
      <c r="X231" s="112"/>
      <c r="Y231" s="112"/>
      <c r="Z231" s="112"/>
      <c r="AA231" s="112"/>
    </row>
    <row r="232" spans="1:27" ht="14.25" customHeight="1">
      <c r="A232" s="112"/>
      <c r="B232" s="114"/>
      <c r="C232" s="112"/>
      <c r="D232" s="112"/>
      <c r="E232" s="112"/>
      <c r="F232" s="112"/>
      <c r="G232" s="112"/>
      <c r="H232" s="112"/>
      <c r="I232" s="147"/>
      <c r="J232" s="112"/>
      <c r="K232" s="112"/>
      <c r="L232" s="112"/>
      <c r="M232" s="112"/>
      <c r="N232" s="112"/>
      <c r="O232" s="112"/>
      <c r="P232" s="112"/>
      <c r="Q232" s="112"/>
      <c r="R232" s="112"/>
      <c r="S232" s="112"/>
      <c r="T232" s="112"/>
      <c r="U232" s="112"/>
      <c r="V232" s="112"/>
      <c r="W232" s="112"/>
      <c r="X232" s="112"/>
      <c r="Y232" s="112"/>
      <c r="Z232" s="112"/>
      <c r="AA232" s="112"/>
    </row>
    <row r="233" spans="1:27" ht="14.25" customHeight="1">
      <c r="A233" s="112"/>
      <c r="B233" s="114"/>
      <c r="C233" s="112"/>
      <c r="D233" s="112"/>
      <c r="E233" s="112"/>
      <c r="F233" s="112"/>
      <c r="G233" s="112"/>
      <c r="H233" s="112"/>
      <c r="I233" s="147"/>
      <c r="J233" s="112"/>
      <c r="K233" s="112"/>
      <c r="L233" s="112"/>
      <c r="M233" s="112"/>
      <c r="N233" s="112"/>
      <c r="O233" s="112"/>
      <c r="P233" s="112"/>
      <c r="Q233" s="112"/>
      <c r="R233" s="112"/>
      <c r="S233" s="112"/>
      <c r="T233" s="112"/>
      <c r="U233" s="112"/>
      <c r="V233" s="112"/>
      <c r="W233" s="112"/>
      <c r="X233" s="112"/>
      <c r="Y233" s="112"/>
      <c r="Z233" s="112"/>
      <c r="AA233" s="112"/>
    </row>
    <row r="234" spans="1:27" ht="14.25" customHeight="1">
      <c r="A234" s="112"/>
      <c r="B234" s="114"/>
      <c r="C234" s="112"/>
      <c r="D234" s="112"/>
      <c r="E234" s="112"/>
      <c r="F234" s="112"/>
      <c r="G234" s="112"/>
      <c r="H234" s="112"/>
      <c r="I234" s="147"/>
      <c r="J234" s="112"/>
      <c r="K234" s="112"/>
      <c r="L234" s="112"/>
      <c r="M234" s="112"/>
      <c r="N234" s="112"/>
      <c r="O234" s="112"/>
      <c r="P234" s="112"/>
      <c r="Q234" s="112"/>
      <c r="R234" s="112"/>
      <c r="S234" s="112"/>
      <c r="T234" s="112"/>
      <c r="U234" s="112"/>
      <c r="V234" s="112"/>
      <c r="W234" s="112"/>
      <c r="X234" s="112"/>
      <c r="Y234" s="112"/>
      <c r="Z234" s="112"/>
      <c r="AA234" s="112"/>
    </row>
    <row r="235" spans="1:27" ht="14.25" customHeight="1">
      <c r="A235" s="112"/>
      <c r="B235" s="114"/>
      <c r="C235" s="112"/>
      <c r="D235" s="112"/>
      <c r="E235" s="112"/>
      <c r="F235" s="112"/>
      <c r="G235" s="112"/>
      <c r="H235" s="112"/>
      <c r="I235" s="147"/>
      <c r="J235" s="112"/>
      <c r="K235" s="112"/>
      <c r="L235" s="112"/>
      <c r="M235" s="112"/>
      <c r="N235" s="112"/>
      <c r="O235" s="112"/>
      <c r="P235" s="112"/>
      <c r="Q235" s="112"/>
      <c r="R235" s="112"/>
      <c r="S235" s="112"/>
      <c r="T235" s="112"/>
      <c r="U235" s="112"/>
      <c r="V235" s="112"/>
      <c r="W235" s="112"/>
      <c r="X235" s="112"/>
      <c r="Y235" s="112"/>
      <c r="Z235" s="112"/>
      <c r="AA235" s="112"/>
    </row>
    <row r="236" spans="1:27" ht="14.25" customHeight="1">
      <c r="A236" s="112"/>
      <c r="B236" s="114"/>
      <c r="C236" s="112"/>
      <c r="D236" s="112"/>
      <c r="E236" s="112"/>
      <c r="F236" s="112"/>
      <c r="G236" s="112"/>
      <c r="H236" s="112"/>
      <c r="I236" s="147"/>
      <c r="J236" s="112"/>
      <c r="K236" s="112"/>
      <c r="L236" s="112"/>
      <c r="M236" s="112"/>
      <c r="N236" s="112"/>
      <c r="O236" s="112"/>
      <c r="P236" s="112"/>
      <c r="Q236" s="112"/>
      <c r="R236" s="112"/>
      <c r="S236" s="112"/>
      <c r="T236" s="112"/>
      <c r="U236" s="112"/>
      <c r="V236" s="112"/>
      <c r="W236" s="112"/>
      <c r="X236" s="112"/>
      <c r="Y236" s="112"/>
      <c r="Z236" s="112"/>
      <c r="AA236" s="112"/>
    </row>
    <row r="237" spans="1:27" ht="14.25" customHeight="1">
      <c r="A237" s="112"/>
      <c r="B237" s="114"/>
      <c r="C237" s="112"/>
      <c r="D237" s="112"/>
      <c r="E237" s="112"/>
      <c r="F237" s="112"/>
      <c r="G237" s="112"/>
      <c r="H237" s="112"/>
      <c r="I237" s="147"/>
      <c r="J237" s="112"/>
      <c r="K237" s="112"/>
      <c r="L237" s="112"/>
      <c r="M237" s="112"/>
      <c r="N237" s="112"/>
      <c r="O237" s="112"/>
      <c r="P237" s="112"/>
      <c r="Q237" s="112"/>
      <c r="R237" s="112"/>
      <c r="S237" s="112"/>
      <c r="T237" s="112"/>
      <c r="U237" s="112"/>
      <c r="V237" s="112"/>
      <c r="W237" s="112"/>
      <c r="X237" s="112"/>
      <c r="Y237" s="112"/>
      <c r="Z237" s="112"/>
      <c r="AA237" s="112"/>
    </row>
    <row r="238" spans="1:27" ht="14.25" customHeight="1">
      <c r="A238" s="112"/>
      <c r="B238" s="114"/>
      <c r="C238" s="112"/>
      <c r="D238" s="112"/>
      <c r="E238" s="112"/>
      <c r="F238" s="112"/>
      <c r="G238" s="112"/>
      <c r="H238" s="112"/>
      <c r="I238" s="147"/>
      <c r="J238" s="112"/>
      <c r="K238" s="112"/>
      <c r="L238" s="112"/>
      <c r="M238" s="112"/>
      <c r="N238" s="112"/>
      <c r="O238" s="112"/>
      <c r="P238" s="112"/>
      <c r="Q238" s="112"/>
      <c r="R238" s="112"/>
      <c r="S238" s="112"/>
      <c r="T238" s="112"/>
      <c r="U238" s="112"/>
      <c r="V238" s="112"/>
      <c r="W238" s="112"/>
      <c r="X238" s="112"/>
      <c r="Y238" s="112"/>
      <c r="Z238" s="112"/>
      <c r="AA238" s="112"/>
    </row>
    <row r="239" spans="1:27" ht="14.25" customHeight="1">
      <c r="A239" s="112"/>
      <c r="B239" s="114"/>
      <c r="C239" s="112"/>
      <c r="D239" s="112"/>
      <c r="E239" s="112"/>
      <c r="F239" s="112"/>
      <c r="G239" s="112"/>
      <c r="H239" s="112"/>
      <c r="I239" s="147"/>
      <c r="J239" s="112"/>
      <c r="K239" s="112"/>
      <c r="L239" s="112"/>
      <c r="M239" s="112"/>
      <c r="N239" s="112"/>
      <c r="O239" s="112"/>
      <c r="P239" s="112"/>
      <c r="Q239" s="112"/>
      <c r="R239" s="112"/>
      <c r="S239" s="112"/>
      <c r="T239" s="112"/>
      <c r="U239" s="112"/>
      <c r="V239" s="112"/>
      <c r="W239" s="112"/>
      <c r="X239" s="112"/>
      <c r="Y239" s="112"/>
      <c r="Z239" s="112"/>
      <c r="AA239" s="112"/>
    </row>
    <row r="240" spans="1:27" ht="14.25" customHeight="1">
      <c r="A240" s="112"/>
      <c r="B240" s="114"/>
      <c r="C240" s="112"/>
      <c r="D240" s="112"/>
      <c r="E240" s="112"/>
      <c r="F240" s="112"/>
      <c r="G240" s="112"/>
      <c r="H240" s="112"/>
      <c r="I240" s="147"/>
      <c r="J240" s="112"/>
      <c r="K240" s="112"/>
      <c r="L240" s="112"/>
      <c r="M240" s="112"/>
      <c r="N240" s="112"/>
      <c r="O240" s="112"/>
      <c r="P240" s="112"/>
      <c r="Q240" s="112"/>
      <c r="R240" s="112"/>
      <c r="S240" s="112"/>
      <c r="T240" s="112"/>
      <c r="U240" s="112"/>
      <c r="V240" s="112"/>
      <c r="W240" s="112"/>
      <c r="X240" s="112"/>
      <c r="Y240" s="112"/>
      <c r="Z240" s="112"/>
      <c r="AA240" s="112"/>
    </row>
    <row r="241" spans="1:27" ht="14.25" customHeight="1">
      <c r="A241" s="112"/>
      <c r="B241" s="114"/>
      <c r="C241" s="112"/>
      <c r="D241" s="112"/>
      <c r="E241" s="112"/>
      <c r="F241" s="112"/>
      <c r="G241" s="112"/>
      <c r="H241" s="112"/>
      <c r="I241" s="147"/>
      <c r="J241" s="112"/>
      <c r="K241" s="112"/>
      <c r="L241" s="112"/>
      <c r="M241" s="112"/>
      <c r="N241" s="112"/>
      <c r="O241" s="112"/>
      <c r="P241" s="112"/>
      <c r="Q241" s="112"/>
      <c r="R241" s="112"/>
      <c r="S241" s="112"/>
      <c r="T241" s="112"/>
      <c r="U241" s="112"/>
      <c r="V241" s="112"/>
      <c r="W241" s="112"/>
      <c r="X241" s="112"/>
      <c r="Y241" s="112"/>
      <c r="Z241" s="112"/>
      <c r="AA241" s="112"/>
    </row>
    <row r="242" spans="1:27" ht="14.25" customHeight="1">
      <c r="A242" s="112"/>
      <c r="B242" s="114"/>
      <c r="C242" s="112"/>
      <c r="D242" s="112"/>
      <c r="E242" s="112"/>
      <c r="F242" s="112"/>
      <c r="G242" s="112"/>
      <c r="H242" s="112"/>
      <c r="I242" s="147"/>
      <c r="J242" s="112"/>
      <c r="K242" s="112"/>
      <c r="L242" s="112"/>
      <c r="M242" s="112"/>
      <c r="N242" s="112"/>
      <c r="O242" s="112"/>
      <c r="P242" s="112"/>
      <c r="Q242" s="112"/>
      <c r="R242" s="112"/>
      <c r="S242" s="112"/>
      <c r="T242" s="112"/>
      <c r="U242" s="112"/>
      <c r="V242" s="112"/>
      <c r="W242" s="112"/>
      <c r="X242" s="112"/>
      <c r="Y242" s="112"/>
      <c r="Z242" s="112"/>
      <c r="AA242" s="112"/>
    </row>
    <row r="243" spans="1:27" ht="14.25" customHeight="1">
      <c r="A243" s="112"/>
      <c r="B243" s="114"/>
      <c r="C243" s="112"/>
      <c r="D243" s="112"/>
      <c r="E243" s="112"/>
      <c r="F243" s="112"/>
      <c r="G243" s="112"/>
      <c r="H243" s="112"/>
      <c r="I243" s="147"/>
      <c r="J243" s="112"/>
      <c r="K243" s="112"/>
      <c r="L243" s="112"/>
      <c r="M243" s="112"/>
      <c r="N243" s="112"/>
      <c r="O243" s="112"/>
      <c r="P243" s="112"/>
      <c r="Q243" s="112"/>
      <c r="R243" s="112"/>
      <c r="S243" s="112"/>
      <c r="T243" s="112"/>
      <c r="U243" s="112"/>
      <c r="V243" s="112"/>
      <c r="W243" s="112"/>
      <c r="X243" s="112"/>
      <c r="Y243" s="112"/>
      <c r="Z243" s="112"/>
      <c r="AA243" s="112"/>
    </row>
    <row r="244" spans="1:27" ht="14.25" customHeight="1">
      <c r="A244" s="112"/>
      <c r="B244" s="114"/>
      <c r="C244" s="112"/>
      <c r="D244" s="112"/>
      <c r="E244" s="112"/>
      <c r="F244" s="112"/>
      <c r="G244" s="112"/>
      <c r="H244" s="112"/>
      <c r="I244" s="147"/>
      <c r="J244" s="112"/>
      <c r="K244" s="112"/>
      <c r="L244" s="112"/>
      <c r="M244" s="112"/>
      <c r="N244" s="112"/>
      <c r="O244" s="112"/>
      <c r="P244" s="112"/>
      <c r="Q244" s="112"/>
      <c r="R244" s="112"/>
      <c r="S244" s="112"/>
      <c r="T244" s="112"/>
      <c r="U244" s="112"/>
      <c r="V244" s="112"/>
      <c r="W244" s="112"/>
      <c r="X244" s="112"/>
      <c r="Y244" s="112"/>
      <c r="Z244" s="112"/>
      <c r="AA244" s="112"/>
    </row>
    <row r="245" spans="1:27" ht="14.25" customHeight="1">
      <c r="A245" s="112"/>
      <c r="B245" s="114"/>
      <c r="C245" s="112"/>
      <c r="D245" s="112"/>
      <c r="E245" s="112"/>
      <c r="F245" s="112"/>
      <c r="G245" s="112"/>
      <c r="H245" s="112"/>
      <c r="I245" s="147"/>
      <c r="J245" s="112"/>
      <c r="K245" s="112"/>
      <c r="L245" s="112"/>
      <c r="M245" s="112"/>
      <c r="N245" s="112"/>
      <c r="O245" s="112"/>
      <c r="P245" s="112"/>
      <c r="Q245" s="112"/>
      <c r="R245" s="112"/>
      <c r="S245" s="112"/>
      <c r="T245" s="112"/>
      <c r="U245" s="112"/>
      <c r="V245" s="112"/>
      <c r="W245" s="112"/>
      <c r="X245" s="112"/>
      <c r="Y245" s="112"/>
      <c r="Z245" s="112"/>
      <c r="AA245" s="112"/>
    </row>
    <row r="246" spans="1:27" ht="14.25" customHeight="1">
      <c r="A246" s="112"/>
      <c r="B246" s="114"/>
      <c r="C246" s="112"/>
      <c r="D246" s="112"/>
      <c r="E246" s="112"/>
      <c r="F246" s="112"/>
      <c r="G246" s="112"/>
      <c r="H246" s="112"/>
      <c r="I246" s="147"/>
      <c r="J246" s="112"/>
      <c r="K246" s="112"/>
      <c r="L246" s="112"/>
      <c r="M246" s="112"/>
      <c r="N246" s="112"/>
      <c r="O246" s="112"/>
      <c r="P246" s="112"/>
      <c r="Q246" s="112"/>
      <c r="R246" s="112"/>
      <c r="S246" s="112"/>
      <c r="T246" s="112"/>
      <c r="U246" s="112"/>
      <c r="V246" s="112"/>
      <c r="W246" s="112"/>
      <c r="X246" s="112"/>
      <c r="Y246" s="112"/>
      <c r="Z246" s="112"/>
      <c r="AA246" s="112"/>
    </row>
    <row r="247" spans="1:27" ht="14.25" customHeight="1">
      <c r="A247" s="112"/>
      <c r="B247" s="114"/>
      <c r="C247" s="112"/>
      <c r="D247" s="112"/>
      <c r="E247" s="112"/>
      <c r="F247" s="112"/>
      <c r="G247" s="112"/>
      <c r="H247" s="112"/>
      <c r="I247" s="147"/>
      <c r="J247" s="112"/>
      <c r="K247" s="112"/>
      <c r="L247" s="112"/>
      <c r="M247" s="112"/>
      <c r="N247" s="112"/>
      <c r="O247" s="112"/>
      <c r="P247" s="112"/>
      <c r="Q247" s="112"/>
      <c r="R247" s="112"/>
      <c r="S247" s="112"/>
      <c r="T247" s="112"/>
      <c r="U247" s="112"/>
      <c r="V247" s="112"/>
      <c r="W247" s="112"/>
      <c r="X247" s="112"/>
      <c r="Y247" s="112"/>
      <c r="Z247" s="112"/>
      <c r="AA247" s="112"/>
    </row>
    <row r="248" spans="1:27" ht="14.25" customHeight="1">
      <c r="A248" s="112"/>
      <c r="B248" s="114"/>
      <c r="C248" s="112"/>
      <c r="D248" s="112"/>
      <c r="E248" s="112"/>
      <c r="F248" s="112"/>
      <c r="G248" s="112"/>
      <c r="H248" s="112"/>
      <c r="I248" s="147"/>
      <c r="J248" s="112"/>
      <c r="K248" s="112"/>
      <c r="L248" s="112"/>
      <c r="M248" s="112"/>
      <c r="N248" s="112"/>
      <c r="O248" s="112"/>
      <c r="P248" s="112"/>
      <c r="Q248" s="112"/>
      <c r="R248" s="112"/>
      <c r="S248" s="112"/>
      <c r="T248" s="112"/>
      <c r="U248" s="112"/>
      <c r="V248" s="112"/>
      <c r="W248" s="112"/>
      <c r="X248" s="112"/>
      <c r="Y248" s="112"/>
      <c r="Z248" s="112"/>
      <c r="AA248" s="112"/>
    </row>
    <row r="249" spans="1:27" ht="14.25" customHeight="1">
      <c r="A249" s="112"/>
      <c r="B249" s="114"/>
      <c r="C249" s="112"/>
      <c r="D249" s="112"/>
      <c r="E249" s="112"/>
      <c r="F249" s="112"/>
      <c r="G249" s="112"/>
      <c r="H249" s="112"/>
      <c r="I249" s="147"/>
      <c r="J249" s="112"/>
      <c r="K249" s="112"/>
      <c r="L249" s="112"/>
      <c r="M249" s="112"/>
      <c r="N249" s="112"/>
      <c r="O249" s="112"/>
      <c r="P249" s="112"/>
      <c r="Q249" s="112"/>
      <c r="R249" s="112"/>
      <c r="S249" s="112"/>
      <c r="T249" s="112"/>
      <c r="U249" s="112"/>
      <c r="V249" s="112"/>
      <c r="W249" s="112"/>
      <c r="X249" s="112"/>
      <c r="Y249" s="112"/>
      <c r="Z249" s="112"/>
      <c r="AA249" s="112"/>
    </row>
    <row r="250" spans="1:27" ht="14.25" customHeight="1">
      <c r="A250" s="112"/>
      <c r="B250" s="114"/>
      <c r="C250" s="112"/>
      <c r="D250" s="112"/>
      <c r="E250" s="112"/>
      <c r="F250" s="112"/>
      <c r="G250" s="112"/>
      <c r="H250" s="112"/>
      <c r="I250" s="147"/>
      <c r="J250" s="112"/>
      <c r="K250" s="112"/>
      <c r="L250" s="112"/>
      <c r="M250" s="112"/>
      <c r="N250" s="112"/>
      <c r="O250" s="112"/>
      <c r="P250" s="112"/>
      <c r="Q250" s="112"/>
      <c r="R250" s="112"/>
      <c r="S250" s="112"/>
      <c r="T250" s="112"/>
      <c r="U250" s="112"/>
      <c r="V250" s="112"/>
      <c r="W250" s="112"/>
      <c r="X250" s="112"/>
      <c r="Y250" s="112"/>
      <c r="Z250" s="112"/>
      <c r="AA250" s="112"/>
    </row>
    <row r="251" spans="1:27" ht="14.25" customHeight="1">
      <c r="A251" s="112"/>
      <c r="B251" s="114"/>
      <c r="C251" s="112"/>
      <c r="D251" s="112"/>
      <c r="E251" s="112"/>
      <c r="F251" s="112"/>
      <c r="G251" s="112"/>
      <c r="H251" s="112"/>
      <c r="I251" s="147"/>
      <c r="J251" s="112"/>
      <c r="K251" s="112"/>
      <c r="L251" s="112"/>
      <c r="M251" s="112"/>
      <c r="N251" s="112"/>
      <c r="O251" s="112"/>
      <c r="P251" s="112"/>
      <c r="Q251" s="112"/>
      <c r="R251" s="112"/>
      <c r="S251" s="112"/>
      <c r="T251" s="112"/>
      <c r="U251" s="112"/>
      <c r="V251" s="112"/>
      <c r="W251" s="112"/>
      <c r="X251" s="112"/>
      <c r="Y251" s="112"/>
      <c r="Z251" s="112"/>
      <c r="AA251" s="112"/>
    </row>
    <row r="252" spans="1:27" ht="14.25" customHeight="1">
      <c r="A252" s="112"/>
      <c r="B252" s="114"/>
      <c r="C252" s="112"/>
      <c r="D252" s="112"/>
      <c r="E252" s="112"/>
      <c r="F252" s="112"/>
      <c r="G252" s="112"/>
      <c r="H252" s="112"/>
      <c r="I252" s="147"/>
      <c r="J252" s="112"/>
      <c r="K252" s="112"/>
      <c r="L252" s="112"/>
      <c r="M252" s="112"/>
      <c r="N252" s="112"/>
      <c r="O252" s="112"/>
      <c r="P252" s="112"/>
      <c r="Q252" s="112"/>
      <c r="R252" s="112"/>
      <c r="S252" s="112"/>
      <c r="T252" s="112"/>
      <c r="U252" s="112"/>
      <c r="V252" s="112"/>
      <c r="W252" s="112"/>
      <c r="X252" s="112"/>
      <c r="Y252" s="112"/>
      <c r="Z252" s="112"/>
      <c r="AA252" s="112"/>
    </row>
    <row r="253" spans="1:27" ht="14.25" customHeight="1">
      <c r="A253" s="112"/>
      <c r="B253" s="114"/>
      <c r="C253" s="112"/>
      <c r="D253" s="112"/>
      <c r="E253" s="112"/>
      <c r="F253" s="112"/>
      <c r="G253" s="112"/>
      <c r="H253" s="112"/>
      <c r="I253" s="147"/>
      <c r="J253" s="112"/>
      <c r="K253" s="112"/>
      <c r="L253" s="112"/>
      <c r="M253" s="112"/>
      <c r="N253" s="112"/>
      <c r="O253" s="112"/>
      <c r="P253" s="112"/>
      <c r="Q253" s="112"/>
      <c r="R253" s="112"/>
      <c r="S253" s="112"/>
      <c r="T253" s="112"/>
      <c r="U253" s="112"/>
      <c r="V253" s="112"/>
      <c r="W253" s="112"/>
      <c r="X253" s="112"/>
      <c r="Y253" s="112"/>
      <c r="Z253" s="112"/>
      <c r="AA253" s="112"/>
    </row>
    <row r="254" spans="1:27" ht="14.25" customHeight="1">
      <c r="A254" s="112"/>
      <c r="B254" s="114"/>
      <c r="C254" s="112"/>
      <c r="D254" s="112"/>
      <c r="E254" s="112"/>
      <c r="F254" s="112"/>
      <c r="G254" s="112"/>
      <c r="H254" s="112"/>
      <c r="I254" s="147"/>
      <c r="J254" s="112"/>
      <c r="K254" s="112"/>
      <c r="L254" s="112"/>
      <c r="M254" s="112"/>
      <c r="N254" s="112"/>
      <c r="O254" s="112"/>
      <c r="P254" s="112"/>
      <c r="Q254" s="112"/>
      <c r="R254" s="112"/>
      <c r="S254" s="112"/>
      <c r="T254" s="112"/>
      <c r="U254" s="112"/>
      <c r="V254" s="112"/>
      <c r="W254" s="112"/>
      <c r="X254" s="112"/>
      <c r="Y254" s="112"/>
      <c r="Z254" s="112"/>
      <c r="AA254" s="112"/>
    </row>
    <row r="255" spans="1:27" ht="14.25" customHeight="1">
      <c r="A255" s="112"/>
      <c r="B255" s="114"/>
      <c r="C255" s="112"/>
      <c r="D255" s="112"/>
      <c r="E255" s="112"/>
      <c r="F255" s="112"/>
      <c r="G255" s="112"/>
      <c r="H255" s="112"/>
      <c r="I255" s="147"/>
      <c r="J255" s="112"/>
      <c r="K255" s="112"/>
      <c r="L255" s="112"/>
      <c r="M255" s="112"/>
      <c r="N255" s="112"/>
      <c r="O255" s="112"/>
      <c r="P255" s="112"/>
      <c r="Q255" s="112"/>
      <c r="R255" s="112"/>
      <c r="S255" s="112"/>
      <c r="T255" s="112"/>
      <c r="U255" s="112"/>
      <c r="V255" s="112"/>
      <c r="W255" s="112"/>
      <c r="X255" s="112"/>
      <c r="Y255" s="112"/>
      <c r="Z255" s="112"/>
      <c r="AA255" s="112"/>
    </row>
    <row r="256" spans="1:27" ht="14.25" customHeight="1">
      <c r="A256" s="112"/>
      <c r="B256" s="114"/>
      <c r="C256" s="112"/>
      <c r="D256" s="112"/>
      <c r="E256" s="112"/>
      <c r="F256" s="112"/>
      <c r="G256" s="112"/>
      <c r="H256" s="112"/>
      <c r="I256" s="147"/>
      <c r="J256" s="112"/>
      <c r="K256" s="112"/>
      <c r="L256" s="112"/>
      <c r="M256" s="112"/>
      <c r="N256" s="112"/>
      <c r="O256" s="112"/>
      <c r="P256" s="112"/>
      <c r="Q256" s="112"/>
      <c r="R256" s="112"/>
      <c r="S256" s="112"/>
      <c r="T256" s="112"/>
      <c r="U256" s="112"/>
      <c r="V256" s="112"/>
      <c r="W256" s="112"/>
      <c r="X256" s="112"/>
      <c r="Y256" s="112"/>
      <c r="Z256" s="112"/>
      <c r="AA256" s="112"/>
    </row>
    <row r="257" spans="1:27" ht="14.25" customHeight="1">
      <c r="A257" s="112"/>
      <c r="B257" s="114"/>
      <c r="C257" s="112"/>
      <c r="D257" s="112"/>
      <c r="E257" s="112"/>
      <c r="F257" s="112"/>
      <c r="G257" s="112"/>
      <c r="H257" s="112"/>
      <c r="I257" s="147"/>
      <c r="J257" s="112"/>
      <c r="K257" s="112"/>
      <c r="L257" s="112"/>
      <c r="M257" s="112"/>
      <c r="N257" s="112"/>
      <c r="O257" s="112"/>
      <c r="P257" s="112"/>
      <c r="Q257" s="112"/>
      <c r="R257" s="112"/>
      <c r="S257" s="112"/>
      <c r="T257" s="112"/>
      <c r="U257" s="112"/>
      <c r="V257" s="112"/>
      <c r="W257" s="112"/>
      <c r="X257" s="112"/>
      <c r="Y257" s="112"/>
      <c r="Z257" s="112"/>
      <c r="AA257" s="112"/>
    </row>
    <row r="258" spans="1:27" ht="14.25" customHeight="1">
      <c r="A258" s="112"/>
      <c r="B258" s="114"/>
      <c r="C258" s="112"/>
      <c r="D258" s="112"/>
      <c r="E258" s="112"/>
      <c r="F258" s="112"/>
      <c r="G258" s="112"/>
      <c r="H258" s="112"/>
      <c r="I258" s="147"/>
      <c r="J258" s="112"/>
      <c r="K258" s="112"/>
      <c r="L258" s="112"/>
      <c r="M258" s="112"/>
      <c r="N258" s="112"/>
      <c r="O258" s="112"/>
      <c r="P258" s="112"/>
      <c r="Q258" s="112"/>
      <c r="R258" s="112"/>
      <c r="S258" s="112"/>
      <c r="T258" s="112"/>
      <c r="U258" s="112"/>
      <c r="V258" s="112"/>
      <c r="W258" s="112"/>
      <c r="X258" s="112"/>
      <c r="Y258" s="112"/>
      <c r="Z258" s="112"/>
      <c r="AA258" s="112"/>
    </row>
    <row r="259" spans="1:27" ht="14.25" customHeight="1">
      <c r="A259" s="112"/>
      <c r="B259" s="114"/>
      <c r="C259" s="112"/>
      <c r="D259" s="112"/>
      <c r="E259" s="112"/>
      <c r="F259" s="112"/>
      <c r="G259" s="112"/>
      <c r="H259" s="112"/>
      <c r="I259" s="147"/>
      <c r="J259" s="112"/>
      <c r="K259" s="112"/>
      <c r="L259" s="112"/>
      <c r="M259" s="112"/>
      <c r="N259" s="112"/>
      <c r="O259" s="112"/>
      <c r="P259" s="112"/>
      <c r="Q259" s="112"/>
      <c r="R259" s="112"/>
      <c r="S259" s="112"/>
      <c r="T259" s="112"/>
      <c r="U259" s="112"/>
      <c r="V259" s="112"/>
      <c r="W259" s="112"/>
      <c r="X259" s="112"/>
      <c r="Y259" s="112"/>
      <c r="Z259" s="112"/>
      <c r="AA259" s="112"/>
    </row>
    <row r="260" spans="1:27" ht="14.25" customHeight="1">
      <c r="A260" s="112"/>
      <c r="B260" s="114"/>
      <c r="C260" s="112"/>
      <c r="D260" s="112"/>
      <c r="E260" s="112"/>
      <c r="F260" s="112"/>
      <c r="G260" s="112"/>
      <c r="H260" s="112"/>
      <c r="I260" s="147"/>
      <c r="J260" s="112"/>
      <c r="K260" s="112"/>
      <c r="L260" s="112"/>
      <c r="M260" s="112"/>
      <c r="N260" s="112"/>
      <c r="O260" s="112"/>
      <c r="P260" s="112"/>
      <c r="Q260" s="112"/>
      <c r="R260" s="112"/>
      <c r="S260" s="112"/>
      <c r="T260" s="112"/>
      <c r="U260" s="112"/>
      <c r="V260" s="112"/>
      <c r="W260" s="112"/>
      <c r="X260" s="112"/>
      <c r="Y260" s="112"/>
      <c r="Z260" s="112"/>
      <c r="AA260" s="112"/>
    </row>
    <row r="261" spans="1:27" ht="14.25" customHeight="1">
      <c r="A261" s="112"/>
      <c r="B261" s="114"/>
      <c r="C261" s="112"/>
      <c r="D261" s="112"/>
      <c r="E261" s="112"/>
      <c r="F261" s="112"/>
      <c r="G261" s="112"/>
      <c r="H261" s="112"/>
      <c r="I261" s="147"/>
      <c r="J261" s="112"/>
      <c r="K261" s="112"/>
      <c r="L261" s="112"/>
      <c r="M261" s="112"/>
      <c r="N261" s="112"/>
      <c r="O261" s="112"/>
      <c r="P261" s="112"/>
      <c r="Q261" s="112"/>
      <c r="R261" s="112"/>
      <c r="S261" s="112"/>
      <c r="T261" s="112"/>
      <c r="U261" s="112"/>
      <c r="V261" s="112"/>
      <c r="W261" s="112"/>
      <c r="X261" s="112"/>
      <c r="Y261" s="112"/>
      <c r="Z261" s="112"/>
      <c r="AA261" s="112"/>
    </row>
    <row r="262" spans="1:27" ht="14.25" customHeight="1">
      <c r="A262" s="112"/>
      <c r="B262" s="114"/>
      <c r="C262" s="112"/>
      <c r="D262" s="112"/>
      <c r="E262" s="112"/>
      <c r="F262" s="112"/>
      <c r="G262" s="112"/>
      <c r="H262" s="112"/>
      <c r="I262" s="147"/>
      <c r="J262" s="112"/>
      <c r="K262" s="112"/>
      <c r="L262" s="112"/>
      <c r="M262" s="112"/>
      <c r="N262" s="112"/>
      <c r="O262" s="112"/>
      <c r="P262" s="112"/>
      <c r="Q262" s="112"/>
      <c r="R262" s="112"/>
      <c r="S262" s="112"/>
      <c r="T262" s="112"/>
      <c r="U262" s="112"/>
      <c r="V262" s="112"/>
      <c r="W262" s="112"/>
      <c r="X262" s="112"/>
      <c r="Y262" s="112"/>
      <c r="Z262" s="112"/>
      <c r="AA262" s="112"/>
    </row>
    <row r="263" spans="1:27" ht="14.25" customHeight="1">
      <c r="A263" s="112"/>
      <c r="B263" s="114"/>
      <c r="C263" s="112"/>
      <c r="D263" s="112"/>
      <c r="E263" s="112"/>
      <c r="F263" s="112"/>
      <c r="G263" s="112"/>
      <c r="H263" s="112"/>
      <c r="I263" s="147"/>
      <c r="J263" s="112"/>
      <c r="K263" s="112"/>
      <c r="L263" s="112"/>
      <c r="M263" s="112"/>
      <c r="N263" s="112"/>
      <c r="O263" s="112"/>
      <c r="P263" s="112"/>
      <c r="Q263" s="112"/>
      <c r="R263" s="112"/>
      <c r="S263" s="112"/>
      <c r="T263" s="112"/>
      <c r="U263" s="112"/>
      <c r="V263" s="112"/>
      <c r="W263" s="112"/>
      <c r="X263" s="112"/>
      <c r="Y263" s="112"/>
      <c r="Z263" s="112"/>
      <c r="AA263" s="112"/>
    </row>
    <row r="264" spans="1:27" ht="14.25" customHeight="1">
      <c r="A264" s="112"/>
      <c r="B264" s="114"/>
      <c r="C264" s="112"/>
      <c r="D264" s="112"/>
      <c r="E264" s="112"/>
      <c r="F264" s="112"/>
      <c r="G264" s="112"/>
      <c r="H264" s="112"/>
      <c r="I264" s="147"/>
      <c r="J264" s="112"/>
      <c r="K264" s="112"/>
      <c r="L264" s="112"/>
      <c r="M264" s="112"/>
      <c r="N264" s="112"/>
      <c r="O264" s="112"/>
      <c r="P264" s="112"/>
      <c r="Q264" s="112"/>
      <c r="R264" s="112"/>
      <c r="S264" s="112"/>
      <c r="T264" s="112"/>
      <c r="U264" s="112"/>
      <c r="V264" s="112"/>
      <c r="W264" s="112"/>
      <c r="X264" s="112"/>
      <c r="Y264" s="112"/>
      <c r="Z264" s="112"/>
      <c r="AA264" s="112"/>
    </row>
    <row r="265" spans="1:27" ht="14.25" customHeight="1">
      <c r="A265" s="112"/>
      <c r="B265" s="114"/>
      <c r="C265" s="112"/>
      <c r="D265" s="112"/>
      <c r="E265" s="112"/>
      <c r="F265" s="112"/>
      <c r="G265" s="112"/>
      <c r="H265" s="112"/>
      <c r="I265" s="147"/>
      <c r="J265" s="112"/>
      <c r="K265" s="112"/>
      <c r="L265" s="112"/>
      <c r="M265" s="112"/>
      <c r="N265" s="112"/>
      <c r="O265" s="112"/>
      <c r="P265" s="112"/>
      <c r="Q265" s="112"/>
      <c r="R265" s="112"/>
      <c r="S265" s="112"/>
      <c r="T265" s="112"/>
      <c r="U265" s="112"/>
      <c r="V265" s="112"/>
      <c r="W265" s="112"/>
      <c r="X265" s="112"/>
      <c r="Y265" s="112"/>
      <c r="Z265" s="112"/>
      <c r="AA265" s="112"/>
    </row>
    <row r="266" spans="1:27" ht="14.25" customHeight="1">
      <c r="A266" s="112"/>
      <c r="B266" s="114"/>
      <c r="C266" s="112"/>
      <c r="D266" s="112"/>
      <c r="E266" s="112"/>
      <c r="F266" s="112"/>
      <c r="G266" s="112"/>
      <c r="H266" s="112"/>
      <c r="I266" s="147"/>
      <c r="J266" s="112"/>
      <c r="K266" s="112"/>
      <c r="L266" s="112"/>
      <c r="M266" s="112"/>
      <c r="N266" s="112"/>
      <c r="O266" s="112"/>
      <c r="P266" s="112"/>
      <c r="Q266" s="112"/>
      <c r="R266" s="112"/>
      <c r="S266" s="112"/>
      <c r="T266" s="112"/>
      <c r="U266" s="112"/>
      <c r="V266" s="112"/>
      <c r="W266" s="112"/>
      <c r="X266" s="112"/>
      <c r="Y266" s="112"/>
      <c r="Z266" s="112"/>
      <c r="AA266" s="112"/>
    </row>
    <row r="267" spans="1:27" ht="14.25" customHeight="1">
      <c r="A267" s="112"/>
      <c r="B267" s="114"/>
      <c r="C267" s="112"/>
      <c r="D267" s="112"/>
      <c r="E267" s="112"/>
      <c r="F267" s="112"/>
      <c r="G267" s="112"/>
      <c r="H267" s="112"/>
      <c r="I267" s="147"/>
      <c r="J267" s="112"/>
      <c r="K267" s="112"/>
      <c r="L267" s="112"/>
      <c r="M267" s="112"/>
      <c r="N267" s="112"/>
      <c r="O267" s="112"/>
      <c r="P267" s="112"/>
      <c r="Q267" s="112"/>
      <c r="R267" s="112"/>
      <c r="S267" s="112"/>
      <c r="T267" s="112"/>
      <c r="U267" s="112"/>
      <c r="V267" s="112"/>
      <c r="W267" s="112"/>
      <c r="X267" s="112"/>
      <c r="Y267" s="112"/>
      <c r="Z267" s="112"/>
      <c r="AA267" s="112"/>
    </row>
    <row r="268" spans="1:27" ht="14.25" customHeight="1">
      <c r="A268" s="112"/>
      <c r="B268" s="114"/>
      <c r="C268" s="112"/>
      <c r="D268" s="112"/>
      <c r="E268" s="112"/>
      <c r="F268" s="112"/>
      <c r="G268" s="112"/>
      <c r="H268" s="112"/>
      <c r="I268" s="147"/>
      <c r="J268" s="112"/>
      <c r="K268" s="112"/>
      <c r="L268" s="112"/>
      <c r="M268" s="112"/>
      <c r="N268" s="112"/>
      <c r="O268" s="112"/>
      <c r="P268" s="112"/>
      <c r="Q268" s="112"/>
      <c r="R268" s="112"/>
      <c r="S268" s="112"/>
      <c r="T268" s="112"/>
      <c r="U268" s="112"/>
      <c r="V268" s="112"/>
      <c r="W268" s="112"/>
      <c r="X268" s="112"/>
      <c r="Y268" s="112"/>
      <c r="Z268" s="112"/>
      <c r="AA268" s="112"/>
    </row>
    <row r="269" spans="1:27" ht="14.25" customHeight="1">
      <c r="A269" s="112"/>
      <c r="B269" s="114"/>
      <c r="C269" s="112"/>
      <c r="D269" s="112"/>
      <c r="E269" s="112"/>
      <c r="F269" s="112"/>
      <c r="G269" s="112"/>
      <c r="H269" s="112"/>
      <c r="I269" s="147"/>
      <c r="J269" s="112"/>
      <c r="K269" s="112"/>
      <c r="L269" s="112"/>
      <c r="M269" s="112"/>
      <c r="N269" s="112"/>
      <c r="O269" s="112"/>
      <c r="P269" s="112"/>
      <c r="Q269" s="112"/>
      <c r="R269" s="112"/>
      <c r="S269" s="112"/>
      <c r="T269" s="112"/>
      <c r="U269" s="112"/>
      <c r="V269" s="112"/>
      <c r="W269" s="112"/>
      <c r="X269" s="112"/>
      <c r="Y269" s="112"/>
      <c r="Z269" s="112"/>
      <c r="AA269" s="112"/>
    </row>
    <row r="270" spans="1:27" ht="14.25" customHeight="1">
      <c r="A270" s="112"/>
      <c r="B270" s="114"/>
      <c r="C270" s="112"/>
      <c r="D270" s="112"/>
      <c r="E270" s="112"/>
      <c r="F270" s="112"/>
      <c r="G270" s="112"/>
      <c r="H270" s="112"/>
      <c r="I270" s="147"/>
      <c r="J270" s="112"/>
      <c r="K270" s="112"/>
      <c r="L270" s="112"/>
      <c r="M270" s="112"/>
      <c r="N270" s="112"/>
      <c r="O270" s="112"/>
      <c r="P270" s="112"/>
      <c r="Q270" s="112"/>
      <c r="R270" s="112"/>
      <c r="S270" s="112"/>
      <c r="T270" s="112"/>
      <c r="U270" s="112"/>
      <c r="V270" s="112"/>
      <c r="W270" s="112"/>
      <c r="X270" s="112"/>
      <c r="Y270" s="112"/>
      <c r="Z270" s="112"/>
      <c r="AA270" s="112"/>
    </row>
    <row r="271" spans="1:27" ht="14.25" customHeight="1">
      <c r="A271" s="112"/>
      <c r="B271" s="114"/>
      <c r="C271" s="112"/>
      <c r="D271" s="112"/>
      <c r="E271" s="112"/>
      <c r="F271" s="112"/>
      <c r="G271" s="112"/>
      <c r="H271" s="112"/>
      <c r="I271" s="147"/>
      <c r="J271" s="112"/>
      <c r="K271" s="112"/>
      <c r="L271" s="112"/>
      <c r="M271" s="112"/>
      <c r="N271" s="112"/>
      <c r="O271" s="112"/>
      <c r="P271" s="112"/>
      <c r="Q271" s="112"/>
      <c r="R271" s="112"/>
      <c r="S271" s="112"/>
      <c r="T271" s="112"/>
      <c r="U271" s="112"/>
      <c r="V271" s="112"/>
      <c r="W271" s="112"/>
      <c r="X271" s="112"/>
      <c r="Y271" s="112"/>
      <c r="Z271" s="112"/>
      <c r="AA271" s="112"/>
    </row>
    <row r="272" spans="1:27" ht="14.25" customHeight="1">
      <c r="A272" s="112"/>
      <c r="B272" s="114"/>
      <c r="C272" s="112"/>
      <c r="D272" s="112"/>
      <c r="E272" s="112"/>
      <c r="F272" s="112"/>
      <c r="G272" s="112"/>
      <c r="H272" s="112"/>
      <c r="I272" s="147"/>
      <c r="J272" s="112"/>
      <c r="K272" s="112"/>
      <c r="L272" s="112"/>
      <c r="M272" s="112"/>
      <c r="N272" s="112"/>
      <c r="O272" s="112"/>
      <c r="P272" s="112"/>
      <c r="Q272" s="112"/>
      <c r="R272" s="112"/>
      <c r="S272" s="112"/>
      <c r="T272" s="112"/>
      <c r="U272" s="112"/>
      <c r="V272" s="112"/>
      <c r="W272" s="112"/>
      <c r="X272" s="112"/>
      <c r="Y272" s="112"/>
      <c r="Z272" s="112"/>
      <c r="AA272" s="112"/>
    </row>
    <row r="273" spans="1:27" ht="14.25" customHeight="1">
      <c r="A273" s="112"/>
      <c r="B273" s="114"/>
      <c r="C273" s="112"/>
      <c r="D273" s="112"/>
      <c r="E273" s="112"/>
      <c r="F273" s="112"/>
      <c r="G273" s="112"/>
      <c r="H273" s="112"/>
      <c r="I273" s="147"/>
      <c r="J273" s="112"/>
      <c r="K273" s="112"/>
      <c r="L273" s="112"/>
      <c r="M273" s="112"/>
      <c r="N273" s="112"/>
      <c r="O273" s="112"/>
      <c r="P273" s="112"/>
      <c r="Q273" s="112"/>
      <c r="R273" s="112"/>
      <c r="S273" s="112"/>
      <c r="T273" s="112"/>
      <c r="U273" s="112"/>
      <c r="V273" s="112"/>
      <c r="W273" s="112"/>
      <c r="X273" s="112"/>
      <c r="Y273" s="112"/>
      <c r="Z273" s="112"/>
      <c r="AA273" s="112"/>
    </row>
    <row r="274" spans="1:27" ht="14.25" customHeight="1">
      <c r="A274" s="112"/>
      <c r="B274" s="114"/>
      <c r="C274" s="112"/>
      <c r="D274" s="112"/>
      <c r="E274" s="112"/>
      <c r="F274" s="112"/>
      <c r="G274" s="112"/>
      <c r="H274" s="112"/>
      <c r="I274" s="147"/>
      <c r="J274" s="112"/>
      <c r="K274" s="112"/>
      <c r="L274" s="112"/>
      <c r="M274" s="112"/>
      <c r="N274" s="112"/>
      <c r="O274" s="112"/>
      <c r="P274" s="112"/>
      <c r="Q274" s="112"/>
      <c r="R274" s="112"/>
      <c r="S274" s="112"/>
      <c r="T274" s="112"/>
      <c r="U274" s="112"/>
      <c r="V274" s="112"/>
      <c r="W274" s="112"/>
      <c r="X274" s="112"/>
      <c r="Y274" s="112"/>
      <c r="Z274" s="112"/>
      <c r="AA274" s="112"/>
    </row>
    <row r="275" spans="1:27" ht="14.25" customHeight="1">
      <c r="A275" s="112"/>
      <c r="B275" s="114"/>
      <c r="C275" s="112"/>
      <c r="D275" s="112"/>
      <c r="E275" s="112"/>
      <c r="F275" s="112"/>
      <c r="G275" s="112"/>
      <c r="H275" s="112"/>
      <c r="I275" s="147"/>
      <c r="J275" s="112"/>
      <c r="K275" s="112"/>
      <c r="L275" s="112"/>
      <c r="M275" s="112"/>
      <c r="N275" s="112"/>
      <c r="O275" s="112"/>
      <c r="P275" s="112"/>
      <c r="Q275" s="112"/>
      <c r="R275" s="112"/>
      <c r="S275" s="112"/>
      <c r="T275" s="112"/>
      <c r="U275" s="112"/>
      <c r="V275" s="112"/>
      <c r="W275" s="112"/>
      <c r="X275" s="112"/>
      <c r="Y275" s="112"/>
      <c r="Z275" s="112"/>
      <c r="AA275" s="112"/>
    </row>
    <row r="276" spans="1:27" ht="14.25" customHeight="1">
      <c r="A276" s="112"/>
      <c r="B276" s="114"/>
      <c r="C276" s="112"/>
      <c r="D276" s="112"/>
      <c r="E276" s="112"/>
      <c r="F276" s="112"/>
      <c r="G276" s="112"/>
      <c r="H276" s="112"/>
      <c r="I276" s="147"/>
      <c r="J276" s="112"/>
      <c r="K276" s="112"/>
      <c r="L276" s="112"/>
      <c r="M276" s="112"/>
      <c r="N276" s="112"/>
      <c r="O276" s="112"/>
      <c r="P276" s="112"/>
      <c r="Q276" s="112"/>
      <c r="R276" s="112"/>
      <c r="S276" s="112"/>
      <c r="T276" s="112"/>
      <c r="U276" s="112"/>
      <c r="V276" s="112"/>
      <c r="W276" s="112"/>
      <c r="X276" s="112"/>
      <c r="Y276" s="112"/>
      <c r="Z276" s="112"/>
      <c r="AA276" s="112"/>
    </row>
    <row r="277" spans="1:27" ht="14.25" customHeight="1">
      <c r="A277" s="112"/>
      <c r="B277" s="114"/>
      <c r="C277" s="112"/>
      <c r="D277" s="112"/>
      <c r="E277" s="112"/>
      <c r="F277" s="112"/>
      <c r="G277" s="112"/>
      <c r="H277" s="112"/>
      <c r="I277" s="147"/>
      <c r="J277" s="112"/>
      <c r="K277" s="112"/>
      <c r="L277" s="112"/>
      <c r="M277" s="112"/>
      <c r="N277" s="112"/>
      <c r="O277" s="112"/>
      <c r="P277" s="112"/>
      <c r="Q277" s="112"/>
      <c r="R277" s="112"/>
      <c r="S277" s="112"/>
      <c r="T277" s="112"/>
      <c r="U277" s="112"/>
      <c r="V277" s="112"/>
      <c r="W277" s="112"/>
      <c r="X277" s="112"/>
      <c r="Y277" s="112"/>
      <c r="Z277" s="112"/>
      <c r="AA277" s="112"/>
    </row>
    <row r="278" spans="1:27" ht="14.25" customHeight="1">
      <c r="A278" s="112"/>
      <c r="B278" s="114"/>
      <c r="C278" s="112"/>
      <c r="D278" s="112"/>
      <c r="E278" s="112"/>
      <c r="F278" s="112"/>
      <c r="G278" s="112"/>
      <c r="H278" s="112"/>
      <c r="I278" s="147"/>
      <c r="J278" s="112"/>
      <c r="K278" s="112"/>
      <c r="L278" s="112"/>
      <c r="M278" s="112"/>
      <c r="N278" s="112"/>
      <c r="O278" s="112"/>
      <c r="P278" s="112"/>
      <c r="Q278" s="112"/>
      <c r="R278" s="112"/>
      <c r="S278" s="112"/>
      <c r="T278" s="112"/>
      <c r="U278" s="112"/>
      <c r="V278" s="112"/>
      <c r="W278" s="112"/>
      <c r="X278" s="112"/>
      <c r="Y278" s="112"/>
      <c r="Z278" s="112"/>
      <c r="AA278" s="112"/>
    </row>
    <row r="279" spans="1:27" ht="14.25" customHeight="1">
      <c r="A279" s="112"/>
      <c r="B279" s="114"/>
      <c r="C279" s="112"/>
      <c r="D279" s="112"/>
      <c r="E279" s="112"/>
      <c r="F279" s="112"/>
      <c r="G279" s="112"/>
      <c r="H279" s="112"/>
      <c r="I279" s="147"/>
      <c r="J279" s="112"/>
      <c r="K279" s="112"/>
      <c r="L279" s="112"/>
      <c r="M279" s="112"/>
      <c r="N279" s="112"/>
      <c r="O279" s="112"/>
      <c r="P279" s="112"/>
      <c r="Q279" s="112"/>
      <c r="R279" s="112"/>
      <c r="S279" s="112"/>
      <c r="T279" s="112"/>
      <c r="U279" s="112"/>
      <c r="V279" s="112"/>
      <c r="W279" s="112"/>
      <c r="X279" s="112"/>
      <c r="Y279" s="112"/>
      <c r="Z279" s="112"/>
      <c r="AA279" s="112"/>
    </row>
    <row r="280" spans="1:27" ht="14.25" customHeight="1">
      <c r="A280" s="112"/>
      <c r="B280" s="114"/>
      <c r="C280" s="112"/>
      <c r="D280" s="112"/>
      <c r="E280" s="112"/>
      <c r="F280" s="112"/>
      <c r="G280" s="112"/>
      <c r="H280" s="112"/>
      <c r="I280" s="147"/>
      <c r="J280" s="112"/>
      <c r="K280" s="112"/>
      <c r="L280" s="112"/>
      <c r="M280" s="112"/>
      <c r="N280" s="112"/>
      <c r="O280" s="112"/>
      <c r="P280" s="112"/>
      <c r="Q280" s="112"/>
      <c r="R280" s="112"/>
      <c r="S280" s="112"/>
      <c r="T280" s="112"/>
      <c r="U280" s="112"/>
      <c r="V280" s="112"/>
      <c r="W280" s="112"/>
      <c r="X280" s="112"/>
      <c r="Y280" s="112"/>
      <c r="Z280" s="112"/>
      <c r="AA280" s="112"/>
    </row>
    <row r="281" spans="1:27" ht="14.25" customHeight="1">
      <c r="A281" s="112"/>
      <c r="B281" s="114"/>
      <c r="C281" s="112"/>
      <c r="D281" s="112"/>
      <c r="E281" s="112"/>
      <c r="F281" s="112"/>
      <c r="G281" s="112"/>
      <c r="H281" s="112"/>
      <c r="I281" s="147"/>
      <c r="J281" s="112"/>
      <c r="K281" s="112"/>
      <c r="L281" s="112"/>
      <c r="M281" s="112"/>
      <c r="N281" s="112"/>
      <c r="O281" s="112"/>
      <c r="P281" s="112"/>
      <c r="Q281" s="112"/>
      <c r="R281" s="112"/>
      <c r="S281" s="112"/>
      <c r="T281" s="112"/>
      <c r="U281" s="112"/>
      <c r="V281" s="112"/>
      <c r="W281" s="112"/>
      <c r="X281" s="112"/>
      <c r="Y281" s="112"/>
      <c r="Z281" s="112"/>
      <c r="AA281" s="112"/>
    </row>
    <row r="282" spans="1:27" ht="14.25" customHeight="1">
      <c r="A282" s="112"/>
      <c r="B282" s="114"/>
      <c r="C282" s="112"/>
      <c r="D282" s="112"/>
      <c r="E282" s="112"/>
      <c r="F282" s="112"/>
      <c r="G282" s="112"/>
      <c r="H282" s="112"/>
      <c r="I282" s="147"/>
      <c r="J282" s="112"/>
      <c r="K282" s="112"/>
      <c r="L282" s="112"/>
      <c r="M282" s="112"/>
      <c r="N282" s="112"/>
      <c r="O282" s="112"/>
      <c r="P282" s="112"/>
      <c r="Q282" s="112"/>
      <c r="R282" s="112"/>
      <c r="S282" s="112"/>
      <c r="T282" s="112"/>
      <c r="U282" s="112"/>
      <c r="V282" s="112"/>
      <c r="W282" s="112"/>
      <c r="X282" s="112"/>
      <c r="Y282" s="112"/>
      <c r="Z282" s="112"/>
      <c r="AA282" s="112"/>
    </row>
    <row r="283" spans="1:27" ht="14.25" customHeight="1">
      <c r="A283" s="112"/>
      <c r="B283" s="114"/>
      <c r="C283" s="112"/>
      <c r="D283" s="112"/>
      <c r="E283" s="112"/>
      <c r="F283" s="112"/>
      <c r="G283" s="112"/>
      <c r="H283" s="112"/>
      <c r="I283" s="147"/>
      <c r="J283" s="112"/>
      <c r="K283" s="112"/>
      <c r="L283" s="112"/>
      <c r="M283" s="112"/>
      <c r="N283" s="112"/>
      <c r="O283" s="112"/>
      <c r="P283" s="112"/>
      <c r="Q283" s="112"/>
      <c r="R283" s="112"/>
      <c r="S283" s="112"/>
      <c r="T283" s="112"/>
      <c r="U283" s="112"/>
      <c r="V283" s="112"/>
      <c r="W283" s="112"/>
      <c r="X283" s="112"/>
      <c r="Y283" s="112"/>
      <c r="Z283" s="112"/>
      <c r="AA283" s="112"/>
    </row>
    <row r="284" spans="1:27" ht="14.25" customHeight="1">
      <c r="A284" s="112"/>
      <c r="B284" s="114"/>
      <c r="C284" s="112"/>
      <c r="D284" s="112"/>
      <c r="E284" s="112"/>
      <c r="F284" s="112"/>
      <c r="G284" s="112"/>
      <c r="H284" s="112"/>
      <c r="I284" s="147"/>
      <c r="J284" s="112"/>
      <c r="K284" s="112"/>
      <c r="L284" s="112"/>
      <c r="M284" s="112"/>
      <c r="N284" s="112"/>
      <c r="O284" s="112"/>
      <c r="P284" s="112"/>
      <c r="Q284" s="112"/>
      <c r="R284" s="112"/>
      <c r="S284" s="112"/>
      <c r="T284" s="112"/>
      <c r="U284" s="112"/>
      <c r="V284" s="112"/>
      <c r="W284" s="112"/>
      <c r="X284" s="112"/>
      <c r="Y284" s="112"/>
      <c r="Z284" s="112"/>
      <c r="AA284" s="112"/>
    </row>
    <row r="285" spans="1:27" ht="14.25" customHeight="1">
      <c r="A285" s="112"/>
      <c r="B285" s="114"/>
      <c r="C285" s="112"/>
      <c r="D285" s="112"/>
      <c r="E285" s="112"/>
      <c r="F285" s="112"/>
      <c r="G285" s="112"/>
      <c r="H285" s="112"/>
      <c r="I285" s="147"/>
      <c r="J285" s="112"/>
      <c r="K285" s="112"/>
      <c r="L285" s="112"/>
      <c r="M285" s="112"/>
      <c r="N285" s="112"/>
      <c r="O285" s="112"/>
      <c r="P285" s="112"/>
      <c r="Q285" s="112"/>
      <c r="R285" s="112"/>
      <c r="S285" s="112"/>
      <c r="T285" s="112"/>
      <c r="U285" s="112"/>
      <c r="V285" s="112"/>
      <c r="W285" s="112"/>
      <c r="X285" s="112"/>
      <c r="Y285" s="112"/>
      <c r="Z285" s="112"/>
      <c r="AA285" s="112"/>
    </row>
    <row r="286" spans="1:27" ht="14.25" customHeight="1">
      <c r="A286" s="112"/>
      <c r="B286" s="114"/>
      <c r="C286" s="112"/>
      <c r="D286" s="112"/>
      <c r="E286" s="112"/>
      <c r="F286" s="112"/>
      <c r="G286" s="112"/>
      <c r="H286" s="112"/>
      <c r="I286" s="147"/>
      <c r="J286" s="112"/>
      <c r="K286" s="112"/>
      <c r="L286" s="112"/>
      <c r="M286" s="112"/>
      <c r="N286" s="112"/>
      <c r="O286" s="112"/>
      <c r="P286" s="112"/>
      <c r="Q286" s="112"/>
      <c r="R286" s="112"/>
      <c r="S286" s="112"/>
      <c r="T286" s="112"/>
      <c r="U286" s="112"/>
      <c r="V286" s="112"/>
      <c r="W286" s="112"/>
      <c r="X286" s="112"/>
      <c r="Y286" s="112"/>
      <c r="Z286" s="112"/>
      <c r="AA286" s="112"/>
    </row>
    <row r="287" spans="1:27" ht="14.25" customHeight="1">
      <c r="A287" s="112"/>
      <c r="B287" s="114"/>
      <c r="C287" s="112"/>
      <c r="D287" s="112"/>
      <c r="E287" s="112"/>
      <c r="F287" s="112"/>
      <c r="G287" s="112"/>
      <c r="H287" s="112"/>
      <c r="I287" s="147"/>
      <c r="J287" s="112"/>
      <c r="K287" s="112"/>
      <c r="L287" s="112"/>
      <c r="M287" s="112"/>
      <c r="N287" s="112"/>
      <c r="O287" s="112"/>
      <c r="P287" s="112"/>
      <c r="Q287" s="112"/>
      <c r="R287" s="112"/>
      <c r="S287" s="112"/>
      <c r="T287" s="112"/>
      <c r="U287" s="112"/>
      <c r="V287" s="112"/>
      <c r="W287" s="112"/>
      <c r="X287" s="112"/>
      <c r="Y287" s="112"/>
      <c r="Z287" s="112"/>
      <c r="AA287" s="112"/>
    </row>
    <row r="288" spans="1:27" ht="14.25" customHeight="1">
      <c r="A288" s="112"/>
      <c r="B288" s="114"/>
      <c r="C288" s="112"/>
      <c r="D288" s="112"/>
      <c r="E288" s="112"/>
      <c r="F288" s="112"/>
      <c r="G288" s="112"/>
      <c r="H288" s="112"/>
      <c r="I288" s="147"/>
      <c r="J288" s="112"/>
      <c r="K288" s="112"/>
      <c r="L288" s="112"/>
      <c r="M288" s="112"/>
      <c r="N288" s="112"/>
      <c r="O288" s="112"/>
      <c r="P288" s="112"/>
      <c r="Q288" s="112"/>
      <c r="R288" s="112"/>
      <c r="S288" s="112"/>
      <c r="T288" s="112"/>
      <c r="U288" s="112"/>
      <c r="V288" s="112"/>
      <c r="W288" s="112"/>
      <c r="X288" s="112"/>
      <c r="Y288" s="112"/>
      <c r="Z288" s="112"/>
      <c r="AA288" s="112"/>
    </row>
    <row r="289" spans="1:27" ht="14.25" customHeight="1">
      <c r="A289" s="112"/>
      <c r="B289" s="114"/>
      <c r="C289" s="112"/>
      <c r="D289" s="112"/>
      <c r="E289" s="112"/>
      <c r="F289" s="112"/>
      <c r="G289" s="112"/>
      <c r="H289" s="112"/>
      <c r="I289" s="147"/>
      <c r="J289" s="112"/>
      <c r="K289" s="112"/>
      <c r="L289" s="112"/>
      <c r="M289" s="112"/>
      <c r="N289" s="112"/>
      <c r="O289" s="112"/>
      <c r="P289" s="112"/>
      <c r="Q289" s="112"/>
      <c r="R289" s="112"/>
      <c r="S289" s="112"/>
      <c r="T289" s="112"/>
      <c r="U289" s="112"/>
      <c r="V289" s="112"/>
      <c r="W289" s="112"/>
      <c r="X289" s="112"/>
      <c r="Y289" s="112"/>
      <c r="Z289" s="112"/>
      <c r="AA289" s="112"/>
    </row>
    <row r="290" spans="1:27" ht="14.25" customHeight="1">
      <c r="A290" s="112"/>
      <c r="B290" s="114"/>
      <c r="C290" s="112"/>
      <c r="D290" s="112"/>
      <c r="E290" s="112"/>
      <c r="F290" s="112"/>
      <c r="G290" s="112"/>
      <c r="H290" s="112"/>
      <c r="I290" s="147"/>
      <c r="J290" s="112"/>
      <c r="K290" s="112"/>
      <c r="L290" s="112"/>
      <c r="M290" s="112"/>
      <c r="N290" s="112"/>
      <c r="O290" s="112"/>
      <c r="P290" s="112"/>
      <c r="Q290" s="112"/>
      <c r="R290" s="112"/>
      <c r="S290" s="112"/>
      <c r="T290" s="112"/>
      <c r="U290" s="112"/>
      <c r="V290" s="112"/>
      <c r="W290" s="112"/>
      <c r="X290" s="112"/>
      <c r="Y290" s="112"/>
      <c r="Z290" s="112"/>
      <c r="AA290" s="112"/>
    </row>
    <row r="291" spans="1:27" ht="14.25" customHeight="1">
      <c r="A291" s="112"/>
      <c r="B291" s="114"/>
      <c r="C291" s="112"/>
      <c r="D291" s="112"/>
      <c r="E291" s="112"/>
      <c r="F291" s="112"/>
      <c r="G291" s="112"/>
      <c r="H291" s="112"/>
      <c r="I291" s="147"/>
      <c r="J291" s="112"/>
      <c r="K291" s="112"/>
      <c r="L291" s="112"/>
      <c r="M291" s="112"/>
      <c r="N291" s="112"/>
      <c r="O291" s="112"/>
      <c r="P291" s="112"/>
      <c r="Q291" s="112"/>
      <c r="R291" s="112"/>
      <c r="S291" s="112"/>
      <c r="T291" s="112"/>
      <c r="U291" s="112"/>
      <c r="V291" s="112"/>
      <c r="W291" s="112"/>
      <c r="X291" s="112"/>
      <c r="Y291" s="112"/>
      <c r="Z291" s="112"/>
      <c r="AA291" s="112"/>
    </row>
    <row r="292" spans="1:27" ht="14.25" customHeight="1">
      <c r="A292" s="112"/>
      <c r="B292" s="114"/>
      <c r="C292" s="112"/>
      <c r="D292" s="112"/>
      <c r="E292" s="112"/>
      <c r="F292" s="112"/>
      <c r="G292" s="112"/>
      <c r="H292" s="112"/>
      <c r="I292" s="147"/>
      <c r="J292" s="112"/>
      <c r="K292" s="112"/>
      <c r="L292" s="112"/>
      <c r="M292" s="112"/>
      <c r="N292" s="112"/>
      <c r="O292" s="112"/>
      <c r="P292" s="112"/>
      <c r="Q292" s="112"/>
      <c r="R292" s="112"/>
      <c r="S292" s="112"/>
      <c r="T292" s="112"/>
      <c r="U292" s="112"/>
      <c r="V292" s="112"/>
      <c r="W292" s="112"/>
      <c r="X292" s="112"/>
      <c r="Y292" s="112"/>
      <c r="Z292" s="112"/>
      <c r="AA292" s="112"/>
    </row>
    <row r="293" spans="1:27" ht="14.25" customHeight="1">
      <c r="A293" s="112"/>
      <c r="B293" s="114"/>
      <c r="C293" s="112"/>
      <c r="D293" s="112"/>
      <c r="E293" s="112"/>
      <c r="F293" s="112"/>
      <c r="G293" s="112"/>
      <c r="H293" s="112"/>
      <c r="I293" s="147"/>
      <c r="J293" s="112"/>
      <c r="K293" s="112"/>
      <c r="L293" s="112"/>
      <c r="M293" s="112"/>
      <c r="N293" s="112"/>
      <c r="O293" s="112"/>
      <c r="P293" s="112"/>
      <c r="Q293" s="112"/>
      <c r="R293" s="112"/>
      <c r="S293" s="112"/>
      <c r="T293" s="112"/>
      <c r="U293" s="112"/>
      <c r="V293" s="112"/>
      <c r="W293" s="112"/>
      <c r="X293" s="112"/>
      <c r="Y293" s="112"/>
      <c r="Z293" s="112"/>
      <c r="AA293" s="112"/>
    </row>
    <row r="294" spans="1:27" ht="14.25" customHeight="1">
      <c r="A294" s="112"/>
      <c r="B294" s="114"/>
      <c r="C294" s="112"/>
      <c r="D294" s="112"/>
      <c r="E294" s="112"/>
      <c r="F294" s="112"/>
      <c r="G294" s="112"/>
      <c r="H294" s="112"/>
      <c r="I294" s="147"/>
      <c r="J294" s="112"/>
      <c r="K294" s="112"/>
      <c r="L294" s="112"/>
      <c r="M294" s="112"/>
      <c r="N294" s="112"/>
      <c r="O294" s="112"/>
      <c r="P294" s="112"/>
      <c r="Q294" s="112"/>
      <c r="R294" s="112"/>
      <c r="S294" s="112"/>
      <c r="T294" s="112"/>
      <c r="U294" s="112"/>
      <c r="V294" s="112"/>
      <c r="W294" s="112"/>
      <c r="X294" s="112"/>
      <c r="Y294" s="112"/>
      <c r="Z294" s="112"/>
      <c r="AA294" s="112"/>
    </row>
    <row r="295" spans="1:27" ht="14.25" customHeight="1">
      <c r="A295" s="112"/>
      <c r="B295" s="114"/>
      <c r="C295" s="112"/>
      <c r="D295" s="112"/>
      <c r="E295" s="112"/>
      <c r="F295" s="112"/>
      <c r="G295" s="112"/>
      <c r="H295" s="112"/>
      <c r="I295" s="147"/>
      <c r="J295" s="112"/>
      <c r="K295" s="112"/>
      <c r="L295" s="112"/>
      <c r="M295" s="112"/>
      <c r="N295" s="112"/>
      <c r="O295" s="112"/>
      <c r="P295" s="112"/>
      <c r="Q295" s="112"/>
      <c r="R295" s="112"/>
      <c r="S295" s="112"/>
      <c r="T295" s="112"/>
      <c r="U295" s="112"/>
      <c r="V295" s="112"/>
      <c r="W295" s="112"/>
      <c r="X295" s="112"/>
      <c r="Y295" s="112"/>
      <c r="Z295" s="112"/>
      <c r="AA295" s="112"/>
    </row>
    <row r="296" spans="1:27" ht="14.25" customHeight="1">
      <c r="A296" s="112"/>
      <c r="B296" s="114"/>
      <c r="C296" s="112"/>
      <c r="D296" s="112"/>
      <c r="E296" s="112"/>
      <c r="F296" s="112"/>
      <c r="G296" s="112"/>
      <c r="H296" s="112"/>
      <c r="I296" s="147"/>
      <c r="J296" s="112"/>
      <c r="K296" s="112"/>
      <c r="L296" s="112"/>
      <c r="M296" s="112"/>
      <c r="N296" s="112"/>
      <c r="O296" s="112"/>
      <c r="P296" s="112"/>
      <c r="Q296" s="112"/>
      <c r="R296" s="112"/>
      <c r="S296" s="112"/>
      <c r="T296" s="112"/>
      <c r="U296" s="112"/>
      <c r="V296" s="112"/>
      <c r="W296" s="112"/>
      <c r="X296" s="112"/>
      <c r="Y296" s="112"/>
      <c r="Z296" s="112"/>
      <c r="AA296" s="112"/>
    </row>
    <row r="297" spans="1:27" ht="14.25" customHeight="1">
      <c r="A297" s="112"/>
      <c r="B297" s="114"/>
      <c r="C297" s="112"/>
      <c r="D297" s="112"/>
      <c r="E297" s="112"/>
      <c r="F297" s="112"/>
      <c r="G297" s="112"/>
      <c r="H297" s="112"/>
      <c r="I297" s="147"/>
      <c r="J297" s="112"/>
      <c r="K297" s="112"/>
      <c r="L297" s="112"/>
      <c r="M297" s="112"/>
      <c r="N297" s="112"/>
      <c r="O297" s="112"/>
      <c r="P297" s="112"/>
      <c r="Q297" s="112"/>
      <c r="R297" s="112"/>
      <c r="S297" s="112"/>
      <c r="T297" s="112"/>
      <c r="U297" s="112"/>
      <c r="V297" s="112"/>
      <c r="W297" s="112"/>
      <c r="X297" s="112"/>
      <c r="Y297" s="112"/>
      <c r="Z297" s="112"/>
      <c r="AA297" s="112"/>
    </row>
    <row r="298" spans="1:27" ht="14.25" customHeight="1">
      <c r="A298" s="112"/>
      <c r="B298" s="114"/>
      <c r="C298" s="112"/>
      <c r="D298" s="112"/>
      <c r="E298" s="112"/>
      <c r="F298" s="112"/>
      <c r="G298" s="112"/>
      <c r="H298" s="112"/>
      <c r="I298" s="147"/>
      <c r="J298" s="112"/>
      <c r="K298" s="112"/>
      <c r="L298" s="112"/>
      <c r="M298" s="112"/>
      <c r="N298" s="112"/>
      <c r="O298" s="112"/>
      <c r="P298" s="112"/>
      <c r="Q298" s="112"/>
      <c r="R298" s="112"/>
      <c r="S298" s="112"/>
      <c r="T298" s="112"/>
      <c r="U298" s="112"/>
      <c r="V298" s="112"/>
      <c r="W298" s="112"/>
      <c r="X298" s="112"/>
      <c r="Y298" s="112"/>
      <c r="Z298" s="112"/>
      <c r="AA298" s="112"/>
    </row>
    <row r="299" spans="1:27" ht="14.25" customHeight="1">
      <c r="A299" s="112"/>
      <c r="B299" s="114"/>
      <c r="C299" s="112"/>
      <c r="D299" s="112"/>
      <c r="E299" s="112"/>
      <c r="F299" s="112"/>
      <c r="G299" s="112"/>
      <c r="H299" s="112"/>
      <c r="I299" s="147"/>
      <c r="J299" s="112"/>
      <c r="K299" s="112"/>
      <c r="L299" s="112"/>
      <c r="M299" s="112"/>
      <c r="N299" s="112"/>
      <c r="O299" s="112"/>
      <c r="P299" s="112"/>
      <c r="Q299" s="112"/>
      <c r="R299" s="112"/>
      <c r="S299" s="112"/>
      <c r="T299" s="112"/>
      <c r="U299" s="112"/>
      <c r="V299" s="112"/>
      <c r="W299" s="112"/>
      <c r="X299" s="112"/>
      <c r="Y299" s="112"/>
      <c r="Z299" s="112"/>
      <c r="AA299" s="112"/>
    </row>
    <row r="300" spans="1:27" ht="14.25" customHeight="1">
      <c r="A300" s="112"/>
      <c r="B300" s="114"/>
      <c r="C300" s="112"/>
      <c r="D300" s="112"/>
      <c r="E300" s="112"/>
      <c r="F300" s="112"/>
      <c r="G300" s="112"/>
      <c r="H300" s="112"/>
      <c r="I300" s="147"/>
      <c r="J300" s="112"/>
      <c r="K300" s="112"/>
      <c r="L300" s="112"/>
      <c r="M300" s="112"/>
      <c r="N300" s="112"/>
      <c r="O300" s="112"/>
      <c r="P300" s="112"/>
      <c r="Q300" s="112"/>
      <c r="R300" s="112"/>
      <c r="S300" s="112"/>
      <c r="T300" s="112"/>
      <c r="U300" s="112"/>
      <c r="V300" s="112"/>
      <c r="W300" s="112"/>
      <c r="X300" s="112"/>
      <c r="Y300" s="112"/>
      <c r="Z300" s="112"/>
      <c r="AA300" s="112"/>
    </row>
    <row r="301" spans="1:27" ht="14.25" customHeight="1">
      <c r="A301" s="112"/>
      <c r="B301" s="114"/>
      <c r="C301" s="112"/>
      <c r="D301" s="112"/>
      <c r="E301" s="112"/>
      <c r="F301" s="112"/>
      <c r="G301" s="112"/>
      <c r="H301" s="112"/>
      <c r="I301" s="147"/>
      <c r="J301" s="112"/>
      <c r="K301" s="112"/>
      <c r="L301" s="112"/>
      <c r="M301" s="112"/>
      <c r="N301" s="112"/>
      <c r="O301" s="112"/>
      <c r="P301" s="112"/>
      <c r="Q301" s="112"/>
      <c r="R301" s="112"/>
      <c r="S301" s="112"/>
      <c r="T301" s="112"/>
      <c r="U301" s="112"/>
      <c r="V301" s="112"/>
      <c r="W301" s="112"/>
      <c r="X301" s="112"/>
      <c r="Y301" s="112"/>
      <c r="Z301" s="112"/>
      <c r="AA301" s="112"/>
    </row>
    <row r="302" spans="1:27" ht="14.25" customHeight="1">
      <c r="A302" s="112"/>
      <c r="B302" s="114"/>
      <c r="C302" s="112"/>
      <c r="D302" s="112"/>
      <c r="E302" s="112"/>
      <c r="F302" s="112"/>
      <c r="G302" s="112"/>
      <c r="H302" s="112"/>
      <c r="I302" s="147"/>
      <c r="J302" s="112"/>
      <c r="K302" s="112"/>
      <c r="L302" s="112"/>
      <c r="M302" s="112"/>
      <c r="N302" s="112"/>
      <c r="O302" s="112"/>
      <c r="P302" s="112"/>
      <c r="Q302" s="112"/>
      <c r="R302" s="112"/>
      <c r="S302" s="112"/>
      <c r="T302" s="112"/>
      <c r="U302" s="112"/>
      <c r="V302" s="112"/>
      <c r="W302" s="112"/>
      <c r="X302" s="112"/>
      <c r="Y302" s="112"/>
      <c r="Z302" s="112"/>
      <c r="AA302" s="112"/>
    </row>
    <row r="303" spans="1:27" ht="14.25" customHeight="1">
      <c r="A303" s="112"/>
      <c r="B303" s="114"/>
      <c r="C303" s="112"/>
      <c r="D303" s="112"/>
      <c r="E303" s="112"/>
      <c r="F303" s="112"/>
      <c r="G303" s="112"/>
      <c r="H303" s="112"/>
      <c r="I303" s="147"/>
      <c r="J303" s="112"/>
      <c r="K303" s="112"/>
      <c r="L303" s="112"/>
      <c r="M303" s="112"/>
      <c r="N303" s="112"/>
      <c r="O303" s="112"/>
      <c r="P303" s="112"/>
      <c r="Q303" s="112"/>
      <c r="R303" s="112"/>
      <c r="S303" s="112"/>
      <c r="T303" s="112"/>
      <c r="U303" s="112"/>
      <c r="V303" s="112"/>
      <c r="W303" s="112"/>
      <c r="X303" s="112"/>
      <c r="Y303" s="112"/>
      <c r="Z303" s="112"/>
      <c r="AA303" s="112"/>
    </row>
    <row r="304" spans="1:27" ht="14.25" customHeight="1">
      <c r="A304" s="112"/>
      <c r="B304" s="114"/>
      <c r="C304" s="112"/>
      <c r="D304" s="112"/>
      <c r="E304" s="112"/>
      <c r="F304" s="112"/>
      <c r="G304" s="112"/>
      <c r="H304" s="112"/>
      <c r="I304" s="147"/>
      <c r="J304" s="112"/>
      <c r="K304" s="112"/>
      <c r="L304" s="112"/>
      <c r="M304" s="112"/>
      <c r="N304" s="112"/>
      <c r="O304" s="112"/>
      <c r="P304" s="112"/>
      <c r="Q304" s="112"/>
      <c r="R304" s="112"/>
      <c r="S304" s="112"/>
      <c r="T304" s="112"/>
      <c r="U304" s="112"/>
      <c r="V304" s="112"/>
      <c r="W304" s="112"/>
      <c r="X304" s="112"/>
      <c r="Y304" s="112"/>
      <c r="Z304" s="112"/>
      <c r="AA304" s="112"/>
    </row>
    <row r="305" spans="1:27" ht="14.25" customHeight="1">
      <c r="A305" s="112"/>
      <c r="B305" s="114"/>
      <c r="C305" s="112"/>
      <c r="D305" s="112"/>
      <c r="E305" s="112"/>
      <c r="F305" s="112"/>
      <c r="G305" s="112"/>
      <c r="H305" s="112"/>
      <c r="I305" s="147"/>
      <c r="J305" s="112"/>
      <c r="K305" s="112"/>
      <c r="L305" s="112"/>
      <c r="M305" s="112"/>
      <c r="N305" s="112"/>
      <c r="O305" s="112"/>
      <c r="P305" s="112"/>
      <c r="Q305" s="112"/>
      <c r="R305" s="112"/>
      <c r="S305" s="112"/>
      <c r="T305" s="112"/>
      <c r="U305" s="112"/>
      <c r="V305" s="112"/>
      <c r="W305" s="112"/>
      <c r="X305" s="112"/>
      <c r="Y305" s="112"/>
      <c r="Z305" s="112"/>
      <c r="AA305" s="112"/>
    </row>
    <row r="306" spans="1:27" ht="14.25" customHeight="1">
      <c r="A306" s="112"/>
      <c r="B306" s="114"/>
      <c r="C306" s="112"/>
      <c r="D306" s="112"/>
      <c r="E306" s="112"/>
      <c r="F306" s="112"/>
      <c r="G306" s="112"/>
      <c r="H306" s="112"/>
      <c r="I306" s="147"/>
      <c r="J306" s="112"/>
      <c r="K306" s="112"/>
      <c r="L306" s="112"/>
      <c r="M306" s="112"/>
      <c r="N306" s="112"/>
      <c r="O306" s="112"/>
      <c r="P306" s="112"/>
      <c r="Q306" s="112"/>
      <c r="R306" s="112"/>
      <c r="S306" s="112"/>
      <c r="T306" s="112"/>
      <c r="U306" s="112"/>
      <c r="V306" s="112"/>
      <c r="W306" s="112"/>
      <c r="X306" s="112"/>
      <c r="Y306" s="112"/>
      <c r="Z306" s="112"/>
      <c r="AA306" s="112"/>
    </row>
    <row r="307" spans="1:27" ht="14.25" customHeight="1">
      <c r="A307" s="112"/>
      <c r="B307" s="114"/>
      <c r="C307" s="112"/>
      <c r="D307" s="112"/>
      <c r="E307" s="112"/>
      <c r="F307" s="112"/>
      <c r="G307" s="112"/>
      <c r="H307" s="112"/>
      <c r="I307" s="147"/>
      <c r="J307" s="112"/>
      <c r="K307" s="112"/>
      <c r="L307" s="112"/>
      <c r="M307" s="112"/>
      <c r="N307" s="112"/>
      <c r="O307" s="112"/>
      <c r="P307" s="112"/>
      <c r="Q307" s="112"/>
      <c r="R307" s="112"/>
      <c r="S307" s="112"/>
      <c r="T307" s="112"/>
      <c r="U307" s="112"/>
      <c r="V307" s="112"/>
      <c r="W307" s="112"/>
      <c r="X307" s="112"/>
      <c r="Y307" s="112"/>
      <c r="Z307" s="112"/>
      <c r="AA307" s="112"/>
    </row>
    <row r="308" spans="1:27" ht="14.25" customHeight="1">
      <c r="A308" s="112"/>
      <c r="B308" s="114"/>
      <c r="C308" s="112"/>
      <c r="D308" s="112"/>
      <c r="E308" s="112"/>
      <c r="F308" s="112"/>
      <c r="G308" s="112"/>
      <c r="H308" s="112"/>
      <c r="I308" s="147"/>
      <c r="J308" s="112"/>
      <c r="K308" s="112"/>
      <c r="L308" s="112"/>
      <c r="M308" s="112"/>
      <c r="N308" s="112"/>
      <c r="O308" s="112"/>
      <c r="P308" s="112"/>
      <c r="Q308" s="112"/>
      <c r="R308" s="112"/>
      <c r="S308" s="112"/>
      <c r="T308" s="112"/>
      <c r="U308" s="112"/>
      <c r="V308" s="112"/>
      <c r="W308" s="112"/>
      <c r="X308" s="112"/>
      <c r="Y308" s="112"/>
      <c r="Z308" s="112"/>
      <c r="AA308" s="112"/>
    </row>
    <row r="309" spans="1:27" ht="14.25" customHeight="1">
      <c r="A309" s="112"/>
      <c r="B309" s="114"/>
      <c r="C309" s="112"/>
      <c r="D309" s="112"/>
      <c r="E309" s="112"/>
      <c r="F309" s="112"/>
      <c r="G309" s="112"/>
      <c r="H309" s="112"/>
      <c r="I309" s="147"/>
      <c r="J309" s="112"/>
      <c r="K309" s="112"/>
      <c r="L309" s="112"/>
      <c r="M309" s="112"/>
      <c r="N309" s="112"/>
      <c r="O309" s="112"/>
      <c r="P309" s="112"/>
      <c r="Q309" s="112"/>
      <c r="R309" s="112"/>
      <c r="S309" s="112"/>
      <c r="T309" s="112"/>
      <c r="U309" s="112"/>
      <c r="V309" s="112"/>
      <c r="W309" s="112"/>
      <c r="X309" s="112"/>
      <c r="Y309" s="112"/>
      <c r="Z309" s="112"/>
      <c r="AA309" s="112"/>
    </row>
    <row r="310" spans="1:27" ht="14.25" customHeight="1">
      <c r="A310" s="112"/>
      <c r="B310" s="114"/>
      <c r="C310" s="112"/>
      <c r="D310" s="112"/>
      <c r="E310" s="112"/>
      <c r="F310" s="112"/>
      <c r="G310" s="112"/>
      <c r="H310" s="112"/>
      <c r="I310" s="147"/>
      <c r="J310" s="112"/>
      <c r="K310" s="112"/>
      <c r="L310" s="112"/>
      <c r="M310" s="112"/>
      <c r="N310" s="112"/>
      <c r="O310" s="112"/>
      <c r="P310" s="112"/>
      <c r="Q310" s="112"/>
      <c r="R310" s="112"/>
      <c r="S310" s="112"/>
      <c r="T310" s="112"/>
      <c r="U310" s="112"/>
      <c r="V310" s="112"/>
      <c r="W310" s="112"/>
      <c r="X310" s="112"/>
      <c r="Y310" s="112"/>
      <c r="Z310" s="112"/>
      <c r="AA310" s="112"/>
    </row>
    <row r="311" spans="1:27" ht="14.25" customHeight="1">
      <c r="A311" s="112"/>
      <c r="B311" s="114"/>
      <c r="C311" s="112"/>
      <c r="D311" s="112"/>
      <c r="E311" s="112"/>
      <c r="F311" s="112"/>
      <c r="G311" s="112"/>
      <c r="H311" s="112"/>
      <c r="I311" s="147"/>
      <c r="J311" s="112"/>
      <c r="K311" s="112"/>
      <c r="L311" s="112"/>
      <c r="M311" s="112"/>
      <c r="N311" s="112"/>
      <c r="O311" s="112"/>
      <c r="P311" s="112"/>
      <c r="Q311" s="112"/>
      <c r="R311" s="112"/>
      <c r="S311" s="112"/>
      <c r="T311" s="112"/>
      <c r="U311" s="112"/>
      <c r="V311" s="112"/>
      <c r="W311" s="112"/>
      <c r="X311" s="112"/>
      <c r="Y311" s="112"/>
      <c r="Z311" s="112"/>
      <c r="AA311" s="112"/>
    </row>
    <row r="312" spans="1:27" ht="14.25" customHeight="1">
      <c r="A312" s="112"/>
      <c r="B312" s="114"/>
      <c r="C312" s="112"/>
      <c r="D312" s="112"/>
      <c r="E312" s="112"/>
      <c r="F312" s="112"/>
      <c r="G312" s="112"/>
      <c r="H312" s="112"/>
      <c r="I312" s="147"/>
      <c r="J312" s="112"/>
      <c r="K312" s="112"/>
      <c r="L312" s="112"/>
      <c r="M312" s="112"/>
      <c r="N312" s="112"/>
      <c r="O312" s="112"/>
      <c r="P312" s="112"/>
      <c r="Q312" s="112"/>
      <c r="R312" s="112"/>
      <c r="S312" s="112"/>
      <c r="T312" s="112"/>
      <c r="U312" s="112"/>
      <c r="V312" s="112"/>
      <c r="W312" s="112"/>
      <c r="X312" s="112"/>
      <c r="Y312" s="112"/>
      <c r="Z312" s="112"/>
      <c r="AA312" s="112"/>
    </row>
    <row r="313" spans="1:27" ht="14.25" customHeight="1">
      <c r="A313" s="112"/>
      <c r="B313" s="114"/>
      <c r="C313" s="112"/>
      <c r="D313" s="112"/>
      <c r="E313" s="112"/>
      <c r="F313" s="112"/>
      <c r="G313" s="112"/>
      <c r="H313" s="112"/>
      <c r="I313" s="147"/>
      <c r="J313" s="112"/>
      <c r="K313" s="112"/>
      <c r="L313" s="112"/>
      <c r="M313" s="112"/>
      <c r="N313" s="112"/>
      <c r="O313" s="112"/>
      <c r="P313" s="112"/>
      <c r="Q313" s="112"/>
      <c r="R313" s="112"/>
      <c r="S313" s="112"/>
      <c r="T313" s="112"/>
      <c r="U313" s="112"/>
      <c r="V313" s="112"/>
      <c r="W313" s="112"/>
      <c r="X313" s="112"/>
      <c r="Y313" s="112"/>
      <c r="Z313" s="112"/>
      <c r="AA313" s="112"/>
    </row>
    <row r="314" spans="1:27" ht="14.25" customHeight="1">
      <c r="A314" s="112"/>
      <c r="B314" s="114"/>
      <c r="C314" s="112"/>
      <c r="D314" s="112"/>
      <c r="E314" s="112"/>
      <c r="F314" s="112"/>
      <c r="G314" s="112"/>
      <c r="H314" s="112"/>
      <c r="I314" s="147"/>
      <c r="J314" s="112"/>
      <c r="K314" s="112"/>
      <c r="L314" s="112"/>
      <c r="M314" s="112"/>
      <c r="N314" s="112"/>
      <c r="O314" s="112"/>
      <c r="P314" s="112"/>
      <c r="Q314" s="112"/>
      <c r="R314" s="112"/>
      <c r="S314" s="112"/>
      <c r="T314" s="112"/>
      <c r="U314" s="112"/>
      <c r="V314" s="112"/>
      <c r="W314" s="112"/>
      <c r="X314" s="112"/>
      <c r="Y314" s="112"/>
      <c r="Z314" s="112"/>
      <c r="AA314" s="112"/>
    </row>
    <row r="315" spans="1:27" ht="14.25" customHeight="1">
      <c r="A315" s="112"/>
      <c r="B315" s="114"/>
      <c r="C315" s="112"/>
      <c r="D315" s="112"/>
      <c r="E315" s="112"/>
      <c r="F315" s="112"/>
      <c r="G315" s="112"/>
      <c r="H315" s="112"/>
      <c r="I315" s="147"/>
      <c r="J315" s="112"/>
      <c r="K315" s="112"/>
      <c r="L315" s="112"/>
      <c r="M315" s="112"/>
      <c r="N315" s="112"/>
      <c r="O315" s="112"/>
      <c r="P315" s="112"/>
      <c r="Q315" s="112"/>
      <c r="R315" s="112"/>
      <c r="S315" s="112"/>
      <c r="T315" s="112"/>
      <c r="U315" s="112"/>
      <c r="V315" s="112"/>
      <c r="W315" s="112"/>
      <c r="X315" s="112"/>
      <c r="Y315" s="112"/>
      <c r="Z315" s="112"/>
      <c r="AA315" s="112"/>
    </row>
    <row r="316" spans="1:27" ht="14.25" customHeight="1">
      <c r="A316" s="112"/>
      <c r="B316" s="114"/>
      <c r="C316" s="112"/>
      <c r="D316" s="112"/>
      <c r="E316" s="112"/>
      <c r="F316" s="112"/>
      <c r="G316" s="112"/>
      <c r="H316" s="112"/>
      <c r="I316" s="147"/>
      <c r="J316" s="112"/>
      <c r="K316" s="112"/>
      <c r="L316" s="112"/>
      <c r="M316" s="112"/>
      <c r="N316" s="112"/>
      <c r="O316" s="112"/>
      <c r="P316" s="112"/>
      <c r="Q316" s="112"/>
      <c r="R316" s="112"/>
      <c r="S316" s="112"/>
      <c r="T316" s="112"/>
      <c r="U316" s="112"/>
      <c r="V316" s="112"/>
      <c r="W316" s="112"/>
      <c r="X316" s="112"/>
      <c r="Y316" s="112"/>
      <c r="Z316" s="112"/>
      <c r="AA316" s="112"/>
    </row>
    <row r="317" spans="1:27" ht="14.25" customHeight="1">
      <c r="A317" s="112"/>
      <c r="B317" s="114"/>
      <c r="C317" s="112"/>
      <c r="D317" s="112"/>
      <c r="E317" s="112"/>
      <c r="F317" s="112"/>
      <c r="G317" s="112"/>
      <c r="H317" s="112"/>
      <c r="I317" s="147"/>
      <c r="J317" s="112"/>
      <c r="K317" s="112"/>
      <c r="L317" s="112"/>
      <c r="M317" s="112"/>
      <c r="N317" s="112"/>
      <c r="O317" s="112"/>
      <c r="P317" s="112"/>
      <c r="Q317" s="112"/>
      <c r="R317" s="112"/>
      <c r="S317" s="112"/>
      <c r="T317" s="112"/>
      <c r="U317" s="112"/>
      <c r="V317" s="112"/>
      <c r="W317" s="112"/>
      <c r="X317" s="112"/>
      <c r="Y317" s="112"/>
      <c r="Z317" s="112"/>
      <c r="AA317" s="112"/>
    </row>
    <row r="318" spans="1:27" ht="14.25" customHeight="1">
      <c r="A318" s="112"/>
      <c r="B318" s="114"/>
      <c r="C318" s="112"/>
      <c r="D318" s="112"/>
      <c r="E318" s="112"/>
      <c r="F318" s="112"/>
      <c r="G318" s="112"/>
      <c r="H318" s="112"/>
      <c r="I318" s="147"/>
      <c r="J318" s="112"/>
      <c r="K318" s="112"/>
      <c r="L318" s="112"/>
      <c r="M318" s="112"/>
      <c r="N318" s="112"/>
      <c r="O318" s="112"/>
      <c r="P318" s="112"/>
      <c r="Q318" s="112"/>
      <c r="R318" s="112"/>
      <c r="S318" s="112"/>
      <c r="T318" s="112"/>
      <c r="U318" s="112"/>
      <c r="V318" s="112"/>
      <c r="W318" s="112"/>
      <c r="X318" s="112"/>
      <c r="Y318" s="112"/>
      <c r="Z318" s="112"/>
      <c r="AA318" s="112"/>
    </row>
    <row r="319" spans="1:27" ht="14.25" customHeight="1">
      <c r="A319" s="112"/>
      <c r="B319" s="114"/>
      <c r="C319" s="112"/>
      <c r="D319" s="112"/>
      <c r="E319" s="112"/>
      <c r="F319" s="112"/>
      <c r="G319" s="112"/>
      <c r="H319" s="112"/>
      <c r="I319" s="147"/>
      <c r="J319" s="112"/>
      <c r="K319" s="112"/>
      <c r="L319" s="112"/>
      <c r="M319" s="112"/>
      <c r="N319" s="112"/>
      <c r="O319" s="112"/>
      <c r="P319" s="112"/>
      <c r="Q319" s="112"/>
      <c r="R319" s="112"/>
      <c r="S319" s="112"/>
      <c r="T319" s="112"/>
      <c r="U319" s="112"/>
      <c r="V319" s="112"/>
      <c r="W319" s="112"/>
      <c r="X319" s="112"/>
      <c r="Y319" s="112"/>
      <c r="Z319" s="112"/>
      <c r="AA319" s="112"/>
    </row>
    <row r="320" spans="1:27" ht="14.25" customHeight="1">
      <c r="A320" s="112"/>
      <c r="B320" s="114"/>
      <c r="C320" s="112"/>
      <c r="D320" s="112"/>
      <c r="E320" s="112"/>
      <c r="F320" s="112"/>
      <c r="G320" s="112"/>
      <c r="H320" s="112"/>
      <c r="I320" s="147"/>
      <c r="J320" s="112"/>
      <c r="K320" s="112"/>
      <c r="L320" s="112"/>
      <c r="M320" s="112"/>
      <c r="N320" s="112"/>
      <c r="O320" s="112"/>
      <c r="P320" s="112"/>
      <c r="Q320" s="112"/>
      <c r="R320" s="112"/>
      <c r="S320" s="112"/>
      <c r="T320" s="112"/>
      <c r="U320" s="112"/>
      <c r="V320" s="112"/>
      <c r="W320" s="112"/>
      <c r="X320" s="112"/>
      <c r="Y320" s="112"/>
      <c r="Z320" s="112"/>
      <c r="AA320" s="112"/>
    </row>
    <row r="321" spans="1:27" ht="14.25" customHeight="1">
      <c r="A321" s="112"/>
      <c r="B321" s="114"/>
      <c r="C321" s="112"/>
      <c r="D321" s="112"/>
      <c r="E321" s="112"/>
      <c r="F321" s="112"/>
      <c r="G321" s="112"/>
      <c r="H321" s="112"/>
      <c r="I321" s="147"/>
      <c r="J321" s="112"/>
      <c r="K321" s="112"/>
      <c r="L321" s="112"/>
      <c r="M321" s="112"/>
      <c r="N321" s="112"/>
      <c r="O321" s="112"/>
      <c r="P321" s="112"/>
      <c r="Q321" s="112"/>
      <c r="R321" s="112"/>
      <c r="S321" s="112"/>
      <c r="T321" s="112"/>
      <c r="U321" s="112"/>
      <c r="V321" s="112"/>
      <c r="W321" s="112"/>
      <c r="X321" s="112"/>
      <c r="Y321" s="112"/>
      <c r="Z321" s="112"/>
      <c r="AA321" s="112"/>
    </row>
    <row r="322" spans="1:27" ht="14.25" customHeight="1">
      <c r="A322" s="112"/>
      <c r="B322" s="114"/>
      <c r="C322" s="112"/>
      <c r="D322" s="112"/>
      <c r="E322" s="112"/>
      <c r="F322" s="112"/>
      <c r="G322" s="112"/>
      <c r="H322" s="112"/>
      <c r="I322" s="147"/>
      <c r="J322" s="112"/>
      <c r="K322" s="112"/>
      <c r="L322" s="112"/>
      <c r="M322" s="112"/>
      <c r="N322" s="112"/>
      <c r="O322" s="112"/>
      <c r="P322" s="112"/>
      <c r="Q322" s="112"/>
      <c r="R322" s="112"/>
      <c r="S322" s="112"/>
      <c r="T322" s="112"/>
      <c r="U322" s="112"/>
      <c r="V322" s="112"/>
      <c r="W322" s="112"/>
      <c r="X322" s="112"/>
      <c r="Y322" s="112"/>
      <c r="Z322" s="112"/>
      <c r="AA322" s="112"/>
    </row>
    <row r="323" spans="1:27" ht="14.25" customHeight="1">
      <c r="A323" s="112"/>
      <c r="B323" s="114"/>
      <c r="C323" s="112"/>
      <c r="D323" s="112"/>
      <c r="E323" s="112"/>
      <c r="F323" s="112"/>
      <c r="G323" s="112"/>
      <c r="H323" s="112"/>
      <c r="I323" s="147"/>
      <c r="J323" s="112"/>
      <c r="K323" s="112"/>
      <c r="L323" s="112"/>
      <c r="M323" s="112"/>
      <c r="N323" s="112"/>
      <c r="O323" s="112"/>
      <c r="P323" s="112"/>
      <c r="Q323" s="112"/>
      <c r="R323" s="112"/>
      <c r="S323" s="112"/>
      <c r="T323" s="112"/>
      <c r="U323" s="112"/>
      <c r="V323" s="112"/>
      <c r="W323" s="112"/>
      <c r="X323" s="112"/>
      <c r="Y323" s="112"/>
      <c r="Z323" s="112"/>
      <c r="AA323" s="112"/>
    </row>
    <row r="324" spans="1:27" ht="14.25" customHeight="1">
      <c r="A324" s="112"/>
      <c r="B324" s="114"/>
      <c r="C324" s="112"/>
      <c r="D324" s="112"/>
      <c r="E324" s="112"/>
      <c r="F324" s="112"/>
      <c r="G324" s="112"/>
      <c r="H324" s="112"/>
      <c r="I324" s="147"/>
      <c r="J324" s="112"/>
      <c r="K324" s="112"/>
      <c r="L324" s="112"/>
      <c r="M324" s="112"/>
      <c r="N324" s="112"/>
      <c r="O324" s="112"/>
      <c r="P324" s="112"/>
      <c r="Q324" s="112"/>
      <c r="R324" s="112"/>
      <c r="S324" s="112"/>
      <c r="T324" s="112"/>
      <c r="U324" s="112"/>
      <c r="V324" s="112"/>
      <c r="W324" s="112"/>
      <c r="X324" s="112"/>
      <c r="Y324" s="112"/>
      <c r="Z324" s="112"/>
      <c r="AA324" s="112"/>
    </row>
    <row r="325" spans="1:27" ht="14.25" customHeight="1">
      <c r="A325" s="112"/>
      <c r="B325" s="114"/>
      <c r="C325" s="112"/>
      <c r="D325" s="112"/>
      <c r="E325" s="112"/>
      <c r="F325" s="112"/>
      <c r="G325" s="112"/>
      <c r="H325" s="112"/>
      <c r="I325" s="147"/>
      <c r="J325" s="112"/>
      <c r="K325" s="112"/>
      <c r="L325" s="112"/>
      <c r="M325" s="112"/>
      <c r="N325" s="112"/>
      <c r="O325" s="112"/>
      <c r="P325" s="112"/>
      <c r="Q325" s="112"/>
      <c r="R325" s="112"/>
      <c r="S325" s="112"/>
      <c r="T325" s="112"/>
      <c r="U325" s="112"/>
      <c r="V325" s="112"/>
      <c r="W325" s="112"/>
      <c r="X325" s="112"/>
      <c r="Y325" s="112"/>
      <c r="Z325" s="112"/>
      <c r="AA325" s="112"/>
    </row>
    <row r="326" spans="1:27" ht="14.25" customHeight="1">
      <c r="A326" s="112"/>
      <c r="B326" s="114"/>
      <c r="C326" s="112"/>
      <c r="D326" s="112"/>
      <c r="E326" s="112"/>
      <c r="F326" s="112"/>
      <c r="G326" s="112"/>
      <c r="H326" s="112"/>
      <c r="I326" s="147"/>
      <c r="J326" s="112"/>
      <c r="K326" s="112"/>
      <c r="L326" s="112"/>
      <c r="M326" s="112"/>
      <c r="N326" s="112"/>
      <c r="O326" s="112"/>
      <c r="P326" s="112"/>
      <c r="Q326" s="112"/>
      <c r="R326" s="112"/>
      <c r="S326" s="112"/>
      <c r="T326" s="112"/>
      <c r="U326" s="112"/>
      <c r="V326" s="112"/>
      <c r="W326" s="112"/>
      <c r="X326" s="112"/>
      <c r="Y326" s="112"/>
      <c r="Z326" s="112"/>
      <c r="AA326" s="112"/>
    </row>
    <row r="327" spans="1:27" ht="14.25" customHeight="1">
      <c r="A327" s="112"/>
      <c r="B327" s="114"/>
      <c r="C327" s="112"/>
      <c r="D327" s="112"/>
      <c r="E327" s="112"/>
      <c r="F327" s="112"/>
      <c r="G327" s="112"/>
      <c r="H327" s="112"/>
      <c r="I327" s="147"/>
      <c r="J327" s="112"/>
      <c r="K327" s="112"/>
      <c r="L327" s="112"/>
      <c r="M327" s="112"/>
      <c r="N327" s="112"/>
      <c r="O327" s="112"/>
      <c r="P327" s="112"/>
      <c r="Q327" s="112"/>
      <c r="R327" s="112"/>
      <c r="S327" s="112"/>
      <c r="T327" s="112"/>
      <c r="U327" s="112"/>
      <c r="V327" s="112"/>
      <c r="W327" s="112"/>
      <c r="X327" s="112"/>
      <c r="Y327" s="112"/>
      <c r="Z327" s="112"/>
      <c r="AA327" s="112"/>
    </row>
    <row r="328" spans="1:27" ht="14.25" customHeight="1">
      <c r="A328" s="112"/>
      <c r="B328" s="114"/>
      <c r="C328" s="112"/>
      <c r="D328" s="112"/>
      <c r="E328" s="112"/>
      <c r="F328" s="112"/>
      <c r="G328" s="112"/>
      <c r="H328" s="112"/>
      <c r="I328" s="147"/>
      <c r="J328" s="112"/>
      <c r="K328" s="112"/>
      <c r="L328" s="112"/>
      <c r="M328" s="112"/>
      <c r="N328" s="112"/>
      <c r="O328" s="112"/>
      <c r="P328" s="112"/>
      <c r="Q328" s="112"/>
      <c r="R328" s="112"/>
      <c r="S328" s="112"/>
      <c r="T328" s="112"/>
      <c r="U328" s="112"/>
      <c r="V328" s="112"/>
      <c r="W328" s="112"/>
      <c r="X328" s="112"/>
      <c r="Y328" s="112"/>
      <c r="Z328" s="112"/>
      <c r="AA328" s="112"/>
    </row>
    <row r="329" spans="1:27" ht="14.25" customHeight="1">
      <c r="A329" s="112"/>
      <c r="B329" s="114"/>
      <c r="C329" s="112"/>
      <c r="D329" s="112"/>
      <c r="E329" s="112"/>
      <c r="F329" s="112"/>
      <c r="G329" s="112"/>
      <c r="H329" s="112"/>
      <c r="I329" s="147"/>
      <c r="J329" s="112"/>
      <c r="K329" s="112"/>
      <c r="L329" s="112"/>
      <c r="M329" s="112"/>
      <c r="N329" s="112"/>
      <c r="O329" s="112"/>
      <c r="P329" s="112"/>
      <c r="Q329" s="112"/>
      <c r="R329" s="112"/>
      <c r="S329" s="112"/>
      <c r="T329" s="112"/>
      <c r="U329" s="112"/>
      <c r="V329" s="112"/>
      <c r="W329" s="112"/>
      <c r="X329" s="112"/>
      <c r="Y329" s="112"/>
      <c r="Z329" s="112"/>
      <c r="AA329" s="112"/>
    </row>
    <row r="330" spans="1:27" ht="14.25" customHeight="1">
      <c r="A330" s="112"/>
      <c r="B330" s="114"/>
      <c r="C330" s="112"/>
      <c r="D330" s="112"/>
      <c r="E330" s="112"/>
      <c r="F330" s="112"/>
      <c r="G330" s="112"/>
      <c r="H330" s="112"/>
      <c r="I330" s="147"/>
      <c r="J330" s="112"/>
      <c r="K330" s="112"/>
      <c r="L330" s="112"/>
      <c r="M330" s="112"/>
      <c r="N330" s="112"/>
      <c r="O330" s="112"/>
      <c r="P330" s="112"/>
      <c r="Q330" s="112"/>
      <c r="R330" s="112"/>
      <c r="S330" s="112"/>
      <c r="T330" s="112"/>
      <c r="U330" s="112"/>
      <c r="V330" s="112"/>
      <c r="W330" s="112"/>
      <c r="X330" s="112"/>
      <c r="Y330" s="112"/>
      <c r="Z330" s="112"/>
      <c r="AA330" s="112"/>
    </row>
    <row r="331" spans="1:27" ht="14.25" customHeight="1">
      <c r="A331" s="112"/>
      <c r="B331" s="114"/>
      <c r="C331" s="112"/>
      <c r="D331" s="112"/>
      <c r="E331" s="112"/>
      <c r="F331" s="112"/>
      <c r="G331" s="112"/>
      <c r="H331" s="112"/>
      <c r="I331" s="147"/>
      <c r="J331" s="112"/>
      <c r="K331" s="112"/>
      <c r="L331" s="112"/>
      <c r="M331" s="112"/>
      <c r="N331" s="112"/>
      <c r="O331" s="112"/>
      <c r="P331" s="112"/>
      <c r="Q331" s="112"/>
      <c r="R331" s="112"/>
      <c r="S331" s="112"/>
      <c r="T331" s="112"/>
      <c r="U331" s="112"/>
      <c r="V331" s="112"/>
      <c r="W331" s="112"/>
      <c r="X331" s="112"/>
      <c r="Y331" s="112"/>
      <c r="Z331" s="112"/>
      <c r="AA331" s="112"/>
    </row>
    <row r="332" spans="1:27" ht="14.25" customHeight="1">
      <c r="A332" s="112"/>
      <c r="B332" s="114"/>
      <c r="C332" s="112"/>
      <c r="D332" s="112"/>
      <c r="E332" s="112"/>
      <c r="F332" s="112"/>
      <c r="G332" s="112"/>
      <c r="H332" s="112"/>
      <c r="I332" s="147"/>
      <c r="J332" s="112"/>
      <c r="K332" s="112"/>
      <c r="L332" s="112"/>
      <c r="M332" s="112"/>
      <c r="N332" s="112"/>
      <c r="O332" s="112"/>
      <c r="P332" s="112"/>
      <c r="Q332" s="112"/>
      <c r="R332" s="112"/>
      <c r="S332" s="112"/>
      <c r="T332" s="112"/>
      <c r="U332" s="112"/>
      <c r="V332" s="112"/>
      <c r="W332" s="112"/>
      <c r="X332" s="112"/>
      <c r="Y332" s="112"/>
      <c r="Z332" s="112"/>
      <c r="AA332" s="112"/>
    </row>
    <row r="333" spans="1:27" ht="14.25" customHeight="1">
      <c r="A333" s="112"/>
      <c r="B333" s="114"/>
      <c r="C333" s="112"/>
      <c r="D333" s="112"/>
      <c r="E333" s="112"/>
      <c r="F333" s="112"/>
      <c r="G333" s="112"/>
      <c r="H333" s="112"/>
      <c r="I333" s="147"/>
      <c r="J333" s="112"/>
      <c r="K333" s="112"/>
      <c r="L333" s="112"/>
      <c r="M333" s="112"/>
      <c r="N333" s="112"/>
      <c r="O333" s="112"/>
      <c r="P333" s="112"/>
      <c r="Q333" s="112"/>
      <c r="R333" s="112"/>
      <c r="S333" s="112"/>
      <c r="T333" s="112"/>
      <c r="U333" s="112"/>
      <c r="V333" s="112"/>
      <c r="W333" s="112"/>
      <c r="X333" s="112"/>
      <c r="Y333" s="112"/>
      <c r="Z333" s="112"/>
      <c r="AA333" s="112"/>
    </row>
    <row r="334" spans="1:27" ht="14.25" customHeight="1">
      <c r="A334" s="112"/>
      <c r="B334" s="114"/>
      <c r="C334" s="112"/>
      <c r="D334" s="112"/>
      <c r="E334" s="112"/>
      <c r="F334" s="112"/>
      <c r="G334" s="112"/>
      <c r="H334" s="112"/>
      <c r="I334" s="147"/>
      <c r="J334" s="112"/>
      <c r="K334" s="112"/>
      <c r="L334" s="112"/>
      <c r="M334" s="112"/>
      <c r="N334" s="112"/>
      <c r="O334" s="112"/>
      <c r="P334" s="112"/>
      <c r="Q334" s="112"/>
      <c r="R334" s="112"/>
      <c r="S334" s="112"/>
      <c r="T334" s="112"/>
      <c r="U334" s="112"/>
      <c r="V334" s="112"/>
      <c r="W334" s="112"/>
      <c r="X334" s="112"/>
      <c r="Y334" s="112"/>
      <c r="Z334" s="112"/>
      <c r="AA334" s="112"/>
    </row>
    <row r="335" spans="1:27" ht="14.25" customHeight="1">
      <c r="A335" s="112"/>
      <c r="B335" s="114"/>
      <c r="C335" s="112"/>
      <c r="D335" s="112"/>
      <c r="E335" s="112"/>
      <c r="F335" s="112"/>
      <c r="G335" s="112"/>
      <c r="H335" s="112"/>
      <c r="I335" s="147"/>
      <c r="J335" s="112"/>
      <c r="K335" s="112"/>
      <c r="L335" s="112"/>
      <c r="M335" s="112"/>
      <c r="N335" s="112"/>
      <c r="O335" s="112"/>
      <c r="P335" s="112"/>
      <c r="Q335" s="112"/>
      <c r="R335" s="112"/>
      <c r="S335" s="112"/>
      <c r="T335" s="112"/>
      <c r="U335" s="112"/>
      <c r="V335" s="112"/>
      <c r="W335" s="112"/>
      <c r="X335" s="112"/>
      <c r="Y335" s="112"/>
      <c r="Z335" s="112"/>
      <c r="AA335" s="112"/>
    </row>
    <row r="336" spans="1:27" ht="14.25" customHeight="1">
      <c r="A336" s="112"/>
      <c r="B336" s="114"/>
      <c r="C336" s="112"/>
      <c r="D336" s="112"/>
      <c r="E336" s="112"/>
      <c r="F336" s="112"/>
      <c r="G336" s="112"/>
      <c r="H336" s="112"/>
      <c r="I336" s="147"/>
      <c r="J336" s="112"/>
      <c r="K336" s="112"/>
      <c r="L336" s="112"/>
      <c r="M336" s="112"/>
      <c r="N336" s="112"/>
      <c r="O336" s="112"/>
      <c r="P336" s="112"/>
      <c r="Q336" s="112"/>
      <c r="R336" s="112"/>
      <c r="S336" s="112"/>
      <c r="T336" s="112"/>
      <c r="U336" s="112"/>
      <c r="V336" s="112"/>
      <c r="W336" s="112"/>
      <c r="X336" s="112"/>
      <c r="Y336" s="112"/>
      <c r="Z336" s="112"/>
      <c r="AA336" s="112"/>
    </row>
    <row r="337" spans="1:27" ht="14.25" customHeight="1">
      <c r="A337" s="112"/>
      <c r="B337" s="114"/>
      <c r="C337" s="112"/>
      <c r="D337" s="112"/>
      <c r="E337" s="112"/>
      <c r="F337" s="112"/>
      <c r="G337" s="112"/>
      <c r="H337" s="112"/>
      <c r="I337" s="147"/>
      <c r="J337" s="112"/>
      <c r="K337" s="112"/>
      <c r="L337" s="112"/>
      <c r="M337" s="112"/>
      <c r="N337" s="112"/>
      <c r="O337" s="112"/>
      <c r="P337" s="112"/>
      <c r="Q337" s="112"/>
      <c r="R337" s="112"/>
      <c r="S337" s="112"/>
      <c r="T337" s="112"/>
      <c r="U337" s="112"/>
      <c r="V337" s="112"/>
      <c r="W337" s="112"/>
      <c r="X337" s="112"/>
      <c r="Y337" s="112"/>
      <c r="Z337" s="112"/>
      <c r="AA337" s="112"/>
    </row>
    <row r="338" spans="1:27" ht="14.25" customHeight="1">
      <c r="A338" s="112"/>
      <c r="B338" s="114"/>
      <c r="C338" s="112"/>
      <c r="D338" s="112"/>
      <c r="E338" s="112"/>
      <c r="F338" s="112"/>
      <c r="G338" s="112"/>
      <c r="H338" s="112"/>
      <c r="I338" s="147"/>
      <c r="J338" s="112"/>
      <c r="K338" s="112"/>
      <c r="L338" s="112"/>
      <c r="M338" s="112"/>
      <c r="N338" s="112"/>
      <c r="O338" s="112"/>
      <c r="P338" s="112"/>
      <c r="Q338" s="112"/>
      <c r="R338" s="112"/>
      <c r="S338" s="112"/>
      <c r="T338" s="112"/>
      <c r="U338" s="112"/>
      <c r="V338" s="112"/>
      <c r="W338" s="112"/>
      <c r="X338" s="112"/>
      <c r="Y338" s="112"/>
      <c r="Z338" s="112"/>
      <c r="AA338" s="112"/>
    </row>
    <row r="339" spans="1:27" ht="14.25" customHeight="1">
      <c r="A339" s="112"/>
      <c r="B339" s="114"/>
      <c r="C339" s="112"/>
      <c r="D339" s="112"/>
      <c r="E339" s="112"/>
      <c r="F339" s="112"/>
      <c r="G339" s="112"/>
      <c r="H339" s="112"/>
      <c r="I339" s="147"/>
      <c r="J339" s="112"/>
      <c r="K339" s="112"/>
      <c r="L339" s="112"/>
      <c r="M339" s="112"/>
      <c r="N339" s="112"/>
      <c r="O339" s="112"/>
      <c r="P339" s="112"/>
      <c r="Q339" s="112"/>
      <c r="R339" s="112"/>
      <c r="S339" s="112"/>
      <c r="T339" s="112"/>
      <c r="U339" s="112"/>
      <c r="V339" s="112"/>
      <c r="W339" s="112"/>
      <c r="X339" s="112"/>
      <c r="Y339" s="112"/>
      <c r="Z339" s="112"/>
      <c r="AA339" s="112"/>
    </row>
    <row r="340" spans="1:27" ht="14.25" customHeight="1">
      <c r="A340" s="112"/>
      <c r="B340" s="114"/>
      <c r="C340" s="112"/>
      <c r="D340" s="112"/>
      <c r="E340" s="112"/>
      <c r="F340" s="112"/>
      <c r="G340" s="112"/>
      <c r="H340" s="112"/>
      <c r="I340" s="147"/>
      <c r="J340" s="112"/>
      <c r="K340" s="112"/>
      <c r="L340" s="112"/>
      <c r="M340" s="112"/>
      <c r="N340" s="112"/>
      <c r="O340" s="112"/>
      <c r="P340" s="112"/>
      <c r="Q340" s="112"/>
      <c r="R340" s="112"/>
      <c r="S340" s="112"/>
      <c r="T340" s="112"/>
      <c r="U340" s="112"/>
      <c r="V340" s="112"/>
      <c r="W340" s="112"/>
      <c r="X340" s="112"/>
      <c r="Y340" s="112"/>
      <c r="Z340" s="112"/>
      <c r="AA340" s="112"/>
    </row>
    <row r="341" spans="1:27" ht="14.25" customHeight="1">
      <c r="A341" s="112"/>
      <c r="B341" s="114"/>
      <c r="C341" s="112"/>
      <c r="D341" s="112"/>
      <c r="E341" s="112"/>
      <c r="F341" s="112"/>
      <c r="G341" s="112"/>
      <c r="H341" s="112"/>
      <c r="I341" s="147"/>
      <c r="J341" s="112"/>
      <c r="K341" s="112"/>
      <c r="L341" s="112"/>
      <c r="M341" s="112"/>
      <c r="N341" s="112"/>
      <c r="O341" s="112"/>
      <c r="P341" s="112"/>
      <c r="Q341" s="112"/>
      <c r="R341" s="112"/>
      <c r="S341" s="112"/>
      <c r="T341" s="112"/>
      <c r="U341" s="112"/>
      <c r="V341" s="112"/>
      <c r="W341" s="112"/>
      <c r="X341" s="112"/>
      <c r="Y341" s="112"/>
      <c r="Z341" s="112"/>
      <c r="AA341" s="112"/>
    </row>
    <row r="342" spans="1:27" ht="14.25" customHeight="1">
      <c r="A342" s="112"/>
      <c r="B342" s="114"/>
      <c r="C342" s="112"/>
      <c r="D342" s="112"/>
      <c r="E342" s="112"/>
      <c r="F342" s="112"/>
      <c r="G342" s="112"/>
      <c r="H342" s="112"/>
      <c r="I342" s="147"/>
      <c r="J342" s="112"/>
      <c r="K342" s="112"/>
      <c r="L342" s="112"/>
      <c r="M342" s="112"/>
      <c r="N342" s="112"/>
      <c r="O342" s="112"/>
      <c r="P342" s="112"/>
      <c r="Q342" s="112"/>
      <c r="R342" s="112"/>
      <c r="S342" s="112"/>
      <c r="T342" s="112"/>
      <c r="U342" s="112"/>
      <c r="V342" s="112"/>
      <c r="W342" s="112"/>
      <c r="X342" s="112"/>
      <c r="Y342" s="112"/>
      <c r="Z342" s="112"/>
      <c r="AA342" s="112"/>
    </row>
    <row r="343" spans="1:27" ht="14.25" customHeight="1">
      <c r="A343" s="112"/>
      <c r="B343" s="114"/>
      <c r="C343" s="112"/>
      <c r="D343" s="112"/>
      <c r="E343" s="112"/>
      <c r="F343" s="112"/>
      <c r="G343" s="112"/>
      <c r="H343" s="112"/>
      <c r="I343" s="147"/>
      <c r="J343" s="112"/>
      <c r="K343" s="112"/>
      <c r="L343" s="112"/>
      <c r="M343" s="112"/>
      <c r="N343" s="112"/>
      <c r="O343" s="112"/>
      <c r="P343" s="112"/>
      <c r="Q343" s="112"/>
      <c r="R343" s="112"/>
      <c r="S343" s="112"/>
      <c r="T343" s="112"/>
      <c r="U343" s="112"/>
      <c r="V343" s="112"/>
      <c r="W343" s="112"/>
      <c r="X343" s="112"/>
      <c r="Y343" s="112"/>
      <c r="Z343" s="112"/>
      <c r="AA343" s="112"/>
    </row>
    <row r="344" spans="1:27" ht="14.25" customHeight="1">
      <c r="A344" s="112"/>
      <c r="B344" s="114"/>
      <c r="C344" s="112"/>
      <c r="D344" s="112"/>
      <c r="E344" s="112"/>
      <c r="F344" s="112"/>
      <c r="G344" s="112"/>
      <c r="H344" s="112"/>
      <c r="I344" s="147"/>
      <c r="J344" s="112"/>
      <c r="K344" s="112"/>
      <c r="L344" s="112"/>
      <c r="M344" s="112"/>
      <c r="N344" s="112"/>
      <c r="O344" s="112"/>
      <c r="P344" s="112"/>
      <c r="Q344" s="112"/>
      <c r="R344" s="112"/>
      <c r="S344" s="112"/>
      <c r="T344" s="112"/>
      <c r="U344" s="112"/>
      <c r="V344" s="112"/>
      <c r="W344" s="112"/>
      <c r="X344" s="112"/>
      <c r="Y344" s="112"/>
      <c r="Z344" s="112"/>
      <c r="AA344" s="112"/>
    </row>
    <row r="345" spans="1:27" ht="14.25" customHeight="1">
      <c r="A345" s="112"/>
      <c r="B345" s="114"/>
      <c r="C345" s="112"/>
      <c r="D345" s="112"/>
      <c r="E345" s="112"/>
      <c r="F345" s="112"/>
      <c r="G345" s="112"/>
      <c r="H345" s="112"/>
      <c r="I345" s="147"/>
      <c r="J345" s="112"/>
      <c r="K345" s="112"/>
      <c r="L345" s="112"/>
      <c r="M345" s="112"/>
      <c r="N345" s="112"/>
      <c r="O345" s="112"/>
      <c r="P345" s="112"/>
      <c r="Q345" s="112"/>
      <c r="R345" s="112"/>
      <c r="S345" s="112"/>
      <c r="T345" s="112"/>
      <c r="U345" s="112"/>
      <c r="V345" s="112"/>
      <c r="W345" s="112"/>
      <c r="X345" s="112"/>
      <c r="Y345" s="112"/>
      <c r="Z345" s="112"/>
      <c r="AA345" s="112"/>
    </row>
    <row r="346" spans="1:27" ht="14.25" customHeight="1">
      <c r="A346" s="112"/>
      <c r="B346" s="114"/>
      <c r="C346" s="112"/>
      <c r="D346" s="112"/>
      <c r="E346" s="112"/>
      <c r="F346" s="112"/>
      <c r="G346" s="112"/>
      <c r="H346" s="112"/>
      <c r="I346" s="147"/>
      <c r="J346" s="112"/>
      <c r="K346" s="112"/>
      <c r="L346" s="112"/>
      <c r="M346" s="112"/>
      <c r="N346" s="112"/>
      <c r="O346" s="112"/>
      <c r="P346" s="112"/>
      <c r="Q346" s="112"/>
      <c r="R346" s="112"/>
      <c r="S346" s="112"/>
      <c r="T346" s="112"/>
      <c r="U346" s="112"/>
      <c r="V346" s="112"/>
      <c r="W346" s="112"/>
      <c r="X346" s="112"/>
      <c r="Y346" s="112"/>
      <c r="Z346" s="112"/>
      <c r="AA346" s="112"/>
    </row>
    <row r="347" spans="1:27" ht="14.25" customHeight="1">
      <c r="A347" s="112"/>
      <c r="B347" s="114"/>
      <c r="C347" s="112"/>
      <c r="D347" s="112"/>
      <c r="E347" s="112"/>
      <c r="F347" s="112"/>
      <c r="G347" s="112"/>
      <c r="H347" s="112"/>
      <c r="I347" s="147"/>
      <c r="J347" s="112"/>
      <c r="K347" s="112"/>
      <c r="L347" s="112"/>
      <c r="M347" s="112"/>
      <c r="N347" s="112"/>
      <c r="O347" s="112"/>
      <c r="P347" s="112"/>
      <c r="Q347" s="112"/>
      <c r="R347" s="112"/>
      <c r="S347" s="112"/>
      <c r="T347" s="112"/>
      <c r="U347" s="112"/>
      <c r="V347" s="112"/>
      <c r="W347" s="112"/>
      <c r="X347" s="112"/>
      <c r="Y347" s="112"/>
      <c r="Z347" s="112"/>
      <c r="AA347" s="112"/>
    </row>
    <row r="348" spans="1:27" ht="14.25" customHeight="1">
      <c r="A348" s="112"/>
      <c r="B348" s="114"/>
      <c r="C348" s="112"/>
      <c r="D348" s="112"/>
      <c r="E348" s="112"/>
      <c r="F348" s="112"/>
      <c r="G348" s="112"/>
      <c r="H348" s="112"/>
      <c r="I348" s="147"/>
      <c r="J348" s="112"/>
      <c r="K348" s="112"/>
      <c r="L348" s="112"/>
      <c r="M348" s="112"/>
      <c r="N348" s="112"/>
      <c r="O348" s="112"/>
      <c r="P348" s="112"/>
      <c r="Q348" s="112"/>
      <c r="R348" s="112"/>
      <c r="S348" s="112"/>
      <c r="T348" s="112"/>
      <c r="U348" s="112"/>
      <c r="V348" s="112"/>
      <c r="W348" s="112"/>
      <c r="X348" s="112"/>
      <c r="Y348" s="112"/>
      <c r="Z348" s="112"/>
      <c r="AA348" s="112"/>
    </row>
    <row r="349" spans="1:27" ht="14.25" customHeight="1">
      <c r="A349" s="112"/>
      <c r="B349" s="114"/>
      <c r="C349" s="112"/>
      <c r="D349" s="112"/>
      <c r="E349" s="112"/>
      <c r="F349" s="112"/>
      <c r="G349" s="112"/>
      <c r="H349" s="112"/>
      <c r="I349" s="147"/>
      <c r="J349" s="112"/>
      <c r="K349" s="112"/>
      <c r="L349" s="112"/>
      <c r="M349" s="112"/>
      <c r="N349" s="112"/>
      <c r="O349" s="112"/>
      <c r="P349" s="112"/>
      <c r="Q349" s="112"/>
      <c r="R349" s="112"/>
      <c r="S349" s="112"/>
      <c r="T349" s="112"/>
      <c r="U349" s="112"/>
      <c r="V349" s="112"/>
      <c r="W349" s="112"/>
      <c r="X349" s="112"/>
      <c r="Y349" s="112"/>
      <c r="Z349" s="112"/>
      <c r="AA349" s="112"/>
    </row>
    <row r="350" spans="1:27" ht="14.25" customHeight="1">
      <c r="A350" s="112"/>
      <c r="B350" s="114"/>
      <c r="C350" s="112"/>
      <c r="D350" s="112"/>
      <c r="E350" s="112"/>
      <c r="F350" s="112"/>
      <c r="G350" s="112"/>
      <c r="H350" s="112"/>
      <c r="I350" s="147"/>
      <c r="J350" s="112"/>
      <c r="K350" s="112"/>
      <c r="L350" s="112"/>
      <c r="M350" s="112"/>
      <c r="N350" s="112"/>
      <c r="O350" s="112"/>
      <c r="P350" s="112"/>
      <c r="Q350" s="112"/>
      <c r="R350" s="112"/>
      <c r="S350" s="112"/>
      <c r="T350" s="112"/>
      <c r="U350" s="112"/>
      <c r="V350" s="112"/>
      <c r="W350" s="112"/>
      <c r="X350" s="112"/>
      <c r="Y350" s="112"/>
      <c r="Z350" s="112"/>
      <c r="AA350" s="112"/>
    </row>
    <row r="351" spans="1:27" ht="14.25" customHeight="1">
      <c r="A351" s="112"/>
      <c r="B351" s="114"/>
      <c r="C351" s="112"/>
      <c r="D351" s="112"/>
      <c r="E351" s="112"/>
      <c r="F351" s="112"/>
      <c r="G351" s="112"/>
      <c r="H351" s="112"/>
      <c r="I351" s="147"/>
      <c r="J351" s="112"/>
      <c r="K351" s="112"/>
      <c r="L351" s="112"/>
      <c r="M351" s="112"/>
      <c r="N351" s="112"/>
      <c r="O351" s="112"/>
      <c r="P351" s="112"/>
      <c r="Q351" s="112"/>
      <c r="R351" s="112"/>
      <c r="S351" s="112"/>
      <c r="T351" s="112"/>
      <c r="U351" s="112"/>
      <c r="V351" s="112"/>
      <c r="W351" s="112"/>
      <c r="X351" s="112"/>
      <c r="Y351" s="112"/>
      <c r="Z351" s="112"/>
      <c r="AA351" s="112"/>
    </row>
    <row r="352" spans="1:27" ht="14.25" customHeight="1">
      <c r="A352" s="112"/>
      <c r="B352" s="114"/>
      <c r="C352" s="112"/>
      <c r="D352" s="112"/>
      <c r="E352" s="112"/>
      <c r="F352" s="112"/>
      <c r="G352" s="112"/>
      <c r="H352" s="112"/>
      <c r="I352" s="147"/>
      <c r="J352" s="112"/>
      <c r="K352" s="112"/>
      <c r="L352" s="112"/>
      <c r="M352" s="112"/>
      <c r="N352" s="112"/>
      <c r="O352" s="112"/>
      <c r="P352" s="112"/>
      <c r="Q352" s="112"/>
      <c r="R352" s="112"/>
      <c r="S352" s="112"/>
      <c r="T352" s="112"/>
      <c r="U352" s="112"/>
      <c r="V352" s="112"/>
      <c r="W352" s="112"/>
      <c r="X352" s="112"/>
      <c r="Y352" s="112"/>
      <c r="Z352" s="112"/>
      <c r="AA352" s="112"/>
    </row>
    <row r="353" spans="1:27" ht="14.25" customHeight="1">
      <c r="A353" s="112"/>
      <c r="B353" s="114"/>
      <c r="C353" s="112"/>
      <c r="D353" s="112"/>
      <c r="E353" s="112"/>
      <c r="F353" s="112"/>
      <c r="G353" s="112"/>
      <c r="H353" s="112"/>
      <c r="I353" s="147"/>
      <c r="J353" s="112"/>
      <c r="K353" s="112"/>
      <c r="L353" s="112"/>
      <c r="M353" s="112"/>
      <c r="N353" s="112"/>
      <c r="O353" s="112"/>
      <c r="P353" s="112"/>
      <c r="Q353" s="112"/>
      <c r="R353" s="112"/>
      <c r="S353" s="112"/>
      <c r="T353" s="112"/>
      <c r="U353" s="112"/>
      <c r="V353" s="112"/>
      <c r="W353" s="112"/>
      <c r="X353" s="112"/>
      <c r="Y353" s="112"/>
      <c r="Z353" s="112"/>
      <c r="AA353" s="112"/>
    </row>
    <row r="354" spans="1:27" ht="14.25" customHeight="1">
      <c r="A354" s="112"/>
      <c r="B354" s="114"/>
      <c r="C354" s="112"/>
      <c r="D354" s="112"/>
      <c r="E354" s="112"/>
      <c r="F354" s="112"/>
      <c r="G354" s="112"/>
      <c r="H354" s="112"/>
      <c r="I354" s="147"/>
      <c r="J354" s="112"/>
      <c r="K354" s="112"/>
      <c r="L354" s="112"/>
      <c r="M354" s="112"/>
      <c r="N354" s="112"/>
      <c r="O354" s="112"/>
      <c r="P354" s="112"/>
      <c r="Q354" s="112"/>
      <c r="R354" s="112"/>
      <c r="S354" s="112"/>
      <c r="T354" s="112"/>
      <c r="U354" s="112"/>
      <c r="V354" s="112"/>
      <c r="W354" s="112"/>
      <c r="X354" s="112"/>
      <c r="Y354" s="112"/>
      <c r="Z354" s="112"/>
      <c r="AA354" s="112"/>
    </row>
    <row r="355" spans="1:27" ht="14.25" customHeight="1">
      <c r="A355" s="112"/>
      <c r="B355" s="114"/>
      <c r="C355" s="112"/>
      <c r="D355" s="112"/>
      <c r="E355" s="112"/>
      <c r="F355" s="112"/>
      <c r="G355" s="112"/>
      <c r="H355" s="112"/>
      <c r="I355" s="147"/>
      <c r="J355" s="112"/>
      <c r="K355" s="112"/>
      <c r="L355" s="112"/>
      <c r="M355" s="112"/>
      <c r="N355" s="112"/>
      <c r="O355" s="112"/>
      <c r="P355" s="112"/>
      <c r="Q355" s="112"/>
      <c r="R355" s="112"/>
      <c r="S355" s="112"/>
      <c r="T355" s="112"/>
      <c r="U355" s="112"/>
      <c r="V355" s="112"/>
      <c r="W355" s="112"/>
      <c r="X355" s="112"/>
      <c r="Y355" s="112"/>
      <c r="Z355" s="112"/>
      <c r="AA355" s="112"/>
    </row>
    <row r="356" spans="1:27" ht="14.25" customHeight="1">
      <c r="A356" s="112"/>
      <c r="B356" s="114"/>
      <c r="C356" s="112"/>
      <c r="D356" s="112"/>
      <c r="E356" s="112"/>
      <c r="F356" s="112"/>
      <c r="G356" s="112"/>
      <c r="H356" s="112"/>
      <c r="I356" s="147"/>
      <c r="J356" s="112"/>
      <c r="K356" s="112"/>
      <c r="L356" s="112"/>
      <c r="M356" s="112"/>
      <c r="N356" s="112"/>
      <c r="O356" s="112"/>
      <c r="P356" s="112"/>
      <c r="Q356" s="112"/>
      <c r="R356" s="112"/>
      <c r="S356" s="112"/>
      <c r="T356" s="112"/>
      <c r="U356" s="112"/>
      <c r="V356" s="112"/>
      <c r="W356" s="112"/>
      <c r="X356" s="112"/>
      <c r="Y356" s="112"/>
      <c r="Z356" s="112"/>
      <c r="AA356" s="112"/>
    </row>
    <row r="357" spans="1:27" ht="14.25" customHeight="1">
      <c r="A357" s="112"/>
      <c r="B357" s="114"/>
      <c r="C357" s="112"/>
      <c r="D357" s="112"/>
      <c r="E357" s="112"/>
      <c r="F357" s="112"/>
      <c r="G357" s="112"/>
      <c r="H357" s="112"/>
      <c r="I357" s="147"/>
      <c r="J357" s="112"/>
      <c r="K357" s="112"/>
      <c r="L357" s="112"/>
      <c r="M357" s="112"/>
      <c r="N357" s="112"/>
      <c r="O357" s="112"/>
      <c r="P357" s="112"/>
      <c r="Q357" s="112"/>
      <c r="R357" s="112"/>
      <c r="S357" s="112"/>
      <c r="T357" s="112"/>
      <c r="U357" s="112"/>
      <c r="V357" s="112"/>
      <c r="W357" s="112"/>
      <c r="X357" s="112"/>
      <c r="Y357" s="112"/>
      <c r="Z357" s="112"/>
      <c r="AA357" s="112"/>
    </row>
    <row r="358" spans="1:27" ht="14.25" customHeight="1">
      <c r="A358" s="112"/>
      <c r="B358" s="114"/>
      <c r="C358" s="112"/>
      <c r="D358" s="112"/>
      <c r="E358" s="112"/>
      <c r="F358" s="112"/>
      <c r="G358" s="112"/>
      <c r="H358" s="112"/>
      <c r="I358" s="147"/>
      <c r="J358" s="112"/>
      <c r="K358" s="112"/>
      <c r="L358" s="112"/>
      <c r="M358" s="112"/>
      <c r="N358" s="112"/>
      <c r="O358" s="112"/>
      <c r="P358" s="112"/>
      <c r="Q358" s="112"/>
      <c r="R358" s="112"/>
      <c r="S358" s="112"/>
      <c r="T358" s="112"/>
      <c r="U358" s="112"/>
      <c r="V358" s="112"/>
      <c r="W358" s="112"/>
      <c r="X358" s="112"/>
      <c r="Y358" s="112"/>
      <c r="Z358" s="112"/>
      <c r="AA358" s="112"/>
    </row>
    <row r="359" spans="1:27" ht="14.25" customHeight="1">
      <c r="A359" s="112"/>
      <c r="B359" s="114"/>
      <c r="C359" s="112"/>
      <c r="D359" s="112"/>
      <c r="E359" s="112"/>
      <c r="F359" s="112"/>
      <c r="G359" s="112"/>
      <c r="H359" s="112"/>
      <c r="I359" s="147"/>
      <c r="J359" s="112"/>
      <c r="K359" s="112"/>
      <c r="L359" s="112"/>
      <c r="M359" s="112"/>
      <c r="N359" s="112"/>
      <c r="O359" s="112"/>
      <c r="P359" s="112"/>
      <c r="Q359" s="112"/>
      <c r="R359" s="112"/>
      <c r="S359" s="112"/>
      <c r="T359" s="112"/>
      <c r="U359" s="112"/>
      <c r="V359" s="112"/>
      <c r="W359" s="112"/>
      <c r="X359" s="112"/>
      <c r="Y359" s="112"/>
      <c r="Z359" s="112"/>
      <c r="AA359" s="112"/>
    </row>
    <row r="360" spans="1:27" ht="14.25" customHeight="1">
      <c r="A360" s="112"/>
      <c r="B360" s="114"/>
      <c r="C360" s="112"/>
      <c r="D360" s="112"/>
      <c r="E360" s="112"/>
      <c r="F360" s="112"/>
      <c r="G360" s="112"/>
      <c r="H360" s="112"/>
      <c r="I360" s="147"/>
      <c r="J360" s="112"/>
      <c r="K360" s="112"/>
      <c r="L360" s="112"/>
      <c r="M360" s="112"/>
      <c r="N360" s="112"/>
      <c r="O360" s="112"/>
      <c r="P360" s="112"/>
      <c r="Q360" s="112"/>
      <c r="R360" s="112"/>
      <c r="S360" s="112"/>
      <c r="T360" s="112"/>
      <c r="U360" s="112"/>
      <c r="V360" s="112"/>
      <c r="W360" s="112"/>
      <c r="X360" s="112"/>
      <c r="Y360" s="112"/>
      <c r="Z360" s="112"/>
      <c r="AA360" s="112"/>
    </row>
    <row r="361" spans="1:27" ht="14.25" customHeight="1">
      <c r="A361" s="112"/>
      <c r="B361" s="114"/>
      <c r="C361" s="112"/>
      <c r="D361" s="112"/>
      <c r="E361" s="112"/>
      <c r="F361" s="112"/>
      <c r="G361" s="112"/>
      <c r="H361" s="112"/>
      <c r="I361" s="147"/>
      <c r="J361" s="112"/>
      <c r="K361" s="112"/>
      <c r="L361" s="112"/>
      <c r="M361" s="112"/>
      <c r="N361" s="112"/>
      <c r="O361" s="112"/>
      <c r="P361" s="112"/>
      <c r="Q361" s="112"/>
      <c r="R361" s="112"/>
      <c r="S361" s="112"/>
      <c r="T361" s="112"/>
      <c r="U361" s="112"/>
      <c r="V361" s="112"/>
      <c r="W361" s="112"/>
      <c r="X361" s="112"/>
      <c r="Y361" s="112"/>
      <c r="Z361" s="112"/>
      <c r="AA361" s="112"/>
    </row>
    <row r="362" spans="1:27" ht="14.25" customHeight="1">
      <c r="A362" s="112"/>
      <c r="B362" s="114"/>
      <c r="C362" s="112"/>
      <c r="D362" s="112"/>
      <c r="E362" s="112"/>
      <c r="F362" s="112"/>
      <c r="G362" s="112"/>
      <c r="H362" s="112"/>
      <c r="I362" s="147"/>
      <c r="J362" s="112"/>
      <c r="K362" s="112"/>
      <c r="L362" s="112"/>
      <c r="M362" s="112"/>
      <c r="N362" s="112"/>
      <c r="O362" s="112"/>
      <c r="P362" s="112"/>
      <c r="Q362" s="112"/>
      <c r="R362" s="112"/>
      <c r="S362" s="112"/>
      <c r="T362" s="112"/>
      <c r="U362" s="112"/>
      <c r="V362" s="112"/>
      <c r="W362" s="112"/>
      <c r="X362" s="112"/>
      <c r="Y362" s="112"/>
      <c r="Z362" s="112"/>
      <c r="AA362" s="112"/>
    </row>
    <row r="363" spans="1:27" ht="14.25" customHeight="1">
      <c r="A363" s="112"/>
      <c r="B363" s="114"/>
      <c r="C363" s="112"/>
      <c r="D363" s="112"/>
      <c r="E363" s="112"/>
      <c r="F363" s="112"/>
      <c r="G363" s="112"/>
      <c r="H363" s="112"/>
      <c r="I363" s="147"/>
      <c r="J363" s="112"/>
      <c r="K363" s="112"/>
      <c r="L363" s="112"/>
      <c r="M363" s="112"/>
      <c r="N363" s="112"/>
      <c r="O363" s="112"/>
      <c r="P363" s="112"/>
      <c r="Q363" s="112"/>
      <c r="R363" s="112"/>
      <c r="S363" s="112"/>
      <c r="T363" s="112"/>
      <c r="U363" s="112"/>
      <c r="V363" s="112"/>
      <c r="W363" s="112"/>
      <c r="X363" s="112"/>
      <c r="Y363" s="112"/>
      <c r="Z363" s="112"/>
      <c r="AA363" s="112"/>
    </row>
    <row r="364" spans="1:27" ht="14.25" customHeight="1">
      <c r="A364" s="112"/>
      <c r="B364" s="114"/>
      <c r="C364" s="112"/>
      <c r="D364" s="112"/>
      <c r="E364" s="112"/>
      <c r="F364" s="112"/>
      <c r="G364" s="112"/>
      <c r="H364" s="112"/>
      <c r="I364" s="147"/>
      <c r="J364" s="112"/>
      <c r="K364" s="112"/>
      <c r="L364" s="112"/>
      <c r="M364" s="112"/>
      <c r="N364" s="112"/>
      <c r="O364" s="112"/>
      <c r="P364" s="112"/>
      <c r="Q364" s="112"/>
      <c r="R364" s="112"/>
      <c r="S364" s="112"/>
      <c r="T364" s="112"/>
      <c r="U364" s="112"/>
      <c r="V364" s="112"/>
      <c r="W364" s="112"/>
      <c r="X364" s="112"/>
      <c r="Y364" s="112"/>
      <c r="Z364" s="112"/>
      <c r="AA364" s="112"/>
    </row>
    <row r="365" spans="1:27" ht="14.25" customHeight="1">
      <c r="A365" s="112"/>
      <c r="B365" s="114"/>
      <c r="C365" s="112"/>
      <c r="D365" s="112"/>
      <c r="E365" s="112"/>
      <c r="F365" s="112"/>
      <c r="G365" s="112"/>
      <c r="H365" s="112"/>
      <c r="I365" s="147"/>
      <c r="J365" s="112"/>
      <c r="K365" s="112"/>
      <c r="L365" s="112"/>
      <c r="M365" s="112"/>
      <c r="N365" s="112"/>
      <c r="O365" s="112"/>
      <c r="P365" s="112"/>
      <c r="Q365" s="112"/>
      <c r="R365" s="112"/>
      <c r="S365" s="112"/>
      <c r="T365" s="112"/>
      <c r="U365" s="112"/>
      <c r="V365" s="112"/>
      <c r="W365" s="112"/>
      <c r="X365" s="112"/>
      <c r="Y365" s="112"/>
      <c r="Z365" s="112"/>
      <c r="AA365" s="112"/>
    </row>
    <row r="366" spans="1:27" ht="14.25" customHeight="1">
      <c r="A366" s="112"/>
      <c r="B366" s="114"/>
      <c r="C366" s="112"/>
      <c r="D366" s="112"/>
      <c r="E366" s="112"/>
      <c r="F366" s="112"/>
      <c r="G366" s="112"/>
      <c r="H366" s="112"/>
      <c r="I366" s="147"/>
      <c r="J366" s="112"/>
      <c r="K366" s="112"/>
      <c r="L366" s="112"/>
      <c r="M366" s="112"/>
      <c r="N366" s="112"/>
      <c r="O366" s="112"/>
      <c r="P366" s="112"/>
      <c r="Q366" s="112"/>
      <c r="R366" s="112"/>
      <c r="S366" s="112"/>
      <c r="T366" s="112"/>
      <c r="U366" s="112"/>
      <c r="V366" s="112"/>
      <c r="W366" s="112"/>
      <c r="X366" s="112"/>
      <c r="Y366" s="112"/>
      <c r="Z366" s="112"/>
      <c r="AA366" s="112"/>
    </row>
    <row r="367" spans="1:27" ht="14.25" customHeight="1">
      <c r="A367" s="112"/>
      <c r="B367" s="114"/>
      <c r="C367" s="112"/>
      <c r="D367" s="112"/>
      <c r="E367" s="112"/>
      <c r="F367" s="112"/>
      <c r="G367" s="112"/>
      <c r="H367" s="112"/>
      <c r="I367" s="147"/>
      <c r="J367" s="112"/>
      <c r="K367" s="112"/>
      <c r="L367" s="112"/>
      <c r="M367" s="112"/>
      <c r="N367" s="112"/>
      <c r="O367" s="112"/>
      <c r="P367" s="112"/>
      <c r="Q367" s="112"/>
      <c r="R367" s="112"/>
      <c r="S367" s="112"/>
      <c r="T367" s="112"/>
      <c r="U367" s="112"/>
      <c r="V367" s="112"/>
      <c r="W367" s="112"/>
      <c r="X367" s="112"/>
      <c r="Y367" s="112"/>
      <c r="Z367" s="112"/>
      <c r="AA367" s="112"/>
    </row>
    <row r="368" spans="1:27" ht="14.25" customHeight="1">
      <c r="A368" s="112"/>
      <c r="B368" s="114"/>
      <c r="C368" s="112"/>
      <c r="D368" s="112"/>
      <c r="E368" s="112"/>
      <c r="F368" s="112"/>
      <c r="G368" s="112"/>
      <c r="H368" s="112"/>
      <c r="I368" s="147"/>
      <c r="J368" s="112"/>
      <c r="K368" s="112"/>
      <c r="L368" s="112"/>
      <c r="M368" s="112"/>
      <c r="N368" s="112"/>
      <c r="O368" s="112"/>
      <c r="P368" s="112"/>
      <c r="Q368" s="112"/>
      <c r="R368" s="112"/>
      <c r="S368" s="112"/>
      <c r="T368" s="112"/>
      <c r="U368" s="112"/>
      <c r="V368" s="112"/>
      <c r="W368" s="112"/>
      <c r="X368" s="112"/>
      <c r="Y368" s="112"/>
      <c r="Z368" s="112"/>
      <c r="AA368" s="112"/>
    </row>
    <row r="369" spans="1:27" ht="14.25" customHeight="1">
      <c r="A369" s="112"/>
      <c r="B369" s="114"/>
      <c r="C369" s="112"/>
      <c r="D369" s="112"/>
      <c r="E369" s="112"/>
      <c r="F369" s="112"/>
      <c r="G369" s="112"/>
      <c r="H369" s="112"/>
      <c r="I369" s="147"/>
      <c r="J369" s="112"/>
      <c r="K369" s="112"/>
      <c r="L369" s="112"/>
      <c r="M369" s="112"/>
      <c r="N369" s="112"/>
      <c r="O369" s="112"/>
      <c r="P369" s="112"/>
      <c r="Q369" s="112"/>
      <c r="R369" s="112"/>
      <c r="S369" s="112"/>
      <c r="T369" s="112"/>
      <c r="U369" s="112"/>
      <c r="V369" s="112"/>
      <c r="W369" s="112"/>
      <c r="X369" s="112"/>
      <c r="Y369" s="112"/>
      <c r="Z369" s="112"/>
      <c r="AA369" s="112"/>
    </row>
    <row r="370" spans="1:27" ht="14.25" customHeight="1">
      <c r="A370" s="112"/>
      <c r="B370" s="114"/>
      <c r="C370" s="112"/>
      <c r="D370" s="112"/>
      <c r="E370" s="112"/>
      <c r="F370" s="112"/>
      <c r="G370" s="112"/>
      <c r="H370" s="112"/>
      <c r="I370" s="147"/>
      <c r="J370" s="112"/>
      <c r="K370" s="112"/>
      <c r="L370" s="112"/>
      <c r="M370" s="112"/>
      <c r="N370" s="112"/>
      <c r="O370" s="112"/>
      <c r="P370" s="112"/>
      <c r="Q370" s="112"/>
      <c r="R370" s="112"/>
      <c r="S370" s="112"/>
      <c r="T370" s="112"/>
      <c r="U370" s="112"/>
      <c r="V370" s="112"/>
      <c r="W370" s="112"/>
      <c r="X370" s="112"/>
      <c r="Y370" s="112"/>
      <c r="Z370" s="112"/>
      <c r="AA370" s="112"/>
    </row>
    <row r="371" spans="1:27" ht="14.25" customHeight="1">
      <c r="A371" s="112"/>
      <c r="B371" s="114"/>
      <c r="C371" s="112"/>
      <c r="D371" s="112"/>
      <c r="E371" s="112"/>
      <c r="F371" s="112"/>
      <c r="G371" s="112"/>
      <c r="H371" s="112"/>
      <c r="I371" s="147"/>
      <c r="J371" s="112"/>
      <c r="K371" s="112"/>
      <c r="L371" s="112"/>
      <c r="M371" s="112"/>
      <c r="N371" s="112"/>
      <c r="O371" s="112"/>
      <c r="P371" s="112"/>
      <c r="Q371" s="112"/>
      <c r="R371" s="112"/>
      <c r="S371" s="112"/>
      <c r="T371" s="112"/>
      <c r="U371" s="112"/>
      <c r="V371" s="112"/>
      <c r="W371" s="112"/>
      <c r="X371" s="112"/>
      <c r="Y371" s="112"/>
      <c r="Z371" s="112"/>
      <c r="AA371" s="112"/>
    </row>
    <row r="372" spans="1:27" ht="14.25" customHeight="1">
      <c r="A372" s="112"/>
      <c r="B372" s="114"/>
      <c r="C372" s="112"/>
      <c r="D372" s="112"/>
      <c r="E372" s="112"/>
      <c r="F372" s="112"/>
      <c r="G372" s="112"/>
      <c r="H372" s="112"/>
      <c r="I372" s="147"/>
      <c r="J372" s="112"/>
      <c r="K372" s="112"/>
      <c r="L372" s="112"/>
      <c r="M372" s="112"/>
      <c r="N372" s="112"/>
      <c r="O372" s="112"/>
      <c r="P372" s="112"/>
      <c r="Q372" s="112"/>
      <c r="R372" s="112"/>
      <c r="S372" s="112"/>
      <c r="T372" s="112"/>
      <c r="U372" s="112"/>
      <c r="V372" s="112"/>
      <c r="W372" s="112"/>
      <c r="X372" s="112"/>
      <c r="Y372" s="112"/>
      <c r="Z372" s="112"/>
      <c r="AA372" s="112"/>
    </row>
    <row r="373" spans="1:27" ht="14.25" customHeight="1">
      <c r="A373" s="112"/>
      <c r="B373" s="114"/>
      <c r="C373" s="112"/>
      <c r="D373" s="112"/>
      <c r="E373" s="112"/>
      <c r="F373" s="112"/>
      <c r="G373" s="112"/>
      <c r="H373" s="112"/>
      <c r="I373" s="147"/>
      <c r="J373" s="112"/>
      <c r="K373" s="112"/>
      <c r="L373" s="112"/>
      <c r="M373" s="112"/>
      <c r="N373" s="112"/>
      <c r="O373" s="112"/>
      <c r="P373" s="112"/>
      <c r="Q373" s="112"/>
      <c r="R373" s="112"/>
      <c r="S373" s="112"/>
      <c r="T373" s="112"/>
      <c r="U373" s="112"/>
      <c r="V373" s="112"/>
      <c r="W373" s="112"/>
      <c r="X373" s="112"/>
      <c r="Y373" s="112"/>
      <c r="Z373" s="112"/>
      <c r="AA373" s="112"/>
    </row>
    <row r="374" spans="1:27" ht="14.25" customHeight="1">
      <c r="A374" s="112"/>
      <c r="B374" s="114"/>
      <c r="C374" s="112"/>
      <c r="D374" s="112"/>
      <c r="E374" s="112"/>
      <c r="F374" s="112"/>
      <c r="G374" s="112"/>
      <c r="H374" s="112"/>
      <c r="I374" s="147"/>
      <c r="J374" s="112"/>
      <c r="K374" s="112"/>
      <c r="L374" s="112"/>
      <c r="M374" s="112"/>
      <c r="N374" s="112"/>
      <c r="O374" s="112"/>
      <c r="P374" s="112"/>
      <c r="Q374" s="112"/>
      <c r="R374" s="112"/>
      <c r="S374" s="112"/>
      <c r="T374" s="112"/>
      <c r="U374" s="112"/>
      <c r="V374" s="112"/>
      <c r="W374" s="112"/>
      <c r="X374" s="112"/>
      <c r="Y374" s="112"/>
      <c r="Z374" s="112"/>
      <c r="AA374" s="112"/>
    </row>
    <row r="375" spans="1:27" ht="14.25" customHeight="1">
      <c r="A375" s="112"/>
      <c r="B375" s="114"/>
      <c r="C375" s="112"/>
      <c r="D375" s="112"/>
      <c r="E375" s="112"/>
      <c r="F375" s="112"/>
      <c r="G375" s="112"/>
      <c r="H375" s="112"/>
      <c r="I375" s="147"/>
      <c r="J375" s="112"/>
      <c r="K375" s="112"/>
      <c r="L375" s="112"/>
      <c r="M375" s="112"/>
      <c r="N375" s="112"/>
      <c r="O375" s="112"/>
      <c r="P375" s="112"/>
      <c r="Q375" s="112"/>
      <c r="R375" s="112"/>
      <c r="S375" s="112"/>
      <c r="T375" s="112"/>
      <c r="U375" s="112"/>
      <c r="V375" s="112"/>
      <c r="W375" s="112"/>
      <c r="X375" s="112"/>
      <c r="Y375" s="112"/>
      <c r="Z375" s="112"/>
      <c r="AA375" s="112"/>
    </row>
    <row r="376" spans="1:27" ht="14.25" customHeight="1">
      <c r="A376" s="112"/>
      <c r="B376" s="114"/>
      <c r="C376" s="112"/>
      <c r="D376" s="112"/>
      <c r="E376" s="112"/>
      <c r="F376" s="112"/>
      <c r="G376" s="112"/>
      <c r="H376" s="112"/>
      <c r="I376" s="147"/>
      <c r="J376" s="112"/>
      <c r="K376" s="112"/>
      <c r="L376" s="112"/>
      <c r="M376" s="112"/>
      <c r="N376" s="112"/>
      <c r="O376" s="112"/>
      <c r="P376" s="112"/>
      <c r="Q376" s="112"/>
      <c r="R376" s="112"/>
      <c r="S376" s="112"/>
      <c r="T376" s="112"/>
      <c r="U376" s="112"/>
      <c r="V376" s="112"/>
      <c r="W376" s="112"/>
      <c r="X376" s="112"/>
      <c r="Y376" s="112"/>
      <c r="Z376" s="112"/>
      <c r="AA376" s="112"/>
    </row>
    <row r="377" spans="1:27" ht="14.25" customHeight="1">
      <c r="A377" s="112"/>
      <c r="B377" s="114"/>
      <c r="C377" s="112"/>
      <c r="D377" s="112"/>
      <c r="E377" s="112"/>
      <c r="F377" s="112"/>
      <c r="G377" s="112"/>
      <c r="H377" s="112"/>
      <c r="I377" s="147"/>
      <c r="J377" s="112"/>
      <c r="K377" s="112"/>
      <c r="L377" s="112"/>
      <c r="M377" s="112"/>
      <c r="N377" s="112"/>
      <c r="O377" s="112"/>
      <c r="P377" s="112"/>
      <c r="Q377" s="112"/>
      <c r="R377" s="112"/>
      <c r="S377" s="112"/>
      <c r="T377" s="112"/>
      <c r="U377" s="112"/>
      <c r="V377" s="112"/>
      <c r="W377" s="112"/>
      <c r="X377" s="112"/>
      <c r="Y377" s="112"/>
      <c r="Z377" s="112"/>
      <c r="AA377" s="112"/>
    </row>
    <row r="378" spans="1:27" ht="14.25" customHeight="1">
      <c r="A378" s="112"/>
      <c r="B378" s="114"/>
      <c r="C378" s="112"/>
      <c r="D378" s="112"/>
      <c r="E378" s="112"/>
      <c r="F378" s="112"/>
      <c r="G378" s="112"/>
      <c r="H378" s="112"/>
      <c r="I378" s="147"/>
      <c r="J378" s="112"/>
      <c r="K378" s="112"/>
      <c r="L378" s="112"/>
      <c r="M378" s="112"/>
      <c r="N378" s="112"/>
      <c r="O378" s="112"/>
      <c r="P378" s="112"/>
      <c r="Q378" s="112"/>
      <c r="R378" s="112"/>
      <c r="S378" s="112"/>
      <c r="T378" s="112"/>
      <c r="U378" s="112"/>
      <c r="V378" s="112"/>
      <c r="W378" s="112"/>
      <c r="X378" s="112"/>
      <c r="Y378" s="112"/>
      <c r="Z378" s="112"/>
      <c r="AA378" s="112"/>
    </row>
    <row r="379" spans="1:27" ht="14.25" customHeight="1">
      <c r="A379" s="112"/>
      <c r="B379" s="114"/>
      <c r="C379" s="112"/>
      <c r="D379" s="112"/>
      <c r="E379" s="112"/>
      <c r="F379" s="112"/>
      <c r="G379" s="112"/>
      <c r="H379" s="112"/>
      <c r="I379" s="147"/>
      <c r="J379" s="112"/>
      <c r="K379" s="112"/>
      <c r="L379" s="112"/>
      <c r="M379" s="112"/>
      <c r="N379" s="112"/>
      <c r="O379" s="112"/>
      <c r="P379" s="112"/>
      <c r="Q379" s="112"/>
      <c r="R379" s="112"/>
      <c r="S379" s="112"/>
      <c r="T379" s="112"/>
      <c r="U379" s="112"/>
      <c r="V379" s="112"/>
      <c r="W379" s="112"/>
      <c r="X379" s="112"/>
      <c r="Y379" s="112"/>
      <c r="Z379" s="112"/>
      <c r="AA379" s="112"/>
    </row>
    <row r="380" spans="1:27" ht="14.25" customHeight="1">
      <c r="A380" s="112"/>
      <c r="B380" s="114"/>
      <c r="C380" s="112"/>
      <c r="D380" s="112"/>
      <c r="E380" s="112"/>
      <c r="F380" s="112"/>
      <c r="G380" s="112"/>
      <c r="H380" s="112"/>
      <c r="I380" s="147"/>
      <c r="J380" s="112"/>
      <c r="K380" s="112"/>
      <c r="L380" s="112"/>
      <c r="M380" s="112"/>
      <c r="N380" s="112"/>
      <c r="O380" s="112"/>
      <c r="P380" s="112"/>
      <c r="Q380" s="112"/>
      <c r="R380" s="112"/>
      <c r="S380" s="112"/>
      <c r="T380" s="112"/>
      <c r="U380" s="112"/>
      <c r="V380" s="112"/>
      <c r="W380" s="112"/>
      <c r="X380" s="112"/>
      <c r="Y380" s="112"/>
      <c r="Z380" s="112"/>
      <c r="AA380" s="112"/>
    </row>
    <row r="381" spans="1:27" ht="14.25" customHeight="1">
      <c r="A381" s="112"/>
      <c r="B381" s="114"/>
      <c r="C381" s="112"/>
      <c r="D381" s="112"/>
      <c r="E381" s="112"/>
      <c r="F381" s="112"/>
      <c r="G381" s="112"/>
      <c r="H381" s="112"/>
      <c r="I381" s="147"/>
      <c r="J381" s="112"/>
      <c r="K381" s="112"/>
      <c r="L381" s="112"/>
      <c r="M381" s="112"/>
      <c r="N381" s="112"/>
      <c r="O381" s="112"/>
      <c r="P381" s="112"/>
      <c r="Q381" s="112"/>
      <c r="R381" s="112"/>
      <c r="S381" s="112"/>
      <c r="T381" s="112"/>
      <c r="U381" s="112"/>
      <c r="V381" s="112"/>
      <c r="W381" s="112"/>
      <c r="X381" s="112"/>
      <c r="Y381" s="112"/>
      <c r="Z381" s="112"/>
      <c r="AA381" s="112"/>
    </row>
    <row r="382" spans="1:27" ht="14.25" customHeight="1">
      <c r="A382" s="112"/>
      <c r="B382" s="114"/>
      <c r="C382" s="112"/>
      <c r="D382" s="112"/>
      <c r="E382" s="112"/>
      <c r="F382" s="112"/>
      <c r="G382" s="112"/>
      <c r="H382" s="112"/>
      <c r="I382" s="147"/>
      <c r="J382" s="112"/>
      <c r="K382" s="112"/>
      <c r="L382" s="112"/>
      <c r="M382" s="112"/>
      <c r="N382" s="112"/>
      <c r="O382" s="112"/>
      <c r="P382" s="112"/>
      <c r="Q382" s="112"/>
      <c r="R382" s="112"/>
      <c r="S382" s="112"/>
      <c r="T382" s="112"/>
      <c r="U382" s="112"/>
      <c r="V382" s="112"/>
      <c r="W382" s="112"/>
      <c r="X382" s="112"/>
      <c r="Y382" s="112"/>
      <c r="Z382" s="112"/>
      <c r="AA382" s="112"/>
    </row>
    <row r="383" spans="1:27" ht="14.25" customHeight="1">
      <c r="A383" s="112"/>
      <c r="B383" s="114"/>
      <c r="C383" s="112"/>
      <c r="D383" s="112"/>
      <c r="E383" s="112"/>
      <c r="F383" s="112"/>
      <c r="G383" s="112"/>
      <c r="H383" s="112"/>
      <c r="I383" s="147"/>
      <c r="J383" s="112"/>
      <c r="K383" s="112"/>
      <c r="L383" s="112"/>
      <c r="M383" s="112"/>
      <c r="N383" s="112"/>
      <c r="O383" s="112"/>
      <c r="P383" s="112"/>
      <c r="Q383" s="112"/>
      <c r="R383" s="112"/>
      <c r="S383" s="112"/>
      <c r="T383" s="112"/>
      <c r="U383" s="112"/>
      <c r="V383" s="112"/>
      <c r="W383" s="112"/>
      <c r="X383" s="112"/>
      <c r="Y383" s="112"/>
      <c r="Z383" s="112"/>
      <c r="AA383" s="112"/>
    </row>
    <row r="384" spans="1:27" ht="14.25" customHeight="1">
      <c r="A384" s="112"/>
      <c r="B384" s="114"/>
      <c r="C384" s="112"/>
      <c r="D384" s="112"/>
      <c r="E384" s="112"/>
      <c r="F384" s="112"/>
      <c r="G384" s="112"/>
      <c r="H384" s="112"/>
      <c r="I384" s="147"/>
      <c r="J384" s="112"/>
      <c r="K384" s="112"/>
      <c r="L384" s="112"/>
      <c r="M384" s="112"/>
      <c r="N384" s="112"/>
      <c r="O384" s="112"/>
      <c r="P384" s="112"/>
      <c r="Q384" s="112"/>
      <c r="R384" s="112"/>
      <c r="S384" s="112"/>
      <c r="T384" s="112"/>
      <c r="U384" s="112"/>
      <c r="V384" s="112"/>
      <c r="W384" s="112"/>
      <c r="X384" s="112"/>
      <c r="Y384" s="112"/>
      <c r="Z384" s="112"/>
      <c r="AA384" s="112"/>
    </row>
    <row r="385" spans="1:27" ht="14.25" customHeight="1">
      <c r="A385" s="112"/>
      <c r="B385" s="114"/>
      <c r="C385" s="112"/>
      <c r="D385" s="112"/>
      <c r="E385" s="112"/>
      <c r="F385" s="112"/>
      <c r="G385" s="112"/>
      <c r="H385" s="112"/>
      <c r="I385" s="147"/>
      <c r="J385" s="112"/>
      <c r="K385" s="112"/>
      <c r="L385" s="112"/>
      <c r="M385" s="112"/>
      <c r="N385" s="112"/>
      <c r="O385" s="112"/>
      <c r="P385" s="112"/>
      <c r="Q385" s="112"/>
      <c r="R385" s="112"/>
      <c r="S385" s="112"/>
      <c r="T385" s="112"/>
      <c r="U385" s="112"/>
      <c r="V385" s="112"/>
      <c r="W385" s="112"/>
      <c r="X385" s="112"/>
      <c r="Y385" s="112"/>
      <c r="Z385" s="112"/>
      <c r="AA385" s="112"/>
    </row>
    <row r="386" spans="1:27" ht="14.25" customHeight="1">
      <c r="A386" s="112"/>
      <c r="B386" s="114"/>
      <c r="C386" s="112"/>
      <c r="D386" s="112"/>
      <c r="E386" s="112"/>
      <c r="F386" s="112"/>
      <c r="G386" s="112"/>
      <c r="H386" s="112"/>
      <c r="I386" s="147"/>
      <c r="J386" s="112"/>
      <c r="K386" s="112"/>
      <c r="L386" s="112"/>
      <c r="M386" s="112"/>
      <c r="N386" s="112"/>
      <c r="O386" s="112"/>
      <c r="P386" s="112"/>
      <c r="Q386" s="112"/>
      <c r="R386" s="112"/>
      <c r="S386" s="112"/>
      <c r="T386" s="112"/>
      <c r="U386" s="112"/>
      <c r="V386" s="112"/>
      <c r="W386" s="112"/>
      <c r="X386" s="112"/>
      <c r="Y386" s="112"/>
      <c r="Z386" s="112"/>
      <c r="AA386" s="112"/>
    </row>
    <row r="387" spans="1:27" ht="14.25" customHeight="1">
      <c r="A387" s="112"/>
      <c r="B387" s="114"/>
      <c r="C387" s="112"/>
      <c r="D387" s="112"/>
      <c r="E387" s="112"/>
      <c r="F387" s="112"/>
      <c r="G387" s="112"/>
      <c r="H387" s="112"/>
      <c r="I387" s="147"/>
      <c r="J387" s="112"/>
      <c r="K387" s="112"/>
      <c r="L387" s="112"/>
      <c r="M387" s="112"/>
      <c r="N387" s="112"/>
      <c r="O387" s="112"/>
      <c r="P387" s="112"/>
      <c r="Q387" s="112"/>
      <c r="R387" s="112"/>
      <c r="S387" s="112"/>
      <c r="T387" s="112"/>
      <c r="U387" s="112"/>
      <c r="V387" s="112"/>
      <c r="W387" s="112"/>
      <c r="X387" s="112"/>
      <c r="Y387" s="112"/>
      <c r="Z387" s="112"/>
      <c r="AA387" s="112"/>
    </row>
    <row r="388" spans="1:27" ht="14.25" customHeight="1">
      <c r="A388" s="112"/>
      <c r="B388" s="114"/>
      <c r="C388" s="112"/>
      <c r="D388" s="112"/>
      <c r="E388" s="112"/>
      <c r="F388" s="112"/>
      <c r="G388" s="112"/>
      <c r="H388" s="112"/>
      <c r="I388" s="147"/>
      <c r="J388" s="112"/>
      <c r="K388" s="112"/>
      <c r="L388" s="112"/>
      <c r="M388" s="112"/>
      <c r="N388" s="112"/>
      <c r="O388" s="112"/>
      <c r="P388" s="112"/>
      <c r="Q388" s="112"/>
      <c r="R388" s="112"/>
      <c r="S388" s="112"/>
      <c r="T388" s="112"/>
      <c r="U388" s="112"/>
      <c r="V388" s="112"/>
      <c r="W388" s="112"/>
      <c r="X388" s="112"/>
      <c r="Y388" s="112"/>
      <c r="Z388" s="112"/>
      <c r="AA388" s="112"/>
    </row>
    <row r="389" spans="1:27" ht="14.25" customHeight="1">
      <c r="A389" s="112"/>
      <c r="B389" s="114"/>
      <c r="C389" s="112"/>
      <c r="D389" s="112"/>
      <c r="E389" s="112"/>
      <c r="F389" s="112"/>
      <c r="G389" s="112"/>
      <c r="H389" s="112"/>
      <c r="I389" s="147"/>
      <c r="J389" s="112"/>
      <c r="K389" s="112"/>
      <c r="L389" s="112"/>
      <c r="M389" s="112"/>
      <c r="N389" s="112"/>
      <c r="O389" s="112"/>
      <c r="P389" s="112"/>
      <c r="Q389" s="112"/>
      <c r="R389" s="112"/>
      <c r="S389" s="112"/>
      <c r="T389" s="112"/>
      <c r="U389" s="112"/>
      <c r="V389" s="112"/>
      <c r="W389" s="112"/>
      <c r="X389" s="112"/>
      <c r="Y389" s="112"/>
      <c r="Z389" s="112"/>
      <c r="AA389" s="112"/>
    </row>
    <row r="390" spans="1:27" ht="14.25" customHeight="1">
      <c r="A390" s="112"/>
      <c r="B390" s="114"/>
      <c r="C390" s="112"/>
      <c r="D390" s="112"/>
      <c r="E390" s="112"/>
      <c r="F390" s="112"/>
      <c r="G390" s="112"/>
      <c r="H390" s="112"/>
      <c r="I390" s="147"/>
      <c r="J390" s="112"/>
      <c r="K390" s="112"/>
      <c r="L390" s="112"/>
      <c r="M390" s="112"/>
      <c r="N390" s="112"/>
      <c r="O390" s="112"/>
      <c r="P390" s="112"/>
      <c r="Q390" s="112"/>
      <c r="R390" s="112"/>
      <c r="S390" s="112"/>
      <c r="T390" s="112"/>
      <c r="U390" s="112"/>
      <c r="V390" s="112"/>
      <c r="W390" s="112"/>
      <c r="X390" s="112"/>
      <c r="Y390" s="112"/>
      <c r="Z390" s="112"/>
      <c r="AA390" s="112"/>
    </row>
    <row r="391" spans="1:27" ht="14.25" customHeight="1">
      <c r="A391" s="112"/>
      <c r="B391" s="114"/>
      <c r="C391" s="112"/>
      <c r="D391" s="112"/>
      <c r="E391" s="112"/>
      <c r="F391" s="112"/>
      <c r="G391" s="112"/>
      <c r="H391" s="112"/>
      <c r="I391" s="147"/>
      <c r="J391" s="112"/>
      <c r="K391" s="112"/>
      <c r="L391" s="112"/>
      <c r="M391" s="112"/>
      <c r="N391" s="112"/>
      <c r="O391" s="112"/>
      <c r="P391" s="112"/>
      <c r="Q391" s="112"/>
      <c r="R391" s="112"/>
      <c r="S391" s="112"/>
      <c r="T391" s="112"/>
      <c r="U391" s="112"/>
      <c r="V391" s="112"/>
      <c r="W391" s="112"/>
      <c r="X391" s="112"/>
      <c r="Y391" s="112"/>
      <c r="Z391" s="112"/>
      <c r="AA391" s="112"/>
    </row>
    <row r="392" spans="1:27" ht="14.25" customHeight="1">
      <c r="A392" s="112"/>
      <c r="B392" s="114"/>
      <c r="C392" s="112"/>
      <c r="D392" s="112"/>
      <c r="E392" s="112"/>
      <c r="F392" s="112"/>
      <c r="G392" s="112"/>
      <c r="H392" s="112"/>
      <c r="I392" s="147"/>
      <c r="J392" s="112"/>
      <c r="K392" s="112"/>
      <c r="L392" s="112"/>
      <c r="M392" s="112"/>
      <c r="N392" s="112"/>
      <c r="O392" s="112"/>
      <c r="P392" s="112"/>
      <c r="Q392" s="112"/>
      <c r="R392" s="112"/>
      <c r="S392" s="112"/>
      <c r="T392" s="112"/>
      <c r="U392" s="112"/>
      <c r="V392" s="112"/>
      <c r="W392" s="112"/>
      <c r="X392" s="112"/>
      <c r="Y392" s="112"/>
      <c r="Z392" s="112"/>
      <c r="AA392" s="112"/>
    </row>
    <row r="393" spans="1:27" ht="14.25" customHeight="1">
      <c r="A393" s="112"/>
      <c r="B393" s="114"/>
      <c r="C393" s="112"/>
      <c r="D393" s="112"/>
      <c r="E393" s="112"/>
      <c r="F393" s="112"/>
      <c r="G393" s="112"/>
      <c r="H393" s="112"/>
      <c r="I393" s="147"/>
      <c r="J393" s="112"/>
      <c r="K393" s="112"/>
      <c r="L393" s="112"/>
      <c r="M393" s="112"/>
      <c r="N393" s="112"/>
      <c r="O393" s="112"/>
      <c r="P393" s="112"/>
      <c r="Q393" s="112"/>
      <c r="R393" s="112"/>
      <c r="S393" s="112"/>
      <c r="T393" s="112"/>
      <c r="U393" s="112"/>
      <c r="V393" s="112"/>
      <c r="W393" s="112"/>
      <c r="X393" s="112"/>
      <c r="Y393" s="112"/>
      <c r="Z393" s="112"/>
      <c r="AA393" s="112"/>
    </row>
    <row r="394" spans="1:27" ht="14.25" customHeight="1">
      <c r="A394" s="112"/>
      <c r="B394" s="114"/>
      <c r="C394" s="112"/>
      <c r="D394" s="112"/>
      <c r="E394" s="112"/>
      <c r="F394" s="112"/>
      <c r="G394" s="112"/>
      <c r="H394" s="112"/>
      <c r="I394" s="147"/>
      <c r="J394" s="112"/>
      <c r="K394" s="112"/>
      <c r="L394" s="112"/>
      <c r="M394" s="112"/>
      <c r="N394" s="112"/>
      <c r="O394" s="112"/>
      <c r="P394" s="112"/>
      <c r="Q394" s="112"/>
      <c r="R394" s="112"/>
      <c r="S394" s="112"/>
      <c r="T394" s="112"/>
      <c r="U394" s="112"/>
      <c r="V394" s="112"/>
      <c r="W394" s="112"/>
      <c r="X394" s="112"/>
      <c r="Y394" s="112"/>
      <c r="Z394" s="112"/>
      <c r="AA394" s="112"/>
    </row>
    <row r="395" spans="1:27" ht="14.25" customHeight="1">
      <c r="A395" s="112"/>
      <c r="B395" s="114"/>
      <c r="C395" s="112"/>
      <c r="D395" s="112"/>
      <c r="E395" s="112"/>
      <c r="F395" s="112"/>
      <c r="G395" s="112"/>
      <c r="H395" s="112"/>
      <c r="I395" s="147"/>
      <c r="J395" s="112"/>
      <c r="K395" s="112"/>
      <c r="L395" s="112"/>
      <c r="M395" s="112"/>
      <c r="N395" s="112"/>
      <c r="O395" s="112"/>
      <c r="P395" s="112"/>
      <c r="Q395" s="112"/>
      <c r="R395" s="112"/>
      <c r="S395" s="112"/>
      <c r="T395" s="112"/>
      <c r="U395" s="112"/>
      <c r="V395" s="112"/>
      <c r="W395" s="112"/>
      <c r="X395" s="112"/>
      <c r="Y395" s="112"/>
      <c r="Z395" s="112"/>
      <c r="AA395" s="112"/>
    </row>
    <row r="396" spans="1:27" ht="14.25" customHeight="1">
      <c r="A396" s="112"/>
      <c r="B396" s="114"/>
      <c r="C396" s="112"/>
      <c r="D396" s="112"/>
      <c r="E396" s="112"/>
      <c r="F396" s="112"/>
      <c r="G396" s="112"/>
      <c r="H396" s="112"/>
      <c r="I396" s="147"/>
      <c r="J396" s="112"/>
      <c r="K396" s="112"/>
      <c r="L396" s="112"/>
      <c r="M396" s="112"/>
      <c r="N396" s="112"/>
      <c r="O396" s="112"/>
      <c r="P396" s="112"/>
      <c r="Q396" s="112"/>
      <c r="R396" s="112"/>
      <c r="S396" s="112"/>
      <c r="T396" s="112"/>
      <c r="U396" s="112"/>
      <c r="V396" s="112"/>
      <c r="W396" s="112"/>
      <c r="X396" s="112"/>
      <c r="Y396" s="112"/>
      <c r="Z396" s="112"/>
      <c r="AA396" s="112"/>
    </row>
    <row r="397" spans="1:27" ht="14.25" customHeight="1">
      <c r="A397" s="112"/>
      <c r="B397" s="114"/>
      <c r="C397" s="112"/>
      <c r="D397" s="112"/>
      <c r="E397" s="112"/>
      <c r="F397" s="112"/>
      <c r="G397" s="112"/>
      <c r="H397" s="112"/>
      <c r="I397" s="147"/>
      <c r="J397" s="112"/>
      <c r="K397" s="112"/>
      <c r="L397" s="112"/>
      <c r="M397" s="112"/>
      <c r="N397" s="112"/>
      <c r="O397" s="112"/>
      <c r="P397" s="112"/>
      <c r="Q397" s="112"/>
      <c r="R397" s="112"/>
      <c r="S397" s="112"/>
      <c r="T397" s="112"/>
      <c r="U397" s="112"/>
      <c r="V397" s="112"/>
      <c r="W397" s="112"/>
      <c r="X397" s="112"/>
      <c r="Y397" s="112"/>
      <c r="Z397" s="112"/>
      <c r="AA397" s="112"/>
    </row>
    <row r="398" spans="1:27" ht="14.25" customHeight="1">
      <c r="A398" s="112"/>
      <c r="B398" s="114"/>
      <c r="C398" s="112"/>
      <c r="D398" s="112"/>
      <c r="E398" s="112"/>
      <c r="F398" s="112"/>
      <c r="G398" s="112"/>
      <c r="H398" s="112"/>
      <c r="I398" s="147"/>
      <c r="J398" s="112"/>
      <c r="K398" s="112"/>
      <c r="L398" s="112"/>
      <c r="M398" s="112"/>
      <c r="N398" s="112"/>
      <c r="O398" s="112"/>
      <c r="P398" s="112"/>
      <c r="Q398" s="112"/>
      <c r="R398" s="112"/>
      <c r="S398" s="112"/>
      <c r="T398" s="112"/>
      <c r="U398" s="112"/>
      <c r="V398" s="112"/>
      <c r="W398" s="112"/>
      <c r="X398" s="112"/>
      <c r="Y398" s="112"/>
      <c r="Z398" s="112"/>
      <c r="AA398" s="112"/>
    </row>
    <row r="399" spans="1:27" ht="14.25" customHeight="1">
      <c r="A399" s="112"/>
      <c r="B399" s="114"/>
      <c r="C399" s="112"/>
      <c r="D399" s="112"/>
      <c r="E399" s="112"/>
      <c r="F399" s="112"/>
      <c r="G399" s="112"/>
      <c r="H399" s="112"/>
      <c r="I399" s="147"/>
      <c r="J399" s="112"/>
      <c r="K399" s="112"/>
      <c r="L399" s="112"/>
      <c r="M399" s="112"/>
      <c r="N399" s="112"/>
      <c r="O399" s="112"/>
      <c r="P399" s="112"/>
      <c r="Q399" s="112"/>
      <c r="R399" s="112"/>
      <c r="S399" s="112"/>
      <c r="T399" s="112"/>
      <c r="U399" s="112"/>
      <c r="V399" s="112"/>
      <c r="W399" s="112"/>
      <c r="X399" s="112"/>
      <c r="Y399" s="112"/>
      <c r="Z399" s="112"/>
      <c r="AA399" s="112"/>
    </row>
    <row r="400" spans="1:27" ht="14.25" customHeight="1">
      <c r="A400" s="112"/>
      <c r="B400" s="114"/>
      <c r="C400" s="112"/>
      <c r="D400" s="112"/>
      <c r="E400" s="112"/>
      <c r="F400" s="112"/>
      <c r="G400" s="112"/>
      <c r="H400" s="112"/>
      <c r="I400" s="147"/>
      <c r="J400" s="112"/>
      <c r="K400" s="112"/>
      <c r="L400" s="112"/>
      <c r="M400" s="112"/>
      <c r="N400" s="112"/>
      <c r="O400" s="112"/>
      <c r="P400" s="112"/>
      <c r="Q400" s="112"/>
      <c r="R400" s="112"/>
      <c r="S400" s="112"/>
      <c r="T400" s="112"/>
      <c r="U400" s="112"/>
      <c r="V400" s="112"/>
      <c r="W400" s="112"/>
      <c r="X400" s="112"/>
      <c r="Y400" s="112"/>
      <c r="Z400" s="112"/>
      <c r="AA400" s="112"/>
    </row>
    <row r="401" spans="1:27" ht="14.25" customHeight="1">
      <c r="A401" s="112"/>
      <c r="B401" s="114"/>
      <c r="C401" s="112"/>
      <c r="D401" s="112"/>
      <c r="E401" s="112"/>
      <c r="F401" s="112"/>
      <c r="G401" s="112"/>
      <c r="H401" s="112"/>
      <c r="I401" s="147"/>
      <c r="J401" s="112"/>
      <c r="K401" s="112"/>
      <c r="L401" s="112"/>
      <c r="M401" s="112"/>
      <c r="N401" s="112"/>
      <c r="O401" s="112"/>
      <c r="P401" s="112"/>
      <c r="Q401" s="112"/>
      <c r="R401" s="112"/>
      <c r="S401" s="112"/>
      <c r="T401" s="112"/>
      <c r="U401" s="112"/>
      <c r="V401" s="112"/>
      <c r="W401" s="112"/>
      <c r="X401" s="112"/>
      <c r="Y401" s="112"/>
      <c r="Z401" s="112"/>
      <c r="AA401" s="112"/>
    </row>
    <row r="402" spans="1:27" ht="14.25" customHeight="1">
      <c r="A402" s="112"/>
      <c r="B402" s="114"/>
      <c r="C402" s="112"/>
      <c r="D402" s="112"/>
      <c r="E402" s="112"/>
      <c r="F402" s="112"/>
      <c r="G402" s="112"/>
      <c r="H402" s="112"/>
      <c r="I402" s="147"/>
      <c r="J402" s="112"/>
      <c r="K402" s="112"/>
      <c r="L402" s="112"/>
      <c r="M402" s="112"/>
      <c r="N402" s="112"/>
      <c r="O402" s="112"/>
      <c r="P402" s="112"/>
      <c r="Q402" s="112"/>
      <c r="R402" s="112"/>
      <c r="S402" s="112"/>
      <c r="T402" s="112"/>
      <c r="U402" s="112"/>
      <c r="V402" s="112"/>
      <c r="W402" s="112"/>
      <c r="X402" s="112"/>
      <c r="Y402" s="112"/>
      <c r="Z402" s="112"/>
      <c r="AA402" s="112"/>
    </row>
    <row r="403" spans="1:27" ht="14.25" customHeight="1">
      <c r="A403" s="112"/>
      <c r="B403" s="114"/>
      <c r="C403" s="112"/>
      <c r="D403" s="112"/>
      <c r="E403" s="112"/>
      <c r="F403" s="112"/>
      <c r="G403" s="112"/>
      <c r="H403" s="112"/>
      <c r="I403" s="147"/>
      <c r="J403" s="112"/>
      <c r="K403" s="112"/>
      <c r="L403" s="112"/>
      <c r="M403" s="112"/>
      <c r="N403" s="112"/>
      <c r="O403" s="112"/>
      <c r="P403" s="112"/>
      <c r="Q403" s="112"/>
      <c r="R403" s="112"/>
      <c r="S403" s="112"/>
      <c r="T403" s="112"/>
      <c r="U403" s="112"/>
      <c r="V403" s="112"/>
      <c r="W403" s="112"/>
      <c r="X403" s="112"/>
      <c r="Y403" s="112"/>
      <c r="Z403" s="112"/>
      <c r="AA403" s="112"/>
    </row>
    <row r="404" spans="1:27" ht="14.25" customHeight="1">
      <c r="A404" s="112"/>
      <c r="B404" s="114"/>
      <c r="C404" s="112"/>
      <c r="D404" s="112"/>
      <c r="E404" s="112"/>
      <c r="F404" s="112"/>
      <c r="G404" s="112"/>
      <c r="H404" s="112"/>
      <c r="I404" s="147"/>
      <c r="J404" s="112"/>
      <c r="K404" s="112"/>
      <c r="L404" s="112"/>
      <c r="M404" s="112"/>
      <c r="N404" s="112"/>
      <c r="O404" s="112"/>
      <c r="P404" s="112"/>
      <c r="Q404" s="112"/>
      <c r="R404" s="112"/>
      <c r="S404" s="112"/>
      <c r="T404" s="112"/>
      <c r="U404" s="112"/>
      <c r="V404" s="112"/>
      <c r="W404" s="112"/>
      <c r="X404" s="112"/>
      <c r="Y404" s="112"/>
      <c r="Z404" s="112"/>
      <c r="AA404" s="112"/>
    </row>
    <row r="405" spans="1:27" ht="14.25" customHeight="1">
      <c r="A405" s="112"/>
      <c r="B405" s="114"/>
      <c r="C405" s="112"/>
      <c r="D405" s="112"/>
      <c r="E405" s="112"/>
      <c r="F405" s="112"/>
      <c r="G405" s="112"/>
      <c r="H405" s="112"/>
      <c r="I405" s="147"/>
      <c r="J405" s="112"/>
      <c r="K405" s="112"/>
      <c r="L405" s="112"/>
      <c r="M405" s="112"/>
      <c r="N405" s="112"/>
      <c r="O405" s="112"/>
      <c r="P405" s="112"/>
      <c r="Q405" s="112"/>
      <c r="R405" s="112"/>
      <c r="S405" s="112"/>
      <c r="T405" s="112"/>
      <c r="U405" s="112"/>
      <c r="V405" s="112"/>
      <c r="W405" s="112"/>
      <c r="X405" s="112"/>
      <c r="Y405" s="112"/>
      <c r="Z405" s="112"/>
      <c r="AA405" s="112"/>
    </row>
    <row r="406" spans="1:27" ht="14.25" customHeight="1">
      <c r="A406" s="112"/>
      <c r="B406" s="114"/>
      <c r="C406" s="112"/>
      <c r="D406" s="112"/>
      <c r="E406" s="112"/>
      <c r="F406" s="112"/>
      <c r="G406" s="112"/>
      <c r="H406" s="112"/>
      <c r="I406" s="147"/>
      <c r="J406" s="112"/>
      <c r="K406" s="112"/>
      <c r="L406" s="112"/>
      <c r="M406" s="112"/>
      <c r="N406" s="112"/>
      <c r="O406" s="112"/>
      <c r="P406" s="112"/>
      <c r="Q406" s="112"/>
      <c r="R406" s="112"/>
      <c r="S406" s="112"/>
      <c r="T406" s="112"/>
      <c r="U406" s="112"/>
      <c r="V406" s="112"/>
      <c r="W406" s="112"/>
      <c r="X406" s="112"/>
      <c r="Y406" s="112"/>
      <c r="Z406" s="112"/>
      <c r="AA406" s="112"/>
    </row>
    <row r="407" spans="1:27" ht="14.25" customHeight="1">
      <c r="A407" s="112"/>
      <c r="B407" s="114"/>
      <c r="C407" s="112"/>
      <c r="D407" s="112"/>
      <c r="E407" s="112"/>
      <c r="F407" s="112"/>
      <c r="G407" s="112"/>
      <c r="H407" s="112"/>
      <c r="I407" s="147"/>
      <c r="J407" s="112"/>
      <c r="K407" s="112"/>
      <c r="L407" s="112"/>
      <c r="M407" s="112"/>
      <c r="N407" s="112"/>
      <c r="O407" s="112"/>
      <c r="P407" s="112"/>
      <c r="Q407" s="112"/>
      <c r="R407" s="112"/>
      <c r="S407" s="112"/>
      <c r="T407" s="112"/>
      <c r="U407" s="112"/>
      <c r="V407" s="112"/>
      <c r="W407" s="112"/>
      <c r="X407" s="112"/>
      <c r="Y407" s="112"/>
      <c r="Z407" s="112"/>
      <c r="AA407" s="112"/>
    </row>
    <row r="408" spans="1:27" ht="14.25" customHeight="1">
      <c r="A408" s="112"/>
      <c r="B408" s="114"/>
      <c r="C408" s="112"/>
      <c r="D408" s="112"/>
      <c r="E408" s="112"/>
      <c r="F408" s="112"/>
      <c r="G408" s="112"/>
      <c r="H408" s="112"/>
      <c r="I408" s="147"/>
      <c r="J408" s="112"/>
      <c r="K408" s="112"/>
      <c r="L408" s="112"/>
      <c r="M408" s="112"/>
      <c r="N408" s="112"/>
      <c r="O408" s="112"/>
      <c r="P408" s="112"/>
      <c r="Q408" s="112"/>
      <c r="R408" s="112"/>
      <c r="S408" s="112"/>
      <c r="T408" s="112"/>
      <c r="U408" s="112"/>
      <c r="V408" s="112"/>
      <c r="W408" s="112"/>
      <c r="X408" s="112"/>
      <c r="Y408" s="112"/>
      <c r="Z408" s="112"/>
      <c r="AA408" s="112"/>
    </row>
    <row r="409" spans="1:27" ht="14.25" customHeight="1">
      <c r="A409" s="112"/>
      <c r="B409" s="114"/>
      <c r="C409" s="112"/>
      <c r="D409" s="112"/>
      <c r="E409" s="112"/>
      <c r="F409" s="112"/>
      <c r="G409" s="112"/>
      <c r="H409" s="112"/>
      <c r="I409" s="147"/>
      <c r="J409" s="112"/>
      <c r="K409" s="112"/>
      <c r="L409" s="112"/>
      <c r="M409" s="112"/>
      <c r="N409" s="112"/>
      <c r="O409" s="112"/>
      <c r="P409" s="112"/>
      <c r="Q409" s="112"/>
      <c r="R409" s="112"/>
      <c r="S409" s="112"/>
      <c r="T409" s="112"/>
      <c r="U409" s="112"/>
      <c r="V409" s="112"/>
      <c r="W409" s="112"/>
      <c r="X409" s="112"/>
      <c r="Y409" s="112"/>
      <c r="Z409" s="112"/>
      <c r="AA409" s="112"/>
    </row>
    <row r="410" spans="1:27" ht="14.25" customHeight="1">
      <c r="A410" s="112"/>
      <c r="B410" s="114"/>
      <c r="C410" s="112"/>
      <c r="D410" s="112"/>
      <c r="E410" s="112"/>
      <c r="F410" s="112"/>
      <c r="G410" s="112"/>
      <c r="H410" s="112"/>
      <c r="I410" s="147"/>
      <c r="J410" s="112"/>
      <c r="K410" s="112"/>
      <c r="L410" s="112"/>
      <c r="M410" s="112"/>
      <c r="N410" s="112"/>
      <c r="O410" s="112"/>
      <c r="P410" s="112"/>
      <c r="Q410" s="112"/>
      <c r="R410" s="112"/>
      <c r="S410" s="112"/>
      <c r="T410" s="112"/>
      <c r="U410" s="112"/>
      <c r="V410" s="112"/>
      <c r="W410" s="112"/>
      <c r="X410" s="112"/>
      <c r="Y410" s="112"/>
      <c r="Z410" s="112"/>
      <c r="AA410" s="112"/>
    </row>
    <row r="411" spans="1:27" ht="14.25" customHeight="1">
      <c r="A411" s="112"/>
      <c r="B411" s="114"/>
      <c r="C411" s="112"/>
      <c r="D411" s="112"/>
      <c r="E411" s="112"/>
      <c r="F411" s="112"/>
      <c r="G411" s="112"/>
      <c r="H411" s="112"/>
      <c r="I411" s="147"/>
      <c r="J411" s="112"/>
      <c r="K411" s="112"/>
      <c r="L411" s="112"/>
      <c r="M411" s="112"/>
      <c r="N411" s="112"/>
      <c r="O411" s="112"/>
      <c r="P411" s="112"/>
      <c r="Q411" s="112"/>
      <c r="R411" s="112"/>
      <c r="S411" s="112"/>
      <c r="T411" s="112"/>
      <c r="U411" s="112"/>
      <c r="V411" s="112"/>
      <c r="W411" s="112"/>
      <c r="X411" s="112"/>
      <c r="Y411" s="112"/>
      <c r="Z411" s="112"/>
      <c r="AA411" s="112"/>
    </row>
    <row r="412" spans="1:27" ht="14.25" customHeight="1">
      <c r="A412" s="112"/>
      <c r="B412" s="114"/>
      <c r="C412" s="112"/>
      <c r="D412" s="112"/>
      <c r="E412" s="112"/>
      <c r="F412" s="112"/>
      <c r="G412" s="112"/>
      <c r="H412" s="112"/>
      <c r="I412" s="147"/>
      <c r="J412" s="112"/>
      <c r="K412" s="112"/>
      <c r="L412" s="112"/>
      <c r="M412" s="112"/>
      <c r="N412" s="112"/>
      <c r="O412" s="112"/>
      <c r="P412" s="112"/>
      <c r="Q412" s="112"/>
      <c r="R412" s="112"/>
      <c r="S412" s="112"/>
      <c r="T412" s="112"/>
      <c r="U412" s="112"/>
      <c r="V412" s="112"/>
      <c r="W412" s="112"/>
      <c r="X412" s="112"/>
      <c r="Y412" s="112"/>
      <c r="Z412" s="112"/>
      <c r="AA412" s="112"/>
    </row>
    <row r="413" spans="1:27" ht="14.25" customHeight="1">
      <c r="A413" s="112"/>
      <c r="B413" s="114"/>
      <c r="C413" s="112"/>
      <c r="D413" s="112"/>
      <c r="E413" s="112"/>
      <c r="F413" s="112"/>
      <c r="G413" s="112"/>
      <c r="H413" s="112"/>
      <c r="I413" s="147"/>
      <c r="J413" s="112"/>
      <c r="K413" s="112"/>
      <c r="L413" s="112"/>
      <c r="M413" s="112"/>
      <c r="N413" s="112"/>
      <c r="O413" s="112"/>
      <c r="P413" s="112"/>
      <c r="Q413" s="112"/>
      <c r="R413" s="112"/>
      <c r="S413" s="112"/>
      <c r="T413" s="112"/>
      <c r="U413" s="112"/>
      <c r="V413" s="112"/>
      <c r="W413" s="112"/>
      <c r="X413" s="112"/>
      <c r="Y413" s="112"/>
      <c r="Z413" s="112"/>
      <c r="AA413" s="112"/>
    </row>
    <row r="414" spans="1:27" ht="14.25" customHeight="1">
      <c r="A414" s="112"/>
      <c r="B414" s="114"/>
      <c r="C414" s="112"/>
      <c r="D414" s="112"/>
      <c r="E414" s="112"/>
      <c r="F414" s="112"/>
      <c r="G414" s="112"/>
      <c r="H414" s="112"/>
      <c r="I414" s="147"/>
      <c r="J414" s="112"/>
      <c r="K414" s="112"/>
      <c r="L414" s="112"/>
      <c r="M414" s="112"/>
      <c r="N414" s="112"/>
      <c r="O414" s="112"/>
      <c r="P414" s="112"/>
      <c r="Q414" s="112"/>
      <c r="R414" s="112"/>
      <c r="S414" s="112"/>
      <c r="T414" s="112"/>
      <c r="U414" s="112"/>
      <c r="V414" s="112"/>
      <c r="W414" s="112"/>
      <c r="X414" s="112"/>
      <c r="Y414" s="112"/>
      <c r="Z414" s="112"/>
      <c r="AA414" s="112"/>
    </row>
    <row r="415" spans="1:27" ht="14.25" customHeight="1">
      <c r="A415" s="112"/>
      <c r="B415" s="114"/>
      <c r="C415" s="112"/>
      <c r="D415" s="112"/>
      <c r="E415" s="112"/>
      <c r="F415" s="112"/>
      <c r="G415" s="112"/>
      <c r="H415" s="112"/>
      <c r="I415" s="147"/>
      <c r="J415" s="112"/>
      <c r="K415" s="112"/>
      <c r="L415" s="112"/>
      <c r="M415" s="112"/>
      <c r="N415" s="112"/>
      <c r="O415" s="112"/>
      <c r="P415" s="112"/>
      <c r="Q415" s="112"/>
      <c r="R415" s="112"/>
      <c r="S415" s="112"/>
      <c r="T415" s="112"/>
      <c r="U415" s="112"/>
      <c r="V415" s="112"/>
      <c r="W415" s="112"/>
      <c r="X415" s="112"/>
      <c r="Y415" s="112"/>
      <c r="Z415" s="112"/>
      <c r="AA415" s="112"/>
    </row>
    <row r="416" spans="1:27" ht="14.25" customHeight="1">
      <c r="A416" s="112"/>
      <c r="B416" s="114"/>
      <c r="C416" s="112"/>
      <c r="D416" s="112"/>
      <c r="E416" s="112"/>
      <c r="F416" s="112"/>
      <c r="G416" s="112"/>
      <c r="H416" s="112"/>
      <c r="I416" s="147"/>
      <c r="J416" s="112"/>
      <c r="K416" s="112"/>
      <c r="L416" s="112"/>
      <c r="M416" s="112"/>
      <c r="N416" s="112"/>
      <c r="O416" s="112"/>
      <c r="P416" s="112"/>
      <c r="Q416" s="112"/>
      <c r="R416" s="112"/>
      <c r="S416" s="112"/>
      <c r="T416" s="112"/>
      <c r="U416" s="112"/>
      <c r="V416" s="112"/>
      <c r="W416" s="112"/>
      <c r="X416" s="112"/>
      <c r="Y416" s="112"/>
      <c r="Z416" s="112"/>
      <c r="AA416" s="112"/>
    </row>
    <row r="417" spans="1:27" ht="14.25" customHeight="1">
      <c r="A417" s="112"/>
      <c r="B417" s="114"/>
      <c r="C417" s="112"/>
      <c r="D417" s="112"/>
      <c r="E417" s="112"/>
      <c r="F417" s="112"/>
      <c r="G417" s="112"/>
      <c r="H417" s="112"/>
      <c r="I417" s="147"/>
      <c r="J417" s="112"/>
      <c r="K417" s="112"/>
      <c r="L417" s="112"/>
      <c r="M417" s="112"/>
      <c r="N417" s="112"/>
      <c r="O417" s="112"/>
      <c r="P417" s="112"/>
      <c r="Q417" s="112"/>
      <c r="R417" s="112"/>
      <c r="S417" s="112"/>
      <c r="T417" s="112"/>
      <c r="U417" s="112"/>
      <c r="V417" s="112"/>
      <c r="W417" s="112"/>
      <c r="X417" s="112"/>
      <c r="Y417" s="112"/>
      <c r="Z417" s="112"/>
      <c r="AA417" s="112"/>
    </row>
    <row r="418" spans="1:27" ht="14.25" customHeight="1">
      <c r="A418" s="112"/>
      <c r="B418" s="114"/>
      <c r="C418" s="112"/>
      <c r="D418" s="112"/>
      <c r="E418" s="112"/>
      <c r="F418" s="112"/>
      <c r="G418" s="112"/>
      <c r="H418" s="112"/>
      <c r="I418" s="147"/>
      <c r="J418" s="112"/>
      <c r="K418" s="112"/>
      <c r="L418" s="112"/>
      <c r="M418" s="112"/>
      <c r="N418" s="112"/>
      <c r="O418" s="112"/>
      <c r="P418" s="112"/>
      <c r="Q418" s="112"/>
      <c r="R418" s="112"/>
      <c r="S418" s="112"/>
      <c r="T418" s="112"/>
      <c r="U418" s="112"/>
      <c r="V418" s="112"/>
      <c r="W418" s="112"/>
      <c r="X418" s="112"/>
      <c r="Y418" s="112"/>
      <c r="Z418" s="112"/>
      <c r="AA418" s="112"/>
    </row>
    <row r="419" spans="1:27" ht="14.25" customHeight="1">
      <c r="A419" s="112"/>
      <c r="B419" s="114"/>
      <c r="C419" s="112"/>
      <c r="D419" s="112"/>
      <c r="E419" s="112"/>
      <c r="F419" s="112"/>
      <c r="G419" s="112"/>
      <c r="H419" s="112"/>
      <c r="I419" s="147"/>
      <c r="J419" s="112"/>
      <c r="K419" s="112"/>
      <c r="L419" s="112"/>
      <c r="M419" s="112"/>
      <c r="N419" s="112"/>
      <c r="O419" s="112"/>
      <c r="P419" s="112"/>
      <c r="Q419" s="112"/>
      <c r="R419" s="112"/>
      <c r="S419" s="112"/>
      <c r="T419" s="112"/>
      <c r="U419" s="112"/>
      <c r="V419" s="112"/>
      <c r="W419" s="112"/>
      <c r="X419" s="112"/>
      <c r="Y419" s="112"/>
      <c r="Z419" s="112"/>
      <c r="AA419" s="112"/>
    </row>
    <row r="420" spans="1:27" ht="14.25" customHeight="1">
      <c r="A420" s="112"/>
      <c r="B420" s="114"/>
      <c r="C420" s="112"/>
      <c r="D420" s="112"/>
      <c r="E420" s="112"/>
      <c r="F420" s="112"/>
      <c r="G420" s="112"/>
      <c r="H420" s="112"/>
      <c r="I420" s="147"/>
      <c r="J420" s="112"/>
      <c r="K420" s="112"/>
      <c r="L420" s="112"/>
      <c r="M420" s="112"/>
      <c r="N420" s="112"/>
      <c r="O420" s="112"/>
      <c r="P420" s="112"/>
      <c r="Q420" s="112"/>
      <c r="R420" s="112"/>
      <c r="S420" s="112"/>
      <c r="T420" s="112"/>
      <c r="U420" s="112"/>
      <c r="V420" s="112"/>
      <c r="W420" s="112"/>
      <c r="X420" s="112"/>
      <c r="Y420" s="112"/>
      <c r="Z420" s="112"/>
      <c r="AA420" s="112"/>
    </row>
    <row r="421" spans="1:27" ht="14.25" customHeight="1">
      <c r="A421" s="112"/>
      <c r="B421" s="114"/>
      <c r="C421" s="112"/>
      <c r="D421" s="112"/>
      <c r="E421" s="112"/>
      <c r="F421" s="112"/>
      <c r="G421" s="112"/>
      <c r="H421" s="112"/>
      <c r="I421" s="147"/>
      <c r="J421" s="112"/>
      <c r="K421" s="112"/>
      <c r="L421" s="112"/>
      <c r="M421" s="112"/>
      <c r="N421" s="112"/>
      <c r="O421" s="112"/>
      <c r="P421" s="112"/>
      <c r="Q421" s="112"/>
      <c r="R421" s="112"/>
      <c r="S421" s="112"/>
      <c r="T421" s="112"/>
      <c r="U421" s="112"/>
      <c r="V421" s="112"/>
      <c r="W421" s="112"/>
      <c r="X421" s="112"/>
      <c r="Y421" s="112"/>
      <c r="Z421" s="112"/>
      <c r="AA421" s="112"/>
    </row>
    <row r="422" spans="1:27" ht="14.25" customHeight="1">
      <c r="A422" s="112"/>
      <c r="B422" s="114"/>
      <c r="C422" s="112"/>
      <c r="D422" s="112"/>
      <c r="E422" s="112"/>
      <c r="F422" s="112"/>
      <c r="G422" s="112"/>
      <c r="H422" s="112"/>
      <c r="I422" s="147"/>
      <c r="J422" s="112"/>
      <c r="K422" s="112"/>
      <c r="L422" s="112"/>
      <c r="M422" s="112"/>
      <c r="N422" s="112"/>
      <c r="O422" s="112"/>
      <c r="P422" s="112"/>
      <c r="Q422" s="112"/>
      <c r="R422" s="112"/>
      <c r="S422" s="112"/>
      <c r="T422" s="112"/>
      <c r="U422" s="112"/>
      <c r="V422" s="112"/>
      <c r="W422" s="112"/>
      <c r="X422" s="112"/>
      <c r="Y422" s="112"/>
      <c r="Z422" s="112"/>
      <c r="AA422" s="112"/>
    </row>
    <row r="423" spans="1:27" ht="14.25" customHeight="1">
      <c r="A423" s="112"/>
      <c r="B423" s="114"/>
      <c r="C423" s="112"/>
      <c r="D423" s="112"/>
      <c r="E423" s="112"/>
      <c r="F423" s="112"/>
      <c r="G423" s="112"/>
      <c r="H423" s="112"/>
      <c r="I423" s="147"/>
      <c r="J423" s="112"/>
      <c r="K423" s="112"/>
      <c r="L423" s="112"/>
      <c r="M423" s="112"/>
      <c r="N423" s="112"/>
      <c r="O423" s="112"/>
      <c r="P423" s="112"/>
      <c r="Q423" s="112"/>
      <c r="R423" s="112"/>
      <c r="S423" s="112"/>
      <c r="T423" s="112"/>
      <c r="U423" s="112"/>
      <c r="V423" s="112"/>
      <c r="W423" s="112"/>
      <c r="X423" s="112"/>
      <c r="Y423" s="112"/>
      <c r="Z423" s="112"/>
      <c r="AA423" s="112"/>
    </row>
    <row r="424" spans="1:27" ht="14.25" customHeight="1">
      <c r="A424" s="112"/>
      <c r="B424" s="114"/>
      <c r="C424" s="112"/>
      <c r="D424" s="112"/>
      <c r="E424" s="112"/>
      <c r="F424" s="112"/>
      <c r="G424" s="112"/>
      <c r="H424" s="112"/>
      <c r="I424" s="147"/>
      <c r="J424" s="112"/>
      <c r="K424" s="112"/>
      <c r="L424" s="112"/>
      <c r="M424" s="112"/>
      <c r="N424" s="112"/>
      <c r="O424" s="112"/>
      <c r="P424" s="112"/>
      <c r="Q424" s="112"/>
      <c r="R424" s="112"/>
      <c r="S424" s="112"/>
      <c r="T424" s="112"/>
      <c r="U424" s="112"/>
      <c r="V424" s="112"/>
      <c r="W424" s="112"/>
      <c r="X424" s="112"/>
      <c r="Y424" s="112"/>
      <c r="Z424" s="112"/>
      <c r="AA424" s="112"/>
    </row>
    <row r="425" spans="1:27" ht="14.25" customHeight="1">
      <c r="A425" s="112"/>
      <c r="B425" s="114"/>
      <c r="C425" s="112"/>
      <c r="D425" s="112"/>
      <c r="E425" s="112"/>
      <c r="F425" s="112"/>
      <c r="G425" s="112"/>
      <c r="H425" s="112"/>
      <c r="I425" s="147"/>
      <c r="J425" s="112"/>
      <c r="K425" s="112"/>
      <c r="L425" s="112"/>
      <c r="M425" s="112"/>
      <c r="N425" s="112"/>
      <c r="O425" s="112"/>
      <c r="P425" s="112"/>
      <c r="Q425" s="112"/>
      <c r="R425" s="112"/>
      <c r="S425" s="112"/>
      <c r="T425" s="112"/>
      <c r="U425" s="112"/>
      <c r="V425" s="112"/>
      <c r="W425" s="112"/>
      <c r="X425" s="112"/>
      <c r="Y425" s="112"/>
      <c r="Z425" s="112"/>
      <c r="AA425" s="112"/>
    </row>
    <row r="426" spans="1:27" ht="14.25" customHeight="1">
      <c r="A426" s="112"/>
      <c r="B426" s="114"/>
      <c r="C426" s="112"/>
      <c r="D426" s="112"/>
      <c r="E426" s="112"/>
      <c r="F426" s="112"/>
      <c r="G426" s="112"/>
      <c r="H426" s="112"/>
      <c r="I426" s="147"/>
      <c r="J426" s="112"/>
      <c r="K426" s="112"/>
      <c r="L426" s="112"/>
      <c r="M426" s="112"/>
      <c r="N426" s="112"/>
      <c r="O426" s="112"/>
      <c r="P426" s="112"/>
      <c r="Q426" s="112"/>
      <c r="R426" s="112"/>
      <c r="S426" s="112"/>
      <c r="T426" s="112"/>
      <c r="U426" s="112"/>
      <c r="V426" s="112"/>
      <c r="W426" s="112"/>
      <c r="X426" s="112"/>
      <c r="Y426" s="112"/>
      <c r="Z426" s="112"/>
      <c r="AA426" s="112"/>
    </row>
    <row r="427" spans="1:27" ht="14.25" customHeight="1">
      <c r="A427" s="112"/>
      <c r="B427" s="114"/>
      <c r="C427" s="112"/>
      <c r="D427" s="112"/>
      <c r="E427" s="112"/>
      <c r="F427" s="112"/>
      <c r="G427" s="112"/>
      <c r="H427" s="112"/>
      <c r="I427" s="147"/>
      <c r="J427" s="112"/>
      <c r="K427" s="112"/>
      <c r="L427" s="112"/>
      <c r="M427" s="112"/>
      <c r="N427" s="112"/>
      <c r="O427" s="112"/>
      <c r="P427" s="112"/>
      <c r="Q427" s="112"/>
      <c r="R427" s="112"/>
      <c r="S427" s="112"/>
      <c r="T427" s="112"/>
      <c r="U427" s="112"/>
      <c r="V427" s="112"/>
      <c r="W427" s="112"/>
      <c r="X427" s="112"/>
      <c r="Y427" s="112"/>
      <c r="Z427" s="112"/>
      <c r="AA427" s="112"/>
    </row>
    <row r="428" spans="1:27" ht="14.25" customHeight="1">
      <c r="A428" s="112"/>
      <c r="B428" s="114"/>
      <c r="C428" s="112"/>
      <c r="D428" s="112"/>
      <c r="E428" s="112"/>
      <c r="F428" s="112"/>
      <c r="G428" s="112"/>
      <c r="H428" s="112"/>
      <c r="I428" s="147"/>
      <c r="J428" s="112"/>
      <c r="K428" s="112"/>
      <c r="L428" s="112"/>
      <c r="M428" s="112"/>
      <c r="N428" s="112"/>
      <c r="O428" s="112"/>
      <c r="P428" s="112"/>
      <c r="Q428" s="112"/>
      <c r="R428" s="112"/>
      <c r="S428" s="112"/>
      <c r="T428" s="112"/>
      <c r="U428" s="112"/>
      <c r="V428" s="112"/>
      <c r="W428" s="112"/>
      <c r="X428" s="112"/>
      <c r="Y428" s="112"/>
      <c r="Z428" s="112"/>
      <c r="AA428" s="112"/>
    </row>
    <row r="429" spans="1:27" ht="14.25" customHeight="1">
      <c r="A429" s="112"/>
      <c r="B429" s="114"/>
      <c r="C429" s="112"/>
      <c r="D429" s="112"/>
      <c r="E429" s="112"/>
      <c r="F429" s="112"/>
      <c r="G429" s="112"/>
      <c r="H429" s="112"/>
      <c r="I429" s="147"/>
      <c r="J429" s="112"/>
      <c r="K429" s="112"/>
      <c r="L429" s="112"/>
      <c r="M429" s="112"/>
      <c r="N429" s="112"/>
      <c r="O429" s="112"/>
      <c r="P429" s="112"/>
      <c r="Q429" s="112"/>
      <c r="R429" s="112"/>
      <c r="S429" s="112"/>
      <c r="T429" s="112"/>
      <c r="U429" s="112"/>
      <c r="V429" s="112"/>
      <c r="W429" s="112"/>
      <c r="X429" s="112"/>
      <c r="Y429" s="112"/>
      <c r="Z429" s="112"/>
      <c r="AA429" s="112"/>
    </row>
    <row r="430" spans="1:27" ht="14.25" customHeight="1">
      <c r="A430" s="112"/>
      <c r="B430" s="114"/>
      <c r="C430" s="112"/>
      <c r="D430" s="112"/>
      <c r="E430" s="112"/>
      <c r="F430" s="112"/>
      <c r="G430" s="112"/>
      <c r="H430" s="112"/>
      <c r="I430" s="147"/>
      <c r="J430" s="112"/>
      <c r="K430" s="112"/>
      <c r="L430" s="112"/>
      <c r="M430" s="112"/>
      <c r="N430" s="112"/>
      <c r="O430" s="112"/>
      <c r="P430" s="112"/>
      <c r="Q430" s="112"/>
      <c r="R430" s="112"/>
      <c r="S430" s="112"/>
      <c r="T430" s="112"/>
      <c r="U430" s="112"/>
      <c r="V430" s="112"/>
      <c r="W430" s="112"/>
      <c r="X430" s="112"/>
      <c r="Y430" s="112"/>
      <c r="Z430" s="112"/>
      <c r="AA430" s="112"/>
    </row>
    <row r="431" spans="1:27" ht="14.25" customHeight="1">
      <c r="A431" s="112"/>
      <c r="B431" s="114"/>
      <c r="C431" s="112"/>
      <c r="D431" s="112"/>
      <c r="E431" s="112"/>
      <c r="F431" s="112"/>
      <c r="G431" s="112"/>
      <c r="H431" s="112"/>
      <c r="I431" s="147"/>
      <c r="J431" s="112"/>
      <c r="K431" s="112"/>
      <c r="L431" s="112"/>
      <c r="M431" s="112"/>
      <c r="N431" s="112"/>
      <c r="O431" s="112"/>
      <c r="P431" s="112"/>
      <c r="Q431" s="112"/>
      <c r="R431" s="112"/>
      <c r="S431" s="112"/>
      <c r="T431" s="112"/>
      <c r="U431" s="112"/>
      <c r="V431" s="112"/>
      <c r="W431" s="112"/>
      <c r="X431" s="112"/>
      <c r="Y431" s="112"/>
      <c r="Z431" s="112"/>
      <c r="AA431" s="112"/>
    </row>
    <row r="432" spans="1:27" ht="14.25" customHeight="1">
      <c r="A432" s="112"/>
      <c r="B432" s="114"/>
      <c r="C432" s="112"/>
      <c r="D432" s="112"/>
      <c r="E432" s="112"/>
      <c r="F432" s="112"/>
      <c r="G432" s="112"/>
      <c r="H432" s="112"/>
      <c r="I432" s="147"/>
      <c r="J432" s="112"/>
      <c r="K432" s="112"/>
      <c r="L432" s="112"/>
      <c r="M432" s="112"/>
      <c r="N432" s="112"/>
      <c r="O432" s="112"/>
      <c r="P432" s="112"/>
      <c r="Q432" s="112"/>
      <c r="R432" s="112"/>
      <c r="S432" s="112"/>
      <c r="T432" s="112"/>
      <c r="U432" s="112"/>
      <c r="V432" s="112"/>
      <c r="W432" s="112"/>
      <c r="X432" s="112"/>
      <c r="Y432" s="112"/>
      <c r="Z432" s="112"/>
      <c r="AA432" s="112"/>
    </row>
    <row r="433" spans="1:27" ht="14.25" customHeight="1">
      <c r="A433" s="112"/>
      <c r="B433" s="114"/>
      <c r="C433" s="112"/>
      <c r="D433" s="112"/>
      <c r="E433" s="112"/>
      <c r="F433" s="112"/>
      <c r="G433" s="112"/>
      <c r="H433" s="112"/>
      <c r="I433" s="147"/>
      <c r="J433" s="112"/>
      <c r="K433" s="112"/>
      <c r="L433" s="112"/>
      <c r="M433" s="112"/>
      <c r="N433" s="112"/>
      <c r="O433" s="112"/>
      <c r="P433" s="112"/>
      <c r="Q433" s="112"/>
      <c r="R433" s="112"/>
      <c r="S433" s="112"/>
      <c r="T433" s="112"/>
      <c r="U433" s="112"/>
      <c r="V433" s="112"/>
      <c r="W433" s="112"/>
      <c r="X433" s="112"/>
      <c r="Y433" s="112"/>
      <c r="Z433" s="112"/>
      <c r="AA433" s="112"/>
    </row>
    <row r="434" spans="1:27" ht="14.25" customHeight="1">
      <c r="A434" s="112"/>
      <c r="B434" s="114"/>
      <c r="C434" s="112"/>
      <c r="D434" s="112"/>
      <c r="E434" s="112"/>
      <c r="F434" s="112"/>
      <c r="G434" s="112"/>
      <c r="H434" s="112"/>
      <c r="I434" s="147"/>
      <c r="J434" s="112"/>
      <c r="K434" s="112"/>
      <c r="L434" s="112"/>
      <c r="M434" s="112"/>
      <c r="N434" s="112"/>
      <c r="O434" s="112"/>
      <c r="P434" s="112"/>
      <c r="Q434" s="112"/>
      <c r="R434" s="112"/>
      <c r="S434" s="112"/>
      <c r="T434" s="112"/>
      <c r="U434" s="112"/>
      <c r="V434" s="112"/>
      <c r="W434" s="112"/>
      <c r="X434" s="112"/>
      <c r="Y434" s="112"/>
      <c r="Z434" s="112"/>
      <c r="AA434" s="112"/>
    </row>
    <row r="435" spans="1:27" ht="14.25" customHeight="1">
      <c r="A435" s="112"/>
      <c r="B435" s="114"/>
      <c r="C435" s="112"/>
      <c r="D435" s="112"/>
      <c r="E435" s="112"/>
      <c r="F435" s="112"/>
      <c r="G435" s="112"/>
      <c r="H435" s="112"/>
      <c r="I435" s="147"/>
      <c r="J435" s="112"/>
      <c r="K435" s="112"/>
      <c r="L435" s="112"/>
      <c r="M435" s="112"/>
      <c r="N435" s="112"/>
      <c r="O435" s="112"/>
      <c r="P435" s="112"/>
      <c r="Q435" s="112"/>
      <c r="R435" s="112"/>
      <c r="S435" s="112"/>
      <c r="T435" s="112"/>
      <c r="U435" s="112"/>
      <c r="V435" s="112"/>
      <c r="W435" s="112"/>
      <c r="X435" s="112"/>
      <c r="Y435" s="112"/>
      <c r="Z435" s="112"/>
      <c r="AA435" s="112"/>
    </row>
    <row r="436" spans="1:27" ht="14.25" customHeight="1">
      <c r="A436" s="112"/>
      <c r="B436" s="114"/>
      <c r="C436" s="112"/>
      <c r="D436" s="112"/>
      <c r="E436" s="112"/>
      <c r="F436" s="112"/>
      <c r="G436" s="112"/>
      <c r="H436" s="112"/>
      <c r="I436" s="147"/>
      <c r="J436" s="112"/>
      <c r="K436" s="112"/>
      <c r="L436" s="112"/>
      <c r="M436" s="112"/>
      <c r="N436" s="112"/>
      <c r="O436" s="112"/>
      <c r="P436" s="112"/>
      <c r="Q436" s="112"/>
      <c r="R436" s="112"/>
      <c r="S436" s="112"/>
      <c r="T436" s="112"/>
      <c r="U436" s="112"/>
      <c r="V436" s="112"/>
      <c r="W436" s="112"/>
      <c r="X436" s="112"/>
      <c r="Y436" s="112"/>
      <c r="Z436" s="112"/>
      <c r="AA436" s="112"/>
    </row>
    <row r="437" spans="1:27" ht="14.25" customHeight="1">
      <c r="A437" s="112"/>
      <c r="B437" s="114"/>
      <c r="C437" s="112"/>
      <c r="D437" s="112"/>
      <c r="E437" s="112"/>
      <c r="F437" s="112"/>
      <c r="G437" s="112"/>
      <c r="H437" s="112"/>
      <c r="I437" s="147"/>
      <c r="J437" s="112"/>
      <c r="K437" s="112"/>
      <c r="L437" s="112"/>
      <c r="M437" s="112"/>
      <c r="N437" s="112"/>
      <c r="O437" s="112"/>
      <c r="P437" s="112"/>
      <c r="Q437" s="112"/>
      <c r="R437" s="112"/>
      <c r="S437" s="112"/>
      <c r="T437" s="112"/>
      <c r="U437" s="112"/>
      <c r="V437" s="112"/>
      <c r="W437" s="112"/>
      <c r="X437" s="112"/>
      <c r="Y437" s="112"/>
      <c r="Z437" s="112"/>
      <c r="AA437" s="112"/>
    </row>
    <row r="438" spans="1:27" ht="14.25" customHeight="1">
      <c r="A438" s="112"/>
      <c r="B438" s="114"/>
      <c r="C438" s="112"/>
      <c r="D438" s="112"/>
      <c r="E438" s="112"/>
      <c r="F438" s="112"/>
      <c r="G438" s="112"/>
      <c r="H438" s="112"/>
      <c r="I438" s="147"/>
      <c r="J438" s="112"/>
      <c r="K438" s="112"/>
      <c r="L438" s="112"/>
      <c r="M438" s="112"/>
      <c r="N438" s="112"/>
      <c r="O438" s="112"/>
      <c r="P438" s="112"/>
      <c r="Q438" s="112"/>
      <c r="R438" s="112"/>
      <c r="S438" s="112"/>
      <c r="T438" s="112"/>
      <c r="U438" s="112"/>
      <c r="V438" s="112"/>
      <c r="W438" s="112"/>
      <c r="X438" s="112"/>
      <c r="Y438" s="112"/>
      <c r="Z438" s="112"/>
      <c r="AA438" s="112"/>
    </row>
    <row r="439" spans="1:27" ht="14.25" customHeight="1">
      <c r="A439" s="112"/>
      <c r="B439" s="114"/>
      <c r="C439" s="112"/>
      <c r="D439" s="112"/>
      <c r="E439" s="112"/>
      <c r="F439" s="112"/>
      <c r="G439" s="112"/>
      <c r="H439" s="112"/>
      <c r="I439" s="147"/>
      <c r="J439" s="112"/>
      <c r="K439" s="112"/>
      <c r="L439" s="112"/>
      <c r="M439" s="112"/>
      <c r="N439" s="112"/>
      <c r="O439" s="112"/>
      <c r="P439" s="112"/>
      <c r="Q439" s="112"/>
      <c r="R439" s="112"/>
      <c r="S439" s="112"/>
      <c r="T439" s="112"/>
      <c r="U439" s="112"/>
      <c r="V439" s="112"/>
      <c r="W439" s="112"/>
      <c r="X439" s="112"/>
      <c r="Y439" s="112"/>
      <c r="Z439" s="112"/>
      <c r="AA439" s="112"/>
    </row>
    <row r="440" spans="1:27" ht="14.25" customHeight="1">
      <c r="A440" s="112"/>
      <c r="B440" s="114"/>
      <c r="C440" s="112"/>
      <c r="D440" s="112"/>
      <c r="E440" s="112"/>
      <c r="F440" s="112"/>
      <c r="G440" s="112"/>
      <c r="H440" s="112"/>
      <c r="I440" s="147"/>
      <c r="J440" s="112"/>
      <c r="K440" s="112"/>
      <c r="L440" s="112"/>
      <c r="M440" s="112"/>
      <c r="N440" s="112"/>
      <c r="O440" s="112"/>
      <c r="P440" s="112"/>
      <c r="Q440" s="112"/>
      <c r="R440" s="112"/>
      <c r="S440" s="112"/>
      <c r="T440" s="112"/>
      <c r="U440" s="112"/>
      <c r="V440" s="112"/>
      <c r="W440" s="112"/>
      <c r="X440" s="112"/>
      <c r="Y440" s="112"/>
      <c r="Z440" s="112"/>
      <c r="AA440" s="112"/>
    </row>
    <row r="441" spans="1:27" ht="14.25" customHeight="1">
      <c r="A441" s="112"/>
      <c r="B441" s="114"/>
      <c r="C441" s="112"/>
      <c r="D441" s="112"/>
      <c r="E441" s="112"/>
      <c r="F441" s="112"/>
      <c r="G441" s="112"/>
      <c r="H441" s="112"/>
      <c r="I441" s="147"/>
      <c r="J441" s="112"/>
      <c r="K441" s="112"/>
      <c r="L441" s="112"/>
      <c r="M441" s="112"/>
      <c r="N441" s="112"/>
      <c r="O441" s="112"/>
      <c r="P441" s="112"/>
      <c r="Q441" s="112"/>
      <c r="R441" s="112"/>
      <c r="S441" s="112"/>
      <c r="T441" s="112"/>
      <c r="U441" s="112"/>
      <c r="V441" s="112"/>
      <c r="W441" s="112"/>
      <c r="X441" s="112"/>
      <c r="Y441" s="112"/>
      <c r="Z441" s="112"/>
      <c r="AA441" s="112"/>
    </row>
    <row r="442" spans="1:27" ht="14.25" customHeight="1">
      <c r="A442" s="112"/>
      <c r="B442" s="114"/>
      <c r="C442" s="112"/>
      <c r="D442" s="112"/>
      <c r="E442" s="112"/>
      <c r="F442" s="112"/>
      <c r="G442" s="112"/>
      <c r="H442" s="112"/>
      <c r="I442" s="147"/>
      <c r="J442" s="112"/>
      <c r="K442" s="112"/>
      <c r="L442" s="112"/>
      <c r="M442" s="112"/>
      <c r="N442" s="112"/>
      <c r="O442" s="112"/>
      <c r="P442" s="112"/>
      <c r="Q442" s="112"/>
      <c r="R442" s="112"/>
      <c r="S442" s="112"/>
      <c r="T442" s="112"/>
      <c r="U442" s="112"/>
      <c r="V442" s="112"/>
      <c r="W442" s="112"/>
      <c r="X442" s="112"/>
      <c r="Y442" s="112"/>
      <c r="Z442" s="112"/>
      <c r="AA442" s="112"/>
    </row>
    <row r="443" spans="1:27" ht="14.25" customHeight="1">
      <c r="A443" s="112"/>
      <c r="B443" s="114"/>
      <c r="C443" s="112"/>
      <c r="D443" s="112"/>
      <c r="E443" s="112"/>
      <c r="F443" s="112"/>
      <c r="G443" s="112"/>
      <c r="H443" s="112"/>
      <c r="I443" s="147"/>
      <c r="J443" s="112"/>
      <c r="K443" s="112"/>
      <c r="L443" s="112"/>
      <c r="M443" s="112"/>
      <c r="N443" s="112"/>
      <c r="O443" s="112"/>
      <c r="P443" s="112"/>
      <c r="Q443" s="112"/>
      <c r="R443" s="112"/>
      <c r="S443" s="112"/>
      <c r="T443" s="112"/>
      <c r="U443" s="112"/>
      <c r="V443" s="112"/>
      <c r="W443" s="112"/>
      <c r="X443" s="112"/>
      <c r="Y443" s="112"/>
      <c r="Z443" s="112"/>
      <c r="AA443" s="112"/>
    </row>
    <row r="444" spans="1:27" ht="14.25" customHeight="1">
      <c r="A444" s="112"/>
      <c r="B444" s="114"/>
      <c r="C444" s="112"/>
      <c r="D444" s="112"/>
      <c r="E444" s="112"/>
      <c r="F444" s="112"/>
      <c r="G444" s="112"/>
      <c r="H444" s="112"/>
      <c r="I444" s="147"/>
      <c r="J444" s="112"/>
      <c r="K444" s="112"/>
      <c r="L444" s="112"/>
      <c r="M444" s="112"/>
      <c r="N444" s="112"/>
      <c r="O444" s="112"/>
      <c r="P444" s="112"/>
      <c r="Q444" s="112"/>
      <c r="R444" s="112"/>
      <c r="S444" s="112"/>
      <c r="T444" s="112"/>
      <c r="U444" s="112"/>
      <c r="V444" s="112"/>
      <c r="W444" s="112"/>
      <c r="X444" s="112"/>
      <c r="Y444" s="112"/>
      <c r="Z444" s="112"/>
      <c r="AA444" s="112"/>
    </row>
    <row r="445" spans="1:27" ht="14.25" customHeight="1">
      <c r="A445" s="112"/>
      <c r="B445" s="114"/>
      <c r="C445" s="112"/>
      <c r="D445" s="112"/>
      <c r="E445" s="112"/>
      <c r="F445" s="112"/>
      <c r="G445" s="112"/>
      <c r="H445" s="112"/>
      <c r="I445" s="147"/>
      <c r="J445" s="112"/>
      <c r="K445" s="112"/>
      <c r="L445" s="112"/>
      <c r="M445" s="112"/>
      <c r="N445" s="112"/>
      <c r="O445" s="112"/>
      <c r="P445" s="112"/>
      <c r="Q445" s="112"/>
      <c r="R445" s="112"/>
      <c r="S445" s="112"/>
      <c r="T445" s="112"/>
      <c r="U445" s="112"/>
      <c r="V445" s="112"/>
      <c r="W445" s="112"/>
      <c r="X445" s="112"/>
      <c r="Y445" s="112"/>
      <c r="Z445" s="112"/>
      <c r="AA445" s="112"/>
    </row>
    <row r="446" spans="1:27" ht="14.25" customHeight="1">
      <c r="A446" s="112"/>
      <c r="B446" s="114"/>
      <c r="C446" s="112"/>
      <c r="D446" s="112"/>
      <c r="E446" s="112"/>
      <c r="F446" s="112"/>
      <c r="G446" s="112"/>
      <c r="H446" s="112"/>
      <c r="I446" s="147"/>
      <c r="J446" s="112"/>
      <c r="K446" s="112"/>
      <c r="L446" s="112"/>
      <c r="M446" s="112"/>
      <c r="N446" s="112"/>
      <c r="O446" s="112"/>
      <c r="P446" s="112"/>
      <c r="Q446" s="112"/>
      <c r="R446" s="112"/>
      <c r="S446" s="112"/>
      <c r="T446" s="112"/>
      <c r="U446" s="112"/>
      <c r="V446" s="112"/>
      <c r="W446" s="112"/>
      <c r="X446" s="112"/>
      <c r="Y446" s="112"/>
      <c r="Z446" s="112"/>
      <c r="AA446" s="112"/>
    </row>
    <row r="447" spans="1:27" ht="14.25" customHeight="1">
      <c r="A447" s="112"/>
      <c r="B447" s="114"/>
      <c r="C447" s="112"/>
      <c r="D447" s="112"/>
      <c r="E447" s="112"/>
      <c r="F447" s="112"/>
      <c r="G447" s="112"/>
      <c r="H447" s="112"/>
      <c r="I447" s="147"/>
      <c r="J447" s="112"/>
      <c r="K447" s="112"/>
      <c r="L447" s="112"/>
      <c r="M447" s="112"/>
      <c r="N447" s="112"/>
      <c r="O447" s="112"/>
      <c r="P447" s="112"/>
      <c r="Q447" s="112"/>
      <c r="R447" s="112"/>
      <c r="S447" s="112"/>
      <c r="T447" s="112"/>
      <c r="U447" s="112"/>
      <c r="V447" s="112"/>
      <c r="W447" s="112"/>
      <c r="X447" s="112"/>
      <c r="Y447" s="112"/>
      <c r="Z447" s="112"/>
      <c r="AA447" s="112"/>
    </row>
    <row r="448" spans="1:27" ht="14.25" customHeight="1">
      <c r="A448" s="112"/>
      <c r="B448" s="114"/>
      <c r="C448" s="112"/>
      <c r="D448" s="112"/>
      <c r="E448" s="112"/>
      <c r="F448" s="112"/>
      <c r="G448" s="112"/>
      <c r="H448" s="112"/>
      <c r="I448" s="147"/>
      <c r="J448" s="112"/>
      <c r="K448" s="112"/>
      <c r="L448" s="112"/>
      <c r="M448" s="112"/>
      <c r="N448" s="112"/>
      <c r="O448" s="112"/>
      <c r="P448" s="112"/>
      <c r="Q448" s="112"/>
      <c r="R448" s="112"/>
      <c r="S448" s="112"/>
      <c r="T448" s="112"/>
      <c r="U448" s="112"/>
      <c r="V448" s="112"/>
      <c r="W448" s="112"/>
      <c r="X448" s="112"/>
      <c r="Y448" s="112"/>
      <c r="Z448" s="112"/>
      <c r="AA448" s="112"/>
    </row>
    <row r="449" spans="1:27" ht="14.25" customHeight="1">
      <c r="A449" s="112"/>
      <c r="B449" s="114"/>
      <c r="C449" s="112"/>
      <c r="D449" s="112"/>
      <c r="E449" s="112"/>
      <c r="F449" s="112"/>
      <c r="G449" s="112"/>
      <c r="H449" s="112"/>
      <c r="I449" s="147"/>
      <c r="J449" s="112"/>
      <c r="K449" s="112"/>
      <c r="L449" s="112"/>
      <c r="M449" s="112"/>
      <c r="N449" s="112"/>
      <c r="O449" s="112"/>
      <c r="P449" s="112"/>
      <c r="Q449" s="112"/>
      <c r="R449" s="112"/>
      <c r="S449" s="112"/>
      <c r="T449" s="112"/>
      <c r="U449" s="112"/>
      <c r="V449" s="112"/>
      <c r="W449" s="112"/>
      <c r="X449" s="112"/>
      <c r="Y449" s="112"/>
      <c r="Z449" s="112"/>
      <c r="AA449" s="112"/>
    </row>
    <row r="450" spans="1:27" ht="14.25" customHeight="1">
      <c r="A450" s="112"/>
      <c r="B450" s="114"/>
      <c r="C450" s="112"/>
      <c r="D450" s="112"/>
      <c r="E450" s="112"/>
      <c r="F450" s="112"/>
      <c r="G450" s="112"/>
      <c r="H450" s="112"/>
      <c r="I450" s="147"/>
      <c r="J450" s="112"/>
      <c r="K450" s="112"/>
      <c r="L450" s="112"/>
      <c r="M450" s="112"/>
      <c r="N450" s="112"/>
      <c r="O450" s="112"/>
      <c r="P450" s="112"/>
      <c r="Q450" s="112"/>
      <c r="R450" s="112"/>
      <c r="S450" s="112"/>
      <c r="T450" s="112"/>
      <c r="U450" s="112"/>
      <c r="V450" s="112"/>
      <c r="W450" s="112"/>
      <c r="X450" s="112"/>
      <c r="Y450" s="112"/>
      <c r="Z450" s="112"/>
      <c r="AA450" s="112"/>
    </row>
    <row r="451" spans="1:27" ht="14.25" customHeight="1">
      <c r="A451" s="112"/>
      <c r="B451" s="114"/>
      <c r="C451" s="112"/>
      <c r="D451" s="112"/>
      <c r="E451" s="112"/>
      <c r="F451" s="112"/>
      <c r="G451" s="112"/>
      <c r="H451" s="112"/>
      <c r="I451" s="147"/>
      <c r="J451" s="112"/>
      <c r="K451" s="112"/>
      <c r="L451" s="112"/>
      <c r="M451" s="112"/>
      <c r="N451" s="112"/>
      <c r="O451" s="112"/>
      <c r="P451" s="112"/>
      <c r="Q451" s="112"/>
      <c r="R451" s="112"/>
      <c r="S451" s="112"/>
      <c r="T451" s="112"/>
      <c r="U451" s="112"/>
      <c r="V451" s="112"/>
      <c r="W451" s="112"/>
      <c r="X451" s="112"/>
      <c r="Y451" s="112"/>
      <c r="Z451" s="112"/>
      <c r="AA451" s="112"/>
    </row>
    <row r="452" spans="1:27" ht="14.25" customHeight="1">
      <c r="A452" s="112"/>
      <c r="B452" s="114"/>
      <c r="C452" s="112"/>
      <c r="D452" s="112"/>
      <c r="E452" s="112"/>
      <c r="F452" s="112"/>
      <c r="G452" s="112"/>
      <c r="H452" s="112"/>
      <c r="I452" s="147"/>
      <c r="J452" s="112"/>
      <c r="K452" s="112"/>
      <c r="L452" s="112"/>
      <c r="M452" s="112"/>
      <c r="N452" s="112"/>
      <c r="O452" s="112"/>
      <c r="P452" s="112"/>
      <c r="Q452" s="112"/>
      <c r="R452" s="112"/>
      <c r="S452" s="112"/>
      <c r="T452" s="112"/>
      <c r="U452" s="112"/>
      <c r="V452" s="112"/>
      <c r="W452" s="112"/>
      <c r="X452" s="112"/>
      <c r="Y452" s="112"/>
      <c r="Z452" s="112"/>
      <c r="AA452" s="112"/>
    </row>
    <row r="453" spans="1:27" ht="14.25" customHeight="1">
      <c r="A453" s="112"/>
      <c r="B453" s="114"/>
      <c r="C453" s="112"/>
      <c r="D453" s="112"/>
      <c r="E453" s="112"/>
      <c r="F453" s="112"/>
      <c r="G453" s="112"/>
      <c r="H453" s="112"/>
      <c r="I453" s="147"/>
      <c r="J453" s="112"/>
      <c r="K453" s="112"/>
      <c r="L453" s="112"/>
      <c r="M453" s="112"/>
      <c r="N453" s="112"/>
      <c r="O453" s="112"/>
      <c r="P453" s="112"/>
      <c r="Q453" s="112"/>
      <c r="R453" s="112"/>
      <c r="S453" s="112"/>
      <c r="T453" s="112"/>
      <c r="U453" s="112"/>
      <c r="V453" s="112"/>
      <c r="W453" s="112"/>
      <c r="X453" s="112"/>
      <c r="Y453" s="112"/>
      <c r="Z453" s="112"/>
      <c r="AA453" s="112"/>
    </row>
    <row r="454" spans="1:27" ht="14.25" customHeight="1">
      <c r="A454" s="112"/>
      <c r="B454" s="114"/>
      <c r="C454" s="112"/>
      <c r="D454" s="112"/>
      <c r="E454" s="112"/>
      <c r="F454" s="112"/>
      <c r="G454" s="112"/>
      <c r="H454" s="112"/>
      <c r="I454" s="147"/>
      <c r="J454" s="112"/>
      <c r="K454" s="112"/>
      <c r="L454" s="112"/>
      <c r="M454" s="112"/>
      <c r="N454" s="112"/>
      <c r="O454" s="112"/>
      <c r="P454" s="112"/>
      <c r="Q454" s="112"/>
      <c r="R454" s="112"/>
      <c r="S454" s="112"/>
      <c r="T454" s="112"/>
      <c r="U454" s="112"/>
      <c r="V454" s="112"/>
      <c r="W454" s="112"/>
      <c r="X454" s="112"/>
      <c r="Y454" s="112"/>
      <c r="Z454" s="112"/>
      <c r="AA454" s="112"/>
    </row>
    <row r="455" spans="1:27" ht="14.25" customHeight="1">
      <c r="A455" s="112"/>
      <c r="B455" s="114"/>
      <c r="C455" s="112"/>
      <c r="D455" s="112"/>
      <c r="E455" s="112"/>
      <c r="F455" s="112"/>
      <c r="G455" s="112"/>
      <c r="H455" s="112"/>
      <c r="I455" s="147"/>
      <c r="J455" s="112"/>
      <c r="K455" s="112"/>
      <c r="L455" s="112"/>
      <c r="M455" s="112"/>
      <c r="N455" s="112"/>
      <c r="O455" s="112"/>
      <c r="P455" s="112"/>
      <c r="Q455" s="112"/>
      <c r="R455" s="112"/>
      <c r="S455" s="112"/>
      <c r="T455" s="112"/>
      <c r="U455" s="112"/>
      <c r="V455" s="112"/>
      <c r="W455" s="112"/>
      <c r="X455" s="112"/>
      <c r="Y455" s="112"/>
      <c r="Z455" s="112"/>
      <c r="AA455" s="112"/>
    </row>
    <row r="456" spans="1:27" ht="14.25" customHeight="1">
      <c r="A456" s="112"/>
      <c r="B456" s="114"/>
      <c r="C456" s="112"/>
      <c r="D456" s="112"/>
      <c r="E456" s="112"/>
      <c r="F456" s="112"/>
      <c r="G456" s="112"/>
      <c r="H456" s="112"/>
      <c r="I456" s="147"/>
      <c r="J456" s="112"/>
      <c r="K456" s="112"/>
      <c r="L456" s="112"/>
      <c r="M456" s="112"/>
      <c r="N456" s="112"/>
      <c r="O456" s="112"/>
      <c r="P456" s="112"/>
      <c r="Q456" s="112"/>
      <c r="R456" s="112"/>
      <c r="S456" s="112"/>
      <c r="T456" s="112"/>
      <c r="U456" s="112"/>
      <c r="V456" s="112"/>
      <c r="W456" s="112"/>
      <c r="X456" s="112"/>
      <c r="Y456" s="112"/>
      <c r="Z456" s="112"/>
      <c r="AA456" s="112"/>
    </row>
    <row r="457" spans="1:27" ht="14.25" customHeight="1">
      <c r="A457" s="112"/>
      <c r="B457" s="114"/>
      <c r="C457" s="112"/>
      <c r="D457" s="112"/>
      <c r="E457" s="112"/>
      <c r="F457" s="112"/>
      <c r="G457" s="112"/>
      <c r="H457" s="112"/>
      <c r="I457" s="147"/>
      <c r="J457" s="112"/>
      <c r="K457" s="112"/>
      <c r="L457" s="112"/>
      <c r="M457" s="112"/>
      <c r="N457" s="112"/>
      <c r="O457" s="112"/>
      <c r="P457" s="112"/>
      <c r="Q457" s="112"/>
      <c r="R457" s="112"/>
      <c r="S457" s="112"/>
      <c r="T457" s="112"/>
      <c r="U457" s="112"/>
      <c r="V457" s="112"/>
      <c r="W457" s="112"/>
      <c r="X457" s="112"/>
      <c r="Y457" s="112"/>
      <c r="Z457" s="112"/>
      <c r="AA457" s="112"/>
    </row>
    <row r="458" spans="1:27" ht="14.25" customHeight="1">
      <c r="A458" s="112"/>
      <c r="B458" s="114"/>
      <c r="C458" s="112"/>
      <c r="D458" s="112"/>
      <c r="E458" s="112"/>
      <c r="F458" s="112"/>
      <c r="G458" s="112"/>
      <c r="H458" s="112"/>
      <c r="I458" s="147"/>
      <c r="J458" s="112"/>
      <c r="K458" s="112"/>
      <c r="L458" s="112"/>
      <c r="M458" s="112"/>
      <c r="N458" s="112"/>
      <c r="O458" s="112"/>
      <c r="P458" s="112"/>
      <c r="Q458" s="112"/>
      <c r="R458" s="112"/>
      <c r="S458" s="112"/>
      <c r="T458" s="112"/>
      <c r="U458" s="112"/>
      <c r="V458" s="112"/>
      <c r="W458" s="112"/>
      <c r="X458" s="112"/>
      <c r="Y458" s="112"/>
      <c r="Z458" s="112"/>
      <c r="AA458" s="112"/>
    </row>
    <row r="459" spans="1:27" ht="14.25" customHeight="1">
      <c r="A459" s="112"/>
      <c r="B459" s="114"/>
      <c r="C459" s="112"/>
      <c r="D459" s="112"/>
      <c r="E459" s="112"/>
      <c r="F459" s="112"/>
      <c r="G459" s="112"/>
      <c r="H459" s="112"/>
      <c r="I459" s="147"/>
      <c r="J459" s="112"/>
      <c r="K459" s="112"/>
      <c r="L459" s="112"/>
      <c r="M459" s="112"/>
      <c r="N459" s="112"/>
      <c r="O459" s="112"/>
      <c r="P459" s="112"/>
      <c r="Q459" s="112"/>
      <c r="R459" s="112"/>
      <c r="S459" s="112"/>
      <c r="T459" s="112"/>
      <c r="U459" s="112"/>
      <c r="V459" s="112"/>
      <c r="W459" s="112"/>
      <c r="X459" s="112"/>
      <c r="Y459" s="112"/>
      <c r="Z459" s="112"/>
      <c r="AA459" s="112"/>
    </row>
    <row r="460" spans="1:27" ht="14.25" customHeight="1">
      <c r="A460" s="112"/>
      <c r="B460" s="114"/>
      <c r="C460" s="112"/>
      <c r="D460" s="112"/>
      <c r="E460" s="112"/>
      <c r="F460" s="112"/>
      <c r="G460" s="112"/>
      <c r="H460" s="112"/>
      <c r="I460" s="147"/>
      <c r="J460" s="112"/>
      <c r="K460" s="112"/>
      <c r="L460" s="112"/>
      <c r="M460" s="112"/>
      <c r="N460" s="112"/>
      <c r="O460" s="112"/>
      <c r="P460" s="112"/>
      <c r="Q460" s="112"/>
      <c r="R460" s="112"/>
      <c r="S460" s="112"/>
      <c r="T460" s="112"/>
      <c r="U460" s="112"/>
      <c r="V460" s="112"/>
      <c r="W460" s="112"/>
      <c r="X460" s="112"/>
      <c r="Y460" s="112"/>
      <c r="Z460" s="112"/>
      <c r="AA460" s="112"/>
    </row>
    <row r="461" spans="1:27" ht="14.25" customHeight="1">
      <c r="A461" s="112"/>
      <c r="B461" s="114"/>
      <c r="C461" s="112"/>
      <c r="D461" s="112"/>
      <c r="E461" s="112"/>
      <c r="F461" s="112"/>
      <c r="G461" s="112"/>
      <c r="H461" s="112"/>
      <c r="I461" s="147"/>
      <c r="J461" s="112"/>
      <c r="K461" s="112"/>
      <c r="L461" s="112"/>
      <c r="M461" s="112"/>
      <c r="N461" s="112"/>
      <c r="O461" s="112"/>
      <c r="P461" s="112"/>
      <c r="Q461" s="112"/>
      <c r="R461" s="112"/>
      <c r="S461" s="112"/>
      <c r="T461" s="112"/>
      <c r="U461" s="112"/>
      <c r="V461" s="112"/>
      <c r="W461" s="112"/>
      <c r="X461" s="112"/>
      <c r="Y461" s="112"/>
      <c r="Z461" s="112"/>
      <c r="AA461" s="112"/>
    </row>
    <row r="462" spans="1:27" ht="14.25" customHeight="1">
      <c r="A462" s="112"/>
      <c r="B462" s="114"/>
      <c r="C462" s="112"/>
      <c r="D462" s="112"/>
      <c r="E462" s="112"/>
      <c r="F462" s="112"/>
      <c r="G462" s="112"/>
      <c r="H462" s="112"/>
      <c r="I462" s="147"/>
      <c r="J462" s="112"/>
      <c r="K462" s="112"/>
      <c r="L462" s="112"/>
      <c r="M462" s="112"/>
      <c r="N462" s="112"/>
      <c r="O462" s="112"/>
      <c r="P462" s="112"/>
      <c r="Q462" s="112"/>
      <c r="R462" s="112"/>
      <c r="S462" s="112"/>
      <c r="T462" s="112"/>
      <c r="U462" s="112"/>
      <c r="V462" s="112"/>
      <c r="W462" s="112"/>
      <c r="X462" s="112"/>
      <c r="Y462" s="112"/>
      <c r="Z462" s="112"/>
      <c r="AA462" s="112"/>
    </row>
    <row r="463" spans="1:27" ht="14.25" customHeight="1">
      <c r="A463" s="112"/>
      <c r="B463" s="114"/>
      <c r="C463" s="112"/>
      <c r="D463" s="112"/>
      <c r="E463" s="112"/>
      <c r="F463" s="112"/>
      <c r="G463" s="112"/>
      <c r="H463" s="112"/>
      <c r="I463" s="147"/>
      <c r="J463" s="112"/>
      <c r="K463" s="112"/>
      <c r="L463" s="112"/>
      <c r="M463" s="112"/>
      <c r="N463" s="112"/>
      <c r="O463" s="112"/>
      <c r="P463" s="112"/>
      <c r="Q463" s="112"/>
      <c r="R463" s="112"/>
      <c r="S463" s="112"/>
      <c r="T463" s="112"/>
      <c r="U463" s="112"/>
      <c r="V463" s="112"/>
      <c r="W463" s="112"/>
      <c r="X463" s="112"/>
      <c r="Y463" s="112"/>
      <c r="Z463" s="112"/>
      <c r="AA463" s="112"/>
    </row>
    <row r="464" spans="1:27" ht="14.25" customHeight="1">
      <c r="A464" s="112"/>
      <c r="B464" s="114"/>
      <c r="C464" s="112"/>
      <c r="D464" s="112"/>
      <c r="E464" s="112"/>
      <c r="F464" s="112"/>
      <c r="G464" s="112"/>
      <c r="H464" s="112"/>
      <c r="I464" s="147"/>
      <c r="J464" s="112"/>
      <c r="K464" s="112"/>
      <c r="L464" s="112"/>
      <c r="M464" s="112"/>
      <c r="N464" s="112"/>
      <c r="O464" s="112"/>
      <c r="P464" s="112"/>
      <c r="Q464" s="112"/>
      <c r="R464" s="112"/>
      <c r="S464" s="112"/>
      <c r="T464" s="112"/>
      <c r="U464" s="112"/>
      <c r="V464" s="112"/>
      <c r="W464" s="112"/>
      <c r="X464" s="112"/>
      <c r="Y464" s="112"/>
      <c r="Z464" s="112"/>
      <c r="AA464" s="112"/>
    </row>
    <row r="465" spans="1:27" ht="14.25" customHeight="1">
      <c r="A465" s="112"/>
      <c r="B465" s="114"/>
      <c r="C465" s="112"/>
      <c r="D465" s="112"/>
      <c r="E465" s="112"/>
      <c r="F465" s="112"/>
      <c r="G465" s="112"/>
      <c r="H465" s="112"/>
      <c r="I465" s="147"/>
      <c r="J465" s="112"/>
      <c r="K465" s="112"/>
      <c r="L465" s="112"/>
      <c r="M465" s="112"/>
      <c r="N465" s="112"/>
      <c r="O465" s="112"/>
      <c r="P465" s="112"/>
      <c r="Q465" s="112"/>
      <c r="R465" s="112"/>
      <c r="S465" s="112"/>
      <c r="T465" s="112"/>
      <c r="U465" s="112"/>
      <c r="V465" s="112"/>
      <c r="W465" s="112"/>
      <c r="X465" s="112"/>
      <c r="Y465" s="112"/>
      <c r="Z465" s="112"/>
      <c r="AA465" s="112"/>
    </row>
    <row r="466" spans="1:27" ht="14.25" customHeight="1">
      <c r="A466" s="112"/>
      <c r="B466" s="114"/>
      <c r="C466" s="112"/>
      <c r="D466" s="112"/>
      <c r="E466" s="112"/>
      <c r="F466" s="112"/>
      <c r="G466" s="112"/>
      <c r="H466" s="112"/>
      <c r="I466" s="147"/>
      <c r="J466" s="112"/>
      <c r="K466" s="112"/>
      <c r="L466" s="112"/>
      <c r="M466" s="112"/>
      <c r="N466" s="112"/>
      <c r="O466" s="112"/>
      <c r="P466" s="112"/>
      <c r="Q466" s="112"/>
      <c r="R466" s="112"/>
      <c r="S466" s="112"/>
      <c r="T466" s="112"/>
      <c r="U466" s="112"/>
      <c r="V466" s="112"/>
      <c r="W466" s="112"/>
      <c r="X466" s="112"/>
      <c r="Y466" s="112"/>
      <c r="Z466" s="112"/>
      <c r="AA466" s="112"/>
    </row>
    <row r="467" spans="1:27" ht="14.25" customHeight="1">
      <c r="A467" s="112"/>
      <c r="B467" s="114"/>
      <c r="C467" s="112"/>
      <c r="D467" s="112"/>
      <c r="E467" s="112"/>
      <c r="F467" s="112"/>
      <c r="G467" s="112"/>
      <c r="H467" s="112"/>
      <c r="I467" s="147"/>
      <c r="J467" s="112"/>
      <c r="K467" s="112"/>
      <c r="L467" s="112"/>
      <c r="M467" s="112"/>
      <c r="N467" s="112"/>
      <c r="O467" s="112"/>
      <c r="P467" s="112"/>
      <c r="Q467" s="112"/>
      <c r="R467" s="112"/>
      <c r="S467" s="112"/>
      <c r="T467" s="112"/>
      <c r="U467" s="112"/>
      <c r="V467" s="112"/>
      <c r="W467" s="112"/>
      <c r="X467" s="112"/>
      <c r="Y467" s="112"/>
      <c r="Z467" s="112"/>
      <c r="AA467" s="112"/>
    </row>
    <row r="468" spans="1:27" ht="14.25" customHeight="1">
      <c r="A468" s="112"/>
      <c r="B468" s="114"/>
      <c r="C468" s="112"/>
      <c r="D468" s="112"/>
      <c r="E468" s="112"/>
      <c r="F468" s="112"/>
      <c r="G468" s="112"/>
      <c r="H468" s="112"/>
      <c r="I468" s="147"/>
      <c r="J468" s="112"/>
      <c r="K468" s="112"/>
      <c r="L468" s="112"/>
      <c r="M468" s="112"/>
      <c r="N468" s="112"/>
      <c r="O468" s="112"/>
      <c r="P468" s="112"/>
      <c r="Q468" s="112"/>
      <c r="R468" s="112"/>
      <c r="S468" s="112"/>
      <c r="T468" s="112"/>
      <c r="U468" s="112"/>
      <c r="V468" s="112"/>
      <c r="W468" s="112"/>
      <c r="X468" s="112"/>
      <c r="Y468" s="112"/>
      <c r="Z468" s="112"/>
      <c r="AA468" s="112"/>
    </row>
    <row r="469" spans="1:27" ht="14.25" customHeight="1">
      <c r="A469" s="112"/>
      <c r="B469" s="114"/>
      <c r="C469" s="112"/>
      <c r="D469" s="112"/>
      <c r="E469" s="112"/>
      <c r="F469" s="112"/>
      <c r="G469" s="112"/>
      <c r="H469" s="112"/>
      <c r="I469" s="147"/>
      <c r="J469" s="112"/>
      <c r="K469" s="112"/>
      <c r="L469" s="112"/>
      <c r="M469" s="112"/>
      <c r="N469" s="112"/>
      <c r="O469" s="112"/>
      <c r="P469" s="112"/>
      <c r="Q469" s="112"/>
      <c r="R469" s="112"/>
      <c r="S469" s="112"/>
      <c r="T469" s="112"/>
      <c r="U469" s="112"/>
      <c r="V469" s="112"/>
      <c r="W469" s="112"/>
      <c r="X469" s="112"/>
      <c r="Y469" s="112"/>
      <c r="Z469" s="112"/>
      <c r="AA469" s="112"/>
    </row>
    <row r="470" spans="1:27" ht="14.25" customHeight="1">
      <c r="A470" s="112"/>
      <c r="B470" s="114"/>
      <c r="C470" s="112"/>
      <c r="D470" s="112"/>
      <c r="E470" s="112"/>
      <c r="F470" s="112"/>
      <c r="G470" s="112"/>
      <c r="H470" s="112"/>
      <c r="I470" s="147"/>
      <c r="J470" s="112"/>
      <c r="K470" s="112"/>
      <c r="L470" s="112"/>
      <c r="M470" s="112"/>
      <c r="N470" s="112"/>
      <c r="O470" s="112"/>
      <c r="P470" s="112"/>
      <c r="Q470" s="112"/>
      <c r="R470" s="112"/>
      <c r="S470" s="112"/>
      <c r="T470" s="112"/>
      <c r="U470" s="112"/>
      <c r="V470" s="112"/>
      <c r="W470" s="112"/>
      <c r="X470" s="112"/>
      <c r="Y470" s="112"/>
      <c r="Z470" s="112"/>
      <c r="AA470" s="112"/>
    </row>
    <row r="471" spans="1:27" ht="14.25" customHeight="1">
      <c r="A471" s="112"/>
      <c r="B471" s="114"/>
      <c r="C471" s="112"/>
      <c r="D471" s="112"/>
      <c r="E471" s="112"/>
      <c r="F471" s="112"/>
      <c r="G471" s="112"/>
      <c r="H471" s="112"/>
      <c r="I471" s="147"/>
      <c r="J471" s="112"/>
      <c r="K471" s="112"/>
      <c r="L471" s="112"/>
      <c r="M471" s="112"/>
      <c r="N471" s="112"/>
      <c r="O471" s="112"/>
      <c r="P471" s="112"/>
      <c r="Q471" s="112"/>
      <c r="R471" s="112"/>
      <c r="S471" s="112"/>
      <c r="T471" s="112"/>
      <c r="U471" s="112"/>
      <c r="V471" s="112"/>
      <c r="W471" s="112"/>
      <c r="X471" s="112"/>
      <c r="Y471" s="112"/>
      <c r="Z471" s="112"/>
      <c r="AA471" s="112"/>
    </row>
    <row r="472" spans="1:27" ht="14.25" customHeight="1">
      <c r="A472" s="112"/>
      <c r="B472" s="114"/>
      <c r="C472" s="112"/>
      <c r="D472" s="112"/>
      <c r="E472" s="112"/>
      <c r="F472" s="112"/>
      <c r="G472" s="112"/>
      <c r="H472" s="112"/>
      <c r="I472" s="147"/>
      <c r="J472" s="112"/>
      <c r="K472" s="112"/>
      <c r="L472" s="112"/>
      <c r="M472" s="112"/>
      <c r="N472" s="112"/>
      <c r="O472" s="112"/>
      <c r="P472" s="112"/>
      <c r="Q472" s="112"/>
      <c r="R472" s="112"/>
      <c r="S472" s="112"/>
      <c r="T472" s="112"/>
      <c r="U472" s="112"/>
      <c r="V472" s="112"/>
      <c r="W472" s="112"/>
      <c r="X472" s="112"/>
      <c r="Y472" s="112"/>
      <c r="Z472" s="112"/>
      <c r="AA472" s="112"/>
    </row>
    <row r="473" spans="1:27" ht="14.25" customHeight="1">
      <c r="A473" s="112"/>
      <c r="B473" s="114"/>
      <c r="C473" s="112"/>
      <c r="D473" s="112"/>
      <c r="E473" s="112"/>
      <c r="F473" s="112"/>
      <c r="G473" s="112"/>
      <c r="H473" s="112"/>
      <c r="I473" s="147"/>
      <c r="J473" s="112"/>
      <c r="K473" s="112"/>
      <c r="L473" s="112"/>
      <c r="M473" s="112"/>
      <c r="N473" s="112"/>
      <c r="O473" s="112"/>
      <c r="P473" s="112"/>
      <c r="Q473" s="112"/>
      <c r="R473" s="112"/>
      <c r="S473" s="112"/>
      <c r="T473" s="112"/>
      <c r="U473" s="112"/>
      <c r="V473" s="112"/>
      <c r="W473" s="112"/>
      <c r="X473" s="112"/>
      <c r="Y473" s="112"/>
      <c r="Z473" s="112"/>
      <c r="AA473" s="112"/>
    </row>
    <row r="474" spans="1:27" ht="14.25" customHeight="1">
      <c r="A474" s="112"/>
      <c r="B474" s="114"/>
      <c r="C474" s="112"/>
      <c r="D474" s="112"/>
      <c r="E474" s="112"/>
      <c r="F474" s="112"/>
      <c r="G474" s="112"/>
      <c r="H474" s="112"/>
      <c r="I474" s="147"/>
      <c r="J474" s="112"/>
      <c r="K474" s="112"/>
      <c r="L474" s="112"/>
      <c r="M474" s="112"/>
      <c r="N474" s="112"/>
      <c r="O474" s="112"/>
      <c r="P474" s="112"/>
      <c r="Q474" s="112"/>
      <c r="R474" s="112"/>
      <c r="S474" s="112"/>
      <c r="T474" s="112"/>
      <c r="U474" s="112"/>
      <c r="V474" s="112"/>
      <c r="W474" s="112"/>
      <c r="X474" s="112"/>
      <c r="Y474" s="112"/>
      <c r="Z474" s="112"/>
      <c r="AA474" s="112"/>
    </row>
    <row r="475" spans="1:27" ht="14.25" customHeight="1">
      <c r="A475" s="112"/>
      <c r="B475" s="114"/>
      <c r="C475" s="112"/>
      <c r="D475" s="112"/>
      <c r="E475" s="112"/>
      <c r="F475" s="112"/>
      <c r="G475" s="112"/>
      <c r="H475" s="112"/>
      <c r="I475" s="147"/>
      <c r="J475" s="112"/>
      <c r="K475" s="112"/>
      <c r="L475" s="112"/>
      <c r="M475" s="112"/>
      <c r="N475" s="112"/>
      <c r="O475" s="112"/>
      <c r="P475" s="112"/>
      <c r="Q475" s="112"/>
      <c r="R475" s="112"/>
      <c r="S475" s="112"/>
      <c r="T475" s="112"/>
      <c r="U475" s="112"/>
      <c r="V475" s="112"/>
      <c r="W475" s="112"/>
      <c r="X475" s="112"/>
      <c r="Y475" s="112"/>
      <c r="Z475" s="112"/>
      <c r="AA475" s="112"/>
    </row>
    <row r="476" spans="1:27" ht="14.25" customHeight="1">
      <c r="A476" s="112"/>
      <c r="B476" s="114"/>
      <c r="C476" s="112"/>
      <c r="D476" s="112"/>
      <c r="E476" s="112"/>
      <c r="F476" s="112"/>
      <c r="G476" s="112"/>
      <c r="H476" s="112"/>
      <c r="I476" s="147"/>
      <c r="J476" s="112"/>
      <c r="K476" s="112"/>
      <c r="L476" s="112"/>
      <c r="M476" s="112"/>
      <c r="N476" s="112"/>
      <c r="O476" s="112"/>
      <c r="P476" s="112"/>
      <c r="Q476" s="112"/>
      <c r="R476" s="112"/>
      <c r="S476" s="112"/>
      <c r="T476" s="112"/>
      <c r="U476" s="112"/>
      <c r="V476" s="112"/>
      <c r="W476" s="112"/>
      <c r="X476" s="112"/>
      <c r="Y476" s="112"/>
      <c r="Z476" s="112"/>
      <c r="AA476" s="112"/>
    </row>
    <row r="477" spans="1:27" ht="14.25" customHeight="1">
      <c r="A477" s="112"/>
      <c r="B477" s="114"/>
      <c r="C477" s="112"/>
      <c r="D477" s="112"/>
      <c r="E477" s="112"/>
      <c r="F477" s="112"/>
      <c r="G477" s="112"/>
      <c r="H477" s="112"/>
      <c r="I477" s="147"/>
      <c r="J477" s="112"/>
      <c r="K477" s="112"/>
      <c r="L477" s="112"/>
      <c r="M477" s="112"/>
      <c r="N477" s="112"/>
      <c r="O477" s="112"/>
      <c r="P477" s="112"/>
      <c r="Q477" s="112"/>
      <c r="R477" s="112"/>
      <c r="S477" s="112"/>
      <c r="T477" s="112"/>
      <c r="U477" s="112"/>
      <c r="V477" s="112"/>
      <c r="W477" s="112"/>
      <c r="X477" s="112"/>
      <c r="Y477" s="112"/>
      <c r="Z477" s="112"/>
      <c r="AA477" s="112"/>
    </row>
    <row r="478" spans="1:27" ht="14.25" customHeight="1">
      <c r="A478" s="112"/>
      <c r="B478" s="114"/>
      <c r="C478" s="112"/>
      <c r="D478" s="112"/>
      <c r="E478" s="112"/>
      <c r="F478" s="112"/>
      <c r="G478" s="112"/>
      <c r="H478" s="112"/>
      <c r="I478" s="147"/>
      <c r="J478" s="112"/>
      <c r="K478" s="112"/>
      <c r="L478" s="112"/>
      <c r="M478" s="112"/>
      <c r="N478" s="112"/>
      <c r="O478" s="112"/>
      <c r="P478" s="112"/>
      <c r="Q478" s="112"/>
      <c r="R478" s="112"/>
      <c r="S478" s="112"/>
      <c r="T478" s="112"/>
      <c r="U478" s="112"/>
      <c r="V478" s="112"/>
      <c r="W478" s="112"/>
      <c r="X478" s="112"/>
      <c r="Y478" s="112"/>
      <c r="Z478" s="112"/>
      <c r="AA478" s="112"/>
    </row>
    <row r="479" spans="1:27" ht="14.25" customHeight="1">
      <c r="A479" s="112"/>
      <c r="B479" s="114"/>
      <c r="C479" s="112"/>
      <c r="D479" s="112"/>
      <c r="E479" s="112"/>
      <c r="F479" s="112"/>
      <c r="G479" s="112"/>
      <c r="H479" s="112"/>
      <c r="I479" s="147"/>
      <c r="J479" s="112"/>
      <c r="K479" s="112"/>
      <c r="L479" s="112"/>
      <c r="M479" s="112"/>
      <c r="N479" s="112"/>
      <c r="O479" s="112"/>
      <c r="P479" s="112"/>
      <c r="Q479" s="112"/>
      <c r="R479" s="112"/>
      <c r="S479" s="112"/>
      <c r="T479" s="112"/>
      <c r="U479" s="112"/>
      <c r="V479" s="112"/>
      <c r="W479" s="112"/>
      <c r="X479" s="112"/>
      <c r="Y479" s="112"/>
      <c r="Z479" s="112"/>
      <c r="AA479" s="112"/>
    </row>
    <row r="480" spans="1:27" ht="14.25" customHeight="1">
      <c r="A480" s="112"/>
      <c r="B480" s="114"/>
      <c r="C480" s="112"/>
      <c r="D480" s="112"/>
      <c r="E480" s="112"/>
      <c r="F480" s="112"/>
      <c r="G480" s="112"/>
      <c r="H480" s="112"/>
      <c r="I480" s="147"/>
      <c r="J480" s="112"/>
      <c r="K480" s="112"/>
      <c r="L480" s="112"/>
      <c r="M480" s="112"/>
      <c r="N480" s="112"/>
      <c r="O480" s="112"/>
      <c r="P480" s="112"/>
      <c r="Q480" s="112"/>
      <c r="R480" s="112"/>
      <c r="S480" s="112"/>
      <c r="T480" s="112"/>
      <c r="U480" s="112"/>
      <c r="V480" s="112"/>
      <c r="W480" s="112"/>
      <c r="X480" s="112"/>
      <c r="Y480" s="112"/>
      <c r="Z480" s="112"/>
      <c r="AA480" s="112"/>
    </row>
    <row r="481" spans="1:27" ht="14.25" customHeight="1">
      <c r="A481" s="112"/>
      <c r="B481" s="114"/>
      <c r="C481" s="112"/>
      <c r="D481" s="112"/>
      <c r="E481" s="112"/>
      <c r="F481" s="112"/>
      <c r="G481" s="112"/>
      <c r="H481" s="112"/>
      <c r="I481" s="147"/>
      <c r="J481" s="112"/>
      <c r="K481" s="112"/>
      <c r="L481" s="112"/>
      <c r="M481" s="112"/>
      <c r="N481" s="112"/>
      <c r="O481" s="112"/>
      <c r="P481" s="112"/>
      <c r="Q481" s="112"/>
      <c r="R481" s="112"/>
      <c r="S481" s="112"/>
      <c r="T481" s="112"/>
      <c r="U481" s="112"/>
      <c r="V481" s="112"/>
      <c r="W481" s="112"/>
      <c r="X481" s="112"/>
      <c r="Y481" s="112"/>
      <c r="Z481" s="112"/>
      <c r="AA481" s="112"/>
    </row>
    <row r="482" spans="1:27" ht="14.25" customHeight="1">
      <c r="A482" s="112"/>
      <c r="B482" s="114"/>
      <c r="C482" s="112"/>
      <c r="D482" s="112"/>
      <c r="E482" s="112"/>
      <c r="F482" s="112"/>
      <c r="G482" s="112"/>
      <c r="H482" s="112"/>
      <c r="I482" s="147"/>
      <c r="J482" s="112"/>
      <c r="K482" s="112"/>
      <c r="L482" s="112"/>
      <c r="M482" s="112"/>
      <c r="N482" s="112"/>
      <c r="O482" s="112"/>
      <c r="P482" s="112"/>
      <c r="Q482" s="112"/>
      <c r="R482" s="112"/>
      <c r="S482" s="112"/>
      <c r="T482" s="112"/>
      <c r="U482" s="112"/>
      <c r="V482" s="112"/>
      <c r="W482" s="112"/>
      <c r="X482" s="112"/>
      <c r="Y482" s="112"/>
      <c r="Z482" s="112"/>
      <c r="AA482" s="112"/>
    </row>
    <row r="483" spans="1:27" ht="14.25" customHeight="1">
      <c r="A483" s="112"/>
      <c r="B483" s="114"/>
      <c r="C483" s="112"/>
      <c r="D483" s="112"/>
      <c r="E483" s="112"/>
      <c r="F483" s="112"/>
      <c r="G483" s="112"/>
      <c r="H483" s="112"/>
      <c r="I483" s="147"/>
      <c r="J483" s="112"/>
      <c r="K483" s="112"/>
      <c r="L483" s="112"/>
      <c r="M483" s="112"/>
      <c r="N483" s="112"/>
      <c r="O483" s="112"/>
      <c r="P483" s="112"/>
      <c r="Q483" s="112"/>
      <c r="R483" s="112"/>
      <c r="S483" s="112"/>
      <c r="T483" s="112"/>
      <c r="U483" s="112"/>
      <c r="V483" s="112"/>
      <c r="W483" s="112"/>
      <c r="X483" s="112"/>
      <c r="Y483" s="112"/>
      <c r="Z483" s="112"/>
      <c r="AA483" s="112"/>
    </row>
    <row r="484" spans="1:27" ht="14.25" customHeight="1">
      <c r="A484" s="112"/>
      <c r="B484" s="114"/>
      <c r="C484" s="112"/>
      <c r="D484" s="112"/>
      <c r="E484" s="112"/>
      <c r="F484" s="112"/>
      <c r="G484" s="112"/>
      <c r="H484" s="112"/>
      <c r="I484" s="147"/>
      <c r="J484" s="112"/>
      <c r="K484" s="112"/>
      <c r="L484" s="112"/>
      <c r="M484" s="112"/>
      <c r="N484" s="112"/>
      <c r="O484" s="112"/>
      <c r="P484" s="112"/>
      <c r="Q484" s="112"/>
      <c r="R484" s="112"/>
      <c r="S484" s="112"/>
      <c r="T484" s="112"/>
      <c r="U484" s="112"/>
      <c r="V484" s="112"/>
      <c r="W484" s="112"/>
      <c r="X484" s="112"/>
      <c r="Y484" s="112"/>
      <c r="Z484" s="112"/>
      <c r="AA484" s="112"/>
    </row>
    <row r="485" spans="1:27" ht="14.25" customHeight="1">
      <c r="A485" s="112"/>
      <c r="B485" s="114"/>
      <c r="C485" s="112"/>
      <c r="D485" s="112"/>
      <c r="E485" s="112"/>
      <c r="F485" s="112"/>
      <c r="G485" s="112"/>
      <c r="H485" s="112"/>
      <c r="I485" s="147"/>
      <c r="J485" s="112"/>
      <c r="K485" s="112"/>
      <c r="L485" s="112"/>
      <c r="M485" s="112"/>
      <c r="N485" s="112"/>
      <c r="O485" s="112"/>
      <c r="P485" s="112"/>
      <c r="Q485" s="112"/>
      <c r="R485" s="112"/>
      <c r="S485" s="112"/>
      <c r="T485" s="112"/>
      <c r="U485" s="112"/>
      <c r="V485" s="112"/>
      <c r="W485" s="112"/>
      <c r="X485" s="112"/>
      <c r="Y485" s="112"/>
      <c r="Z485" s="112"/>
      <c r="AA485" s="112"/>
    </row>
    <row r="486" spans="1:27" ht="14.25" customHeight="1">
      <c r="A486" s="112"/>
      <c r="B486" s="114"/>
      <c r="C486" s="112"/>
      <c r="D486" s="112"/>
      <c r="E486" s="112"/>
      <c r="F486" s="112"/>
      <c r="G486" s="112"/>
      <c r="H486" s="112"/>
      <c r="I486" s="147"/>
      <c r="J486" s="112"/>
      <c r="K486" s="112"/>
      <c r="L486" s="112"/>
      <c r="M486" s="112"/>
      <c r="N486" s="112"/>
      <c r="O486" s="112"/>
      <c r="P486" s="112"/>
      <c r="Q486" s="112"/>
      <c r="R486" s="112"/>
      <c r="S486" s="112"/>
      <c r="T486" s="112"/>
      <c r="U486" s="112"/>
      <c r="V486" s="112"/>
      <c r="W486" s="112"/>
      <c r="X486" s="112"/>
      <c r="Y486" s="112"/>
      <c r="Z486" s="112"/>
      <c r="AA486" s="112"/>
    </row>
    <row r="487" spans="1:27" ht="14.25" customHeight="1">
      <c r="A487" s="112"/>
      <c r="B487" s="114"/>
      <c r="C487" s="112"/>
      <c r="D487" s="112"/>
      <c r="E487" s="112"/>
      <c r="F487" s="112"/>
      <c r="G487" s="112"/>
      <c r="H487" s="112"/>
      <c r="I487" s="147"/>
      <c r="J487" s="112"/>
      <c r="K487" s="112"/>
      <c r="L487" s="112"/>
      <c r="M487" s="112"/>
      <c r="N487" s="112"/>
      <c r="O487" s="112"/>
      <c r="P487" s="112"/>
      <c r="Q487" s="112"/>
      <c r="R487" s="112"/>
      <c r="S487" s="112"/>
      <c r="T487" s="112"/>
      <c r="U487" s="112"/>
      <c r="V487" s="112"/>
      <c r="W487" s="112"/>
      <c r="X487" s="112"/>
      <c r="Y487" s="112"/>
      <c r="Z487" s="112"/>
      <c r="AA487" s="112"/>
    </row>
    <row r="488" spans="1:27" ht="14.25" customHeight="1">
      <c r="A488" s="112"/>
      <c r="B488" s="114"/>
      <c r="C488" s="112"/>
      <c r="D488" s="112"/>
      <c r="E488" s="112"/>
      <c r="F488" s="112"/>
      <c r="G488" s="112"/>
      <c r="H488" s="112"/>
      <c r="I488" s="147"/>
      <c r="J488" s="112"/>
      <c r="K488" s="112"/>
      <c r="L488" s="112"/>
      <c r="M488" s="112"/>
      <c r="N488" s="112"/>
      <c r="O488" s="112"/>
      <c r="P488" s="112"/>
      <c r="Q488" s="112"/>
      <c r="R488" s="112"/>
      <c r="S488" s="112"/>
      <c r="T488" s="112"/>
      <c r="U488" s="112"/>
      <c r="V488" s="112"/>
      <c r="W488" s="112"/>
      <c r="X488" s="112"/>
      <c r="Y488" s="112"/>
      <c r="Z488" s="112"/>
      <c r="AA488" s="112"/>
    </row>
    <row r="489" spans="1:27" ht="14.25" customHeight="1">
      <c r="A489" s="112"/>
      <c r="B489" s="114"/>
      <c r="C489" s="112"/>
      <c r="D489" s="112"/>
      <c r="E489" s="112"/>
      <c r="F489" s="112"/>
      <c r="G489" s="112"/>
      <c r="H489" s="112"/>
      <c r="I489" s="147"/>
      <c r="J489" s="112"/>
      <c r="K489" s="112"/>
      <c r="L489" s="112"/>
      <c r="M489" s="112"/>
      <c r="N489" s="112"/>
      <c r="O489" s="112"/>
      <c r="P489" s="112"/>
      <c r="Q489" s="112"/>
      <c r="R489" s="112"/>
      <c r="S489" s="112"/>
      <c r="T489" s="112"/>
      <c r="U489" s="112"/>
      <c r="V489" s="112"/>
      <c r="W489" s="112"/>
      <c r="X489" s="112"/>
      <c r="Y489" s="112"/>
      <c r="Z489" s="112"/>
      <c r="AA489" s="112"/>
    </row>
    <row r="490" spans="1:27" ht="14.25" customHeight="1">
      <c r="A490" s="112"/>
      <c r="B490" s="114"/>
      <c r="C490" s="112"/>
      <c r="D490" s="112"/>
      <c r="E490" s="112"/>
      <c r="F490" s="112"/>
      <c r="G490" s="112"/>
      <c r="H490" s="112"/>
      <c r="I490" s="147"/>
      <c r="J490" s="112"/>
      <c r="K490" s="112"/>
      <c r="L490" s="112"/>
      <c r="M490" s="112"/>
      <c r="N490" s="112"/>
      <c r="O490" s="112"/>
      <c r="P490" s="112"/>
      <c r="Q490" s="112"/>
      <c r="R490" s="112"/>
      <c r="S490" s="112"/>
      <c r="T490" s="112"/>
      <c r="U490" s="112"/>
      <c r="V490" s="112"/>
      <c r="W490" s="112"/>
      <c r="X490" s="112"/>
      <c r="Y490" s="112"/>
      <c r="Z490" s="112"/>
      <c r="AA490" s="112"/>
    </row>
    <row r="491" spans="1:27" ht="14.25" customHeight="1">
      <c r="A491" s="112"/>
      <c r="B491" s="114"/>
      <c r="C491" s="112"/>
      <c r="D491" s="112"/>
      <c r="E491" s="112"/>
      <c r="F491" s="112"/>
      <c r="G491" s="112"/>
      <c r="H491" s="112"/>
      <c r="I491" s="147"/>
      <c r="J491" s="112"/>
      <c r="K491" s="112"/>
      <c r="L491" s="112"/>
      <c r="M491" s="112"/>
      <c r="N491" s="112"/>
      <c r="O491" s="112"/>
      <c r="P491" s="112"/>
      <c r="Q491" s="112"/>
      <c r="R491" s="112"/>
      <c r="S491" s="112"/>
      <c r="T491" s="112"/>
      <c r="U491" s="112"/>
      <c r="V491" s="112"/>
      <c r="W491" s="112"/>
      <c r="X491" s="112"/>
      <c r="Y491" s="112"/>
      <c r="Z491" s="112"/>
      <c r="AA491" s="112"/>
    </row>
    <row r="492" spans="1:27" ht="14.25" customHeight="1">
      <c r="A492" s="112"/>
      <c r="B492" s="114"/>
      <c r="C492" s="112"/>
      <c r="D492" s="112"/>
      <c r="E492" s="112"/>
      <c r="F492" s="112"/>
      <c r="G492" s="112"/>
      <c r="H492" s="112"/>
      <c r="I492" s="147"/>
      <c r="J492" s="112"/>
      <c r="K492" s="112"/>
      <c r="L492" s="112"/>
      <c r="M492" s="112"/>
      <c r="N492" s="112"/>
      <c r="O492" s="112"/>
      <c r="P492" s="112"/>
      <c r="Q492" s="112"/>
      <c r="R492" s="112"/>
      <c r="S492" s="112"/>
      <c r="T492" s="112"/>
      <c r="U492" s="112"/>
      <c r="V492" s="112"/>
      <c r="W492" s="112"/>
      <c r="X492" s="112"/>
      <c r="Y492" s="112"/>
      <c r="Z492" s="112"/>
      <c r="AA492" s="112"/>
    </row>
    <row r="493" spans="1:27" ht="14.25" customHeight="1">
      <c r="A493" s="112"/>
      <c r="B493" s="114"/>
      <c r="C493" s="112"/>
      <c r="D493" s="112"/>
      <c r="E493" s="112"/>
      <c r="F493" s="112"/>
      <c r="G493" s="112"/>
      <c r="H493" s="112"/>
      <c r="I493" s="147"/>
      <c r="J493" s="112"/>
      <c r="K493" s="112"/>
      <c r="L493" s="112"/>
      <c r="M493" s="112"/>
      <c r="N493" s="112"/>
      <c r="O493" s="112"/>
      <c r="P493" s="112"/>
      <c r="Q493" s="112"/>
      <c r="R493" s="112"/>
      <c r="S493" s="112"/>
      <c r="T493" s="112"/>
      <c r="U493" s="112"/>
      <c r="V493" s="112"/>
      <c r="W493" s="112"/>
      <c r="X493" s="112"/>
      <c r="Y493" s="112"/>
      <c r="Z493" s="112"/>
      <c r="AA493" s="112"/>
    </row>
    <row r="494" spans="1:27" ht="14.25" customHeight="1">
      <c r="A494" s="112"/>
      <c r="B494" s="114"/>
      <c r="C494" s="112"/>
      <c r="D494" s="112"/>
      <c r="E494" s="112"/>
      <c r="F494" s="112"/>
      <c r="G494" s="112"/>
      <c r="H494" s="112"/>
      <c r="I494" s="147"/>
      <c r="J494" s="112"/>
      <c r="K494" s="112"/>
      <c r="L494" s="112"/>
      <c r="M494" s="112"/>
      <c r="N494" s="112"/>
      <c r="O494" s="112"/>
      <c r="P494" s="112"/>
      <c r="Q494" s="112"/>
      <c r="R494" s="112"/>
      <c r="S494" s="112"/>
      <c r="T494" s="112"/>
      <c r="U494" s="112"/>
      <c r="V494" s="112"/>
      <c r="W494" s="112"/>
      <c r="X494" s="112"/>
      <c r="Y494" s="112"/>
      <c r="Z494" s="112"/>
      <c r="AA494" s="112"/>
    </row>
    <row r="495" spans="1:27" ht="14.25" customHeight="1">
      <c r="A495" s="112"/>
      <c r="B495" s="114"/>
      <c r="C495" s="112"/>
      <c r="D495" s="112"/>
      <c r="E495" s="112"/>
      <c r="F495" s="112"/>
      <c r="G495" s="112"/>
      <c r="H495" s="112"/>
      <c r="I495" s="147"/>
      <c r="J495" s="112"/>
      <c r="K495" s="112"/>
      <c r="L495" s="112"/>
      <c r="M495" s="112"/>
      <c r="N495" s="112"/>
      <c r="O495" s="112"/>
      <c r="P495" s="112"/>
      <c r="Q495" s="112"/>
      <c r="R495" s="112"/>
      <c r="S495" s="112"/>
      <c r="T495" s="112"/>
      <c r="U495" s="112"/>
      <c r="V495" s="112"/>
      <c r="W495" s="112"/>
      <c r="X495" s="112"/>
      <c r="Y495" s="112"/>
      <c r="Z495" s="112"/>
      <c r="AA495" s="112"/>
    </row>
    <row r="496" spans="1:27" ht="14.25" customHeight="1">
      <c r="A496" s="112"/>
      <c r="B496" s="114"/>
      <c r="C496" s="112"/>
      <c r="D496" s="112"/>
      <c r="E496" s="112"/>
      <c r="F496" s="112"/>
      <c r="G496" s="112"/>
      <c r="H496" s="112"/>
      <c r="I496" s="147"/>
      <c r="J496" s="112"/>
      <c r="K496" s="112"/>
      <c r="L496" s="112"/>
      <c r="M496" s="112"/>
      <c r="N496" s="112"/>
      <c r="O496" s="112"/>
      <c r="P496" s="112"/>
      <c r="Q496" s="112"/>
      <c r="R496" s="112"/>
      <c r="S496" s="112"/>
      <c r="T496" s="112"/>
      <c r="U496" s="112"/>
      <c r="V496" s="112"/>
      <c r="W496" s="112"/>
      <c r="X496" s="112"/>
      <c r="Y496" s="112"/>
      <c r="Z496" s="112"/>
      <c r="AA496" s="112"/>
    </row>
    <row r="497" spans="1:27" ht="14.25" customHeight="1">
      <c r="A497" s="112"/>
      <c r="B497" s="114"/>
      <c r="C497" s="112"/>
      <c r="D497" s="112"/>
      <c r="E497" s="112"/>
      <c r="F497" s="112"/>
      <c r="G497" s="112"/>
      <c r="H497" s="112"/>
      <c r="I497" s="147"/>
      <c r="J497" s="112"/>
      <c r="K497" s="112"/>
      <c r="L497" s="112"/>
      <c r="M497" s="112"/>
      <c r="N497" s="112"/>
      <c r="O497" s="112"/>
      <c r="P497" s="112"/>
      <c r="Q497" s="112"/>
      <c r="R497" s="112"/>
      <c r="S497" s="112"/>
      <c r="T497" s="112"/>
      <c r="U497" s="112"/>
      <c r="V497" s="112"/>
      <c r="W497" s="112"/>
      <c r="X497" s="112"/>
      <c r="Y497" s="112"/>
      <c r="Z497" s="112"/>
      <c r="AA497" s="112"/>
    </row>
    <row r="498" spans="1:27" ht="14.25" customHeight="1">
      <c r="A498" s="112"/>
      <c r="B498" s="114"/>
      <c r="C498" s="112"/>
      <c r="D498" s="112"/>
      <c r="E498" s="112"/>
      <c r="F498" s="112"/>
      <c r="G498" s="112"/>
      <c r="H498" s="112"/>
      <c r="I498" s="147"/>
      <c r="J498" s="112"/>
      <c r="K498" s="112"/>
      <c r="L498" s="112"/>
      <c r="M498" s="112"/>
      <c r="N498" s="112"/>
      <c r="O498" s="112"/>
      <c r="P498" s="112"/>
      <c r="Q498" s="112"/>
      <c r="R498" s="112"/>
      <c r="S498" s="112"/>
      <c r="T498" s="112"/>
      <c r="U498" s="112"/>
      <c r="V498" s="112"/>
      <c r="W498" s="112"/>
      <c r="X498" s="112"/>
      <c r="Y498" s="112"/>
      <c r="Z498" s="112"/>
      <c r="AA498" s="112"/>
    </row>
    <row r="499" spans="1:27" ht="14.25" customHeight="1">
      <c r="A499" s="112"/>
      <c r="B499" s="114"/>
      <c r="C499" s="112"/>
      <c r="D499" s="112"/>
      <c r="E499" s="112"/>
      <c r="F499" s="112"/>
      <c r="G499" s="112"/>
      <c r="H499" s="112"/>
      <c r="I499" s="147"/>
      <c r="J499" s="112"/>
      <c r="K499" s="112"/>
      <c r="L499" s="112"/>
      <c r="M499" s="112"/>
      <c r="N499" s="112"/>
      <c r="O499" s="112"/>
      <c r="P499" s="112"/>
      <c r="Q499" s="112"/>
      <c r="R499" s="112"/>
      <c r="S499" s="112"/>
      <c r="T499" s="112"/>
      <c r="U499" s="112"/>
      <c r="V499" s="112"/>
      <c r="W499" s="112"/>
      <c r="X499" s="112"/>
      <c r="Y499" s="112"/>
      <c r="Z499" s="112"/>
      <c r="AA499" s="112"/>
    </row>
    <row r="500" spans="1:27" ht="14.25" customHeight="1">
      <c r="A500" s="112"/>
      <c r="B500" s="114"/>
      <c r="C500" s="112"/>
      <c r="D500" s="112"/>
      <c r="E500" s="112"/>
      <c r="F500" s="112"/>
      <c r="G500" s="112"/>
      <c r="H500" s="112"/>
      <c r="I500" s="147"/>
      <c r="J500" s="112"/>
      <c r="K500" s="112"/>
      <c r="L500" s="112"/>
      <c r="M500" s="112"/>
      <c r="N500" s="112"/>
      <c r="O500" s="112"/>
      <c r="P500" s="112"/>
      <c r="Q500" s="112"/>
      <c r="R500" s="112"/>
      <c r="S500" s="112"/>
      <c r="T500" s="112"/>
      <c r="U500" s="112"/>
      <c r="V500" s="112"/>
      <c r="W500" s="112"/>
      <c r="X500" s="112"/>
      <c r="Y500" s="112"/>
      <c r="Z500" s="112"/>
      <c r="AA500" s="112"/>
    </row>
    <row r="501" spans="1:27" ht="14.25" customHeight="1">
      <c r="A501" s="112"/>
      <c r="B501" s="114"/>
      <c r="C501" s="112"/>
      <c r="D501" s="112"/>
      <c r="E501" s="112"/>
      <c r="F501" s="112"/>
      <c r="G501" s="112"/>
      <c r="H501" s="112"/>
      <c r="I501" s="147"/>
      <c r="J501" s="112"/>
      <c r="K501" s="112"/>
      <c r="L501" s="112"/>
      <c r="M501" s="112"/>
      <c r="N501" s="112"/>
      <c r="O501" s="112"/>
      <c r="P501" s="112"/>
      <c r="Q501" s="112"/>
      <c r="R501" s="112"/>
      <c r="S501" s="112"/>
      <c r="T501" s="112"/>
      <c r="U501" s="112"/>
      <c r="V501" s="112"/>
      <c r="W501" s="112"/>
      <c r="X501" s="112"/>
      <c r="Y501" s="112"/>
      <c r="Z501" s="112"/>
      <c r="AA501" s="112"/>
    </row>
    <row r="502" spans="1:27" ht="14.25" customHeight="1">
      <c r="A502" s="112"/>
      <c r="B502" s="114"/>
      <c r="C502" s="112"/>
      <c r="D502" s="112"/>
      <c r="E502" s="112"/>
      <c r="F502" s="112"/>
      <c r="G502" s="112"/>
      <c r="H502" s="112"/>
      <c r="I502" s="147"/>
      <c r="J502" s="112"/>
      <c r="K502" s="112"/>
      <c r="L502" s="112"/>
      <c r="M502" s="112"/>
      <c r="N502" s="112"/>
      <c r="O502" s="112"/>
      <c r="P502" s="112"/>
      <c r="Q502" s="112"/>
      <c r="R502" s="112"/>
      <c r="S502" s="112"/>
      <c r="T502" s="112"/>
      <c r="U502" s="112"/>
      <c r="V502" s="112"/>
      <c r="W502" s="112"/>
      <c r="X502" s="112"/>
      <c r="Y502" s="112"/>
      <c r="Z502" s="112"/>
      <c r="AA502" s="112"/>
    </row>
    <row r="503" spans="1:27" ht="14.25" customHeight="1">
      <c r="A503" s="112"/>
      <c r="B503" s="114"/>
      <c r="C503" s="112"/>
      <c r="D503" s="112"/>
      <c r="E503" s="112"/>
      <c r="F503" s="112"/>
      <c r="G503" s="112"/>
      <c r="H503" s="112"/>
      <c r="I503" s="147"/>
      <c r="J503" s="112"/>
      <c r="K503" s="112"/>
      <c r="L503" s="112"/>
      <c r="M503" s="112"/>
      <c r="N503" s="112"/>
      <c r="O503" s="112"/>
      <c r="P503" s="112"/>
      <c r="Q503" s="112"/>
      <c r="R503" s="112"/>
      <c r="S503" s="112"/>
      <c r="T503" s="112"/>
      <c r="U503" s="112"/>
      <c r="V503" s="112"/>
      <c r="W503" s="112"/>
      <c r="X503" s="112"/>
      <c r="Y503" s="112"/>
      <c r="Z503" s="112"/>
      <c r="AA503" s="112"/>
    </row>
    <row r="504" spans="1:27" ht="14.25" customHeight="1">
      <c r="A504" s="112"/>
      <c r="B504" s="114"/>
      <c r="C504" s="112"/>
      <c r="D504" s="112"/>
      <c r="E504" s="112"/>
      <c r="F504" s="112"/>
      <c r="G504" s="112"/>
      <c r="H504" s="112"/>
      <c r="I504" s="147"/>
      <c r="J504" s="112"/>
      <c r="K504" s="112"/>
      <c r="L504" s="112"/>
      <c r="M504" s="112"/>
      <c r="N504" s="112"/>
      <c r="O504" s="112"/>
      <c r="P504" s="112"/>
      <c r="Q504" s="112"/>
      <c r="R504" s="112"/>
      <c r="S504" s="112"/>
      <c r="T504" s="112"/>
      <c r="U504" s="112"/>
      <c r="V504" s="112"/>
      <c r="W504" s="112"/>
      <c r="X504" s="112"/>
      <c r="Y504" s="112"/>
      <c r="Z504" s="112"/>
      <c r="AA504" s="112"/>
    </row>
    <row r="505" spans="1:27" ht="14.25" customHeight="1">
      <c r="A505" s="112"/>
      <c r="B505" s="114"/>
      <c r="C505" s="112"/>
      <c r="D505" s="112"/>
      <c r="E505" s="112"/>
      <c r="F505" s="112"/>
      <c r="G505" s="112"/>
      <c r="H505" s="112"/>
      <c r="I505" s="147"/>
      <c r="J505" s="112"/>
      <c r="K505" s="112"/>
      <c r="L505" s="112"/>
      <c r="M505" s="112"/>
      <c r="N505" s="112"/>
      <c r="O505" s="112"/>
      <c r="P505" s="112"/>
      <c r="Q505" s="112"/>
      <c r="R505" s="112"/>
      <c r="S505" s="112"/>
      <c r="T505" s="112"/>
      <c r="U505" s="112"/>
      <c r="V505" s="112"/>
      <c r="W505" s="112"/>
      <c r="X505" s="112"/>
      <c r="Y505" s="112"/>
      <c r="Z505" s="112"/>
      <c r="AA505" s="112"/>
    </row>
    <row r="506" spans="1:27" ht="14.25" customHeight="1">
      <c r="A506" s="112"/>
      <c r="B506" s="114"/>
      <c r="C506" s="112"/>
      <c r="D506" s="112"/>
      <c r="E506" s="112"/>
      <c r="F506" s="112"/>
      <c r="G506" s="112"/>
      <c r="H506" s="112"/>
      <c r="I506" s="147"/>
      <c r="J506" s="112"/>
      <c r="K506" s="112"/>
      <c r="L506" s="112"/>
      <c r="M506" s="112"/>
      <c r="N506" s="112"/>
      <c r="O506" s="112"/>
      <c r="P506" s="112"/>
      <c r="Q506" s="112"/>
      <c r="R506" s="112"/>
      <c r="S506" s="112"/>
      <c r="T506" s="112"/>
      <c r="U506" s="112"/>
      <c r="V506" s="112"/>
      <c r="W506" s="112"/>
      <c r="X506" s="112"/>
      <c r="Y506" s="112"/>
      <c r="Z506" s="112"/>
      <c r="AA506" s="112"/>
    </row>
    <row r="507" spans="1:27" ht="14.25" customHeight="1">
      <c r="A507" s="112"/>
      <c r="B507" s="114"/>
      <c r="C507" s="112"/>
      <c r="D507" s="112"/>
      <c r="E507" s="112"/>
      <c r="F507" s="112"/>
      <c r="G507" s="112"/>
      <c r="H507" s="112"/>
      <c r="I507" s="147"/>
      <c r="J507" s="112"/>
      <c r="K507" s="112"/>
      <c r="L507" s="112"/>
      <c r="M507" s="112"/>
      <c r="N507" s="112"/>
      <c r="O507" s="112"/>
      <c r="P507" s="112"/>
      <c r="Q507" s="112"/>
      <c r="R507" s="112"/>
      <c r="S507" s="112"/>
      <c r="T507" s="112"/>
      <c r="U507" s="112"/>
      <c r="V507" s="112"/>
      <c r="W507" s="112"/>
      <c r="X507" s="112"/>
      <c r="Y507" s="112"/>
      <c r="Z507" s="112"/>
      <c r="AA507" s="112"/>
    </row>
    <row r="508" spans="1:27" ht="14.25" customHeight="1">
      <c r="A508" s="112"/>
      <c r="B508" s="114"/>
      <c r="C508" s="112"/>
      <c r="D508" s="112"/>
      <c r="E508" s="112"/>
      <c r="F508" s="112"/>
      <c r="G508" s="112"/>
      <c r="H508" s="112"/>
      <c r="I508" s="147"/>
      <c r="J508" s="112"/>
      <c r="K508" s="112"/>
      <c r="L508" s="112"/>
      <c r="M508" s="112"/>
      <c r="N508" s="112"/>
      <c r="O508" s="112"/>
      <c r="P508" s="112"/>
      <c r="Q508" s="112"/>
      <c r="R508" s="112"/>
      <c r="S508" s="112"/>
      <c r="T508" s="112"/>
      <c r="U508" s="112"/>
      <c r="V508" s="112"/>
      <c r="W508" s="112"/>
      <c r="X508" s="112"/>
      <c r="Y508" s="112"/>
      <c r="Z508" s="112"/>
      <c r="AA508" s="112"/>
    </row>
    <row r="509" spans="1:27" ht="14.25" customHeight="1">
      <c r="A509" s="112"/>
      <c r="B509" s="114"/>
      <c r="C509" s="112"/>
      <c r="D509" s="112"/>
      <c r="E509" s="112"/>
      <c r="F509" s="112"/>
      <c r="G509" s="112"/>
      <c r="H509" s="112"/>
      <c r="I509" s="147"/>
      <c r="J509" s="112"/>
      <c r="K509" s="112"/>
      <c r="L509" s="112"/>
      <c r="M509" s="112"/>
      <c r="N509" s="112"/>
      <c r="O509" s="112"/>
      <c r="P509" s="112"/>
      <c r="Q509" s="112"/>
      <c r="R509" s="112"/>
      <c r="S509" s="112"/>
      <c r="T509" s="112"/>
      <c r="U509" s="112"/>
      <c r="V509" s="112"/>
      <c r="W509" s="112"/>
      <c r="X509" s="112"/>
      <c r="Y509" s="112"/>
      <c r="Z509" s="112"/>
      <c r="AA509" s="112"/>
    </row>
    <row r="510" spans="1:27" ht="14.25" customHeight="1">
      <c r="A510" s="112"/>
      <c r="B510" s="114"/>
      <c r="C510" s="112"/>
      <c r="D510" s="112"/>
      <c r="E510" s="112"/>
      <c r="F510" s="112"/>
      <c r="G510" s="112"/>
      <c r="H510" s="112"/>
      <c r="I510" s="147"/>
      <c r="J510" s="112"/>
      <c r="K510" s="112"/>
      <c r="L510" s="112"/>
      <c r="M510" s="112"/>
      <c r="N510" s="112"/>
      <c r="O510" s="112"/>
      <c r="P510" s="112"/>
      <c r="Q510" s="112"/>
      <c r="R510" s="112"/>
      <c r="S510" s="112"/>
      <c r="T510" s="112"/>
      <c r="U510" s="112"/>
      <c r="V510" s="112"/>
      <c r="W510" s="112"/>
      <c r="X510" s="112"/>
      <c r="Y510" s="112"/>
      <c r="Z510" s="112"/>
      <c r="AA510" s="112"/>
    </row>
    <row r="511" spans="1:27" ht="14.25" customHeight="1">
      <c r="A511" s="112"/>
      <c r="B511" s="114"/>
      <c r="C511" s="112"/>
      <c r="D511" s="112"/>
      <c r="E511" s="112"/>
      <c r="F511" s="112"/>
      <c r="G511" s="112"/>
      <c r="H511" s="112"/>
      <c r="I511" s="147"/>
      <c r="J511" s="112"/>
      <c r="K511" s="112"/>
      <c r="L511" s="112"/>
      <c r="M511" s="112"/>
      <c r="N511" s="112"/>
      <c r="O511" s="112"/>
      <c r="P511" s="112"/>
      <c r="Q511" s="112"/>
      <c r="R511" s="112"/>
      <c r="S511" s="112"/>
      <c r="T511" s="112"/>
      <c r="U511" s="112"/>
      <c r="V511" s="112"/>
      <c r="W511" s="112"/>
      <c r="X511" s="112"/>
      <c r="Y511" s="112"/>
      <c r="Z511" s="112"/>
      <c r="AA511" s="112"/>
    </row>
    <row r="512" spans="1:27" ht="14.25" customHeight="1">
      <c r="A512" s="112"/>
      <c r="B512" s="114"/>
      <c r="C512" s="112"/>
      <c r="D512" s="112"/>
      <c r="E512" s="112"/>
      <c r="F512" s="112"/>
      <c r="G512" s="112"/>
      <c r="H512" s="112"/>
      <c r="I512" s="147"/>
      <c r="J512" s="112"/>
      <c r="K512" s="112"/>
      <c r="L512" s="112"/>
      <c r="M512" s="112"/>
      <c r="N512" s="112"/>
      <c r="O512" s="112"/>
      <c r="P512" s="112"/>
      <c r="Q512" s="112"/>
      <c r="R512" s="112"/>
      <c r="S512" s="112"/>
      <c r="T512" s="112"/>
      <c r="U512" s="112"/>
      <c r="V512" s="112"/>
      <c r="W512" s="112"/>
      <c r="X512" s="112"/>
      <c r="Y512" s="112"/>
      <c r="Z512" s="112"/>
      <c r="AA512" s="112"/>
    </row>
    <row r="513" spans="1:27" ht="14.25" customHeight="1">
      <c r="A513" s="112"/>
      <c r="B513" s="114"/>
      <c r="C513" s="112"/>
      <c r="D513" s="112"/>
      <c r="E513" s="112"/>
      <c r="F513" s="112"/>
      <c r="G513" s="112"/>
      <c r="H513" s="112"/>
      <c r="I513" s="147"/>
      <c r="J513" s="112"/>
      <c r="K513" s="112"/>
      <c r="L513" s="112"/>
      <c r="M513" s="112"/>
      <c r="N513" s="112"/>
      <c r="O513" s="112"/>
      <c r="P513" s="112"/>
      <c r="Q513" s="112"/>
      <c r="R513" s="112"/>
      <c r="S513" s="112"/>
      <c r="T513" s="112"/>
      <c r="U513" s="112"/>
      <c r="V513" s="112"/>
      <c r="W513" s="112"/>
      <c r="X513" s="112"/>
      <c r="Y513" s="112"/>
      <c r="Z513" s="112"/>
      <c r="AA513" s="112"/>
    </row>
    <row r="514" spans="1:27" ht="14.25" customHeight="1">
      <c r="A514" s="112"/>
      <c r="B514" s="114"/>
      <c r="C514" s="112"/>
      <c r="D514" s="112"/>
      <c r="E514" s="112"/>
      <c r="F514" s="112"/>
      <c r="G514" s="112"/>
      <c r="H514" s="112"/>
      <c r="I514" s="147"/>
      <c r="J514" s="112"/>
      <c r="K514" s="112"/>
      <c r="L514" s="112"/>
      <c r="M514" s="112"/>
      <c r="N514" s="112"/>
      <c r="O514" s="112"/>
      <c r="P514" s="112"/>
      <c r="Q514" s="112"/>
      <c r="R514" s="112"/>
      <c r="S514" s="112"/>
      <c r="T514" s="112"/>
      <c r="U514" s="112"/>
      <c r="V514" s="112"/>
      <c r="W514" s="112"/>
      <c r="X514" s="112"/>
      <c r="Y514" s="112"/>
      <c r="Z514" s="112"/>
      <c r="AA514" s="112"/>
    </row>
    <row r="515" spans="1:27" ht="14.25" customHeight="1">
      <c r="A515" s="112"/>
      <c r="B515" s="114"/>
      <c r="C515" s="112"/>
      <c r="D515" s="112"/>
      <c r="E515" s="112"/>
      <c r="F515" s="112"/>
      <c r="G515" s="112"/>
      <c r="H515" s="112"/>
      <c r="I515" s="147"/>
      <c r="J515" s="112"/>
      <c r="K515" s="112"/>
      <c r="L515" s="112"/>
      <c r="M515" s="112"/>
      <c r="N515" s="112"/>
      <c r="O515" s="112"/>
      <c r="P515" s="112"/>
      <c r="Q515" s="112"/>
      <c r="R515" s="112"/>
      <c r="S515" s="112"/>
      <c r="T515" s="112"/>
      <c r="U515" s="112"/>
      <c r="V515" s="112"/>
      <c r="W515" s="112"/>
      <c r="X515" s="112"/>
      <c r="Y515" s="112"/>
      <c r="Z515" s="112"/>
      <c r="AA515" s="112"/>
    </row>
    <row r="516" spans="1:27" ht="14.25" customHeight="1">
      <c r="A516" s="112"/>
      <c r="B516" s="114"/>
      <c r="C516" s="112"/>
      <c r="D516" s="112"/>
      <c r="E516" s="112"/>
      <c r="F516" s="112"/>
      <c r="G516" s="112"/>
      <c r="H516" s="112"/>
      <c r="I516" s="147"/>
      <c r="J516" s="112"/>
      <c r="K516" s="112"/>
      <c r="L516" s="112"/>
      <c r="M516" s="112"/>
      <c r="N516" s="112"/>
      <c r="O516" s="112"/>
      <c r="P516" s="112"/>
      <c r="Q516" s="112"/>
      <c r="R516" s="112"/>
      <c r="S516" s="112"/>
      <c r="T516" s="112"/>
      <c r="U516" s="112"/>
      <c r="V516" s="112"/>
      <c r="W516" s="112"/>
      <c r="X516" s="112"/>
      <c r="Y516" s="112"/>
      <c r="Z516" s="112"/>
      <c r="AA516" s="112"/>
    </row>
    <row r="517" spans="1:27" ht="14.25" customHeight="1">
      <c r="A517" s="112"/>
      <c r="B517" s="114"/>
      <c r="C517" s="112"/>
      <c r="D517" s="112"/>
      <c r="E517" s="112"/>
      <c r="F517" s="112"/>
      <c r="G517" s="112"/>
      <c r="H517" s="112"/>
      <c r="I517" s="147"/>
      <c r="J517" s="112"/>
      <c r="K517" s="112"/>
      <c r="L517" s="112"/>
      <c r="M517" s="112"/>
      <c r="N517" s="112"/>
      <c r="O517" s="112"/>
      <c r="P517" s="112"/>
      <c r="Q517" s="112"/>
      <c r="R517" s="112"/>
      <c r="S517" s="112"/>
      <c r="T517" s="112"/>
      <c r="U517" s="112"/>
      <c r="V517" s="112"/>
      <c r="W517" s="112"/>
      <c r="X517" s="112"/>
      <c r="Y517" s="112"/>
      <c r="Z517" s="112"/>
      <c r="AA517" s="112"/>
    </row>
    <row r="518" spans="1:27" ht="14.25" customHeight="1">
      <c r="A518" s="112"/>
      <c r="B518" s="114"/>
      <c r="C518" s="112"/>
      <c r="D518" s="112"/>
      <c r="E518" s="112"/>
      <c r="F518" s="112"/>
      <c r="G518" s="112"/>
      <c r="H518" s="112"/>
      <c r="I518" s="147"/>
      <c r="J518" s="112"/>
      <c r="K518" s="112"/>
      <c r="L518" s="112"/>
      <c r="M518" s="112"/>
      <c r="N518" s="112"/>
      <c r="O518" s="112"/>
      <c r="P518" s="112"/>
      <c r="Q518" s="112"/>
      <c r="R518" s="112"/>
      <c r="S518" s="112"/>
      <c r="T518" s="112"/>
      <c r="U518" s="112"/>
      <c r="V518" s="112"/>
      <c r="W518" s="112"/>
      <c r="X518" s="112"/>
      <c r="Y518" s="112"/>
      <c r="Z518" s="112"/>
      <c r="AA518" s="112"/>
    </row>
    <row r="519" spans="1:27" ht="14.25" customHeight="1">
      <c r="A519" s="112"/>
      <c r="B519" s="114"/>
      <c r="C519" s="112"/>
      <c r="D519" s="112"/>
      <c r="E519" s="112"/>
      <c r="F519" s="112"/>
      <c r="G519" s="112"/>
      <c r="H519" s="112"/>
      <c r="I519" s="147"/>
      <c r="J519" s="112"/>
      <c r="K519" s="112"/>
      <c r="L519" s="112"/>
      <c r="M519" s="112"/>
      <c r="N519" s="112"/>
      <c r="O519" s="112"/>
      <c r="P519" s="112"/>
      <c r="Q519" s="112"/>
      <c r="R519" s="112"/>
      <c r="S519" s="112"/>
      <c r="T519" s="112"/>
      <c r="U519" s="112"/>
      <c r="V519" s="112"/>
      <c r="W519" s="112"/>
      <c r="X519" s="112"/>
      <c r="Y519" s="112"/>
      <c r="Z519" s="112"/>
      <c r="AA519" s="112"/>
    </row>
    <row r="520" spans="1:27" ht="14.25" customHeight="1">
      <c r="A520" s="112"/>
      <c r="B520" s="114"/>
      <c r="C520" s="112"/>
      <c r="D520" s="112"/>
      <c r="E520" s="112"/>
      <c r="F520" s="112"/>
      <c r="G520" s="112"/>
      <c r="H520" s="112"/>
      <c r="I520" s="147"/>
      <c r="J520" s="112"/>
      <c r="K520" s="112"/>
      <c r="L520" s="112"/>
      <c r="M520" s="112"/>
      <c r="N520" s="112"/>
      <c r="O520" s="112"/>
      <c r="P520" s="112"/>
      <c r="Q520" s="112"/>
      <c r="R520" s="112"/>
      <c r="S520" s="112"/>
      <c r="T520" s="112"/>
      <c r="U520" s="112"/>
      <c r="V520" s="112"/>
      <c r="W520" s="112"/>
      <c r="X520" s="112"/>
      <c r="Y520" s="112"/>
      <c r="Z520" s="112"/>
      <c r="AA520" s="112"/>
    </row>
    <row r="521" spans="1:27" ht="14.25" customHeight="1">
      <c r="A521" s="112"/>
      <c r="B521" s="114"/>
      <c r="C521" s="112"/>
      <c r="D521" s="112"/>
      <c r="E521" s="112"/>
      <c r="F521" s="112"/>
      <c r="G521" s="112"/>
      <c r="H521" s="112"/>
      <c r="I521" s="147"/>
      <c r="J521" s="112"/>
      <c r="K521" s="112"/>
      <c r="L521" s="112"/>
      <c r="M521" s="112"/>
      <c r="N521" s="112"/>
      <c r="O521" s="112"/>
      <c r="P521" s="112"/>
      <c r="Q521" s="112"/>
      <c r="R521" s="112"/>
      <c r="S521" s="112"/>
      <c r="T521" s="112"/>
      <c r="U521" s="112"/>
      <c r="V521" s="112"/>
      <c r="W521" s="112"/>
      <c r="X521" s="112"/>
      <c r="Y521" s="112"/>
      <c r="Z521" s="112"/>
      <c r="AA521" s="112"/>
    </row>
    <row r="522" spans="1:27" ht="14.25" customHeight="1">
      <c r="A522" s="112"/>
      <c r="B522" s="114"/>
      <c r="C522" s="112"/>
      <c r="D522" s="112"/>
      <c r="E522" s="112"/>
      <c r="F522" s="112"/>
      <c r="G522" s="112"/>
      <c r="H522" s="112"/>
      <c r="I522" s="147"/>
      <c r="J522" s="112"/>
      <c r="K522" s="112"/>
      <c r="L522" s="112"/>
      <c r="M522" s="112"/>
      <c r="N522" s="112"/>
      <c r="O522" s="112"/>
      <c r="P522" s="112"/>
      <c r="Q522" s="112"/>
      <c r="R522" s="112"/>
      <c r="S522" s="112"/>
      <c r="T522" s="112"/>
      <c r="U522" s="112"/>
      <c r="V522" s="112"/>
      <c r="W522" s="112"/>
      <c r="X522" s="112"/>
      <c r="Y522" s="112"/>
      <c r="Z522" s="112"/>
      <c r="AA522" s="112"/>
    </row>
    <row r="523" spans="1:27" ht="14.25" customHeight="1">
      <c r="A523" s="112"/>
      <c r="B523" s="114"/>
      <c r="C523" s="112"/>
      <c r="D523" s="112"/>
      <c r="E523" s="112"/>
      <c r="F523" s="112"/>
      <c r="G523" s="112"/>
      <c r="H523" s="112"/>
      <c r="I523" s="147"/>
      <c r="J523" s="112"/>
      <c r="K523" s="112"/>
      <c r="L523" s="112"/>
      <c r="M523" s="112"/>
      <c r="N523" s="112"/>
      <c r="O523" s="112"/>
      <c r="P523" s="112"/>
      <c r="Q523" s="112"/>
      <c r="R523" s="112"/>
      <c r="S523" s="112"/>
      <c r="T523" s="112"/>
      <c r="U523" s="112"/>
      <c r="V523" s="112"/>
      <c r="W523" s="112"/>
      <c r="X523" s="112"/>
      <c r="Y523" s="112"/>
      <c r="Z523" s="112"/>
      <c r="AA523" s="112"/>
    </row>
    <row r="524" spans="1:27" ht="14.25" customHeight="1">
      <c r="A524" s="112"/>
      <c r="B524" s="114"/>
      <c r="C524" s="112"/>
      <c r="D524" s="112"/>
      <c r="E524" s="112"/>
      <c r="F524" s="112"/>
      <c r="G524" s="112"/>
      <c r="H524" s="112"/>
      <c r="I524" s="147"/>
      <c r="J524" s="112"/>
      <c r="K524" s="112"/>
      <c r="L524" s="112"/>
      <c r="M524" s="112"/>
      <c r="N524" s="112"/>
      <c r="O524" s="112"/>
      <c r="P524" s="112"/>
      <c r="Q524" s="112"/>
      <c r="R524" s="112"/>
      <c r="S524" s="112"/>
      <c r="T524" s="112"/>
      <c r="U524" s="112"/>
      <c r="V524" s="112"/>
      <c r="W524" s="112"/>
      <c r="X524" s="112"/>
      <c r="Y524" s="112"/>
      <c r="Z524" s="112"/>
      <c r="AA524" s="112"/>
    </row>
    <row r="525" spans="1:27" ht="14.25" customHeight="1">
      <c r="A525" s="112"/>
      <c r="B525" s="114"/>
      <c r="C525" s="112"/>
      <c r="D525" s="112"/>
      <c r="E525" s="112"/>
      <c r="F525" s="112"/>
      <c r="G525" s="112"/>
      <c r="H525" s="112"/>
      <c r="I525" s="147"/>
      <c r="J525" s="112"/>
      <c r="K525" s="112"/>
      <c r="L525" s="112"/>
      <c r="M525" s="112"/>
      <c r="N525" s="112"/>
      <c r="O525" s="112"/>
      <c r="P525" s="112"/>
      <c r="Q525" s="112"/>
      <c r="R525" s="112"/>
      <c r="S525" s="112"/>
      <c r="T525" s="112"/>
      <c r="U525" s="112"/>
      <c r="V525" s="112"/>
      <c r="W525" s="112"/>
      <c r="X525" s="112"/>
      <c r="Y525" s="112"/>
      <c r="Z525" s="112"/>
      <c r="AA525" s="112"/>
    </row>
    <row r="526" spans="1:27" ht="14.25" customHeight="1">
      <c r="A526" s="112"/>
      <c r="B526" s="114"/>
      <c r="C526" s="112"/>
      <c r="D526" s="112"/>
      <c r="E526" s="112"/>
      <c r="F526" s="112"/>
      <c r="G526" s="112"/>
      <c r="H526" s="112"/>
      <c r="I526" s="147"/>
      <c r="J526" s="112"/>
      <c r="K526" s="112"/>
      <c r="L526" s="112"/>
      <c r="M526" s="112"/>
      <c r="N526" s="112"/>
      <c r="O526" s="112"/>
      <c r="P526" s="112"/>
      <c r="Q526" s="112"/>
      <c r="R526" s="112"/>
      <c r="S526" s="112"/>
      <c r="T526" s="112"/>
      <c r="U526" s="112"/>
      <c r="V526" s="112"/>
      <c r="W526" s="112"/>
      <c r="X526" s="112"/>
      <c r="Y526" s="112"/>
      <c r="Z526" s="112"/>
      <c r="AA526" s="112"/>
    </row>
    <row r="527" spans="1:27" ht="14.25" customHeight="1">
      <c r="A527" s="112"/>
      <c r="B527" s="114"/>
      <c r="C527" s="112"/>
      <c r="D527" s="112"/>
      <c r="E527" s="112"/>
      <c r="F527" s="112"/>
      <c r="G527" s="112"/>
      <c r="H527" s="112"/>
      <c r="I527" s="147"/>
      <c r="J527" s="112"/>
      <c r="K527" s="112"/>
      <c r="L527" s="112"/>
      <c r="M527" s="112"/>
      <c r="N527" s="112"/>
      <c r="O527" s="112"/>
      <c r="P527" s="112"/>
      <c r="Q527" s="112"/>
      <c r="R527" s="112"/>
      <c r="S527" s="112"/>
      <c r="T527" s="112"/>
      <c r="U527" s="112"/>
      <c r="V527" s="112"/>
      <c r="W527" s="112"/>
      <c r="X527" s="112"/>
      <c r="Y527" s="112"/>
      <c r="Z527" s="112"/>
      <c r="AA527" s="112"/>
    </row>
    <row r="528" spans="1:27" ht="14.25" customHeight="1">
      <c r="A528" s="112"/>
      <c r="B528" s="114"/>
      <c r="C528" s="112"/>
      <c r="D528" s="112"/>
      <c r="E528" s="112"/>
      <c r="F528" s="112"/>
      <c r="G528" s="112"/>
      <c r="H528" s="112"/>
      <c r="I528" s="147"/>
      <c r="J528" s="112"/>
      <c r="K528" s="112"/>
      <c r="L528" s="112"/>
      <c r="M528" s="112"/>
      <c r="N528" s="112"/>
      <c r="O528" s="112"/>
      <c r="P528" s="112"/>
      <c r="Q528" s="112"/>
      <c r="R528" s="112"/>
      <c r="S528" s="112"/>
      <c r="T528" s="112"/>
      <c r="U528" s="112"/>
      <c r="V528" s="112"/>
      <c r="W528" s="112"/>
      <c r="X528" s="112"/>
      <c r="Y528" s="112"/>
      <c r="Z528" s="112"/>
      <c r="AA528" s="112"/>
    </row>
    <row r="529" spans="1:27" ht="14.25" customHeight="1">
      <c r="A529" s="112"/>
      <c r="B529" s="114"/>
      <c r="C529" s="112"/>
      <c r="D529" s="112"/>
      <c r="E529" s="112"/>
      <c r="F529" s="112"/>
      <c r="G529" s="112"/>
      <c r="H529" s="112"/>
      <c r="I529" s="147"/>
      <c r="J529" s="112"/>
      <c r="K529" s="112"/>
      <c r="L529" s="112"/>
      <c r="M529" s="112"/>
      <c r="N529" s="112"/>
      <c r="O529" s="112"/>
      <c r="P529" s="112"/>
      <c r="Q529" s="112"/>
      <c r="R529" s="112"/>
      <c r="S529" s="112"/>
      <c r="T529" s="112"/>
      <c r="U529" s="112"/>
      <c r="V529" s="112"/>
      <c r="W529" s="112"/>
      <c r="X529" s="112"/>
      <c r="Y529" s="112"/>
      <c r="Z529" s="112"/>
      <c r="AA529" s="112"/>
    </row>
    <row r="530" spans="1:27" ht="14.25" customHeight="1">
      <c r="A530" s="112"/>
      <c r="B530" s="114"/>
      <c r="C530" s="112"/>
      <c r="D530" s="112"/>
      <c r="E530" s="112"/>
      <c r="F530" s="112"/>
      <c r="G530" s="112"/>
      <c r="H530" s="112"/>
      <c r="I530" s="147"/>
      <c r="J530" s="112"/>
      <c r="K530" s="112"/>
      <c r="L530" s="112"/>
      <c r="M530" s="112"/>
      <c r="N530" s="112"/>
      <c r="O530" s="112"/>
      <c r="P530" s="112"/>
      <c r="Q530" s="112"/>
      <c r="R530" s="112"/>
      <c r="S530" s="112"/>
      <c r="T530" s="112"/>
      <c r="U530" s="112"/>
      <c r="V530" s="112"/>
      <c r="W530" s="112"/>
      <c r="X530" s="112"/>
      <c r="Y530" s="112"/>
      <c r="Z530" s="112"/>
      <c r="AA530" s="112"/>
    </row>
    <row r="531" spans="1:27" ht="14.25" customHeight="1">
      <c r="A531" s="112"/>
      <c r="B531" s="114"/>
      <c r="C531" s="112"/>
      <c r="D531" s="112"/>
      <c r="E531" s="112"/>
      <c r="F531" s="112"/>
      <c r="G531" s="112"/>
      <c r="H531" s="112"/>
      <c r="I531" s="147"/>
      <c r="J531" s="112"/>
      <c r="K531" s="112"/>
      <c r="L531" s="112"/>
      <c r="M531" s="112"/>
      <c r="N531" s="112"/>
      <c r="O531" s="112"/>
      <c r="P531" s="112"/>
      <c r="Q531" s="112"/>
      <c r="R531" s="112"/>
      <c r="S531" s="112"/>
      <c r="T531" s="112"/>
      <c r="U531" s="112"/>
      <c r="V531" s="112"/>
      <c r="W531" s="112"/>
      <c r="X531" s="112"/>
      <c r="Y531" s="112"/>
      <c r="Z531" s="112"/>
      <c r="AA531" s="112"/>
    </row>
    <row r="532" spans="1:27" ht="14.25" customHeight="1">
      <c r="A532" s="112"/>
      <c r="B532" s="114"/>
      <c r="C532" s="112"/>
      <c r="D532" s="112"/>
      <c r="E532" s="112"/>
      <c r="F532" s="112"/>
      <c r="G532" s="112"/>
      <c r="H532" s="112"/>
      <c r="I532" s="147"/>
      <c r="J532" s="112"/>
      <c r="K532" s="112"/>
      <c r="L532" s="112"/>
      <c r="M532" s="112"/>
      <c r="N532" s="112"/>
      <c r="O532" s="112"/>
      <c r="P532" s="112"/>
      <c r="Q532" s="112"/>
      <c r="R532" s="112"/>
      <c r="S532" s="112"/>
      <c r="T532" s="112"/>
      <c r="U532" s="112"/>
      <c r="V532" s="112"/>
      <c r="W532" s="112"/>
      <c r="X532" s="112"/>
      <c r="Y532" s="112"/>
      <c r="Z532" s="112"/>
      <c r="AA532" s="112"/>
    </row>
    <row r="533" spans="1:27" ht="14.25" customHeight="1">
      <c r="A533" s="112"/>
      <c r="B533" s="114"/>
      <c r="C533" s="112"/>
      <c r="D533" s="112"/>
      <c r="E533" s="112"/>
      <c r="F533" s="112"/>
      <c r="G533" s="112"/>
      <c r="H533" s="112"/>
      <c r="I533" s="147"/>
      <c r="J533" s="112"/>
      <c r="K533" s="112"/>
      <c r="L533" s="112"/>
      <c r="M533" s="112"/>
      <c r="N533" s="112"/>
      <c r="O533" s="112"/>
      <c r="P533" s="112"/>
      <c r="Q533" s="112"/>
      <c r="R533" s="112"/>
      <c r="S533" s="112"/>
      <c r="T533" s="112"/>
      <c r="U533" s="112"/>
      <c r="V533" s="112"/>
      <c r="W533" s="112"/>
      <c r="X533" s="112"/>
      <c r="Y533" s="112"/>
      <c r="Z533" s="112"/>
      <c r="AA533" s="112"/>
    </row>
    <row r="534" spans="1:27" ht="14.25" customHeight="1">
      <c r="A534" s="112"/>
      <c r="B534" s="114"/>
      <c r="C534" s="112"/>
      <c r="D534" s="112"/>
      <c r="E534" s="112"/>
      <c r="F534" s="112"/>
      <c r="G534" s="112"/>
      <c r="H534" s="112"/>
      <c r="I534" s="147"/>
      <c r="J534" s="112"/>
      <c r="K534" s="112"/>
      <c r="L534" s="112"/>
      <c r="M534" s="112"/>
      <c r="N534" s="112"/>
      <c r="O534" s="112"/>
      <c r="P534" s="112"/>
      <c r="Q534" s="112"/>
      <c r="R534" s="112"/>
      <c r="S534" s="112"/>
      <c r="T534" s="112"/>
      <c r="U534" s="112"/>
      <c r="V534" s="112"/>
      <c r="W534" s="112"/>
      <c r="X534" s="112"/>
      <c r="Y534" s="112"/>
      <c r="Z534" s="112"/>
      <c r="AA534" s="112"/>
    </row>
    <row r="535" spans="1:27" ht="14.25" customHeight="1">
      <c r="A535" s="112"/>
      <c r="B535" s="114"/>
      <c r="C535" s="112"/>
      <c r="D535" s="112"/>
      <c r="E535" s="112"/>
      <c r="F535" s="112"/>
      <c r="G535" s="112"/>
      <c r="H535" s="112"/>
      <c r="I535" s="147"/>
      <c r="J535" s="112"/>
      <c r="K535" s="112"/>
      <c r="L535" s="112"/>
      <c r="M535" s="112"/>
      <c r="N535" s="112"/>
      <c r="O535" s="112"/>
      <c r="P535" s="112"/>
      <c r="Q535" s="112"/>
      <c r="R535" s="112"/>
      <c r="S535" s="112"/>
      <c r="T535" s="112"/>
      <c r="U535" s="112"/>
      <c r="V535" s="112"/>
      <c r="W535" s="112"/>
      <c r="X535" s="112"/>
      <c r="Y535" s="112"/>
      <c r="Z535" s="112"/>
      <c r="AA535" s="112"/>
    </row>
    <row r="536" spans="1:27" ht="14.25" customHeight="1">
      <c r="A536" s="112"/>
      <c r="B536" s="114"/>
      <c r="C536" s="112"/>
      <c r="D536" s="112"/>
      <c r="E536" s="112"/>
      <c r="F536" s="112"/>
      <c r="G536" s="112"/>
      <c r="H536" s="112"/>
      <c r="I536" s="147"/>
      <c r="J536" s="112"/>
      <c r="K536" s="112"/>
      <c r="L536" s="112"/>
      <c r="M536" s="112"/>
      <c r="N536" s="112"/>
      <c r="O536" s="112"/>
      <c r="P536" s="112"/>
      <c r="Q536" s="112"/>
      <c r="R536" s="112"/>
      <c r="S536" s="112"/>
      <c r="T536" s="112"/>
      <c r="U536" s="112"/>
      <c r="V536" s="112"/>
      <c r="W536" s="112"/>
      <c r="X536" s="112"/>
      <c r="Y536" s="112"/>
      <c r="Z536" s="112"/>
      <c r="AA536" s="112"/>
    </row>
    <row r="537" spans="1:27" ht="14.25" customHeight="1">
      <c r="A537" s="112"/>
      <c r="B537" s="114"/>
      <c r="C537" s="112"/>
      <c r="D537" s="112"/>
      <c r="E537" s="112"/>
      <c r="F537" s="112"/>
      <c r="G537" s="112"/>
      <c r="H537" s="112"/>
      <c r="I537" s="147"/>
      <c r="J537" s="112"/>
      <c r="K537" s="112"/>
      <c r="L537" s="112"/>
      <c r="M537" s="112"/>
      <c r="N537" s="112"/>
      <c r="O537" s="112"/>
      <c r="P537" s="112"/>
      <c r="Q537" s="112"/>
      <c r="R537" s="112"/>
      <c r="S537" s="112"/>
      <c r="T537" s="112"/>
      <c r="U537" s="112"/>
      <c r="V537" s="112"/>
      <c r="W537" s="112"/>
      <c r="X537" s="112"/>
      <c r="Y537" s="112"/>
      <c r="Z537" s="112"/>
      <c r="AA537" s="112"/>
    </row>
    <row r="538" spans="1:27" ht="14.25" customHeight="1">
      <c r="A538" s="112"/>
      <c r="B538" s="114"/>
      <c r="C538" s="112"/>
      <c r="D538" s="112"/>
      <c r="E538" s="112"/>
      <c r="F538" s="112"/>
      <c r="G538" s="112"/>
      <c r="H538" s="112"/>
      <c r="I538" s="147"/>
      <c r="J538" s="112"/>
      <c r="K538" s="112"/>
      <c r="L538" s="112"/>
      <c r="M538" s="112"/>
      <c r="N538" s="112"/>
      <c r="O538" s="112"/>
      <c r="P538" s="112"/>
      <c r="Q538" s="112"/>
      <c r="R538" s="112"/>
      <c r="S538" s="112"/>
      <c r="T538" s="112"/>
      <c r="U538" s="112"/>
      <c r="V538" s="112"/>
      <c r="W538" s="112"/>
      <c r="X538" s="112"/>
      <c r="Y538" s="112"/>
      <c r="Z538" s="112"/>
      <c r="AA538" s="112"/>
    </row>
    <row r="539" spans="1:27" ht="14.25" customHeight="1">
      <c r="A539" s="112"/>
      <c r="B539" s="114"/>
      <c r="C539" s="112"/>
      <c r="D539" s="112"/>
      <c r="E539" s="112"/>
      <c r="F539" s="112"/>
      <c r="G539" s="112"/>
      <c r="H539" s="112"/>
      <c r="I539" s="147"/>
      <c r="J539" s="112"/>
      <c r="K539" s="112"/>
      <c r="L539" s="112"/>
      <c r="M539" s="112"/>
      <c r="N539" s="112"/>
      <c r="O539" s="112"/>
      <c r="P539" s="112"/>
      <c r="Q539" s="112"/>
      <c r="R539" s="112"/>
      <c r="S539" s="112"/>
      <c r="T539" s="112"/>
      <c r="U539" s="112"/>
      <c r="V539" s="112"/>
      <c r="W539" s="112"/>
      <c r="X539" s="112"/>
      <c r="Y539" s="112"/>
      <c r="Z539" s="112"/>
      <c r="AA539" s="112"/>
    </row>
    <row r="540" spans="1:27" ht="14.25" customHeight="1">
      <c r="A540" s="112"/>
      <c r="B540" s="114"/>
      <c r="C540" s="112"/>
      <c r="D540" s="112"/>
      <c r="E540" s="112"/>
      <c r="F540" s="112"/>
      <c r="G540" s="112"/>
      <c r="H540" s="112"/>
      <c r="I540" s="147"/>
      <c r="J540" s="112"/>
      <c r="K540" s="112"/>
      <c r="L540" s="112"/>
      <c r="M540" s="112"/>
      <c r="N540" s="112"/>
      <c r="O540" s="112"/>
      <c r="P540" s="112"/>
      <c r="Q540" s="112"/>
      <c r="R540" s="112"/>
      <c r="S540" s="112"/>
      <c r="T540" s="112"/>
      <c r="U540" s="112"/>
      <c r="V540" s="112"/>
      <c r="W540" s="112"/>
      <c r="X540" s="112"/>
      <c r="Y540" s="112"/>
      <c r="Z540" s="112"/>
      <c r="AA540" s="112"/>
    </row>
    <row r="541" spans="1:27" ht="14.25" customHeight="1">
      <c r="A541" s="112"/>
      <c r="B541" s="114"/>
      <c r="C541" s="112"/>
      <c r="D541" s="112"/>
      <c r="E541" s="112"/>
      <c r="F541" s="112"/>
      <c r="G541" s="112"/>
      <c r="H541" s="112"/>
      <c r="I541" s="147"/>
      <c r="J541" s="112"/>
      <c r="K541" s="112"/>
      <c r="L541" s="112"/>
      <c r="M541" s="112"/>
      <c r="N541" s="112"/>
      <c r="O541" s="112"/>
      <c r="P541" s="112"/>
      <c r="Q541" s="112"/>
      <c r="R541" s="112"/>
      <c r="S541" s="112"/>
      <c r="T541" s="112"/>
      <c r="U541" s="112"/>
      <c r="V541" s="112"/>
      <c r="W541" s="112"/>
      <c r="X541" s="112"/>
      <c r="Y541" s="112"/>
      <c r="Z541" s="112"/>
      <c r="AA541" s="112"/>
    </row>
    <row r="542" spans="1:27" ht="14.25" customHeight="1">
      <c r="A542" s="112"/>
      <c r="B542" s="114"/>
      <c r="C542" s="112"/>
      <c r="D542" s="112"/>
      <c r="E542" s="112"/>
      <c r="F542" s="112"/>
      <c r="G542" s="112"/>
      <c r="H542" s="112"/>
      <c r="I542" s="147"/>
      <c r="J542" s="112"/>
      <c r="K542" s="112"/>
      <c r="L542" s="112"/>
      <c r="M542" s="112"/>
      <c r="N542" s="112"/>
      <c r="O542" s="112"/>
      <c r="P542" s="112"/>
      <c r="Q542" s="112"/>
      <c r="R542" s="112"/>
      <c r="S542" s="112"/>
      <c r="T542" s="112"/>
      <c r="U542" s="112"/>
      <c r="V542" s="112"/>
      <c r="W542" s="112"/>
      <c r="X542" s="112"/>
      <c r="Y542" s="112"/>
      <c r="Z542" s="112"/>
      <c r="AA542" s="112"/>
    </row>
    <row r="543" spans="1:27" ht="14.25" customHeight="1">
      <c r="A543" s="112"/>
      <c r="B543" s="114"/>
      <c r="C543" s="112"/>
      <c r="D543" s="112"/>
      <c r="E543" s="112"/>
      <c r="F543" s="112"/>
      <c r="G543" s="112"/>
      <c r="H543" s="112"/>
      <c r="I543" s="147"/>
      <c r="J543" s="112"/>
      <c r="K543" s="112"/>
      <c r="L543" s="112"/>
      <c r="M543" s="112"/>
      <c r="N543" s="112"/>
      <c r="O543" s="112"/>
      <c r="P543" s="112"/>
      <c r="Q543" s="112"/>
      <c r="R543" s="112"/>
      <c r="S543" s="112"/>
      <c r="T543" s="112"/>
      <c r="U543" s="112"/>
      <c r="V543" s="112"/>
      <c r="W543" s="112"/>
      <c r="X543" s="112"/>
      <c r="Y543" s="112"/>
      <c r="Z543" s="112"/>
      <c r="AA543" s="112"/>
    </row>
    <row r="544" spans="1:27" ht="14.25" customHeight="1">
      <c r="A544" s="112"/>
      <c r="B544" s="114"/>
      <c r="C544" s="112"/>
      <c r="D544" s="112"/>
      <c r="E544" s="112"/>
      <c r="F544" s="112"/>
      <c r="G544" s="112"/>
      <c r="H544" s="112"/>
      <c r="I544" s="147"/>
      <c r="J544" s="112"/>
      <c r="K544" s="112"/>
      <c r="L544" s="112"/>
      <c r="M544" s="112"/>
      <c r="N544" s="112"/>
      <c r="O544" s="112"/>
      <c r="P544" s="112"/>
      <c r="Q544" s="112"/>
      <c r="R544" s="112"/>
      <c r="S544" s="112"/>
      <c r="T544" s="112"/>
      <c r="U544" s="112"/>
      <c r="V544" s="112"/>
      <c r="W544" s="112"/>
      <c r="X544" s="112"/>
      <c r="Y544" s="112"/>
      <c r="Z544" s="112"/>
      <c r="AA544" s="112"/>
    </row>
    <row r="545" spans="1:27" ht="14.25" customHeight="1">
      <c r="A545" s="112"/>
      <c r="B545" s="114"/>
      <c r="C545" s="112"/>
      <c r="D545" s="112"/>
      <c r="E545" s="112"/>
      <c r="F545" s="112"/>
      <c r="G545" s="112"/>
      <c r="H545" s="112"/>
      <c r="I545" s="147"/>
      <c r="J545" s="112"/>
      <c r="K545" s="112"/>
      <c r="L545" s="112"/>
      <c r="M545" s="112"/>
      <c r="N545" s="112"/>
      <c r="O545" s="112"/>
      <c r="P545" s="112"/>
      <c r="Q545" s="112"/>
      <c r="R545" s="112"/>
      <c r="S545" s="112"/>
      <c r="T545" s="112"/>
      <c r="U545" s="112"/>
      <c r="V545" s="112"/>
      <c r="W545" s="112"/>
      <c r="X545" s="112"/>
      <c r="Y545" s="112"/>
      <c r="Z545" s="112"/>
      <c r="AA545" s="112"/>
    </row>
    <row r="546" spans="1:27" ht="14.25" customHeight="1">
      <c r="A546" s="112"/>
      <c r="B546" s="114"/>
      <c r="C546" s="112"/>
      <c r="D546" s="112"/>
      <c r="E546" s="112"/>
      <c r="F546" s="112"/>
      <c r="G546" s="112"/>
      <c r="H546" s="112"/>
      <c r="I546" s="147"/>
      <c r="J546" s="112"/>
      <c r="K546" s="112"/>
      <c r="L546" s="112"/>
      <c r="M546" s="112"/>
      <c r="N546" s="112"/>
      <c r="O546" s="112"/>
      <c r="P546" s="112"/>
      <c r="Q546" s="112"/>
      <c r="R546" s="112"/>
      <c r="S546" s="112"/>
      <c r="T546" s="112"/>
      <c r="U546" s="112"/>
      <c r="V546" s="112"/>
      <c r="W546" s="112"/>
      <c r="X546" s="112"/>
      <c r="Y546" s="112"/>
      <c r="Z546" s="112"/>
      <c r="AA546" s="112"/>
    </row>
    <row r="547" spans="1:27" ht="14.25" customHeight="1">
      <c r="A547" s="112"/>
      <c r="B547" s="114"/>
      <c r="C547" s="112"/>
      <c r="D547" s="112"/>
      <c r="E547" s="112"/>
      <c r="F547" s="112"/>
      <c r="G547" s="112"/>
      <c r="H547" s="112"/>
      <c r="I547" s="147"/>
      <c r="J547" s="112"/>
      <c r="K547" s="112"/>
      <c r="L547" s="112"/>
      <c r="M547" s="112"/>
      <c r="N547" s="112"/>
      <c r="O547" s="112"/>
      <c r="P547" s="112"/>
      <c r="Q547" s="112"/>
      <c r="R547" s="112"/>
      <c r="S547" s="112"/>
      <c r="T547" s="112"/>
      <c r="U547" s="112"/>
      <c r="V547" s="112"/>
      <c r="W547" s="112"/>
      <c r="X547" s="112"/>
      <c r="Y547" s="112"/>
      <c r="Z547" s="112"/>
      <c r="AA547" s="112"/>
    </row>
    <row r="548" spans="1:27" ht="14.25" customHeight="1">
      <c r="A548" s="112"/>
      <c r="B548" s="114"/>
      <c r="C548" s="112"/>
      <c r="D548" s="112"/>
      <c r="E548" s="112"/>
      <c r="F548" s="112"/>
      <c r="G548" s="112"/>
      <c r="H548" s="112"/>
      <c r="I548" s="147"/>
      <c r="J548" s="112"/>
      <c r="K548" s="112"/>
      <c r="L548" s="112"/>
      <c r="M548" s="112"/>
      <c r="N548" s="112"/>
      <c r="O548" s="112"/>
      <c r="P548" s="112"/>
      <c r="Q548" s="112"/>
      <c r="R548" s="112"/>
      <c r="S548" s="112"/>
      <c r="T548" s="112"/>
      <c r="U548" s="112"/>
      <c r="V548" s="112"/>
      <c r="W548" s="112"/>
      <c r="X548" s="112"/>
      <c r="Y548" s="112"/>
      <c r="Z548" s="112"/>
      <c r="AA548" s="112"/>
    </row>
    <row r="549" spans="1:27" ht="14.25" customHeight="1">
      <c r="A549" s="112"/>
      <c r="B549" s="114"/>
      <c r="C549" s="112"/>
      <c r="D549" s="112"/>
      <c r="E549" s="112"/>
      <c r="F549" s="112"/>
      <c r="G549" s="112"/>
      <c r="H549" s="112"/>
      <c r="I549" s="147"/>
      <c r="J549" s="112"/>
      <c r="K549" s="112"/>
      <c r="L549" s="112"/>
      <c r="M549" s="112"/>
      <c r="N549" s="112"/>
      <c r="O549" s="112"/>
      <c r="P549" s="112"/>
      <c r="Q549" s="112"/>
      <c r="R549" s="112"/>
      <c r="S549" s="112"/>
      <c r="T549" s="112"/>
      <c r="U549" s="112"/>
      <c r="V549" s="112"/>
      <c r="W549" s="112"/>
      <c r="X549" s="112"/>
      <c r="Y549" s="112"/>
      <c r="Z549" s="112"/>
      <c r="AA549" s="112"/>
    </row>
    <row r="550" spans="1:27" ht="14.25" customHeight="1">
      <c r="A550" s="112"/>
      <c r="B550" s="114"/>
      <c r="C550" s="112"/>
      <c r="D550" s="112"/>
      <c r="E550" s="112"/>
      <c r="F550" s="112"/>
      <c r="G550" s="112"/>
      <c r="H550" s="112"/>
      <c r="I550" s="147"/>
      <c r="J550" s="112"/>
      <c r="K550" s="112"/>
      <c r="L550" s="112"/>
      <c r="M550" s="112"/>
      <c r="N550" s="112"/>
      <c r="O550" s="112"/>
      <c r="P550" s="112"/>
      <c r="Q550" s="112"/>
      <c r="R550" s="112"/>
      <c r="S550" s="112"/>
      <c r="T550" s="112"/>
      <c r="U550" s="112"/>
      <c r="V550" s="112"/>
      <c r="W550" s="112"/>
      <c r="X550" s="112"/>
      <c r="Y550" s="112"/>
      <c r="Z550" s="112"/>
      <c r="AA550" s="112"/>
    </row>
    <row r="551" spans="1:27" ht="14.25" customHeight="1">
      <c r="A551" s="112"/>
      <c r="B551" s="114"/>
      <c r="C551" s="112"/>
      <c r="D551" s="112"/>
      <c r="E551" s="112"/>
      <c r="F551" s="112"/>
      <c r="G551" s="112"/>
      <c r="H551" s="112"/>
      <c r="I551" s="147"/>
      <c r="J551" s="112"/>
      <c r="K551" s="112"/>
      <c r="L551" s="112"/>
      <c r="M551" s="112"/>
      <c r="N551" s="112"/>
      <c r="O551" s="112"/>
      <c r="P551" s="112"/>
      <c r="Q551" s="112"/>
      <c r="R551" s="112"/>
      <c r="S551" s="112"/>
      <c r="T551" s="112"/>
      <c r="U551" s="112"/>
      <c r="V551" s="112"/>
      <c r="W551" s="112"/>
      <c r="X551" s="112"/>
      <c r="Y551" s="112"/>
      <c r="Z551" s="112"/>
      <c r="AA551" s="112"/>
    </row>
    <row r="552" spans="1:27" ht="14.25" customHeight="1">
      <c r="A552" s="112"/>
      <c r="B552" s="114"/>
      <c r="C552" s="112"/>
      <c r="D552" s="112"/>
      <c r="E552" s="112"/>
      <c r="F552" s="112"/>
      <c r="G552" s="112"/>
      <c r="H552" s="112"/>
      <c r="I552" s="147"/>
      <c r="J552" s="112"/>
      <c r="K552" s="112"/>
      <c r="L552" s="112"/>
      <c r="M552" s="112"/>
      <c r="N552" s="112"/>
      <c r="O552" s="112"/>
      <c r="P552" s="112"/>
      <c r="Q552" s="112"/>
      <c r="R552" s="112"/>
      <c r="S552" s="112"/>
      <c r="T552" s="112"/>
      <c r="U552" s="112"/>
      <c r="V552" s="112"/>
      <c r="W552" s="112"/>
      <c r="X552" s="112"/>
      <c r="Y552" s="112"/>
      <c r="Z552" s="112"/>
      <c r="AA552" s="112"/>
    </row>
    <row r="553" spans="1:27" ht="14.25" customHeight="1">
      <c r="A553" s="112"/>
      <c r="B553" s="114"/>
      <c r="C553" s="112"/>
      <c r="D553" s="112"/>
      <c r="E553" s="112"/>
      <c r="F553" s="112"/>
      <c r="G553" s="112"/>
      <c r="H553" s="112"/>
      <c r="I553" s="147"/>
      <c r="J553" s="112"/>
      <c r="K553" s="112"/>
      <c r="L553" s="112"/>
      <c r="M553" s="112"/>
      <c r="N553" s="112"/>
      <c r="O553" s="112"/>
      <c r="P553" s="112"/>
      <c r="Q553" s="112"/>
      <c r="R553" s="112"/>
      <c r="S553" s="112"/>
      <c r="T553" s="112"/>
      <c r="U553" s="112"/>
      <c r="V553" s="112"/>
      <c r="W553" s="112"/>
      <c r="X553" s="112"/>
      <c r="Y553" s="112"/>
      <c r="Z553" s="112"/>
      <c r="AA553" s="112"/>
    </row>
    <row r="554" spans="1:27" ht="14.25" customHeight="1">
      <c r="A554" s="112"/>
      <c r="B554" s="114"/>
      <c r="C554" s="112"/>
      <c r="D554" s="112"/>
      <c r="E554" s="112"/>
      <c r="F554" s="112"/>
      <c r="G554" s="112"/>
      <c r="H554" s="112"/>
      <c r="I554" s="147"/>
      <c r="J554" s="112"/>
      <c r="K554" s="112"/>
      <c r="L554" s="112"/>
      <c r="M554" s="112"/>
      <c r="N554" s="112"/>
      <c r="O554" s="112"/>
      <c r="P554" s="112"/>
      <c r="Q554" s="112"/>
      <c r="R554" s="112"/>
      <c r="S554" s="112"/>
      <c r="T554" s="112"/>
      <c r="U554" s="112"/>
      <c r="V554" s="112"/>
      <c r="W554" s="112"/>
      <c r="X554" s="112"/>
      <c r="Y554" s="112"/>
      <c r="Z554" s="112"/>
      <c r="AA554" s="112"/>
    </row>
    <row r="555" spans="1:27" ht="14.25" customHeight="1">
      <c r="A555" s="112"/>
      <c r="B555" s="114"/>
      <c r="C555" s="112"/>
      <c r="D555" s="112"/>
      <c r="E555" s="112"/>
      <c r="F555" s="112"/>
      <c r="G555" s="112"/>
      <c r="H555" s="112"/>
      <c r="I555" s="147"/>
      <c r="J555" s="112"/>
      <c r="K555" s="112"/>
      <c r="L555" s="112"/>
      <c r="M555" s="112"/>
      <c r="N555" s="112"/>
      <c r="O555" s="112"/>
      <c r="P555" s="112"/>
      <c r="Q555" s="112"/>
      <c r="R555" s="112"/>
      <c r="S555" s="112"/>
      <c r="T555" s="112"/>
      <c r="U555" s="112"/>
      <c r="V555" s="112"/>
      <c r="W555" s="112"/>
      <c r="X555" s="112"/>
      <c r="Y555" s="112"/>
      <c r="Z555" s="112"/>
      <c r="AA555" s="112"/>
    </row>
    <row r="556" spans="1:27" ht="14.25" customHeight="1">
      <c r="A556" s="112"/>
      <c r="B556" s="114"/>
      <c r="C556" s="112"/>
      <c r="D556" s="112"/>
      <c r="E556" s="112"/>
      <c r="F556" s="112"/>
      <c r="G556" s="112"/>
      <c r="H556" s="112"/>
      <c r="I556" s="147"/>
      <c r="J556" s="112"/>
      <c r="K556" s="112"/>
      <c r="L556" s="112"/>
      <c r="M556" s="112"/>
      <c r="N556" s="112"/>
      <c r="O556" s="112"/>
      <c r="P556" s="112"/>
      <c r="Q556" s="112"/>
      <c r="R556" s="112"/>
      <c r="S556" s="112"/>
      <c r="T556" s="112"/>
      <c r="U556" s="112"/>
      <c r="V556" s="112"/>
      <c r="W556" s="112"/>
      <c r="X556" s="112"/>
      <c r="Y556" s="112"/>
      <c r="Z556" s="112"/>
      <c r="AA556" s="112"/>
    </row>
    <row r="557" spans="1:27" ht="14.25" customHeight="1">
      <c r="A557" s="112"/>
      <c r="B557" s="114"/>
      <c r="C557" s="112"/>
      <c r="D557" s="112"/>
      <c r="E557" s="112"/>
      <c r="F557" s="112"/>
      <c r="G557" s="112"/>
      <c r="H557" s="112"/>
      <c r="I557" s="147"/>
      <c r="J557" s="112"/>
      <c r="K557" s="112"/>
      <c r="L557" s="112"/>
      <c r="M557" s="112"/>
      <c r="N557" s="112"/>
      <c r="O557" s="112"/>
      <c r="P557" s="112"/>
      <c r="Q557" s="112"/>
      <c r="R557" s="112"/>
      <c r="S557" s="112"/>
      <c r="T557" s="112"/>
      <c r="U557" s="112"/>
      <c r="V557" s="112"/>
      <c r="W557" s="112"/>
      <c r="X557" s="112"/>
      <c r="Y557" s="112"/>
      <c r="Z557" s="112"/>
      <c r="AA557" s="112"/>
    </row>
    <row r="558" spans="1:27" ht="14.25" customHeight="1">
      <c r="A558" s="112"/>
      <c r="B558" s="114"/>
      <c r="C558" s="112"/>
      <c r="D558" s="112"/>
      <c r="E558" s="112"/>
      <c r="F558" s="112"/>
      <c r="G558" s="112"/>
      <c r="H558" s="112"/>
      <c r="I558" s="147"/>
      <c r="J558" s="112"/>
      <c r="K558" s="112"/>
      <c r="L558" s="112"/>
      <c r="M558" s="112"/>
      <c r="N558" s="112"/>
      <c r="O558" s="112"/>
      <c r="P558" s="112"/>
      <c r="Q558" s="112"/>
      <c r="R558" s="112"/>
      <c r="S558" s="112"/>
      <c r="T558" s="112"/>
      <c r="U558" s="112"/>
      <c r="V558" s="112"/>
      <c r="W558" s="112"/>
      <c r="X558" s="112"/>
      <c r="Y558" s="112"/>
      <c r="Z558" s="112"/>
      <c r="AA558" s="112"/>
    </row>
    <row r="559" spans="1:27" ht="14.25" customHeight="1">
      <c r="A559" s="112"/>
      <c r="B559" s="114"/>
      <c r="C559" s="112"/>
      <c r="D559" s="112"/>
      <c r="E559" s="112"/>
      <c r="F559" s="112"/>
      <c r="G559" s="112"/>
      <c r="H559" s="112"/>
      <c r="I559" s="147"/>
      <c r="J559" s="112"/>
      <c r="K559" s="112"/>
      <c r="L559" s="112"/>
      <c r="M559" s="112"/>
      <c r="N559" s="112"/>
      <c r="O559" s="112"/>
      <c r="P559" s="112"/>
      <c r="Q559" s="112"/>
      <c r="R559" s="112"/>
      <c r="S559" s="112"/>
      <c r="T559" s="112"/>
      <c r="U559" s="112"/>
      <c r="V559" s="112"/>
      <c r="W559" s="112"/>
      <c r="X559" s="112"/>
      <c r="Y559" s="112"/>
      <c r="Z559" s="112"/>
      <c r="AA559" s="112"/>
    </row>
    <row r="560" spans="1:27" ht="14.25" customHeight="1">
      <c r="A560" s="112"/>
      <c r="B560" s="114"/>
      <c r="C560" s="112"/>
      <c r="D560" s="112"/>
      <c r="E560" s="112"/>
      <c r="F560" s="112"/>
      <c r="G560" s="112"/>
      <c r="H560" s="112"/>
      <c r="I560" s="147"/>
      <c r="J560" s="112"/>
      <c r="K560" s="112"/>
      <c r="L560" s="112"/>
      <c r="M560" s="112"/>
      <c r="N560" s="112"/>
      <c r="O560" s="112"/>
      <c r="P560" s="112"/>
      <c r="Q560" s="112"/>
      <c r="R560" s="112"/>
      <c r="S560" s="112"/>
      <c r="T560" s="112"/>
      <c r="U560" s="112"/>
      <c r="V560" s="112"/>
      <c r="W560" s="112"/>
      <c r="X560" s="112"/>
      <c r="Y560" s="112"/>
      <c r="Z560" s="112"/>
      <c r="AA560" s="112"/>
    </row>
    <row r="561" spans="1:27" ht="14.25" customHeight="1">
      <c r="A561" s="112"/>
      <c r="B561" s="114"/>
      <c r="C561" s="112"/>
      <c r="D561" s="112"/>
      <c r="E561" s="112"/>
      <c r="F561" s="112"/>
      <c r="G561" s="112"/>
      <c r="H561" s="112"/>
      <c r="I561" s="147"/>
      <c r="J561" s="112"/>
      <c r="K561" s="112"/>
      <c r="L561" s="112"/>
      <c r="M561" s="112"/>
      <c r="N561" s="112"/>
      <c r="O561" s="112"/>
      <c r="P561" s="112"/>
      <c r="Q561" s="112"/>
      <c r="R561" s="112"/>
      <c r="S561" s="112"/>
      <c r="T561" s="112"/>
      <c r="U561" s="112"/>
      <c r="V561" s="112"/>
      <c r="W561" s="112"/>
      <c r="X561" s="112"/>
      <c r="Y561" s="112"/>
      <c r="Z561" s="112"/>
      <c r="AA561" s="112"/>
    </row>
    <row r="562" spans="1:27" ht="14.25" customHeight="1">
      <c r="A562" s="112"/>
      <c r="B562" s="114"/>
      <c r="C562" s="112"/>
      <c r="D562" s="112"/>
      <c r="E562" s="112"/>
      <c r="F562" s="112"/>
      <c r="G562" s="112"/>
      <c r="H562" s="112"/>
      <c r="I562" s="147"/>
      <c r="J562" s="112"/>
      <c r="K562" s="112"/>
      <c r="L562" s="112"/>
      <c r="M562" s="112"/>
      <c r="N562" s="112"/>
      <c r="O562" s="112"/>
      <c r="P562" s="112"/>
      <c r="Q562" s="112"/>
      <c r="R562" s="112"/>
      <c r="S562" s="112"/>
      <c r="T562" s="112"/>
      <c r="U562" s="112"/>
      <c r="V562" s="112"/>
      <c r="W562" s="112"/>
      <c r="X562" s="112"/>
      <c r="Y562" s="112"/>
      <c r="Z562" s="112"/>
      <c r="AA562" s="112"/>
    </row>
    <row r="563" spans="1:27" ht="14.25" customHeight="1">
      <c r="A563" s="112"/>
      <c r="B563" s="114"/>
      <c r="C563" s="112"/>
      <c r="D563" s="112"/>
      <c r="E563" s="112"/>
      <c r="F563" s="112"/>
      <c r="G563" s="112"/>
      <c r="H563" s="112"/>
      <c r="I563" s="147"/>
      <c r="J563" s="112"/>
      <c r="K563" s="112"/>
      <c r="L563" s="112"/>
      <c r="M563" s="112"/>
      <c r="N563" s="112"/>
      <c r="O563" s="112"/>
      <c r="P563" s="112"/>
      <c r="Q563" s="112"/>
      <c r="R563" s="112"/>
      <c r="S563" s="112"/>
      <c r="T563" s="112"/>
      <c r="U563" s="112"/>
      <c r="V563" s="112"/>
      <c r="W563" s="112"/>
      <c r="X563" s="112"/>
      <c r="Y563" s="112"/>
      <c r="Z563" s="112"/>
      <c r="AA563" s="112"/>
    </row>
    <row r="564" spans="1:27" ht="14.25" customHeight="1">
      <c r="A564" s="112"/>
      <c r="B564" s="114"/>
      <c r="C564" s="112"/>
      <c r="D564" s="112"/>
      <c r="E564" s="112"/>
      <c r="F564" s="112"/>
      <c r="G564" s="112"/>
      <c r="H564" s="112"/>
      <c r="I564" s="147"/>
      <c r="J564" s="112"/>
      <c r="K564" s="112"/>
      <c r="L564" s="112"/>
      <c r="M564" s="112"/>
      <c r="N564" s="112"/>
      <c r="O564" s="112"/>
      <c r="P564" s="112"/>
      <c r="Q564" s="112"/>
      <c r="R564" s="112"/>
      <c r="S564" s="112"/>
      <c r="T564" s="112"/>
      <c r="U564" s="112"/>
      <c r="V564" s="112"/>
      <c r="W564" s="112"/>
      <c r="X564" s="112"/>
      <c r="Y564" s="112"/>
      <c r="Z564" s="112"/>
      <c r="AA564" s="112"/>
    </row>
    <row r="565" spans="1:27" ht="14.25" customHeight="1">
      <c r="A565" s="112"/>
      <c r="B565" s="114"/>
      <c r="C565" s="112"/>
      <c r="D565" s="112"/>
      <c r="E565" s="112"/>
      <c r="F565" s="112"/>
      <c r="G565" s="112"/>
      <c r="H565" s="112"/>
      <c r="I565" s="147"/>
      <c r="J565" s="112"/>
      <c r="K565" s="112"/>
      <c r="L565" s="112"/>
      <c r="M565" s="112"/>
      <c r="N565" s="112"/>
      <c r="O565" s="112"/>
      <c r="P565" s="112"/>
      <c r="Q565" s="112"/>
      <c r="R565" s="112"/>
      <c r="S565" s="112"/>
      <c r="T565" s="112"/>
      <c r="U565" s="112"/>
      <c r="V565" s="112"/>
      <c r="W565" s="112"/>
      <c r="X565" s="112"/>
      <c r="Y565" s="112"/>
      <c r="Z565" s="112"/>
      <c r="AA565" s="112"/>
    </row>
    <row r="566" spans="1:27" ht="14.25" customHeight="1">
      <c r="A566" s="112"/>
      <c r="B566" s="114"/>
      <c r="C566" s="112"/>
      <c r="D566" s="112"/>
      <c r="E566" s="112"/>
      <c r="F566" s="112"/>
      <c r="G566" s="112"/>
      <c r="H566" s="112"/>
      <c r="I566" s="147"/>
      <c r="J566" s="112"/>
      <c r="K566" s="112"/>
      <c r="L566" s="112"/>
      <c r="M566" s="112"/>
      <c r="N566" s="112"/>
      <c r="O566" s="112"/>
      <c r="P566" s="112"/>
      <c r="Q566" s="112"/>
      <c r="R566" s="112"/>
      <c r="S566" s="112"/>
      <c r="T566" s="112"/>
      <c r="U566" s="112"/>
      <c r="V566" s="112"/>
      <c r="W566" s="112"/>
      <c r="X566" s="112"/>
      <c r="Y566" s="112"/>
      <c r="Z566" s="112"/>
      <c r="AA566" s="112"/>
    </row>
    <row r="567" spans="1:27" ht="14.25" customHeight="1">
      <c r="A567" s="112"/>
      <c r="B567" s="114"/>
      <c r="C567" s="112"/>
      <c r="D567" s="112"/>
      <c r="E567" s="112"/>
      <c r="F567" s="112"/>
      <c r="G567" s="112"/>
      <c r="H567" s="112"/>
      <c r="I567" s="147"/>
      <c r="J567" s="112"/>
      <c r="K567" s="112"/>
      <c r="L567" s="112"/>
      <c r="M567" s="112"/>
      <c r="N567" s="112"/>
      <c r="O567" s="112"/>
      <c r="P567" s="112"/>
      <c r="Q567" s="112"/>
      <c r="R567" s="112"/>
      <c r="S567" s="112"/>
      <c r="T567" s="112"/>
      <c r="U567" s="112"/>
      <c r="V567" s="112"/>
      <c r="W567" s="112"/>
      <c r="X567" s="112"/>
      <c r="Y567" s="112"/>
      <c r="Z567" s="112"/>
      <c r="AA567" s="112"/>
    </row>
    <row r="568" spans="1:27" ht="14.25" customHeight="1">
      <c r="A568" s="112"/>
      <c r="B568" s="114"/>
      <c r="C568" s="112"/>
      <c r="D568" s="112"/>
      <c r="E568" s="112"/>
      <c r="F568" s="112"/>
      <c r="G568" s="112"/>
      <c r="H568" s="112"/>
      <c r="I568" s="147"/>
      <c r="J568" s="112"/>
      <c r="K568" s="112"/>
      <c r="L568" s="112"/>
      <c r="M568" s="112"/>
      <c r="N568" s="112"/>
      <c r="O568" s="112"/>
      <c r="P568" s="112"/>
      <c r="Q568" s="112"/>
      <c r="R568" s="112"/>
      <c r="S568" s="112"/>
      <c r="T568" s="112"/>
      <c r="U568" s="112"/>
      <c r="V568" s="112"/>
      <c r="W568" s="112"/>
      <c r="X568" s="112"/>
      <c r="Y568" s="112"/>
      <c r="Z568" s="112"/>
      <c r="AA568" s="112"/>
    </row>
    <row r="569" spans="1:27" ht="14.25" customHeight="1">
      <c r="A569" s="112"/>
      <c r="B569" s="114"/>
      <c r="C569" s="112"/>
      <c r="D569" s="112"/>
      <c r="E569" s="112"/>
      <c r="F569" s="112"/>
      <c r="G569" s="112"/>
      <c r="H569" s="112"/>
      <c r="I569" s="147"/>
      <c r="J569" s="112"/>
      <c r="K569" s="112"/>
      <c r="L569" s="112"/>
      <c r="M569" s="112"/>
      <c r="N569" s="112"/>
      <c r="O569" s="112"/>
      <c r="P569" s="112"/>
      <c r="Q569" s="112"/>
      <c r="R569" s="112"/>
      <c r="S569" s="112"/>
      <c r="T569" s="112"/>
      <c r="U569" s="112"/>
      <c r="V569" s="112"/>
      <c r="W569" s="112"/>
      <c r="X569" s="112"/>
      <c r="Y569" s="112"/>
      <c r="Z569" s="112"/>
      <c r="AA569" s="112"/>
    </row>
    <row r="570" spans="1:27" ht="14.25" customHeight="1">
      <c r="A570" s="112"/>
      <c r="B570" s="114"/>
      <c r="C570" s="112"/>
      <c r="D570" s="112"/>
      <c r="E570" s="112"/>
      <c r="F570" s="112"/>
      <c r="G570" s="112"/>
      <c r="H570" s="112"/>
      <c r="I570" s="147"/>
      <c r="J570" s="112"/>
      <c r="K570" s="112"/>
      <c r="L570" s="112"/>
      <c r="M570" s="112"/>
      <c r="N570" s="112"/>
      <c r="O570" s="112"/>
      <c r="P570" s="112"/>
      <c r="Q570" s="112"/>
      <c r="R570" s="112"/>
      <c r="S570" s="112"/>
      <c r="T570" s="112"/>
      <c r="U570" s="112"/>
      <c r="V570" s="112"/>
      <c r="W570" s="112"/>
      <c r="X570" s="112"/>
      <c r="Y570" s="112"/>
      <c r="Z570" s="112"/>
      <c r="AA570" s="112"/>
    </row>
    <row r="571" spans="1:27" ht="14.25" customHeight="1">
      <c r="A571" s="112"/>
      <c r="B571" s="114"/>
      <c r="C571" s="112"/>
      <c r="D571" s="112"/>
      <c r="E571" s="112"/>
      <c r="F571" s="112"/>
      <c r="G571" s="112"/>
      <c r="H571" s="112"/>
      <c r="I571" s="147"/>
      <c r="J571" s="112"/>
      <c r="K571" s="112"/>
      <c r="L571" s="112"/>
      <c r="M571" s="112"/>
      <c r="N571" s="112"/>
      <c r="O571" s="112"/>
      <c r="P571" s="112"/>
      <c r="Q571" s="112"/>
      <c r="R571" s="112"/>
      <c r="S571" s="112"/>
      <c r="T571" s="112"/>
      <c r="U571" s="112"/>
      <c r="V571" s="112"/>
      <c r="W571" s="112"/>
      <c r="X571" s="112"/>
      <c r="Y571" s="112"/>
      <c r="Z571" s="112"/>
      <c r="AA571" s="112"/>
    </row>
    <row r="572" spans="1:27" ht="14.25" customHeight="1">
      <c r="A572" s="112"/>
      <c r="B572" s="114"/>
      <c r="C572" s="112"/>
      <c r="D572" s="112"/>
      <c r="E572" s="112"/>
      <c r="F572" s="112"/>
      <c r="G572" s="112"/>
      <c r="H572" s="112"/>
      <c r="I572" s="147"/>
      <c r="J572" s="112"/>
      <c r="K572" s="112"/>
      <c r="L572" s="112"/>
      <c r="M572" s="112"/>
      <c r="N572" s="112"/>
      <c r="O572" s="112"/>
      <c r="P572" s="112"/>
      <c r="Q572" s="112"/>
      <c r="R572" s="112"/>
      <c r="S572" s="112"/>
      <c r="T572" s="112"/>
      <c r="U572" s="112"/>
      <c r="V572" s="112"/>
      <c r="W572" s="112"/>
      <c r="X572" s="112"/>
      <c r="Y572" s="112"/>
      <c r="Z572" s="112"/>
      <c r="AA572" s="112"/>
    </row>
    <row r="573" spans="1:27" ht="14.25" customHeight="1">
      <c r="A573" s="112"/>
      <c r="B573" s="114"/>
      <c r="C573" s="112"/>
      <c r="D573" s="112"/>
      <c r="E573" s="112"/>
      <c r="F573" s="112"/>
      <c r="G573" s="112"/>
      <c r="H573" s="112"/>
      <c r="I573" s="147"/>
      <c r="J573" s="112"/>
      <c r="K573" s="112"/>
      <c r="L573" s="112"/>
      <c r="M573" s="112"/>
      <c r="N573" s="112"/>
      <c r="O573" s="112"/>
      <c r="P573" s="112"/>
      <c r="Q573" s="112"/>
      <c r="R573" s="112"/>
      <c r="S573" s="112"/>
      <c r="T573" s="112"/>
      <c r="U573" s="112"/>
      <c r="V573" s="112"/>
      <c r="W573" s="112"/>
      <c r="X573" s="112"/>
      <c r="Y573" s="112"/>
      <c r="Z573" s="112"/>
      <c r="AA573" s="112"/>
    </row>
    <row r="574" spans="1:27" ht="14.25" customHeight="1">
      <c r="A574" s="112"/>
      <c r="B574" s="114"/>
      <c r="C574" s="112"/>
      <c r="D574" s="112"/>
      <c r="E574" s="112"/>
      <c r="F574" s="112"/>
      <c r="G574" s="112"/>
      <c r="H574" s="112"/>
      <c r="I574" s="147"/>
      <c r="J574" s="112"/>
      <c r="K574" s="112"/>
      <c r="L574" s="112"/>
      <c r="M574" s="112"/>
      <c r="N574" s="112"/>
      <c r="O574" s="112"/>
      <c r="P574" s="112"/>
      <c r="Q574" s="112"/>
      <c r="R574" s="112"/>
      <c r="S574" s="112"/>
      <c r="T574" s="112"/>
      <c r="U574" s="112"/>
      <c r="V574" s="112"/>
      <c r="W574" s="112"/>
      <c r="X574" s="112"/>
      <c r="Y574" s="112"/>
      <c r="Z574" s="112"/>
      <c r="AA574" s="112"/>
    </row>
    <row r="575" spans="1:27" ht="14.25" customHeight="1">
      <c r="A575" s="112"/>
      <c r="B575" s="114"/>
      <c r="C575" s="112"/>
      <c r="D575" s="112"/>
      <c r="E575" s="112"/>
      <c r="F575" s="112"/>
      <c r="G575" s="112"/>
      <c r="H575" s="112"/>
      <c r="I575" s="147"/>
      <c r="J575" s="112"/>
      <c r="K575" s="112"/>
      <c r="L575" s="112"/>
      <c r="M575" s="112"/>
      <c r="N575" s="112"/>
      <c r="O575" s="112"/>
      <c r="P575" s="112"/>
      <c r="Q575" s="112"/>
      <c r="R575" s="112"/>
      <c r="S575" s="112"/>
      <c r="T575" s="112"/>
      <c r="U575" s="112"/>
      <c r="V575" s="112"/>
      <c r="W575" s="112"/>
      <c r="X575" s="112"/>
      <c r="Y575" s="112"/>
      <c r="Z575" s="112"/>
      <c r="AA575" s="112"/>
    </row>
    <row r="576" spans="1:27" ht="14.25" customHeight="1">
      <c r="A576" s="112"/>
      <c r="B576" s="114"/>
      <c r="C576" s="112"/>
      <c r="D576" s="112"/>
      <c r="E576" s="112"/>
      <c r="F576" s="112"/>
      <c r="G576" s="112"/>
      <c r="H576" s="112"/>
      <c r="I576" s="147"/>
      <c r="J576" s="112"/>
      <c r="K576" s="112"/>
      <c r="L576" s="112"/>
      <c r="M576" s="112"/>
      <c r="N576" s="112"/>
      <c r="O576" s="112"/>
      <c r="P576" s="112"/>
      <c r="Q576" s="112"/>
      <c r="R576" s="112"/>
      <c r="S576" s="112"/>
      <c r="T576" s="112"/>
      <c r="U576" s="112"/>
      <c r="V576" s="112"/>
      <c r="W576" s="112"/>
      <c r="X576" s="112"/>
      <c r="Y576" s="112"/>
      <c r="Z576" s="112"/>
      <c r="AA576" s="112"/>
    </row>
    <row r="577" spans="1:27" ht="14.25" customHeight="1">
      <c r="A577" s="112"/>
      <c r="B577" s="114"/>
      <c r="C577" s="112"/>
      <c r="D577" s="112"/>
      <c r="E577" s="112"/>
      <c r="F577" s="112"/>
      <c r="G577" s="112"/>
      <c r="H577" s="112"/>
      <c r="I577" s="147"/>
      <c r="J577" s="112"/>
      <c r="K577" s="112"/>
      <c r="L577" s="112"/>
      <c r="M577" s="112"/>
      <c r="N577" s="112"/>
      <c r="O577" s="112"/>
      <c r="P577" s="112"/>
      <c r="Q577" s="112"/>
      <c r="R577" s="112"/>
      <c r="S577" s="112"/>
      <c r="T577" s="112"/>
      <c r="U577" s="112"/>
      <c r="V577" s="112"/>
      <c r="W577" s="112"/>
      <c r="X577" s="112"/>
      <c r="Y577" s="112"/>
      <c r="Z577" s="112"/>
      <c r="AA577" s="112"/>
    </row>
    <row r="578" spans="1:27" ht="14.25" customHeight="1">
      <c r="A578" s="112"/>
      <c r="B578" s="114"/>
      <c r="C578" s="112"/>
      <c r="D578" s="112"/>
      <c r="E578" s="112"/>
      <c r="F578" s="112"/>
      <c r="G578" s="112"/>
      <c r="H578" s="112"/>
      <c r="I578" s="147"/>
      <c r="J578" s="112"/>
      <c r="K578" s="112"/>
      <c r="L578" s="112"/>
      <c r="M578" s="112"/>
      <c r="N578" s="112"/>
      <c r="O578" s="112"/>
      <c r="P578" s="112"/>
      <c r="Q578" s="112"/>
      <c r="R578" s="112"/>
      <c r="S578" s="112"/>
      <c r="T578" s="112"/>
      <c r="U578" s="112"/>
      <c r="V578" s="112"/>
      <c r="W578" s="112"/>
      <c r="X578" s="112"/>
      <c r="Y578" s="112"/>
      <c r="Z578" s="112"/>
      <c r="AA578" s="112"/>
    </row>
    <row r="579" spans="1:27" ht="14.25" customHeight="1">
      <c r="A579" s="112"/>
      <c r="B579" s="114"/>
      <c r="C579" s="112"/>
      <c r="D579" s="112"/>
      <c r="E579" s="112"/>
      <c r="F579" s="112"/>
      <c r="G579" s="112"/>
      <c r="H579" s="112"/>
      <c r="I579" s="147"/>
      <c r="J579" s="112"/>
      <c r="K579" s="112"/>
      <c r="L579" s="112"/>
      <c r="M579" s="112"/>
      <c r="N579" s="112"/>
      <c r="O579" s="112"/>
      <c r="P579" s="112"/>
      <c r="Q579" s="112"/>
      <c r="R579" s="112"/>
      <c r="S579" s="112"/>
      <c r="T579" s="112"/>
      <c r="U579" s="112"/>
      <c r="V579" s="112"/>
      <c r="W579" s="112"/>
      <c r="X579" s="112"/>
      <c r="Y579" s="112"/>
      <c r="Z579" s="112"/>
      <c r="AA579" s="112"/>
    </row>
    <row r="580" spans="1:27" ht="14.25" customHeight="1">
      <c r="A580" s="112"/>
      <c r="B580" s="114"/>
      <c r="C580" s="112"/>
      <c r="D580" s="112"/>
      <c r="E580" s="112"/>
      <c r="F580" s="112"/>
      <c r="G580" s="112"/>
      <c r="H580" s="112"/>
      <c r="I580" s="147"/>
      <c r="J580" s="112"/>
      <c r="K580" s="112"/>
      <c r="L580" s="112"/>
      <c r="M580" s="112"/>
      <c r="N580" s="112"/>
      <c r="O580" s="112"/>
      <c r="P580" s="112"/>
      <c r="Q580" s="112"/>
      <c r="R580" s="112"/>
      <c r="S580" s="112"/>
      <c r="T580" s="112"/>
      <c r="U580" s="112"/>
      <c r="V580" s="112"/>
      <c r="W580" s="112"/>
      <c r="X580" s="112"/>
      <c r="Y580" s="112"/>
      <c r="Z580" s="112"/>
      <c r="AA580" s="112"/>
    </row>
    <row r="581" spans="1:27" ht="14.25" customHeight="1">
      <c r="A581" s="112"/>
      <c r="B581" s="114"/>
      <c r="C581" s="112"/>
      <c r="D581" s="112"/>
      <c r="E581" s="112"/>
      <c r="F581" s="112"/>
      <c r="G581" s="112"/>
      <c r="H581" s="112"/>
      <c r="I581" s="147"/>
      <c r="J581" s="112"/>
      <c r="K581" s="112"/>
      <c r="L581" s="112"/>
      <c r="M581" s="112"/>
      <c r="N581" s="112"/>
      <c r="O581" s="112"/>
      <c r="P581" s="112"/>
      <c r="Q581" s="112"/>
      <c r="R581" s="112"/>
      <c r="S581" s="112"/>
      <c r="T581" s="112"/>
      <c r="U581" s="112"/>
      <c r="V581" s="112"/>
      <c r="W581" s="112"/>
      <c r="X581" s="112"/>
      <c r="Y581" s="112"/>
      <c r="Z581" s="112"/>
      <c r="AA581" s="112"/>
    </row>
    <row r="582" spans="1:27" ht="14.25" customHeight="1">
      <c r="A582" s="112"/>
      <c r="B582" s="114"/>
      <c r="C582" s="112"/>
      <c r="D582" s="112"/>
      <c r="E582" s="112"/>
      <c r="F582" s="112"/>
      <c r="G582" s="112"/>
      <c r="H582" s="112"/>
      <c r="I582" s="147"/>
      <c r="J582" s="112"/>
      <c r="K582" s="112"/>
      <c r="L582" s="112"/>
      <c r="M582" s="112"/>
      <c r="N582" s="112"/>
      <c r="O582" s="112"/>
      <c r="P582" s="112"/>
      <c r="Q582" s="112"/>
      <c r="R582" s="112"/>
      <c r="S582" s="112"/>
      <c r="T582" s="112"/>
      <c r="U582" s="112"/>
      <c r="V582" s="112"/>
      <c r="W582" s="112"/>
      <c r="X582" s="112"/>
      <c r="Y582" s="112"/>
      <c r="Z582" s="112"/>
      <c r="AA582" s="112"/>
    </row>
    <row r="583" spans="1:27" ht="14.25" customHeight="1">
      <c r="A583" s="112"/>
      <c r="B583" s="114"/>
      <c r="C583" s="112"/>
      <c r="D583" s="112"/>
      <c r="E583" s="112"/>
      <c r="F583" s="112"/>
      <c r="G583" s="112"/>
      <c r="H583" s="112"/>
      <c r="I583" s="147"/>
      <c r="J583" s="112"/>
      <c r="K583" s="112"/>
      <c r="L583" s="112"/>
      <c r="M583" s="112"/>
      <c r="N583" s="112"/>
      <c r="O583" s="112"/>
      <c r="P583" s="112"/>
      <c r="Q583" s="112"/>
      <c r="R583" s="112"/>
      <c r="S583" s="112"/>
      <c r="T583" s="112"/>
      <c r="U583" s="112"/>
      <c r="V583" s="112"/>
      <c r="W583" s="112"/>
      <c r="X583" s="112"/>
      <c r="Y583" s="112"/>
      <c r="Z583" s="112"/>
      <c r="AA583" s="112"/>
    </row>
    <row r="584" spans="1:27" ht="14.25" customHeight="1">
      <c r="A584" s="112"/>
      <c r="B584" s="114"/>
      <c r="C584" s="112"/>
      <c r="D584" s="112"/>
      <c r="E584" s="112"/>
      <c r="F584" s="112"/>
      <c r="G584" s="112"/>
      <c r="H584" s="112"/>
      <c r="I584" s="147"/>
      <c r="J584" s="112"/>
      <c r="K584" s="112"/>
      <c r="L584" s="112"/>
      <c r="M584" s="112"/>
      <c r="N584" s="112"/>
      <c r="O584" s="112"/>
      <c r="P584" s="112"/>
      <c r="Q584" s="112"/>
      <c r="R584" s="112"/>
      <c r="S584" s="112"/>
      <c r="T584" s="112"/>
      <c r="U584" s="112"/>
      <c r="V584" s="112"/>
      <c r="W584" s="112"/>
      <c r="X584" s="112"/>
      <c r="Y584" s="112"/>
      <c r="Z584" s="112"/>
      <c r="AA584" s="112"/>
    </row>
    <row r="585" spans="1:27" ht="14.25" customHeight="1">
      <c r="A585" s="112"/>
      <c r="B585" s="114"/>
      <c r="C585" s="112"/>
      <c r="D585" s="112"/>
      <c r="E585" s="112"/>
      <c r="F585" s="112"/>
      <c r="G585" s="112"/>
      <c r="H585" s="112"/>
      <c r="I585" s="147"/>
      <c r="J585" s="112"/>
      <c r="K585" s="112"/>
      <c r="L585" s="112"/>
      <c r="M585" s="112"/>
      <c r="N585" s="112"/>
      <c r="O585" s="112"/>
      <c r="P585" s="112"/>
      <c r="Q585" s="112"/>
      <c r="R585" s="112"/>
      <c r="S585" s="112"/>
      <c r="T585" s="112"/>
      <c r="U585" s="112"/>
      <c r="V585" s="112"/>
      <c r="W585" s="112"/>
      <c r="X585" s="112"/>
      <c r="Y585" s="112"/>
      <c r="Z585" s="112"/>
      <c r="AA585" s="112"/>
    </row>
    <row r="586" spans="1:27" ht="14.25" customHeight="1">
      <c r="A586" s="112"/>
      <c r="B586" s="114"/>
      <c r="C586" s="112"/>
      <c r="D586" s="112"/>
      <c r="E586" s="112"/>
      <c r="F586" s="112"/>
      <c r="G586" s="112"/>
      <c r="H586" s="112"/>
      <c r="I586" s="147"/>
      <c r="J586" s="112"/>
      <c r="K586" s="112"/>
      <c r="L586" s="112"/>
      <c r="M586" s="112"/>
      <c r="N586" s="112"/>
      <c r="O586" s="112"/>
      <c r="P586" s="112"/>
      <c r="Q586" s="112"/>
      <c r="R586" s="112"/>
      <c r="S586" s="112"/>
      <c r="T586" s="112"/>
      <c r="U586" s="112"/>
      <c r="V586" s="112"/>
      <c r="W586" s="112"/>
      <c r="X586" s="112"/>
      <c r="Y586" s="112"/>
      <c r="Z586" s="112"/>
      <c r="AA586" s="112"/>
    </row>
    <row r="587" spans="1:27" ht="14.25" customHeight="1">
      <c r="A587" s="112"/>
      <c r="B587" s="114"/>
      <c r="C587" s="112"/>
      <c r="D587" s="112"/>
      <c r="E587" s="112"/>
      <c r="F587" s="112"/>
      <c r="G587" s="112"/>
      <c r="H587" s="112"/>
      <c r="I587" s="147"/>
      <c r="J587" s="112"/>
      <c r="K587" s="112"/>
      <c r="L587" s="112"/>
      <c r="M587" s="112"/>
      <c r="N587" s="112"/>
      <c r="O587" s="112"/>
      <c r="P587" s="112"/>
      <c r="Q587" s="112"/>
      <c r="R587" s="112"/>
      <c r="S587" s="112"/>
      <c r="T587" s="112"/>
      <c r="U587" s="112"/>
      <c r="V587" s="112"/>
      <c r="W587" s="112"/>
      <c r="X587" s="112"/>
      <c r="Y587" s="112"/>
      <c r="Z587" s="112"/>
      <c r="AA587" s="112"/>
    </row>
    <row r="588" spans="1:27" ht="14.25" customHeight="1">
      <c r="A588" s="112"/>
      <c r="B588" s="114"/>
      <c r="C588" s="112"/>
      <c r="D588" s="112"/>
      <c r="E588" s="112"/>
      <c r="F588" s="112"/>
      <c r="G588" s="112"/>
      <c r="H588" s="112"/>
      <c r="I588" s="147"/>
      <c r="J588" s="112"/>
      <c r="K588" s="112"/>
      <c r="L588" s="112"/>
      <c r="M588" s="112"/>
      <c r="N588" s="112"/>
      <c r="O588" s="112"/>
      <c r="P588" s="112"/>
      <c r="Q588" s="112"/>
      <c r="R588" s="112"/>
      <c r="S588" s="112"/>
      <c r="T588" s="112"/>
      <c r="U588" s="112"/>
      <c r="V588" s="112"/>
      <c r="W588" s="112"/>
      <c r="X588" s="112"/>
      <c r="Y588" s="112"/>
      <c r="Z588" s="112"/>
      <c r="AA588" s="112"/>
    </row>
    <row r="589" spans="1:27" ht="14.25" customHeight="1">
      <c r="A589" s="112"/>
      <c r="B589" s="114"/>
      <c r="C589" s="112"/>
      <c r="D589" s="112"/>
      <c r="E589" s="112"/>
      <c r="F589" s="112"/>
      <c r="G589" s="112"/>
      <c r="H589" s="112"/>
      <c r="I589" s="147"/>
      <c r="J589" s="112"/>
      <c r="K589" s="112"/>
      <c r="L589" s="112"/>
      <c r="M589" s="112"/>
      <c r="N589" s="112"/>
      <c r="O589" s="112"/>
      <c r="P589" s="112"/>
      <c r="Q589" s="112"/>
      <c r="R589" s="112"/>
      <c r="S589" s="112"/>
      <c r="T589" s="112"/>
      <c r="U589" s="112"/>
      <c r="V589" s="112"/>
      <c r="W589" s="112"/>
      <c r="X589" s="112"/>
      <c r="Y589" s="112"/>
      <c r="Z589" s="112"/>
      <c r="AA589" s="112"/>
    </row>
    <row r="590" spans="1:27" ht="14.25" customHeight="1">
      <c r="A590" s="112"/>
      <c r="B590" s="114"/>
      <c r="C590" s="112"/>
      <c r="D590" s="112"/>
      <c r="E590" s="112"/>
      <c r="F590" s="112"/>
      <c r="G590" s="112"/>
      <c r="H590" s="112"/>
      <c r="I590" s="147"/>
      <c r="J590" s="112"/>
      <c r="K590" s="112"/>
      <c r="L590" s="112"/>
      <c r="M590" s="112"/>
      <c r="N590" s="112"/>
      <c r="O590" s="112"/>
      <c r="P590" s="112"/>
      <c r="Q590" s="112"/>
      <c r="R590" s="112"/>
      <c r="S590" s="112"/>
      <c r="T590" s="112"/>
      <c r="U590" s="112"/>
      <c r="V590" s="112"/>
      <c r="W590" s="112"/>
      <c r="X590" s="112"/>
      <c r="Y590" s="112"/>
      <c r="Z590" s="112"/>
      <c r="AA590" s="112"/>
    </row>
    <row r="591" spans="1:27" ht="14.25" customHeight="1">
      <c r="A591" s="112"/>
      <c r="B591" s="114"/>
      <c r="C591" s="112"/>
      <c r="D591" s="112"/>
      <c r="E591" s="112"/>
      <c r="F591" s="112"/>
      <c r="G591" s="112"/>
      <c r="H591" s="112"/>
      <c r="I591" s="147"/>
      <c r="J591" s="112"/>
      <c r="K591" s="112"/>
      <c r="L591" s="112"/>
      <c r="M591" s="112"/>
      <c r="N591" s="112"/>
      <c r="O591" s="112"/>
      <c r="P591" s="112"/>
      <c r="Q591" s="112"/>
      <c r="R591" s="112"/>
      <c r="S591" s="112"/>
      <c r="T591" s="112"/>
      <c r="U591" s="112"/>
      <c r="V591" s="112"/>
      <c r="W591" s="112"/>
      <c r="X591" s="112"/>
      <c r="Y591" s="112"/>
      <c r="Z591" s="112"/>
      <c r="AA591" s="112"/>
    </row>
    <row r="592" spans="1:27" ht="14.25" customHeight="1">
      <c r="A592" s="112"/>
      <c r="B592" s="114"/>
      <c r="C592" s="112"/>
      <c r="D592" s="112"/>
      <c r="E592" s="112"/>
      <c r="F592" s="112"/>
      <c r="G592" s="112"/>
      <c r="H592" s="112"/>
      <c r="I592" s="147"/>
      <c r="J592" s="112"/>
      <c r="K592" s="112"/>
      <c r="L592" s="112"/>
      <c r="M592" s="112"/>
      <c r="N592" s="112"/>
      <c r="O592" s="112"/>
      <c r="P592" s="112"/>
      <c r="Q592" s="112"/>
      <c r="R592" s="112"/>
      <c r="S592" s="112"/>
      <c r="T592" s="112"/>
      <c r="U592" s="112"/>
      <c r="V592" s="112"/>
      <c r="W592" s="112"/>
      <c r="X592" s="112"/>
      <c r="Y592" s="112"/>
      <c r="Z592" s="112"/>
      <c r="AA592" s="112"/>
    </row>
    <row r="593" spans="1:27" ht="14.25" customHeight="1">
      <c r="A593" s="112"/>
      <c r="B593" s="114"/>
      <c r="C593" s="112"/>
      <c r="D593" s="112"/>
      <c r="E593" s="112"/>
      <c r="F593" s="112"/>
      <c r="G593" s="112"/>
      <c r="H593" s="112"/>
      <c r="I593" s="147"/>
      <c r="J593" s="112"/>
      <c r="K593" s="112"/>
      <c r="L593" s="112"/>
      <c r="M593" s="112"/>
      <c r="N593" s="112"/>
      <c r="O593" s="112"/>
      <c r="P593" s="112"/>
      <c r="Q593" s="112"/>
      <c r="R593" s="112"/>
      <c r="S593" s="112"/>
      <c r="T593" s="112"/>
      <c r="U593" s="112"/>
      <c r="V593" s="112"/>
      <c r="W593" s="112"/>
      <c r="X593" s="112"/>
      <c r="Y593" s="112"/>
      <c r="Z593" s="112"/>
      <c r="AA593" s="112"/>
    </row>
    <row r="594" spans="1:27" ht="14.25" customHeight="1">
      <c r="A594" s="112"/>
      <c r="B594" s="114"/>
      <c r="C594" s="112"/>
      <c r="D594" s="112"/>
      <c r="E594" s="112"/>
      <c r="F594" s="112"/>
      <c r="G594" s="112"/>
      <c r="H594" s="112"/>
      <c r="I594" s="147"/>
      <c r="J594" s="112"/>
      <c r="K594" s="112"/>
      <c r="L594" s="112"/>
      <c r="M594" s="112"/>
      <c r="N594" s="112"/>
      <c r="O594" s="112"/>
      <c r="P594" s="112"/>
      <c r="Q594" s="112"/>
      <c r="R594" s="112"/>
      <c r="S594" s="112"/>
      <c r="T594" s="112"/>
      <c r="U594" s="112"/>
      <c r="V594" s="112"/>
      <c r="W594" s="112"/>
      <c r="X594" s="112"/>
      <c r="Y594" s="112"/>
      <c r="Z594" s="112"/>
      <c r="AA594" s="112"/>
    </row>
    <row r="595" spans="1:27" ht="14.25" customHeight="1">
      <c r="A595" s="112"/>
      <c r="B595" s="114"/>
      <c r="C595" s="112"/>
      <c r="D595" s="112"/>
      <c r="E595" s="112"/>
      <c r="F595" s="112"/>
      <c r="G595" s="112"/>
      <c r="H595" s="112"/>
      <c r="I595" s="147"/>
      <c r="J595" s="112"/>
      <c r="K595" s="112"/>
      <c r="L595" s="112"/>
      <c r="M595" s="112"/>
      <c r="N595" s="112"/>
      <c r="O595" s="112"/>
      <c r="P595" s="112"/>
      <c r="Q595" s="112"/>
      <c r="R595" s="112"/>
      <c r="S595" s="112"/>
      <c r="T595" s="112"/>
      <c r="U595" s="112"/>
      <c r="V595" s="112"/>
      <c r="W595" s="112"/>
      <c r="X595" s="112"/>
      <c r="Y595" s="112"/>
      <c r="Z595" s="112"/>
      <c r="AA595" s="112"/>
    </row>
    <row r="596" spans="1:27" ht="14.25" customHeight="1">
      <c r="A596" s="112"/>
      <c r="B596" s="114"/>
      <c r="C596" s="112"/>
      <c r="D596" s="112"/>
      <c r="E596" s="112"/>
      <c r="F596" s="112"/>
      <c r="G596" s="112"/>
      <c r="H596" s="112"/>
      <c r="I596" s="147"/>
      <c r="J596" s="112"/>
      <c r="K596" s="112"/>
      <c r="L596" s="112"/>
      <c r="M596" s="112"/>
      <c r="N596" s="112"/>
      <c r="O596" s="112"/>
      <c r="P596" s="112"/>
      <c r="Q596" s="112"/>
      <c r="R596" s="112"/>
      <c r="S596" s="112"/>
      <c r="T596" s="112"/>
      <c r="U596" s="112"/>
      <c r="V596" s="112"/>
      <c r="W596" s="112"/>
      <c r="X596" s="112"/>
      <c r="Y596" s="112"/>
      <c r="Z596" s="112"/>
      <c r="AA596" s="112"/>
    </row>
    <row r="597" spans="1:27" ht="14.25" customHeight="1">
      <c r="A597" s="112"/>
      <c r="B597" s="114"/>
      <c r="C597" s="112"/>
      <c r="D597" s="112"/>
      <c r="E597" s="112"/>
      <c r="F597" s="112"/>
      <c r="G597" s="112"/>
      <c r="H597" s="112"/>
      <c r="I597" s="147"/>
      <c r="J597" s="112"/>
      <c r="K597" s="112"/>
      <c r="L597" s="112"/>
      <c r="M597" s="112"/>
      <c r="N597" s="112"/>
      <c r="O597" s="112"/>
      <c r="P597" s="112"/>
      <c r="Q597" s="112"/>
      <c r="R597" s="112"/>
      <c r="S597" s="112"/>
      <c r="T597" s="112"/>
      <c r="U597" s="112"/>
      <c r="V597" s="112"/>
      <c r="W597" s="112"/>
      <c r="X597" s="112"/>
      <c r="Y597" s="112"/>
      <c r="Z597" s="112"/>
      <c r="AA597" s="112"/>
    </row>
    <row r="598" spans="1:27" ht="14.25" customHeight="1">
      <c r="A598" s="112"/>
      <c r="B598" s="114"/>
      <c r="C598" s="112"/>
      <c r="D598" s="112"/>
      <c r="E598" s="112"/>
      <c r="F598" s="112"/>
      <c r="G598" s="112"/>
      <c r="H598" s="112"/>
      <c r="I598" s="147"/>
      <c r="J598" s="112"/>
      <c r="K598" s="112"/>
      <c r="L598" s="112"/>
      <c r="M598" s="112"/>
      <c r="N598" s="112"/>
      <c r="O598" s="112"/>
      <c r="P598" s="112"/>
      <c r="Q598" s="112"/>
      <c r="R598" s="112"/>
      <c r="S598" s="112"/>
      <c r="T598" s="112"/>
      <c r="U598" s="112"/>
      <c r="V598" s="112"/>
      <c r="W598" s="112"/>
      <c r="X598" s="112"/>
      <c r="Y598" s="112"/>
      <c r="Z598" s="112"/>
      <c r="AA598" s="112"/>
    </row>
    <row r="599" spans="1:27" ht="14.25" customHeight="1">
      <c r="A599" s="112"/>
      <c r="B599" s="114"/>
      <c r="C599" s="112"/>
      <c r="D599" s="112"/>
      <c r="E599" s="112"/>
      <c r="F599" s="112"/>
      <c r="G599" s="112"/>
      <c r="H599" s="112"/>
      <c r="I599" s="147"/>
      <c r="J599" s="112"/>
      <c r="K599" s="112"/>
      <c r="L599" s="112"/>
      <c r="M599" s="112"/>
      <c r="N599" s="112"/>
      <c r="O599" s="112"/>
      <c r="P599" s="112"/>
      <c r="Q599" s="112"/>
      <c r="R599" s="112"/>
      <c r="S599" s="112"/>
      <c r="T599" s="112"/>
      <c r="U599" s="112"/>
      <c r="V599" s="112"/>
      <c r="W599" s="112"/>
      <c r="X599" s="112"/>
      <c r="Y599" s="112"/>
      <c r="Z599" s="112"/>
      <c r="AA599" s="112"/>
    </row>
    <row r="600" spans="1:27" ht="14.25" customHeight="1">
      <c r="A600" s="112"/>
      <c r="B600" s="114"/>
      <c r="C600" s="112"/>
      <c r="D600" s="112"/>
      <c r="E600" s="112"/>
      <c r="F600" s="112"/>
      <c r="G600" s="112"/>
      <c r="H600" s="112"/>
      <c r="I600" s="147"/>
      <c r="J600" s="112"/>
      <c r="K600" s="112"/>
      <c r="L600" s="112"/>
      <c r="M600" s="112"/>
      <c r="N600" s="112"/>
      <c r="O600" s="112"/>
      <c r="P600" s="112"/>
      <c r="Q600" s="112"/>
      <c r="R600" s="112"/>
      <c r="S600" s="112"/>
      <c r="T600" s="112"/>
      <c r="U600" s="112"/>
      <c r="V600" s="112"/>
      <c r="W600" s="112"/>
      <c r="X600" s="112"/>
      <c r="Y600" s="112"/>
      <c r="Z600" s="112"/>
      <c r="AA600" s="112"/>
    </row>
    <row r="601" spans="1:27" ht="14.25" customHeight="1">
      <c r="A601" s="112"/>
      <c r="B601" s="114"/>
      <c r="C601" s="112"/>
      <c r="D601" s="112"/>
      <c r="E601" s="112"/>
      <c r="F601" s="112"/>
      <c r="G601" s="112"/>
      <c r="H601" s="112"/>
      <c r="I601" s="147"/>
      <c r="J601" s="112"/>
      <c r="K601" s="112"/>
      <c r="L601" s="112"/>
      <c r="M601" s="112"/>
      <c r="N601" s="112"/>
      <c r="O601" s="112"/>
      <c r="P601" s="112"/>
      <c r="Q601" s="112"/>
      <c r="R601" s="112"/>
      <c r="S601" s="112"/>
      <c r="T601" s="112"/>
      <c r="U601" s="112"/>
      <c r="V601" s="112"/>
      <c r="W601" s="112"/>
      <c r="X601" s="112"/>
      <c r="Y601" s="112"/>
      <c r="Z601" s="112"/>
      <c r="AA601" s="112"/>
    </row>
    <row r="602" spans="1:27" ht="14.25" customHeight="1">
      <c r="A602" s="112"/>
      <c r="B602" s="114"/>
      <c r="C602" s="112"/>
      <c r="D602" s="112"/>
      <c r="E602" s="112"/>
      <c r="F602" s="112"/>
      <c r="G602" s="112"/>
      <c r="H602" s="112"/>
      <c r="I602" s="147"/>
      <c r="J602" s="112"/>
      <c r="K602" s="112"/>
      <c r="L602" s="112"/>
      <c r="M602" s="112"/>
      <c r="N602" s="112"/>
      <c r="O602" s="112"/>
      <c r="P602" s="112"/>
      <c r="Q602" s="112"/>
      <c r="R602" s="112"/>
      <c r="S602" s="112"/>
      <c r="T602" s="112"/>
      <c r="U602" s="112"/>
      <c r="V602" s="112"/>
      <c r="W602" s="112"/>
      <c r="X602" s="112"/>
      <c r="Y602" s="112"/>
      <c r="Z602" s="112"/>
      <c r="AA602" s="112"/>
    </row>
    <row r="603" spans="1:27" ht="14.25" customHeight="1">
      <c r="A603" s="112"/>
      <c r="B603" s="114"/>
      <c r="C603" s="112"/>
      <c r="D603" s="112"/>
      <c r="E603" s="112"/>
      <c r="F603" s="112"/>
      <c r="G603" s="112"/>
      <c r="H603" s="112"/>
      <c r="I603" s="147"/>
      <c r="J603" s="112"/>
      <c r="K603" s="112"/>
      <c r="L603" s="112"/>
      <c r="M603" s="112"/>
      <c r="N603" s="112"/>
      <c r="O603" s="112"/>
      <c r="P603" s="112"/>
      <c r="Q603" s="112"/>
      <c r="R603" s="112"/>
      <c r="S603" s="112"/>
      <c r="T603" s="112"/>
      <c r="U603" s="112"/>
      <c r="V603" s="112"/>
      <c r="W603" s="112"/>
      <c r="X603" s="112"/>
      <c r="Y603" s="112"/>
      <c r="Z603" s="112"/>
      <c r="AA603" s="112"/>
    </row>
    <row r="604" spans="1:27" ht="14.25" customHeight="1">
      <c r="A604" s="112"/>
      <c r="B604" s="114"/>
      <c r="C604" s="112"/>
      <c r="D604" s="112"/>
      <c r="E604" s="112"/>
      <c r="F604" s="112"/>
      <c r="G604" s="112"/>
      <c r="H604" s="112"/>
      <c r="I604" s="147"/>
      <c r="J604" s="112"/>
      <c r="K604" s="112"/>
      <c r="L604" s="112"/>
      <c r="M604" s="112"/>
      <c r="N604" s="112"/>
      <c r="O604" s="112"/>
      <c r="P604" s="112"/>
      <c r="Q604" s="112"/>
      <c r="R604" s="112"/>
      <c r="S604" s="112"/>
      <c r="T604" s="112"/>
      <c r="U604" s="112"/>
      <c r="V604" s="112"/>
      <c r="W604" s="112"/>
      <c r="X604" s="112"/>
      <c r="Y604" s="112"/>
      <c r="Z604" s="112"/>
      <c r="AA604" s="112"/>
    </row>
    <row r="605" spans="1:27" ht="14.25" customHeight="1">
      <c r="A605" s="112"/>
      <c r="B605" s="114"/>
      <c r="C605" s="112"/>
      <c r="D605" s="112"/>
      <c r="E605" s="112"/>
      <c r="F605" s="112"/>
      <c r="G605" s="112"/>
      <c r="H605" s="112"/>
      <c r="I605" s="147"/>
      <c r="J605" s="112"/>
      <c r="K605" s="112"/>
      <c r="L605" s="112"/>
      <c r="M605" s="112"/>
      <c r="N605" s="112"/>
      <c r="O605" s="112"/>
      <c r="P605" s="112"/>
      <c r="Q605" s="112"/>
      <c r="R605" s="112"/>
      <c r="S605" s="112"/>
      <c r="T605" s="112"/>
      <c r="U605" s="112"/>
      <c r="V605" s="112"/>
      <c r="W605" s="112"/>
      <c r="X605" s="112"/>
      <c r="Y605" s="112"/>
      <c r="Z605" s="112"/>
      <c r="AA605" s="112"/>
    </row>
    <row r="606" spans="1:27" ht="14.25" customHeight="1">
      <c r="A606" s="112"/>
      <c r="B606" s="114"/>
      <c r="C606" s="112"/>
      <c r="D606" s="112"/>
      <c r="E606" s="112"/>
      <c r="F606" s="112"/>
      <c r="G606" s="112"/>
      <c r="H606" s="112"/>
      <c r="I606" s="147"/>
      <c r="J606" s="112"/>
      <c r="K606" s="112"/>
      <c r="L606" s="112"/>
      <c r="M606" s="112"/>
      <c r="N606" s="112"/>
      <c r="O606" s="112"/>
      <c r="P606" s="112"/>
      <c r="Q606" s="112"/>
      <c r="R606" s="112"/>
      <c r="S606" s="112"/>
      <c r="T606" s="112"/>
      <c r="U606" s="112"/>
      <c r="V606" s="112"/>
      <c r="W606" s="112"/>
      <c r="X606" s="112"/>
      <c r="Y606" s="112"/>
      <c r="Z606" s="112"/>
      <c r="AA606" s="112"/>
    </row>
    <row r="607" spans="1:27" ht="14.25" customHeight="1">
      <c r="A607" s="112"/>
      <c r="B607" s="114"/>
      <c r="C607" s="112"/>
      <c r="D607" s="112"/>
      <c r="E607" s="112"/>
      <c r="F607" s="112"/>
      <c r="G607" s="112"/>
      <c r="H607" s="112"/>
      <c r="I607" s="147"/>
      <c r="J607" s="112"/>
      <c r="K607" s="112"/>
      <c r="L607" s="112"/>
      <c r="M607" s="112"/>
      <c r="N607" s="112"/>
      <c r="O607" s="112"/>
      <c r="P607" s="112"/>
      <c r="Q607" s="112"/>
      <c r="R607" s="112"/>
      <c r="S607" s="112"/>
      <c r="T607" s="112"/>
      <c r="U607" s="112"/>
      <c r="V607" s="112"/>
      <c r="W607" s="112"/>
      <c r="X607" s="112"/>
      <c r="Y607" s="112"/>
      <c r="Z607" s="112"/>
      <c r="AA607" s="112"/>
    </row>
    <row r="608" spans="1:27" ht="14.25" customHeight="1">
      <c r="A608" s="112"/>
      <c r="B608" s="114"/>
      <c r="C608" s="112"/>
      <c r="D608" s="112"/>
      <c r="E608" s="112"/>
      <c r="F608" s="112"/>
      <c r="G608" s="112"/>
      <c r="H608" s="112"/>
      <c r="I608" s="147"/>
      <c r="J608" s="112"/>
      <c r="K608" s="112"/>
      <c r="L608" s="112"/>
      <c r="M608" s="112"/>
      <c r="N608" s="112"/>
      <c r="O608" s="112"/>
      <c r="P608" s="112"/>
      <c r="Q608" s="112"/>
      <c r="R608" s="112"/>
      <c r="S608" s="112"/>
      <c r="T608" s="112"/>
      <c r="U608" s="112"/>
      <c r="V608" s="112"/>
      <c r="W608" s="112"/>
      <c r="X608" s="112"/>
      <c r="Y608" s="112"/>
      <c r="Z608" s="112"/>
      <c r="AA608" s="112"/>
    </row>
    <row r="609" spans="1:27" ht="14.25" customHeight="1">
      <c r="A609" s="112"/>
      <c r="B609" s="114"/>
      <c r="C609" s="112"/>
      <c r="D609" s="112"/>
      <c r="E609" s="112"/>
      <c r="F609" s="112"/>
      <c r="G609" s="112"/>
      <c r="H609" s="112"/>
      <c r="I609" s="147"/>
      <c r="J609" s="112"/>
      <c r="K609" s="112"/>
      <c r="L609" s="112"/>
      <c r="M609" s="112"/>
      <c r="N609" s="112"/>
      <c r="O609" s="112"/>
      <c r="P609" s="112"/>
      <c r="Q609" s="112"/>
      <c r="R609" s="112"/>
      <c r="S609" s="112"/>
      <c r="T609" s="112"/>
      <c r="U609" s="112"/>
      <c r="V609" s="112"/>
      <c r="W609" s="112"/>
      <c r="X609" s="112"/>
      <c r="Y609" s="112"/>
      <c r="Z609" s="112"/>
      <c r="AA609" s="112"/>
    </row>
    <row r="610" spans="1:27" ht="14.25" customHeight="1">
      <c r="A610" s="112"/>
      <c r="B610" s="114"/>
      <c r="C610" s="112"/>
      <c r="D610" s="112"/>
      <c r="E610" s="112"/>
      <c r="F610" s="112"/>
      <c r="G610" s="112"/>
      <c r="H610" s="112"/>
      <c r="I610" s="147"/>
      <c r="J610" s="112"/>
      <c r="K610" s="112"/>
      <c r="L610" s="112"/>
      <c r="M610" s="112"/>
      <c r="N610" s="112"/>
      <c r="O610" s="112"/>
      <c r="P610" s="112"/>
      <c r="Q610" s="112"/>
      <c r="R610" s="112"/>
      <c r="S610" s="112"/>
      <c r="T610" s="112"/>
      <c r="U610" s="112"/>
      <c r="V610" s="112"/>
      <c r="W610" s="112"/>
      <c r="X610" s="112"/>
      <c r="Y610" s="112"/>
      <c r="Z610" s="112"/>
      <c r="AA610" s="112"/>
    </row>
    <row r="611" spans="1:27" ht="14.25" customHeight="1">
      <c r="A611" s="112"/>
      <c r="B611" s="114"/>
      <c r="C611" s="112"/>
      <c r="D611" s="112"/>
      <c r="E611" s="112"/>
      <c r="F611" s="112"/>
      <c r="G611" s="112"/>
      <c r="H611" s="112"/>
      <c r="I611" s="147"/>
      <c r="J611" s="112"/>
      <c r="K611" s="112"/>
      <c r="L611" s="112"/>
      <c r="M611" s="112"/>
      <c r="N611" s="112"/>
      <c r="O611" s="112"/>
      <c r="P611" s="112"/>
      <c r="Q611" s="112"/>
      <c r="R611" s="112"/>
      <c r="S611" s="112"/>
      <c r="T611" s="112"/>
      <c r="U611" s="112"/>
      <c r="V611" s="112"/>
      <c r="W611" s="112"/>
      <c r="X611" s="112"/>
      <c r="Y611" s="112"/>
      <c r="Z611" s="112"/>
      <c r="AA611" s="112"/>
    </row>
    <row r="612" spans="1:27" ht="14.25" customHeight="1">
      <c r="A612" s="112"/>
      <c r="B612" s="114"/>
      <c r="C612" s="112"/>
      <c r="D612" s="112"/>
      <c r="E612" s="112"/>
      <c r="F612" s="112"/>
      <c r="G612" s="112"/>
      <c r="H612" s="112"/>
      <c r="I612" s="147"/>
      <c r="J612" s="112"/>
      <c r="K612" s="112"/>
      <c r="L612" s="112"/>
      <c r="M612" s="112"/>
      <c r="N612" s="112"/>
      <c r="O612" s="112"/>
      <c r="P612" s="112"/>
      <c r="Q612" s="112"/>
      <c r="R612" s="112"/>
      <c r="S612" s="112"/>
      <c r="T612" s="112"/>
      <c r="U612" s="112"/>
      <c r="V612" s="112"/>
      <c r="W612" s="112"/>
      <c r="X612" s="112"/>
      <c r="Y612" s="112"/>
      <c r="Z612" s="112"/>
      <c r="AA612" s="112"/>
    </row>
    <row r="613" spans="1:27" ht="14.25" customHeight="1">
      <c r="A613" s="112"/>
      <c r="B613" s="114"/>
      <c r="C613" s="112"/>
      <c r="D613" s="112"/>
      <c r="E613" s="112"/>
      <c r="F613" s="112"/>
      <c r="G613" s="112"/>
      <c r="H613" s="112"/>
      <c r="I613" s="147"/>
      <c r="J613" s="112"/>
      <c r="K613" s="112"/>
      <c r="L613" s="112"/>
      <c r="M613" s="112"/>
      <c r="N613" s="112"/>
      <c r="O613" s="112"/>
      <c r="P613" s="112"/>
      <c r="Q613" s="112"/>
      <c r="R613" s="112"/>
      <c r="S613" s="112"/>
      <c r="T613" s="112"/>
      <c r="U613" s="112"/>
      <c r="V613" s="112"/>
      <c r="W613" s="112"/>
      <c r="X613" s="112"/>
      <c r="Y613" s="112"/>
      <c r="Z613" s="112"/>
      <c r="AA613" s="112"/>
    </row>
    <row r="614" spans="1:27" ht="14.25" customHeight="1">
      <c r="A614" s="112"/>
      <c r="B614" s="114"/>
      <c r="C614" s="112"/>
      <c r="D614" s="112"/>
      <c r="E614" s="112"/>
      <c r="F614" s="112"/>
      <c r="G614" s="112"/>
      <c r="H614" s="112"/>
      <c r="I614" s="147"/>
      <c r="J614" s="112"/>
      <c r="K614" s="112"/>
      <c r="L614" s="112"/>
      <c r="M614" s="112"/>
      <c r="N614" s="112"/>
      <c r="O614" s="112"/>
      <c r="P614" s="112"/>
      <c r="Q614" s="112"/>
      <c r="R614" s="112"/>
      <c r="S614" s="112"/>
      <c r="T614" s="112"/>
      <c r="U614" s="112"/>
      <c r="V614" s="112"/>
      <c r="W614" s="112"/>
      <c r="X614" s="112"/>
      <c r="Y614" s="112"/>
      <c r="Z614" s="112"/>
      <c r="AA614" s="112"/>
    </row>
    <row r="615" spans="1:27" ht="14.25" customHeight="1">
      <c r="A615" s="112"/>
      <c r="B615" s="114"/>
      <c r="C615" s="112"/>
      <c r="D615" s="112"/>
      <c r="E615" s="112"/>
      <c r="F615" s="112"/>
      <c r="G615" s="112"/>
      <c r="H615" s="112"/>
      <c r="I615" s="147"/>
      <c r="J615" s="112"/>
      <c r="K615" s="112"/>
      <c r="L615" s="112"/>
      <c r="M615" s="112"/>
      <c r="N615" s="112"/>
      <c r="O615" s="112"/>
      <c r="P615" s="112"/>
      <c r="Q615" s="112"/>
      <c r="R615" s="112"/>
      <c r="S615" s="112"/>
      <c r="T615" s="112"/>
      <c r="U615" s="112"/>
      <c r="V615" s="112"/>
      <c r="W615" s="112"/>
      <c r="X615" s="112"/>
      <c r="Y615" s="112"/>
      <c r="Z615" s="112"/>
      <c r="AA615" s="112"/>
    </row>
    <row r="616" spans="1:27" ht="14.25" customHeight="1">
      <c r="A616" s="112"/>
      <c r="B616" s="114"/>
      <c r="C616" s="112"/>
      <c r="D616" s="112"/>
      <c r="E616" s="112"/>
      <c r="F616" s="112"/>
      <c r="G616" s="112"/>
      <c r="H616" s="112"/>
      <c r="I616" s="147"/>
      <c r="J616" s="112"/>
      <c r="K616" s="112"/>
      <c r="L616" s="112"/>
      <c r="M616" s="112"/>
      <c r="N616" s="112"/>
      <c r="O616" s="112"/>
      <c r="P616" s="112"/>
      <c r="Q616" s="112"/>
      <c r="R616" s="112"/>
      <c r="S616" s="112"/>
      <c r="T616" s="112"/>
      <c r="U616" s="112"/>
      <c r="V616" s="112"/>
      <c r="W616" s="112"/>
      <c r="X616" s="112"/>
      <c r="Y616" s="112"/>
      <c r="Z616" s="112"/>
      <c r="AA616" s="112"/>
    </row>
    <row r="617" spans="1:27" ht="14.25" customHeight="1">
      <c r="A617" s="112"/>
      <c r="B617" s="114"/>
      <c r="C617" s="112"/>
      <c r="D617" s="112"/>
      <c r="E617" s="112"/>
      <c r="F617" s="112"/>
      <c r="G617" s="112"/>
      <c r="H617" s="112"/>
      <c r="I617" s="147"/>
      <c r="J617" s="112"/>
      <c r="K617" s="112"/>
      <c r="L617" s="112"/>
      <c r="M617" s="112"/>
      <c r="N617" s="112"/>
      <c r="O617" s="112"/>
      <c r="P617" s="112"/>
      <c r="Q617" s="112"/>
      <c r="R617" s="112"/>
      <c r="S617" s="112"/>
      <c r="T617" s="112"/>
      <c r="U617" s="112"/>
      <c r="V617" s="112"/>
      <c r="W617" s="112"/>
      <c r="X617" s="112"/>
      <c r="Y617" s="112"/>
      <c r="Z617" s="112"/>
      <c r="AA617" s="112"/>
    </row>
    <row r="618" spans="1:27" ht="14.25" customHeight="1">
      <c r="A618" s="112"/>
      <c r="B618" s="114"/>
      <c r="C618" s="112"/>
      <c r="D618" s="112"/>
      <c r="E618" s="112"/>
      <c r="F618" s="112"/>
      <c r="G618" s="112"/>
      <c r="H618" s="112"/>
      <c r="I618" s="147"/>
      <c r="J618" s="112"/>
      <c r="K618" s="112"/>
      <c r="L618" s="112"/>
      <c r="M618" s="112"/>
      <c r="N618" s="112"/>
      <c r="O618" s="112"/>
      <c r="P618" s="112"/>
      <c r="Q618" s="112"/>
      <c r="R618" s="112"/>
      <c r="S618" s="112"/>
      <c r="T618" s="112"/>
      <c r="U618" s="112"/>
      <c r="V618" s="112"/>
      <c r="W618" s="112"/>
      <c r="X618" s="112"/>
      <c r="Y618" s="112"/>
      <c r="Z618" s="112"/>
      <c r="AA618" s="112"/>
    </row>
    <row r="619" spans="1:27" ht="14.25" customHeight="1">
      <c r="A619" s="112"/>
      <c r="B619" s="114"/>
      <c r="C619" s="112"/>
      <c r="D619" s="112"/>
      <c r="E619" s="112"/>
      <c r="F619" s="112"/>
      <c r="G619" s="112"/>
      <c r="H619" s="112"/>
      <c r="I619" s="147"/>
      <c r="J619" s="112"/>
      <c r="K619" s="112"/>
      <c r="L619" s="112"/>
      <c r="M619" s="112"/>
      <c r="N619" s="112"/>
      <c r="O619" s="112"/>
      <c r="P619" s="112"/>
      <c r="Q619" s="112"/>
      <c r="R619" s="112"/>
      <c r="S619" s="112"/>
      <c r="T619" s="112"/>
      <c r="U619" s="112"/>
      <c r="V619" s="112"/>
      <c r="W619" s="112"/>
      <c r="X619" s="112"/>
      <c r="Y619" s="112"/>
      <c r="Z619" s="112"/>
      <c r="AA619" s="112"/>
    </row>
    <row r="620" spans="1:27" ht="14.25" customHeight="1">
      <c r="A620" s="112"/>
      <c r="B620" s="114"/>
      <c r="C620" s="112"/>
      <c r="D620" s="112"/>
      <c r="E620" s="112"/>
      <c r="F620" s="112"/>
      <c r="G620" s="112"/>
      <c r="H620" s="112"/>
      <c r="I620" s="147"/>
      <c r="J620" s="112"/>
      <c r="K620" s="112"/>
      <c r="L620" s="112"/>
      <c r="M620" s="112"/>
      <c r="N620" s="112"/>
      <c r="O620" s="112"/>
      <c r="P620" s="112"/>
      <c r="Q620" s="112"/>
      <c r="R620" s="112"/>
      <c r="S620" s="112"/>
      <c r="T620" s="112"/>
      <c r="U620" s="112"/>
      <c r="V620" s="112"/>
      <c r="W620" s="112"/>
      <c r="X620" s="112"/>
      <c r="Y620" s="112"/>
      <c r="Z620" s="112"/>
      <c r="AA620" s="112"/>
    </row>
    <row r="621" spans="1:27" ht="14.25" customHeight="1">
      <c r="A621" s="112"/>
      <c r="B621" s="114"/>
      <c r="C621" s="112"/>
      <c r="D621" s="112"/>
      <c r="E621" s="112"/>
      <c r="F621" s="112"/>
      <c r="G621" s="112"/>
      <c r="H621" s="112"/>
      <c r="I621" s="147"/>
      <c r="J621" s="112"/>
      <c r="K621" s="112"/>
      <c r="L621" s="112"/>
      <c r="M621" s="112"/>
      <c r="N621" s="112"/>
      <c r="O621" s="112"/>
      <c r="P621" s="112"/>
      <c r="Q621" s="112"/>
      <c r="R621" s="112"/>
      <c r="S621" s="112"/>
      <c r="T621" s="112"/>
      <c r="U621" s="112"/>
      <c r="V621" s="112"/>
      <c r="W621" s="112"/>
      <c r="X621" s="112"/>
      <c r="Y621" s="112"/>
      <c r="Z621" s="112"/>
      <c r="AA621" s="112"/>
    </row>
    <row r="622" spans="1:27" ht="14.25" customHeight="1">
      <c r="A622" s="112"/>
      <c r="B622" s="114"/>
      <c r="C622" s="112"/>
      <c r="D622" s="112"/>
      <c r="E622" s="112"/>
      <c r="F622" s="112"/>
      <c r="G622" s="112"/>
      <c r="H622" s="112"/>
      <c r="I622" s="147"/>
      <c r="J622" s="112"/>
      <c r="K622" s="112"/>
      <c r="L622" s="112"/>
      <c r="M622" s="112"/>
      <c r="N622" s="112"/>
      <c r="O622" s="112"/>
      <c r="P622" s="112"/>
      <c r="Q622" s="112"/>
      <c r="R622" s="112"/>
      <c r="S622" s="112"/>
      <c r="T622" s="112"/>
      <c r="U622" s="112"/>
      <c r="V622" s="112"/>
      <c r="W622" s="112"/>
      <c r="X622" s="112"/>
      <c r="Y622" s="112"/>
      <c r="Z622" s="112"/>
      <c r="AA622" s="112"/>
    </row>
    <row r="623" spans="1:27" ht="14.25" customHeight="1">
      <c r="A623" s="112"/>
      <c r="B623" s="114"/>
      <c r="C623" s="112"/>
      <c r="D623" s="112"/>
      <c r="E623" s="112"/>
      <c r="F623" s="112"/>
      <c r="G623" s="112"/>
      <c r="H623" s="112"/>
      <c r="I623" s="147"/>
      <c r="J623" s="112"/>
      <c r="K623" s="112"/>
      <c r="L623" s="112"/>
      <c r="M623" s="112"/>
      <c r="N623" s="112"/>
      <c r="O623" s="112"/>
      <c r="P623" s="112"/>
      <c r="Q623" s="112"/>
      <c r="R623" s="112"/>
      <c r="S623" s="112"/>
      <c r="T623" s="112"/>
      <c r="U623" s="112"/>
      <c r="V623" s="112"/>
      <c r="W623" s="112"/>
      <c r="X623" s="112"/>
      <c r="Y623" s="112"/>
      <c r="Z623" s="112"/>
      <c r="AA623" s="112"/>
    </row>
    <row r="624" spans="1:27" ht="14.25" customHeight="1">
      <c r="A624" s="112"/>
      <c r="B624" s="114"/>
      <c r="C624" s="112"/>
      <c r="D624" s="112"/>
      <c r="E624" s="112"/>
      <c r="F624" s="112"/>
      <c r="G624" s="112"/>
      <c r="H624" s="112"/>
      <c r="I624" s="147"/>
      <c r="J624" s="112"/>
      <c r="K624" s="112"/>
      <c r="L624" s="112"/>
      <c r="M624" s="112"/>
      <c r="N624" s="112"/>
      <c r="O624" s="112"/>
      <c r="P624" s="112"/>
      <c r="Q624" s="112"/>
      <c r="R624" s="112"/>
      <c r="S624" s="112"/>
      <c r="T624" s="112"/>
      <c r="U624" s="112"/>
      <c r="V624" s="112"/>
      <c r="W624" s="112"/>
      <c r="X624" s="112"/>
      <c r="Y624" s="112"/>
      <c r="Z624" s="112"/>
      <c r="AA624" s="112"/>
    </row>
    <row r="625" spans="1:27" ht="14.25" customHeight="1">
      <c r="A625" s="112"/>
      <c r="B625" s="114"/>
      <c r="C625" s="112"/>
      <c r="D625" s="112"/>
      <c r="E625" s="112"/>
      <c r="F625" s="112"/>
      <c r="G625" s="112"/>
      <c r="H625" s="112"/>
      <c r="I625" s="147"/>
      <c r="J625" s="112"/>
      <c r="K625" s="112"/>
      <c r="L625" s="112"/>
      <c r="M625" s="112"/>
      <c r="N625" s="112"/>
      <c r="O625" s="112"/>
      <c r="P625" s="112"/>
      <c r="Q625" s="112"/>
      <c r="R625" s="112"/>
      <c r="S625" s="112"/>
      <c r="T625" s="112"/>
      <c r="U625" s="112"/>
      <c r="V625" s="112"/>
      <c r="W625" s="112"/>
      <c r="X625" s="112"/>
      <c r="Y625" s="112"/>
      <c r="Z625" s="112"/>
      <c r="AA625" s="112"/>
    </row>
    <row r="626" spans="1:27" ht="14.25" customHeight="1">
      <c r="A626" s="112"/>
      <c r="B626" s="114"/>
      <c r="C626" s="112"/>
      <c r="D626" s="112"/>
      <c r="E626" s="112"/>
      <c r="F626" s="112"/>
      <c r="G626" s="112"/>
      <c r="H626" s="112"/>
      <c r="I626" s="147"/>
      <c r="J626" s="112"/>
      <c r="K626" s="112"/>
      <c r="L626" s="112"/>
      <c r="M626" s="112"/>
      <c r="N626" s="112"/>
      <c r="O626" s="112"/>
      <c r="P626" s="112"/>
      <c r="Q626" s="112"/>
      <c r="R626" s="112"/>
      <c r="S626" s="112"/>
      <c r="T626" s="112"/>
      <c r="U626" s="112"/>
      <c r="V626" s="112"/>
      <c r="W626" s="112"/>
      <c r="X626" s="112"/>
      <c r="Y626" s="112"/>
      <c r="Z626" s="112"/>
      <c r="AA626" s="112"/>
    </row>
    <row r="627" spans="1:27" ht="14.25" customHeight="1">
      <c r="A627" s="112"/>
      <c r="B627" s="114"/>
      <c r="C627" s="112"/>
      <c r="D627" s="112"/>
      <c r="E627" s="112"/>
      <c r="F627" s="112"/>
      <c r="G627" s="112"/>
      <c r="H627" s="112"/>
      <c r="I627" s="147"/>
      <c r="J627" s="112"/>
      <c r="K627" s="112"/>
      <c r="L627" s="112"/>
      <c r="M627" s="112"/>
      <c r="N627" s="112"/>
      <c r="O627" s="112"/>
      <c r="P627" s="112"/>
      <c r="Q627" s="112"/>
      <c r="R627" s="112"/>
      <c r="S627" s="112"/>
      <c r="T627" s="112"/>
      <c r="U627" s="112"/>
      <c r="V627" s="112"/>
      <c r="W627" s="112"/>
      <c r="X627" s="112"/>
      <c r="Y627" s="112"/>
      <c r="Z627" s="112"/>
      <c r="AA627" s="112"/>
    </row>
    <row r="628" spans="1:27" ht="14.25" customHeight="1">
      <c r="A628" s="112"/>
      <c r="B628" s="114"/>
      <c r="C628" s="112"/>
      <c r="D628" s="112"/>
      <c r="E628" s="112"/>
      <c r="F628" s="112"/>
      <c r="G628" s="112"/>
      <c r="H628" s="112"/>
      <c r="I628" s="147"/>
      <c r="J628" s="112"/>
      <c r="K628" s="112"/>
      <c r="L628" s="112"/>
      <c r="M628" s="112"/>
      <c r="N628" s="112"/>
      <c r="O628" s="112"/>
      <c r="P628" s="112"/>
      <c r="Q628" s="112"/>
      <c r="R628" s="112"/>
      <c r="S628" s="112"/>
      <c r="T628" s="112"/>
      <c r="U628" s="112"/>
      <c r="V628" s="112"/>
      <c r="W628" s="112"/>
      <c r="X628" s="112"/>
      <c r="Y628" s="112"/>
      <c r="Z628" s="112"/>
      <c r="AA628" s="112"/>
    </row>
    <row r="629" spans="1:27" ht="14.25" customHeight="1">
      <c r="A629" s="112"/>
      <c r="B629" s="114"/>
      <c r="C629" s="112"/>
      <c r="D629" s="112"/>
      <c r="E629" s="112"/>
      <c r="F629" s="112"/>
      <c r="G629" s="112"/>
      <c r="H629" s="112"/>
      <c r="I629" s="147"/>
      <c r="J629" s="112"/>
      <c r="K629" s="112"/>
      <c r="L629" s="112"/>
      <c r="M629" s="112"/>
      <c r="N629" s="112"/>
      <c r="O629" s="112"/>
      <c r="P629" s="112"/>
      <c r="Q629" s="112"/>
      <c r="R629" s="112"/>
      <c r="S629" s="112"/>
      <c r="T629" s="112"/>
      <c r="U629" s="112"/>
      <c r="V629" s="112"/>
      <c r="W629" s="112"/>
      <c r="X629" s="112"/>
      <c r="Y629" s="112"/>
      <c r="Z629" s="112"/>
      <c r="AA629" s="112"/>
    </row>
    <row r="630" spans="1:27" ht="14.25" customHeight="1">
      <c r="A630" s="112"/>
      <c r="B630" s="114"/>
      <c r="C630" s="112"/>
      <c r="D630" s="112"/>
      <c r="E630" s="112"/>
      <c r="F630" s="112"/>
      <c r="G630" s="112"/>
      <c r="H630" s="112"/>
      <c r="I630" s="147"/>
      <c r="J630" s="112"/>
      <c r="K630" s="112"/>
      <c r="L630" s="112"/>
      <c r="M630" s="112"/>
      <c r="N630" s="112"/>
      <c r="O630" s="112"/>
      <c r="P630" s="112"/>
      <c r="Q630" s="112"/>
      <c r="R630" s="112"/>
      <c r="S630" s="112"/>
      <c r="T630" s="112"/>
      <c r="U630" s="112"/>
      <c r="V630" s="112"/>
      <c r="W630" s="112"/>
      <c r="X630" s="112"/>
      <c r="Y630" s="112"/>
      <c r="Z630" s="112"/>
      <c r="AA630" s="112"/>
    </row>
    <row r="631" spans="1:27" ht="14.25" customHeight="1">
      <c r="A631" s="112"/>
      <c r="B631" s="114"/>
      <c r="C631" s="112"/>
      <c r="D631" s="112"/>
      <c r="E631" s="112"/>
      <c r="F631" s="112"/>
      <c r="G631" s="112"/>
      <c r="H631" s="112"/>
      <c r="I631" s="147"/>
      <c r="J631" s="112"/>
      <c r="K631" s="112"/>
      <c r="L631" s="112"/>
      <c r="M631" s="112"/>
      <c r="N631" s="112"/>
      <c r="O631" s="112"/>
      <c r="P631" s="112"/>
      <c r="Q631" s="112"/>
      <c r="R631" s="112"/>
      <c r="S631" s="112"/>
      <c r="T631" s="112"/>
      <c r="U631" s="112"/>
      <c r="V631" s="112"/>
      <c r="W631" s="112"/>
      <c r="X631" s="112"/>
      <c r="Y631" s="112"/>
      <c r="Z631" s="112"/>
      <c r="AA631" s="112"/>
    </row>
    <row r="632" spans="1:27" ht="14.25" customHeight="1">
      <c r="A632" s="112"/>
      <c r="B632" s="114"/>
      <c r="C632" s="112"/>
      <c r="D632" s="112"/>
      <c r="E632" s="112"/>
      <c r="F632" s="112"/>
      <c r="G632" s="112"/>
      <c r="H632" s="112"/>
      <c r="I632" s="147"/>
      <c r="J632" s="112"/>
      <c r="K632" s="112"/>
      <c r="L632" s="112"/>
      <c r="M632" s="112"/>
      <c r="N632" s="112"/>
      <c r="O632" s="112"/>
      <c r="P632" s="112"/>
      <c r="Q632" s="112"/>
      <c r="R632" s="112"/>
      <c r="S632" s="112"/>
      <c r="T632" s="112"/>
      <c r="U632" s="112"/>
      <c r="V632" s="112"/>
      <c r="W632" s="112"/>
      <c r="X632" s="112"/>
      <c r="Y632" s="112"/>
      <c r="Z632" s="112"/>
      <c r="AA632" s="112"/>
    </row>
    <row r="633" spans="1:27" ht="14.25" customHeight="1">
      <c r="A633" s="112"/>
      <c r="B633" s="114"/>
      <c r="C633" s="112"/>
      <c r="D633" s="112"/>
      <c r="E633" s="112"/>
      <c r="F633" s="112"/>
      <c r="G633" s="112"/>
      <c r="H633" s="112"/>
      <c r="I633" s="147"/>
      <c r="J633" s="112"/>
      <c r="K633" s="112"/>
      <c r="L633" s="112"/>
      <c r="M633" s="112"/>
      <c r="N633" s="112"/>
      <c r="O633" s="112"/>
      <c r="P633" s="112"/>
      <c r="Q633" s="112"/>
      <c r="R633" s="112"/>
      <c r="S633" s="112"/>
      <c r="T633" s="112"/>
      <c r="U633" s="112"/>
      <c r="V633" s="112"/>
      <c r="W633" s="112"/>
      <c r="X633" s="112"/>
      <c r="Y633" s="112"/>
      <c r="Z633" s="112"/>
      <c r="AA633" s="112"/>
    </row>
    <row r="634" spans="1:27" ht="14.25" customHeight="1">
      <c r="A634" s="112"/>
      <c r="B634" s="114"/>
      <c r="C634" s="112"/>
      <c r="D634" s="112"/>
      <c r="E634" s="112"/>
      <c r="F634" s="112"/>
      <c r="G634" s="112"/>
      <c r="H634" s="112"/>
      <c r="I634" s="147"/>
      <c r="J634" s="112"/>
      <c r="K634" s="112"/>
      <c r="L634" s="112"/>
      <c r="M634" s="112"/>
      <c r="N634" s="112"/>
      <c r="O634" s="112"/>
      <c r="P634" s="112"/>
      <c r="Q634" s="112"/>
      <c r="R634" s="112"/>
      <c r="S634" s="112"/>
      <c r="T634" s="112"/>
      <c r="U634" s="112"/>
      <c r="V634" s="112"/>
      <c r="W634" s="112"/>
      <c r="X634" s="112"/>
      <c r="Y634" s="112"/>
      <c r="Z634" s="112"/>
      <c r="AA634" s="112"/>
    </row>
    <row r="635" spans="1:27" ht="14.25" customHeight="1">
      <c r="A635" s="112"/>
      <c r="B635" s="114"/>
      <c r="C635" s="112"/>
      <c r="D635" s="112"/>
      <c r="E635" s="112"/>
      <c r="F635" s="112"/>
      <c r="G635" s="112"/>
      <c r="H635" s="112"/>
      <c r="I635" s="147"/>
      <c r="J635" s="112"/>
      <c r="K635" s="112"/>
      <c r="L635" s="112"/>
      <c r="M635" s="112"/>
      <c r="N635" s="112"/>
      <c r="O635" s="112"/>
      <c r="P635" s="112"/>
      <c r="Q635" s="112"/>
      <c r="R635" s="112"/>
      <c r="S635" s="112"/>
      <c r="T635" s="112"/>
      <c r="U635" s="112"/>
      <c r="V635" s="112"/>
      <c r="W635" s="112"/>
      <c r="X635" s="112"/>
      <c r="Y635" s="112"/>
      <c r="Z635" s="112"/>
      <c r="AA635" s="112"/>
    </row>
    <row r="636" spans="1:27" ht="14.25" customHeight="1">
      <c r="A636" s="112"/>
      <c r="B636" s="114"/>
      <c r="C636" s="112"/>
      <c r="D636" s="112"/>
      <c r="E636" s="112"/>
      <c r="F636" s="112"/>
      <c r="G636" s="112"/>
      <c r="H636" s="112"/>
      <c r="I636" s="147"/>
      <c r="J636" s="112"/>
      <c r="K636" s="112"/>
      <c r="L636" s="112"/>
      <c r="M636" s="112"/>
      <c r="N636" s="112"/>
      <c r="O636" s="112"/>
      <c r="P636" s="112"/>
      <c r="Q636" s="112"/>
      <c r="R636" s="112"/>
      <c r="S636" s="112"/>
      <c r="T636" s="112"/>
      <c r="U636" s="112"/>
      <c r="V636" s="112"/>
      <c r="W636" s="112"/>
      <c r="X636" s="112"/>
      <c r="Y636" s="112"/>
      <c r="Z636" s="112"/>
      <c r="AA636" s="112"/>
    </row>
    <row r="637" spans="1:27" ht="14.25" customHeight="1">
      <c r="A637" s="112"/>
      <c r="B637" s="114"/>
      <c r="C637" s="112"/>
      <c r="D637" s="112"/>
      <c r="E637" s="112"/>
      <c r="F637" s="112"/>
      <c r="G637" s="112"/>
      <c r="H637" s="112"/>
      <c r="I637" s="147"/>
      <c r="J637" s="112"/>
      <c r="K637" s="112"/>
      <c r="L637" s="112"/>
      <c r="M637" s="112"/>
      <c r="N637" s="112"/>
      <c r="O637" s="112"/>
      <c r="P637" s="112"/>
      <c r="Q637" s="112"/>
      <c r="R637" s="112"/>
      <c r="S637" s="112"/>
      <c r="T637" s="112"/>
      <c r="U637" s="112"/>
      <c r="V637" s="112"/>
      <c r="W637" s="112"/>
      <c r="X637" s="112"/>
      <c r="Y637" s="112"/>
      <c r="Z637" s="112"/>
      <c r="AA637" s="112"/>
    </row>
    <row r="638" spans="1:27" ht="14.25" customHeight="1">
      <c r="A638" s="112"/>
      <c r="B638" s="114"/>
      <c r="C638" s="112"/>
      <c r="D638" s="112"/>
      <c r="E638" s="112"/>
      <c r="F638" s="112"/>
      <c r="G638" s="112"/>
      <c r="H638" s="112"/>
      <c r="I638" s="147"/>
      <c r="J638" s="112"/>
      <c r="K638" s="112"/>
      <c r="L638" s="112"/>
      <c r="M638" s="112"/>
      <c r="N638" s="112"/>
      <c r="O638" s="112"/>
      <c r="P638" s="112"/>
      <c r="Q638" s="112"/>
      <c r="R638" s="112"/>
      <c r="S638" s="112"/>
      <c r="T638" s="112"/>
      <c r="U638" s="112"/>
      <c r="V638" s="112"/>
      <c r="W638" s="112"/>
      <c r="X638" s="112"/>
      <c r="Y638" s="112"/>
      <c r="Z638" s="112"/>
      <c r="AA638" s="112"/>
    </row>
    <row r="639" spans="1:27" ht="14.25" customHeight="1">
      <c r="A639" s="112"/>
      <c r="B639" s="114"/>
      <c r="C639" s="112"/>
      <c r="D639" s="112"/>
      <c r="E639" s="112"/>
      <c r="F639" s="112"/>
      <c r="G639" s="112"/>
      <c r="H639" s="112"/>
      <c r="I639" s="147"/>
      <c r="J639" s="112"/>
      <c r="K639" s="112"/>
      <c r="L639" s="112"/>
      <c r="M639" s="112"/>
      <c r="N639" s="112"/>
      <c r="O639" s="112"/>
      <c r="P639" s="112"/>
      <c r="Q639" s="112"/>
      <c r="R639" s="112"/>
      <c r="S639" s="112"/>
      <c r="T639" s="112"/>
      <c r="U639" s="112"/>
      <c r="V639" s="112"/>
      <c r="W639" s="112"/>
      <c r="X639" s="112"/>
      <c r="Y639" s="112"/>
      <c r="Z639" s="112"/>
      <c r="AA639" s="112"/>
    </row>
    <row r="640" spans="1:27" ht="14.25" customHeight="1">
      <c r="A640" s="112"/>
      <c r="B640" s="114"/>
      <c r="C640" s="112"/>
      <c r="D640" s="112"/>
      <c r="E640" s="112"/>
      <c r="F640" s="112"/>
      <c r="G640" s="112"/>
      <c r="H640" s="112"/>
      <c r="I640" s="147"/>
      <c r="J640" s="112"/>
      <c r="K640" s="112"/>
      <c r="L640" s="112"/>
      <c r="M640" s="112"/>
      <c r="N640" s="112"/>
      <c r="O640" s="112"/>
      <c r="P640" s="112"/>
      <c r="Q640" s="112"/>
      <c r="R640" s="112"/>
      <c r="S640" s="112"/>
      <c r="T640" s="112"/>
      <c r="U640" s="112"/>
      <c r="V640" s="112"/>
      <c r="W640" s="112"/>
      <c r="X640" s="112"/>
      <c r="Y640" s="112"/>
      <c r="Z640" s="112"/>
      <c r="AA640" s="112"/>
    </row>
    <row r="641" spans="1:27" ht="14.25" customHeight="1">
      <c r="A641" s="112"/>
      <c r="B641" s="114"/>
      <c r="C641" s="112"/>
      <c r="D641" s="112"/>
      <c r="E641" s="112"/>
      <c r="F641" s="112"/>
      <c r="G641" s="112"/>
      <c r="H641" s="112"/>
      <c r="I641" s="147"/>
      <c r="J641" s="112"/>
      <c r="K641" s="112"/>
      <c r="L641" s="112"/>
      <c r="M641" s="112"/>
      <c r="N641" s="112"/>
      <c r="O641" s="112"/>
      <c r="P641" s="112"/>
      <c r="Q641" s="112"/>
      <c r="R641" s="112"/>
      <c r="S641" s="112"/>
      <c r="T641" s="112"/>
      <c r="U641" s="112"/>
      <c r="V641" s="112"/>
      <c r="W641" s="112"/>
      <c r="X641" s="112"/>
      <c r="Y641" s="112"/>
      <c r="Z641" s="112"/>
      <c r="AA641" s="112"/>
    </row>
    <row r="642" spans="1:27" ht="14.25" customHeight="1">
      <c r="A642" s="112"/>
      <c r="B642" s="114"/>
      <c r="C642" s="112"/>
      <c r="D642" s="112"/>
      <c r="E642" s="112"/>
      <c r="F642" s="112"/>
      <c r="G642" s="112"/>
      <c r="H642" s="112"/>
      <c r="I642" s="147"/>
      <c r="J642" s="112"/>
      <c r="K642" s="112"/>
      <c r="L642" s="112"/>
      <c r="M642" s="112"/>
      <c r="N642" s="112"/>
      <c r="O642" s="112"/>
      <c r="P642" s="112"/>
      <c r="Q642" s="112"/>
      <c r="R642" s="112"/>
      <c r="S642" s="112"/>
      <c r="T642" s="112"/>
      <c r="U642" s="112"/>
      <c r="V642" s="112"/>
      <c r="W642" s="112"/>
      <c r="X642" s="112"/>
      <c r="Y642" s="112"/>
      <c r="Z642" s="112"/>
      <c r="AA642" s="112"/>
    </row>
    <row r="643" spans="1:27" ht="14.25" customHeight="1">
      <c r="A643" s="112"/>
      <c r="B643" s="114"/>
      <c r="C643" s="112"/>
      <c r="D643" s="112"/>
      <c r="E643" s="112"/>
      <c r="F643" s="112"/>
      <c r="G643" s="112"/>
      <c r="H643" s="112"/>
      <c r="I643" s="147"/>
      <c r="J643" s="112"/>
      <c r="K643" s="112"/>
      <c r="L643" s="112"/>
      <c r="M643" s="112"/>
      <c r="N643" s="112"/>
      <c r="O643" s="112"/>
      <c r="P643" s="112"/>
      <c r="Q643" s="112"/>
      <c r="R643" s="112"/>
      <c r="S643" s="112"/>
      <c r="T643" s="112"/>
      <c r="U643" s="112"/>
      <c r="V643" s="112"/>
      <c r="W643" s="112"/>
      <c r="X643" s="112"/>
      <c r="Y643" s="112"/>
      <c r="Z643" s="112"/>
      <c r="AA643" s="112"/>
    </row>
    <row r="644" spans="1:27" ht="14.25" customHeight="1">
      <c r="A644" s="112"/>
      <c r="B644" s="114"/>
      <c r="C644" s="112"/>
      <c r="D644" s="112"/>
      <c r="E644" s="112"/>
      <c r="F644" s="112"/>
      <c r="G644" s="112"/>
      <c r="H644" s="112"/>
      <c r="I644" s="147"/>
      <c r="J644" s="112"/>
      <c r="K644" s="112"/>
      <c r="L644" s="112"/>
      <c r="M644" s="112"/>
      <c r="N644" s="112"/>
      <c r="O644" s="112"/>
      <c r="P644" s="112"/>
      <c r="Q644" s="112"/>
      <c r="R644" s="112"/>
      <c r="S644" s="112"/>
      <c r="T644" s="112"/>
      <c r="U644" s="112"/>
      <c r="V644" s="112"/>
      <c r="W644" s="112"/>
      <c r="X644" s="112"/>
      <c r="Y644" s="112"/>
      <c r="Z644" s="112"/>
      <c r="AA644" s="112"/>
    </row>
    <row r="645" spans="1:27" ht="14.25" customHeight="1">
      <c r="A645" s="112"/>
      <c r="B645" s="114"/>
      <c r="C645" s="112"/>
      <c r="D645" s="112"/>
      <c r="E645" s="112"/>
      <c r="F645" s="112"/>
      <c r="G645" s="112"/>
      <c r="H645" s="112"/>
      <c r="I645" s="147"/>
      <c r="J645" s="112"/>
      <c r="K645" s="112"/>
      <c r="L645" s="112"/>
      <c r="M645" s="112"/>
      <c r="N645" s="112"/>
      <c r="O645" s="112"/>
      <c r="P645" s="112"/>
      <c r="Q645" s="112"/>
      <c r="R645" s="112"/>
      <c r="S645" s="112"/>
      <c r="T645" s="112"/>
      <c r="U645" s="112"/>
      <c r="V645" s="112"/>
      <c r="W645" s="112"/>
      <c r="X645" s="112"/>
      <c r="Y645" s="112"/>
      <c r="Z645" s="112"/>
      <c r="AA645" s="112"/>
    </row>
    <row r="646" spans="1:27" ht="14.25" customHeight="1">
      <c r="A646" s="112"/>
      <c r="B646" s="114"/>
      <c r="C646" s="112"/>
      <c r="D646" s="112"/>
      <c r="E646" s="112"/>
      <c r="F646" s="112"/>
      <c r="G646" s="112"/>
      <c r="H646" s="112"/>
      <c r="I646" s="147"/>
      <c r="J646" s="112"/>
      <c r="K646" s="112"/>
      <c r="L646" s="112"/>
      <c r="M646" s="112"/>
      <c r="N646" s="112"/>
      <c r="O646" s="112"/>
      <c r="P646" s="112"/>
      <c r="Q646" s="112"/>
      <c r="R646" s="112"/>
      <c r="S646" s="112"/>
      <c r="T646" s="112"/>
      <c r="U646" s="112"/>
      <c r="V646" s="112"/>
      <c r="W646" s="112"/>
      <c r="X646" s="112"/>
      <c r="Y646" s="112"/>
      <c r="Z646" s="112"/>
      <c r="AA646" s="112"/>
    </row>
    <row r="647" spans="1:27" ht="14.25" customHeight="1">
      <c r="A647" s="112"/>
      <c r="B647" s="114"/>
      <c r="C647" s="112"/>
      <c r="D647" s="112"/>
      <c r="E647" s="112"/>
      <c r="F647" s="112"/>
      <c r="G647" s="112"/>
      <c r="H647" s="112"/>
      <c r="I647" s="147"/>
      <c r="J647" s="112"/>
      <c r="K647" s="112"/>
      <c r="L647" s="112"/>
      <c r="M647" s="112"/>
      <c r="N647" s="112"/>
      <c r="O647" s="112"/>
      <c r="P647" s="112"/>
      <c r="Q647" s="112"/>
      <c r="R647" s="112"/>
      <c r="S647" s="112"/>
      <c r="T647" s="112"/>
      <c r="U647" s="112"/>
      <c r="V647" s="112"/>
      <c r="W647" s="112"/>
      <c r="X647" s="112"/>
      <c r="Y647" s="112"/>
      <c r="Z647" s="112"/>
      <c r="AA647" s="112"/>
    </row>
    <row r="648" spans="1:27" ht="14.25" customHeight="1">
      <c r="A648" s="112"/>
      <c r="B648" s="114"/>
      <c r="C648" s="112"/>
      <c r="D648" s="112"/>
      <c r="E648" s="112"/>
      <c r="F648" s="112"/>
      <c r="G648" s="112"/>
      <c r="H648" s="112"/>
      <c r="I648" s="147"/>
      <c r="J648" s="112"/>
      <c r="K648" s="112"/>
      <c r="L648" s="112"/>
      <c r="M648" s="112"/>
      <c r="N648" s="112"/>
      <c r="O648" s="112"/>
      <c r="P648" s="112"/>
      <c r="Q648" s="112"/>
      <c r="R648" s="112"/>
      <c r="S648" s="112"/>
      <c r="T648" s="112"/>
      <c r="U648" s="112"/>
      <c r="V648" s="112"/>
      <c r="W648" s="112"/>
      <c r="X648" s="112"/>
      <c r="Y648" s="112"/>
      <c r="Z648" s="112"/>
      <c r="AA648" s="112"/>
    </row>
    <row r="649" spans="1:27" ht="14.25" customHeight="1">
      <c r="A649" s="112"/>
      <c r="B649" s="114"/>
      <c r="C649" s="112"/>
      <c r="D649" s="112"/>
      <c r="E649" s="112"/>
      <c r="F649" s="112"/>
      <c r="G649" s="112"/>
      <c r="H649" s="112"/>
      <c r="I649" s="147"/>
      <c r="J649" s="112"/>
      <c r="K649" s="112"/>
      <c r="L649" s="112"/>
      <c r="M649" s="112"/>
      <c r="N649" s="112"/>
      <c r="O649" s="112"/>
      <c r="P649" s="112"/>
      <c r="Q649" s="112"/>
      <c r="R649" s="112"/>
      <c r="S649" s="112"/>
      <c r="T649" s="112"/>
      <c r="U649" s="112"/>
      <c r="V649" s="112"/>
      <c r="W649" s="112"/>
      <c r="X649" s="112"/>
      <c r="Y649" s="112"/>
      <c r="Z649" s="112"/>
      <c r="AA649" s="112"/>
    </row>
    <row r="650" spans="1:27" ht="14.25" customHeight="1">
      <c r="A650" s="112"/>
      <c r="B650" s="114"/>
      <c r="C650" s="112"/>
      <c r="D650" s="112"/>
      <c r="E650" s="112"/>
      <c r="F650" s="112"/>
      <c r="G650" s="112"/>
      <c r="H650" s="112"/>
      <c r="I650" s="147"/>
      <c r="J650" s="112"/>
      <c r="K650" s="112"/>
      <c r="L650" s="112"/>
      <c r="M650" s="112"/>
      <c r="N650" s="112"/>
      <c r="O650" s="112"/>
      <c r="P650" s="112"/>
      <c r="Q650" s="112"/>
      <c r="R650" s="112"/>
      <c r="S650" s="112"/>
      <c r="T650" s="112"/>
      <c r="U650" s="112"/>
      <c r="V650" s="112"/>
      <c r="W650" s="112"/>
      <c r="X650" s="112"/>
      <c r="Y650" s="112"/>
      <c r="Z650" s="112"/>
      <c r="AA650" s="112"/>
    </row>
    <row r="651" spans="1:27" ht="14.25" customHeight="1">
      <c r="A651" s="112"/>
      <c r="B651" s="114"/>
      <c r="C651" s="112"/>
      <c r="D651" s="112"/>
      <c r="E651" s="112"/>
      <c r="F651" s="112"/>
      <c r="G651" s="112"/>
      <c r="H651" s="112"/>
      <c r="I651" s="147"/>
      <c r="J651" s="112"/>
      <c r="K651" s="112"/>
      <c r="L651" s="112"/>
      <c r="M651" s="112"/>
      <c r="N651" s="112"/>
      <c r="O651" s="112"/>
      <c r="P651" s="112"/>
      <c r="Q651" s="112"/>
      <c r="R651" s="112"/>
      <c r="S651" s="112"/>
      <c r="T651" s="112"/>
      <c r="U651" s="112"/>
      <c r="V651" s="112"/>
      <c r="W651" s="112"/>
      <c r="X651" s="112"/>
      <c r="Y651" s="112"/>
      <c r="Z651" s="112"/>
      <c r="AA651" s="112"/>
    </row>
    <row r="652" spans="1:27" ht="14.25" customHeight="1">
      <c r="A652" s="112"/>
      <c r="B652" s="114"/>
      <c r="C652" s="112"/>
      <c r="D652" s="112"/>
      <c r="E652" s="112"/>
      <c r="F652" s="112"/>
      <c r="G652" s="112"/>
      <c r="H652" s="112"/>
      <c r="I652" s="147"/>
      <c r="J652" s="112"/>
      <c r="K652" s="112"/>
      <c r="L652" s="112"/>
      <c r="M652" s="112"/>
      <c r="N652" s="112"/>
      <c r="O652" s="112"/>
      <c r="P652" s="112"/>
      <c r="Q652" s="112"/>
      <c r="R652" s="112"/>
      <c r="S652" s="112"/>
      <c r="T652" s="112"/>
      <c r="U652" s="112"/>
      <c r="V652" s="112"/>
      <c r="W652" s="112"/>
      <c r="X652" s="112"/>
      <c r="Y652" s="112"/>
      <c r="Z652" s="112"/>
      <c r="AA652" s="112"/>
    </row>
    <row r="653" spans="1:27" ht="14.25" customHeight="1">
      <c r="A653" s="112"/>
      <c r="B653" s="114"/>
      <c r="C653" s="112"/>
      <c r="D653" s="112"/>
      <c r="E653" s="112"/>
      <c r="F653" s="112"/>
      <c r="G653" s="112"/>
      <c r="H653" s="112"/>
      <c r="I653" s="147"/>
      <c r="J653" s="112"/>
      <c r="K653" s="112"/>
      <c r="L653" s="112"/>
      <c r="M653" s="112"/>
      <c r="N653" s="112"/>
      <c r="O653" s="112"/>
      <c r="P653" s="112"/>
      <c r="Q653" s="112"/>
      <c r="R653" s="112"/>
      <c r="S653" s="112"/>
      <c r="T653" s="112"/>
      <c r="U653" s="112"/>
      <c r="V653" s="112"/>
      <c r="W653" s="112"/>
      <c r="X653" s="112"/>
      <c r="Y653" s="112"/>
      <c r="Z653" s="112"/>
      <c r="AA653" s="112"/>
    </row>
    <row r="654" spans="1:27" ht="14.25" customHeight="1">
      <c r="A654" s="112"/>
      <c r="B654" s="114"/>
      <c r="C654" s="112"/>
      <c r="D654" s="112"/>
      <c r="E654" s="112"/>
      <c r="F654" s="112"/>
      <c r="G654" s="112"/>
      <c r="H654" s="112"/>
      <c r="I654" s="147"/>
      <c r="J654" s="112"/>
      <c r="K654" s="112"/>
      <c r="L654" s="112"/>
      <c r="M654" s="112"/>
      <c r="N654" s="112"/>
      <c r="O654" s="112"/>
      <c r="P654" s="112"/>
      <c r="Q654" s="112"/>
      <c r="R654" s="112"/>
      <c r="S654" s="112"/>
      <c r="T654" s="112"/>
      <c r="U654" s="112"/>
      <c r="V654" s="112"/>
      <c r="W654" s="112"/>
      <c r="X654" s="112"/>
      <c r="Y654" s="112"/>
      <c r="Z654" s="112"/>
      <c r="AA654" s="112"/>
    </row>
    <row r="655" spans="1:27" ht="14.25" customHeight="1">
      <c r="A655" s="112"/>
      <c r="B655" s="114"/>
      <c r="C655" s="112"/>
      <c r="D655" s="112"/>
      <c r="E655" s="112"/>
      <c r="F655" s="112"/>
      <c r="G655" s="112"/>
      <c r="H655" s="112"/>
      <c r="I655" s="147"/>
      <c r="J655" s="112"/>
      <c r="K655" s="112"/>
      <c r="L655" s="112"/>
      <c r="M655" s="112"/>
      <c r="N655" s="112"/>
      <c r="O655" s="112"/>
      <c r="P655" s="112"/>
      <c r="Q655" s="112"/>
      <c r="R655" s="112"/>
      <c r="S655" s="112"/>
      <c r="T655" s="112"/>
      <c r="U655" s="112"/>
      <c r="V655" s="112"/>
      <c r="W655" s="112"/>
      <c r="X655" s="112"/>
      <c r="Y655" s="112"/>
      <c r="Z655" s="112"/>
      <c r="AA655" s="112"/>
    </row>
    <row r="656" spans="1:27" ht="14.25" customHeight="1">
      <c r="A656" s="112"/>
      <c r="B656" s="114"/>
      <c r="C656" s="112"/>
      <c r="D656" s="112"/>
      <c r="E656" s="112"/>
      <c r="F656" s="112"/>
      <c r="G656" s="112"/>
      <c r="H656" s="112"/>
      <c r="I656" s="147"/>
      <c r="J656" s="112"/>
      <c r="K656" s="112"/>
      <c r="L656" s="112"/>
      <c r="M656" s="112"/>
      <c r="N656" s="112"/>
      <c r="O656" s="112"/>
      <c r="P656" s="112"/>
      <c r="Q656" s="112"/>
      <c r="R656" s="112"/>
      <c r="S656" s="112"/>
      <c r="T656" s="112"/>
      <c r="U656" s="112"/>
      <c r="V656" s="112"/>
      <c r="W656" s="112"/>
      <c r="X656" s="112"/>
      <c r="Y656" s="112"/>
      <c r="Z656" s="112"/>
      <c r="AA656" s="112"/>
    </row>
    <row r="657" spans="1:27" ht="14.25" customHeight="1">
      <c r="A657" s="112"/>
      <c r="B657" s="114"/>
      <c r="C657" s="112"/>
      <c r="D657" s="112"/>
      <c r="E657" s="112"/>
      <c r="F657" s="112"/>
      <c r="G657" s="112"/>
      <c r="H657" s="112"/>
      <c r="I657" s="147"/>
      <c r="J657" s="112"/>
      <c r="K657" s="112"/>
      <c r="L657" s="112"/>
      <c r="M657" s="112"/>
      <c r="N657" s="112"/>
      <c r="O657" s="112"/>
      <c r="P657" s="112"/>
      <c r="Q657" s="112"/>
      <c r="R657" s="112"/>
      <c r="S657" s="112"/>
      <c r="T657" s="112"/>
      <c r="U657" s="112"/>
      <c r="V657" s="112"/>
      <c r="W657" s="112"/>
      <c r="X657" s="112"/>
      <c r="Y657" s="112"/>
      <c r="Z657" s="112"/>
      <c r="AA657" s="112"/>
    </row>
    <row r="658" spans="1:27" ht="14.25" customHeight="1">
      <c r="A658" s="112"/>
      <c r="B658" s="114"/>
      <c r="C658" s="112"/>
      <c r="D658" s="112"/>
      <c r="E658" s="112"/>
      <c r="F658" s="112"/>
      <c r="G658" s="112"/>
      <c r="H658" s="112"/>
      <c r="I658" s="147"/>
      <c r="J658" s="112"/>
      <c r="K658" s="112"/>
      <c r="L658" s="112"/>
      <c r="M658" s="112"/>
      <c r="N658" s="112"/>
      <c r="O658" s="112"/>
      <c r="P658" s="112"/>
      <c r="Q658" s="112"/>
      <c r="R658" s="112"/>
      <c r="S658" s="112"/>
      <c r="T658" s="112"/>
      <c r="U658" s="112"/>
      <c r="V658" s="112"/>
      <c r="W658" s="112"/>
      <c r="X658" s="112"/>
      <c r="Y658" s="112"/>
      <c r="Z658" s="112"/>
      <c r="AA658" s="112"/>
    </row>
    <row r="659" spans="1:27" ht="14.25" customHeight="1">
      <c r="A659" s="112"/>
      <c r="B659" s="114"/>
      <c r="C659" s="112"/>
      <c r="D659" s="112"/>
      <c r="E659" s="112"/>
      <c r="F659" s="112"/>
      <c r="G659" s="112"/>
      <c r="H659" s="112"/>
      <c r="I659" s="147"/>
      <c r="J659" s="112"/>
      <c r="K659" s="112"/>
      <c r="L659" s="112"/>
      <c r="M659" s="112"/>
      <c r="N659" s="112"/>
      <c r="O659" s="112"/>
      <c r="P659" s="112"/>
      <c r="Q659" s="112"/>
      <c r="R659" s="112"/>
      <c r="S659" s="112"/>
      <c r="T659" s="112"/>
      <c r="U659" s="112"/>
      <c r="V659" s="112"/>
      <c r="W659" s="112"/>
      <c r="X659" s="112"/>
      <c r="Y659" s="112"/>
      <c r="Z659" s="112"/>
      <c r="AA659" s="112"/>
    </row>
    <row r="660" spans="1:27" ht="14.25" customHeight="1">
      <c r="A660" s="112"/>
      <c r="B660" s="114"/>
      <c r="C660" s="112"/>
      <c r="D660" s="112"/>
      <c r="E660" s="112"/>
      <c r="F660" s="112"/>
      <c r="G660" s="112"/>
      <c r="H660" s="112"/>
      <c r="I660" s="147"/>
      <c r="J660" s="112"/>
      <c r="K660" s="112"/>
      <c r="L660" s="112"/>
      <c r="M660" s="112"/>
      <c r="N660" s="112"/>
      <c r="O660" s="112"/>
      <c r="P660" s="112"/>
      <c r="Q660" s="112"/>
      <c r="R660" s="112"/>
      <c r="S660" s="112"/>
      <c r="T660" s="112"/>
      <c r="U660" s="112"/>
      <c r="V660" s="112"/>
      <c r="W660" s="112"/>
      <c r="X660" s="112"/>
      <c r="Y660" s="112"/>
      <c r="Z660" s="112"/>
      <c r="AA660" s="112"/>
    </row>
    <row r="661" spans="1:27" ht="14.25" customHeight="1">
      <c r="A661" s="112"/>
      <c r="B661" s="114"/>
      <c r="C661" s="112"/>
      <c r="D661" s="112"/>
      <c r="E661" s="112"/>
      <c r="F661" s="112"/>
      <c r="G661" s="112"/>
      <c r="H661" s="112"/>
      <c r="I661" s="147"/>
      <c r="J661" s="112"/>
      <c r="K661" s="112"/>
      <c r="L661" s="112"/>
      <c r="M661" s="112"/>
      <c r="N661" s="112"/>
      <c r="O661" s="112"/>
      <c r="P661" s="112"/>
      <c r="Q661" s="112"/>
      <c r="R661" s="112"/>
      <c r="S661" s="112"/>
      <c r="T661" s="112"/>
      <c r="U661" s="112"/>
      <c r="V661" s="112"/>
      <c r="W661" s="112"/>
      <c r="X661" s="112"/>
      <c r="Y661" s="112"/>
      <c r="Z661" s="112"/>
      <c r="AA661" s="112"/>
    </row>
    <row r="662" spans="1:27" ht="14.25" customHeight="1">
      <c r="A662" s="112"/>
      <c r="B662" s="114"/>
      <c r="C662" s="112"/>
      <c r="D662" s="112"/>
      <c r="E662" s="112"/>
      <c r="F662" s="112"/>
      <c r="G662" s="112"/>
      <c r="H662" s="112"/>
      <c r="I662" s="147"/>
      <c r="J662" s="112"/>
      <c r="K662" s="112"/>
      <c r="L662" s="112"/>
      <c r="M662" s="112"/>
      <c r="N662" s="112"/>
      <c r="O662" s="112"/>
      <c r="P662" s="112"/>
      <c r="Q662" s="112"/>
      <c r="R662" s="112"/>
      <c r="S662" s="112"/>
      <c r="T662" s="112"/>
      <c r="U662" s="112"/>
      <c r="V662" s="112"/>
      <c r="W662" s="112"/>
      <c r="X662" s="112"/>
      <c r="Y662" s="112"/>
      <c r="Z662" s="112"/>
      <c r="AA662" s="112"/>
    </row>
    <row r="663" spans="1:27" ht="14.25" customHeight="1">
      <c r="A663" s="112"/>
      <c r="B663" s="114"/>
      <c r="C663" s="112"/>
      <c r="D663" s="112"/>
      <c r="E663" s="112"/>
      <c r="F663" s="112"/>
      <c r="G663" s="112"/>
      <c r="H663" s="112"/>
      <c r="I663" s="147"/>
      <c r="J663" s="112"/>
      <c r="K663" s="112"/>
      <c r="L663" s="112"/>
      <c r="M663" s="112"/>
      <c r="N663" s="112"/>
      <c r="O663" s="112"/>
      <c r="P663" s="112"/>
      <c r="Q663" s="112"/>
      <c r="R663" s="112"/>
      <c r="S663" s="112"/>
      <c r="T663" s="112"/>
      <c r="U663" s="112"/>
      <c r="V663" s="112"/>
      <c r="W663" s="112"/>
      <c r="X663" s="112"/>
      <c r="Y663" s="112"/>
      <c r="Z663" s="112"/>
      <c r="AA663" s="112"/>
    </row>
    <row r="664" spans="1:27" ht="14.25" customHeight="1">
      <c r="A664" s="112"/>
      <c r="B664" s="114"/>
      <c r="C664" s="112"/>
      <c r="D664" s="112"/>
      <c r="E664" s="112"/>
      <c r="F664" s="112"/>
      <c r="G664" s="112"/>
      <c r="H664" s="112"/>
      <c r="I664" s="147"/>
      <c r="J664" s="112"/>
      <c r="K664" s="112"/>
      <c r="L664" s="112"/>
      <c r="M664" s="112"/>
      <c r="N664" s="112"/>
      <c r="O664" s="112"/>
      <c r="P664" s="112"/>
      <c r="Q664" s="112"/>
      <c r="R664" s="112"/>
      <c r="S664" s="112"/>
      <c r="T664" s="112"/>
      <c r="U664" s="112"/>
      <c r="V664" s="112"/>
      <c r="W664" s="112"/>
      <c r="X664" s="112"/>
      <c r="Y664" s="112"/>
      <c r="Z664" s="112"/>
      <c r="AA664" s="112"/>
    </row>
    <row r="665" spans="1:27" ht="14.25" customHeight="1">
      <c r="A665" s="112"/>
      <c r="B665" s="114"/>
      <c r="C665" s="112"/>
      <c r="D665" s="112"/>
      <c r="E665" s="112"/>
      <c r="F665" s="112"/>
      <c r="G665" s="112"/>
      <c r="H665" s="112"/>
      <c r="I665" s="147"/>
      <c r="J665" s="112"/>
      <c r="K665" s="112"/>
      <c r="L665" s="112"/>
      <c r="M665" s="112"/>
      <c r="N665" s="112"/>
      <c r="O665" s="112"/>
      <c r="P665" s="112"/>
      <c r="Q665" s="112"/>
      <c r="R665" s="112"/>
      <c r="S665" s="112"/>
      <c r="T665" s="112"/>
      <c r="U665" s="112"/>
      <c r="V665" s="112"/>
      <c r="W665" s="112"/>
      <c r="X665" s="112"/>
      <c r="Y665" s="112"/>
      <c r="Z665" s="112"/>
      <c r="AA665" s="112"/>
    </row>
    <row r="666" spans="1:27" ht="14.25" customHeight="1">
      <c r="A666" s="112"/>
      <c r="B666" s="114"/>
      <c r="C666" s="112"/>
      <c r="D666" s="112"/>
      <c r="E666" s="112"/>
      <c r="F666" s="112"/>
      <c r="G666" s="112"/>
      <c r="H666" s="112"/>
      <c r="I666" s="147"/>
      <c r="J666" s="112"/>
      <c r="K666" s="112"/>
      <c r="L666" s="112"/>
      <c r="M666" s="112"/>
      <c r="N666" s="112"/>
      <c r="O666" s="112"/>
      <c r="P666" s="112"/>
      <c r="Q666" s="112"/>
      <c r="R666" s="112"/>
      <c r="S666" s="112"/>
      <c r="T666" s="112"/>
      <c r="U666" s="112"/>
      <c r="V666" s="112"/>
      <c r="W666" s="112"/>
      <c r="X666" s="112"/>
      <c r="Y666" s="112"/>
      <c r="Z666" s="112"/>
      <c r="AA666" s="112"/>
    </row>
    <row r="667" spans="1:27" ht="14.25" customHeight="1">
      <c r="A667" s="112"/>
      <c r="B667" s="114"/>
      <c r="C667" s="112"/>
      <c r="D667" s="112"/>
      <c r="E667" s="112"/>
      <c r="F667" s="112"/>
      <c r="G667" s="112"/>
      <c r="H667" s="112"/>
      <c r="I667" s="147"/>
      <c r="J667" s="112"/>
      <c r="K667" s="112"/>
      <c r="L667" s="112"/>
      <c r="M667" s="112"/>
      <c r="N667" s="112"/>
      <c r="O667" s="112"/>
      <c r="P667" s="112"/>
      <c r="Q667" s="112"/>
      <c r="R667" s="112"/>
      <c r="S667" s="112"/>
      <c r="T667" s="112"/>
      <c r="U667" s="112"/>
      <c r="V667" s="112"/>
      <c r="W667" s="112"/>
      <c r="X667" s="112"/>
      <c r="Y667" s="112"/>
      <c r="Z667" s="112"/>
      <c r="AA667" s="112"/>
    </row>
    <row r="668" spans="1:27" ht="14.25" customHeight="1">
      <c r="A668" s="112"/>
      <c r="B668" s="114"/>
      <c r="C668" s="112"/>
      <c r="D668" s="112"/>
      <c r="E668" s="112"/>
      <c r="F668" s="112"/>
      <c r="G668" s="112"/>
      <c r="H668" s="112"/>
      <c r="I668" s="147"/>
      <c r="J668" s="112"/>
      <c r="K668" s="112"/>
      <c r="L668" s="112"/>
      <c r="M668" s="112"/>
      <c r="N668" s="112"/>
      <c r="O668" s="112"/>
      <c r="P668" s="112"/>
      <c r="Q668" s="112"/>
      <c r="R668" s="112"/>
      <c r="S668" s="112"/>
      <c r="T668" s="112"/>
      <c r="U668" s="112"/>
      <c r="V668" s="112"/>
      <c r="W668" s="112"/>
      <c r="X668" s="112"/>
      <c r="Y668" s="112"/>
      <c r="Z668" s="112"/>
      <c r="AA668" s="112"/>
    </row>
    <row r="669" spans="1:27" ht="14.25" customHeight="1">
      <c r="A669" s="112"/>
      <c r="B669" s="114"/>
      <c r="C669" s="112"/>
      <c r="D669" s="112"/>
      <c r="E669" s="112"/>
      <c r="F669" s="112"/>
      <c r="G669" s="112"/>
      <c r="H669" s="112"/>
      <c r="I669" s="147"/>
      <c r="J669" s="112"/>
      <c r="K669" s="112"/>
      <c r="L669" s="112"/>
      <c r="M669" s="112"/>
      <c r="N669" s="112"/>
      <c r="O669" s="112"/>
      <c r="P669" s="112"/>
      <c r="Q669" s="112"/>
      <c r="R669" s="112"/>
      <c r="S669" s="112"/>
      <c r="T669" s="112"/>
      <c r="U669" s="112"/>
      <c r="V669" s="112"/>
      <c r="W669" s="112"/>
      <c r="X669" s="112"/>
      <c r="Y669" s="112"/>
      <c r="Z669" s="112"/>
      <c r="AA669" s="112"/>
    </row>
    <row r="670" spans="1:27" ht="14.25" customHeight="1">
      <c r="A670" s="112"/>
      <c r="B670" s="114"/>
      <c r="C670" s="112"/>
      <c r="D670" s="112"/>
      <c r="E670" s="112"/>
      <c r="F670" s="112"/>
      <c r="G670" s="112"/>
      <c r="H670" s="112"/>
      <c r="I670" s="147"/>
      <c r="J670" s="112"/>
      <c r="K670" s="112"/>
      <c r="L670" s="112"/>
      <c r="M670" s="112"/>
      <c r="N670" s="112"/>
      <c r="O670" s="112"/>
      <c r="P670" s="112"/>
      <c r="Q670" s="112"/>
      <c r="R670" s="112"/>
      <c r="S670" s="112"/>
      <c r="T670" s="112"/>
      <c r="U670" s="112"/>
      <c r="V670" s="112"/>
      <c r="W670" s="112"/>
      <c r="X670" s="112"/>
      <c r="Y670" s="112"/>
      <c r="Z670" s="112"/>
      <c r="AA670" s="112"/>
    </row>
    <row r="671" spans="1:27" ht="14.25" customHeight="1">
      <c r="A671" s="112"/>
      <c r="B671" s="114"/>
      <c r="C671" s="112"/>
      <c r="D671" s="112"/>
      <c r="E671" s="112"/>
      <c r="F671" s="112"/>
      <c r="G671" s="112"/>
      <c r="H671" s="112"/>
      <c r="I671" s="147"/>
      <c r="J671" s="112"/>
      <c r="K671" s="112"/>
      <c r="L671" s="112"/>
      <c r="M671" s="112"/>
      <c r="N671" s="112"/>
      <c r="O671" s="112"/>
      <c r="P671" s="112"/>
      <c r="Q671" s="112"/>
      <c r="R671" s="112"/>
      <c r="S671" s="112"/>
      <c r="T671" s="112"/>
      <c r="U671" s="112"/>
      <c r="V671" s="112"/>
      <c r="W671" s="112"/>
      <c r="X671" s="112"/>
      <c r="Y671" s="112"/>
      <c r="Z671" s="112"/>
      <c r="AA671" s="112"/>
    </row>
    <row r="672" spans="1:27" ht="14.25" customHeight="1">
      <c r="A672" s="112"/>
      <c r="B672" s="114"/>
      <c r="C672" s="112"/>
      <c r="D672" s="112"/>
      <c r="E672" s="112"/>
      <c r="F672" s="112"/>
      <c r="G672" s="112"/>
      <c r="H672" s="112"/>
      <c r="I672" s="147"/>
      <c r="J672" s="112"/>
      <c r="K672" s="112"/>
      <c r="L672" s="112"/>
      <c r="M672" s="112"/>
      <c r="N672" s="112"/>
      <c r="O672" s="112"/>
      <c r="P672" s="112"/>
      <c r="Q672" s="112"/>
      <c r="R672" s="112"/>
      <c r="S672" s="112"/>
      <c r="T672" s="112"/>
      <c r="U672" s="112"/>
      <c r="V672" s="112"/>
      <c r="W672" s="112"/>
      <c r="X672" s="112"/>
      <c r="Y672" s="112"/>
      <c r="Z672" s="112"/>
      <c r="AA672" s="112"/>
    </row>
    <row r="673" spans="1:27" ht="14.25" customHeight="1">
      <c r="A673" s="112"/>
      <c r="B673" s="114"/>
      <c r="C673" s="112"/>
      <c r="D673" s="112"/>
      <c r="E673" s="112"/>
      <c r="F673" s="112"/>
      <c r="G673" s="112"/>
      <c r="H673" s="112"/>
      <c r="I673" s="147"/>
      <c r="J673" s="112"/>
      <c r="K673" s="112"/>
      <c r="L673" s="112"/>
      <c r="M673" s="112"/>
      <c r="N673" s="112"/>
      <c r="O673" s="112"/>
      <c r="P673" s="112"/>
      <c r="Q673" s="112"/>
      <c r="R673" s="112"/>
      <c r="S673" s="112"/>
      <c r="T673" s="112"/>
      <c r="U673" s="112"/>
      <c r="V673" s="112"/>
      <c r="W673" s="112"/>
      <c r="X673" s="112"/>
      <c r="Y673" s="112"/>
      <c r="Z673" s="112"/>
      <c r="AA673" s="112"/>
    </row>
    <row r="674" spans="1:27" ht="14.25" customHeight="1">
      <c r="A674" s="112"/>
      <c r="B674" s="114"/>
      <c r="C674" s="112"/>
      <c r="D674" s="112"/>
      <c r="E674" s="112"/>
      <c r="F674" s="112"/>
      <c r="G674" s="112"/>
      <c r="H674" s="112"/>
      <c r="I674" s="147"/>
      <c r="J674" s="112"/>
      <c r="K674" s="112"/>
      <c r="L674" s="112"/>
      <c r="M674" s="112"/>
      <c r="N674" s="112"/>
      <c r="O674" s="112"/>
      <c r="P674" s="112"/>
      <c r="Q674" s="112"/>
      <c r="R674" s="112"/>
      <c r="S674" s="112"/>
      <c r="T674" s="112"/>
      <c r="U674" s="112"/>
      <c r="V674" s="112"/>
      <c r="W674" s="112"/>
      <c r="X674" s="112"/>
      <c r="Y674" s="112"/>
      <c r="Z674" s="112"/>
      <c r="AA674" s="112"/>
    </row>
    <row r="675" spans="1:27" ht="14.25" customHeight="1">
      <c r="A675" s="112"/>
      <c r="B675" s="114"/>
      <c r="C675" s="112"/>
      <c r="D675" s="112"/>
      <c r="E675" s="112"/>
      <c r="F675" s="112"/>
      <c r="G675" s="112"/>
      <c r="H675" s="112"/>
      <c r="I675" s="147"/>
      <c r="J675" s="112"/>
      <c r="K675" s="112"/>
      <c r="L675" s="112"/>
      <c r="M675" s="112"/>
      <c r="N675" s="112"/>
      <c r="O675" s="112"/>
      <c r="P675" s="112"/>
      <c r="Q675" s="112"/>
      <c r="R675" s="112"/>
      <c r="S675" s="112"/>
      <c r="T675" s="112"/>
      <c r="U675" s="112"/>
      <c r="V675" s="112"/>
      <c r="W675" s="112"/>
      <c r="X675" s="112"/>
      <c r="Y675" s="112"/>
      <c r="Z675" s="112"/>
      <c r="AA675" s="112"/>
    </row>
    <row r="676" spans="1:27" ht="14.25" customHeight="1">
      <c r="A676" s="112"/>
      <c r="B676" s="114"/>
      <c r="C676" s="112"/>
      <c r="D676" s="112"/>
      <c r="E676" s="112"/>
      <c r="F676" s="112"/>
      <c r="G676" s="112"/>
      <c r="H676" s="112"/>
      <c r="I676" s="147"/>
      <c r="J676" s="112"/>
      <c r="K676" s="112"/>
      <c r="L676" s="112"/>
      <c r="M676" s="112"/>
      <c r="N676" s="112"/>
      <c r="O676" s="112"/>
      <c r="P676" s="112"/>
      <c r="Q676" s="112"/>
      <c r="R676" s="112"/>
      <c r="S676" s="112"/>
      <c r="T676" s="112"/>
      <c r="U676" s="112"/>
      <c r="V676" s="112"/>
      <c r="W676" s="112"/>
      <c r="X676" s="112"/>
      <c r="Y676" s="112"/>
      <c r="Z676" s="112"/>
      <c r="AA676" s="112"/>
    </row>
    <row r="677" spans="1:27" ht="14.25" customHeight="1">
      <c r="A677" s="112"/>
      <c r="B677" s="114"/>
      <c r="C677" s="112"/>
      <c r="D677" s="112"/>
      <c r="E677" s="112"/>
      <c r="F677" s="112"/>
      <c r="G677" s="112"/>
      <c r="H677" s="112"/>
      <c r="I677" s="147"/>
      <c r="J677" s="112"/>
      <c r="K677" s="112"/>
      <c r="L677" s="112"/>
      <c r="M677" s="112"/>
      <c r="N677" s="112"/>
      <c r="O677" s="112"/>
      <c r="P677" s="112"/>
      <c r="Q677" s="112"/>
      <c r="R677" s="112"/>
      <c r="S677" s="112"/>
      <c r="T677" s="112"/>
      <c r="U677" s="112"/>
      <c r="V677" s="112"/>
      <c r="W677" s="112"/>
      <c r="X677" s="112"/>
      <c r="Y677" s="112"/>
      <c r="Z677" s="112"/>
      <c r="AA677" s="112"/>
    </row>
    <row r="678" spans="1:27" ht="14.25" customHeight="1">
      <c r="A678" s="112"/>
      <c r="B678" s="114"/>
      <c r="C678" s="112"/>
      <c r="D678" s="112"/>
      <c r="E678" s="112"/>
      <c r="F678" s="112"/>
      <c r="G678" s="112"/>
      <c r="H678" s="112"/>
      <c r="I678" s="147"/>
      <c r="J678" s="112"/>
      <c r="K678" s="112"/>
      <c r="L678" s="112"/>
      <c r="M678" s="112"/>
      <c r="N678" s="112"/>
      <c r="O678" s="112"/>
      <c r="P678" s="112"/>
      <c r="Q678" s="112"/>
      <c r="R678" s="112"/>
      <c r="S678" s="112"/>
      <c r="T678" s="112"/>
      <c r="U678" s="112"/>
      <c r="V678" s="112"/>
      <c r="W678" s="112"/>
      <c r="X678" s="112"/>
      <c r="Y678" s="112"/>
      <c r="Z678" s="112"/>
      <c r="AA678" s="112"/>
    </row>
    <row r="679" spans="1:27" ht="14.25" customHeight="1">
      <c r="A679" s="112"/>
      <c r="B679" s="114"/>
      <c r="C679" s="112"/>
      <c r="D679" s="112"/>
      <c r="E679" s="112"/>
      <c r="F679" s="112"/>
      <c r="G679" s="112"/>
      <c r="H679" s="112"/>
      <c r="I679" s="147"/>
      <c r="J679" s="112"/>
      <c r="K679" s="112"/>
      <c r="L679" s="112"/>
      <c r="M679" s="112"/>
      <c r="N679" s="112"/>
      <c r="O679" s="112"/>
      <c r="P679" s="112"/>
      <c r="Q679" s="112"/>
      <c r="R679" s="112"/>
      <c r="S679" s="112"/>
      <c r="T679" s="112"/>
      <c r="U679" s="112"/>
      <c r="V679" s="112"/>
      <c r="W679" s="112"/>
      <c r="X679" s="112"/>
      <c r="Y679" s="112"/>
      <c r="Z679" s="112"/>
      <c r="AA679" s="112"/>
    </row>
    <row r="680" spans="1:27" ht="14.25" customHeight="1">
      <c r="A680" s="112"/>
      <c r="B680" s="114"/>
      <c r="C680" s="112"/>
      <c r="D680" s="112"/>
      <c r="E680" s="112"/>
      <c r="F680" s="112"/>
      <c r="G680" s="112"/>
      <c r="H680" s="112"/>
      <c r="I680" s="147"/>
      <c r="J680" s="112"/>
      <c r="K680" s="112"/>
      <c r="L680" s="112"/>
      <c r="M680" s="112"/>
      <c r="N680" s="112"/>
      <c r="O680" s="112"/>
      <c r="P680" s="112"/>
      <c r="Q680" s="112"/>
      <c r="R680" s="112"/>
      <c r="S680" s="112"/>
      <c r="T680" s="112"/>
      <c r="U680" s="112"/>
      <c r="V680" s="112"/>
      <c r="W680" s="112"/>
      <c r="X680" s="112"/>
      <c r="Y680" s="112"/>
      <c r="Z680" s="112"/>
      <c r="AA680" s="112"/>
    </row>
    <row r="681" spans="1:27" ht="14.25" customHeight="1">
      <c r="A681" s="112"/>
      <c r="B681" s="114"/>
      <c r="C681" s="112"/>
      <c r="D681" s="112"/>
      <c r="E681" s="112"/>
      <c r="F681" s="112"/>
      <c r="G681" s="112"/>
      <c r="H681" s="112"/>
      <c r="I681" s="147"/>
      <c r="J681" s="112"/>
      <c r="K681" s="112"/>
      <c r="L681" s="112"/>
      <c r="M681" s="112"/>
      <c r="N681" s="112"/>
      <c r="O681" s="112"/>
      <c r="P681" s="112"/>
      <c r="Q681" s="112"/>
      <c r="R681" s="112"/>
      <c r="S681" s="112"/>
      <c r="T681" s="112"/>
      <c r="U681" s="112"/>
      <c r="V681" s="112"/>
      <c r="W681" s="112"/>
      <c r="X681" s="112"/>
      <c r="Y681" s="112"/>
      <c r="Z681" s="112"/>
      <c r="AA681" s="112"/>
    </row>
    <row r="682" spans="1:27" ht="14.25" customHeight="1">
      <c r="A682" s="112"/>
      <c r="B682" s="114"/>
      <c r="C682" s="112"/>
      <c r="D682" s="112"/>
      <c r="E682" s="112"/>
      <c r="F682" s="112"/>
      <c r="G682" s="112"/>
      <c r="H682" s="112"/>
      <c r="I682" s="147"/>
      <c r="J682" s="112"/>
      <c r="K682" s="112"/>
      <c r="L682" s="112"/>
      <c r="M682" s="112"/>
      <c r="N682" s="112"/>
      <c r="O682" s="112"/>
      <c r="P682" s="112"/>
      <c r="Q682" s="112"/>
      <c r="R682" s="112"/>
      <c r="S682" s="112"/>
      <c r="T682" s="112"/>
      <c r="U682" s="112"/>
      <c r="V682" s="112"/>
      <c r="W682" s="112"/>
      <c r="X682" s="112"/>
      <c r="Y682" s="112"/>
      <c r="Z682" s="112"/>
      <c r="AA682" s="112"/>
    </row>
    <row r="683" spans="1:27" ht="14.25" customHeight="1">
      <c r="A683" s="112"/>
      <c r="B683" s="114"/>
      <c r="C683" s="112"/>
      <c r="D683" s="112"/>
      <c r="E683" s="112"/>
      <c r="F683" s="112"/>
      <c r="G683" s="112"/>
      <c r="H683" s="112"/>
      <c r="I683" s="147"/>
      <c r="J683" s="112"/>
      <c r="K683" s="112"/>
      <c r="L683" s="112"/>
      <c r="M683" s="112"/>
      <c r="N683" s="112"/>
      <c r="O683" s="112"/>
      <c r="P683" s="112"/>
      <c r="Q683" s="112"/>
      <c r="R683" s="112"/>
      <c r="S683" s="112"/>
      <c r="T683" s="112"/>
      <c r="U683" s="112"/>
      <c r="V683" s="112"/>
      <c r="W683" s="112"/>
      <c r="X683" s="112"/>
      <c r="Y683" s="112"/>
      <c r="Z683" s="112"/>
      <c r="AA683" s="112"/>
    </row>
    <row r="684" spans="1:27" ht="14.25" customHeight="1">
      <c r="A684" s="112"/>
      <c r="B684" s="114"/>
      <c r="C684" s="112"/>
      <c r="D684" s="112"/>
      <c r="E684" s="112"/>
      <c r="F684" s="112"/>
      <c r="G684" s="112"/>
      <c r="H684" s="112"/>
      <c r="I684" s="147"/>
      <c r="J684" s="112"/>
      <c r="K684" s="112"/>
      <c r="L684" s="112"/>
      <c r="M684" s="112"/>
      <c r="N684" s="112"/>
      <c r="O684" s="112"/>
      <c r="P684" s="112"/>
      <c r="Q684" s="112"/>
      <c r="R684" s="112"/>
      <c r="S684" s="112"/>
      <c r="T684" s="112"/>
      <c r="U684" s="112"/>
      <c r="V684" s="112"/>
      <c r="W684" s="112"/>
      <c r="X684" s="112"/>
      <c r="Y684" s="112"/>
      <c r="Z684" s="112"/>
      <c r="AA684" s="112"/>
    </row>
    <row r="685" spans="1:27" ht="14.25" customHeight="1">
      <c r="A685" s="112"/>
      <c r="B685" s="114"/>
      <c r="C685" s="112"/>
      <c r="D685" s="112"/>
      <c r="E685" s="112"/>
      <c r="F685" s="112"/>
      <c r="G685" s="112"/>
      <c r="H685" s="112"/>
      <c r="I685" s="147"/>
      <c r="J685" s="112"/>
      <c r="K685" s="112"/>
      <c r="L685" s="112"/>
      <c r="M685" s="112"/>
      <c r="N685" s="112"/>
      <c r="O685" s="112"/>
      <c r="P685" s="112"/>
      <c r="Q685" s="112"/>
      <c r="R685" s="112"/>
      <c r="S685" s="112"/>
      <c r="T685" s="112"/>
      <c r="U685" s="112"/>
      <c r="V685" s="112"/>
      <c r="W685" s="112"/>
      <c r="X685" s="112"/>
      <c r="Y685" s="112"/>
      <c r="Z685" s="112"/>
      <c r="AA685" s="112"/>
    </row>
    <row r="686" spans="1:27" ht="14.25" customHeight="1">
      <c r="A686" s="112"/>
      <c r="B686" s="114"/>
      <c r="C686" s="112"/>
      <c r="D686" s="112"/>
      <c r="E686" s="112"/>
      <c r="F686" s="112"/>
      <c r="G686" s="112"/>
      <c r="H686" s="112"/>
      <c r="I686" s="147"/>
      <c r="J686" s="112"/>
      <c r="K686" s="112"/>
      <c r="L686" s="112"/>
      <c r="M686" s="112"/>
      <c r="N686" s="112"/>
      <c r="O686" s="112"/>
      <c r="P686" s="112"/>
      <c r="Q686" s="112"/>
      <c r="R686" s="112"/>
      <c r="S686" s="112"/>
      <c r="T686" s="112"/>
      <c r="U686" s="112"/>
      <c r="V686" s="112"/>
      <c r="W686" s="112"/>
      <c r="X686" s="112"/>
      <c r="Y686" s="112"/>
      <c r="Z686" s="112"/>
      <c r="AA686" s="112"/>
    </row>
    <row r="687" spans="1:27" ht="14.25" customHeight="1">
      <c r="A687" s="112"/>
      <c r="B687" s="114"/>
      <c r="C687" s="112"/>
      <c r="D687" s="112"/>
      <c r="E687" s="112"/>
      <c r="F687" s="112"/>
      <c r="G687" s="112"/>
      <c r="H687" s="112"/>
      <c r="I687" s="147"/>
      <c r="J687" s="112"/>
      <c r="K687" s="112"/>
      <c r="L687" s="112"/>
      <c r="M687" s="112"/>
      <c r="N687" s="112"/>
      <c r="O687" s="112"/>
      <c r="P687" s="112"/>
      <c r="Q687" s="112"/>
      <c r="R687" s="112"/>
      <c r="S687" s="112"/>
      <c r="T687" s="112"/>
      <c r="U687" s="112"/>
      <c r="V687" s="112"/>
      <c r="W687" s="112"/>
      <c r="X687" s="112"/>
      <c r="Y687" s="112"/>
      <c r="Z687" s="112"/>
      <c r="AA687" s="112"/>
    </row>
    <row r="688" spans="1:27" ht="14.25" customHeight="1">
      <c r="A688" s="112"/>
      <c r="B688" s="114"/>
      <c r="C688" s="112"/>
      <c r="D688" s="112"/>
      <c r="E688" s="112"/>
      <c r="F688" s="112"/>
      <c r="G688" s="112"/>
      <c r="H688" s="112"/>
      <c r="I688" s="147"/>
      <c r="J688" s="112"/>
      <c r="K688" s="112"/>
      <c r="L688" s="112"/>
      <c r="M688" s="112"/>
      <c r="N688" s="112"/>
      <c r="O688" s="112"/>
      <c r="P688" s="112"/>
      <c r="Q688" s="112"/>
      <c r="R688" s="112"/>
      <c r="S688" s="112"/>
      <c r="T688" s="112"/>
      <c r="U688" s="112"/>
      <c r="V688" s="112"/>
      <c r="W688" s="112"/>
      <c r="X688" s="112"/>
      <c r="Y688" s="112"/>
      <c r="Z688" s="112"/>
      <c r="AA688" s="112"/>
    </row>
    <row r="689" spans="1:27" ht="14.25" customHeight="1">
      <c r="A689" s="112"/>
      <c r="B689" s="114"/>
      <c r="C689" s="112"/>
      <c r="D689" s="112"/>
      <c r="E689" s="112"/>
      <c r="F689" s="112"/>
      <c r="G689" s="112"/>
      <c r="H689" s="112"/>
      <c r="I689" s="147"/>
      <c r="J689" s="112"/>
      <c r="K689" s="112"/>
      <c r="L689" s="112"/>
      <c r="M689" s="112"/>
      <c r="N689" s="112"/>
      <c r="O689" s="112"/>
      <c r="P689" s="112"/>
      <c r="Q689" s="112"/>
      <c r="R689" s="112"/>
      <c r="S689" s="112"/>
      <c r="T689" s="112"/>
      <c r="U689" s="112"/>
      <c r="V689" s="112"/>
      <c r="W689" s="112"/>
      <c r="X689" s="112"/>
      <c r="Y689" s="112"/>
      <c r="Z689" s="112"/>
      <c r="AA689" s="112"/>
    </row>
    <row r="690" spans="1:27" ht="14.25" customHeight="1">
      <c r="A690" s="112"/>
      <c r="B690" s="114"/>
      <c r="C690" s="112"/>
      <c r="D690" s="112"/>
      <c r="E690" s="112"/>
      <c r="F690" s="112"/>
      <c r="G690" s="112"/>
      <c r="H690" s="112"/>
      <c r="I690" s="147"/>
      <c r="J690" s="112"/>
      <c r="K690" s="112"/>
      <c r="L690" s="112"/>
      <c r="M690" s="112"/>
      <c r="N690" s="112"/>
      <c r="O690" s="112"/>
      <c r="P690" s="112"/>
      <c r="Q690" s="112"/>
      <c r="R690" s="112"/>
      <c r="S690" s="112"/>
      <c r="T690" s="112"/>
      <c r="U690" s="112"/>
      <c r="V690" s="112"/>
      <c r="W690" s="112"/>
      <c r="X690" s="112"/>
      <c r="Y690" s="112"/>
      <c r="Z690" s="112"/>
      <c r="AA690" s="112"/>
    </row>
    <row r="691" spans="1:27" ht="14.25" customHeight="1">
      <c r="A691" s="112"/>
      <c r="B691" s="114"/>
      <c r="C691" s="112"/>
      <c r="D691" s="112"/>
      <c r="E691" s="112"/>
      <c r="F691" s="112"/>
      <c r="G691" s="112"/>
      <c r="H691" s="112"/>
      <c r="I691" s="147"/>
      <c r="J691" s="112"/>
      <c r="K691" s="112"/>
      <c r="L691" s="112"/>
      <c r="M691" s="112"/>
      <c r="N691" s="112"/>
      <c r="O691" s="112"/>
      <c r="P691" s="112"/>
      <c r="Q691" s="112"/>
      <c r="R691" s="112"/>
      <c r="S691" s="112"/>
      <c r="T691" s="112"/>
      <c r="U691" s="112"/>
      <c r="V691" s="112"/>
      <c r="W691" s="112"/>
      <c r="X691" s="112"/>
      <c r="Y691" s="112"/>
      <c r="Z691" s="112"/>
      <c r="AA691" s="112"/>
    </row>
    <row r="692" spans="1:27" ht="14.25" customHeight="1">
      <c r="A692" s="112"/>
      <c r="B692" s="114"/>
      <c r="C692" s="112"/>
      <c r="D692" s="112"/>
      <c r="E692" s="112"/>
      <c r="F692" s="112"/>
      <c r="G692" s="112"/>
      <c r="H692" s="112"/>
      <c r="I692" s="147"/>
      <c r="J692" s="112"/>
      <c r="K692" s="112"/>
      <c r="L692" s="112"/>
      <c r="M692" s="112"/>
      <c r="N692" s="112"/>
      <c r="O692" s="112"/>
      <c r="P692" s="112"/>
      <c r="Q692" s="112"/>
      <c r="R692" s="112"/>
      <c r="S692" s="112"/>
      <c r="T692" s="112"/>
      <c r="U692" s="112"/>
      <c r="V692" s="112"/>
      <c r="W692" s="112"/>
      <c r="X692" s="112"/>
      <c r="Y692" s="112"/>
      <c r="Z692" s="112"/>
      <c r="AA692" s="112"/>
    </row>
    <row r="693" spans="1:27" ht="14.25" customHeight="1">
      <c r="A693" s="112"/>
      <c r="B693" s="114"/>
      <c r="C693" s="112"/>
      <c r="D693" s="112"/>
      <c r="E693" s="112"/>
      <c r="F693" s="112"/>
      <c r="G693" s="112"/>
      <c r="H693" s="112"/>
      <c r="I693" s="147"/>
      <c r="J693" s="112"/>
      <c r="K693" s="112"/>
      <c r="L693" s="112"/>
      <c r="M693" s="112"/>
      <c r="N693" s="112"/>
      <c r="O693" s="112"/>
      <c r="P693" s="112"/>
      <c r="Q693" s="112"/>
      <c r="R693" s="112"/>
      <c r="S693" s="112"/>
      <c r="T693" s="112"/>
      <c r="U693" s="112"/>
      <c r="V693" s="112"/>
      <c r="W693" s="112"/>
      <c r="X693" s="112"/>
      <c r="Y693" s="112"/>
      <c r="Z693" s="112"/>
      <c r="AA693" s="112"/>
    </row>
    <row r="694" spans="1:27" ht="14.25" customHeight="1">
      <c r="A694" s="112"/>
      <c r="B694" s="114"/>
      <c r="C694" s="112"/>
      <c r="D694" s="112"/>
      <c r="E694" s="112"/>
      <c r="F694" s="112"/>
      <c r="G694" s="112"/>
      <c r="H694" s="112"/>
      <c r="I694" s="147"/>
      <c r="J694" s="112"/>
      <c r="K694" s="112"/>
      <c r="L694" s="112"/>
      <c r="M694" s="112"/>
      <c r="N694" s="112"/>
      <c r="O694" s="112"/>
      <c r="P694" s="112"/>
      <c r="Q694" s="112"/>
      <c r="R694" s="112"/>
      <c r="S694" s="112"/>
      <c r="T694" s="112"/>
      <c r="U694" s="112"/>
      <c r="V694" s="112"/>
      <c r="W694" s="112"/>
      <c r="X694" s="112"/>
      <c r="Y694" s="112"/>
      <c r="Z694" s="112"/>
      <c r="AA694" s="112"/>
    </row>
    <row r="695" spans="1:27" ht="14.25" customHeight="1">
      <c r="A695" s="112"/>
      <c r="B695" s="114"/>
      <c r="C695" s="112"/>
      <c r="D695" s="112"/>
      <c r="E695" s="112"/>
      <c r="F695" s="112"/>
      <c r="G695" s="112"/>
      <c r="H695" s="112"/>
      <c r="I695" s="147"/>
      <c r="J695" s="112"/>
      <c r="K695" s="112"/>
      <c r="L695" s="112"/>
      <c r="M695" s="112"/>
      <c r="N695" s="112"/>
      <c r="O695" s="112"/>
      <c r="P695" s="112"/>
      <c r="Q695" s="112"/>
      <c r="R695" s="112"/>
      <c r="S695" s="112"/>
      <c r="T695" s="112"/>
      <c r="U695" s="112"/>
      <c r="V695" s="112"/>
      <c r="W695" s="112"/>
      <c r="X695" s="112"/>
      <c r="Y695" s="112"/>
      <c r="Z695" s="112"/>
      <c r="AA695" s="112"/>
    </row>
    <row r="696" spans="1:27" ht="14.25" customHeight="1">
      <c r="A696" s="112"/>
      <c r="B696" s="114"/>
      <c r="C696" s="112"/>
      <c r="D696" s="112"/>
      <c r="E696" s="112"/>
      <c r="F696" s="112"/>
      <c r="G696" s="112"/>
      <c r="H696" s="112"/>
      <c r="I696" s="147"/>
      <c r="J696" s="112"/>
      <c r="K696" s="112"/>
      <c r="L696" s="112"/>
      <c r="M696" s="112"/>
      <c r="N696" s="112"/>
      <c r="O696" s="112"/>
      <c r="P696" s="112"/>
      <c r="Q696" s="112"/>
      <c r="R696" s="112"/>
      <c r="S696" s="112"/>
      <c r="T696" s="112"/>
      <c r="U696" s="112"/>
      <c r="V696" s="112"/>
      <c r="W696" s="112"/>
      <c r="X696" s="112"/>
      <c r="Y696" s="112"/>
      <c r="Z696" s="112"/>
      <c r="AA696" s="112"/>
    </row>
    <row r="697" spans="1:27" ht="14.25" customHeight="1">
      <c r="A697" s="112"/>
      <c r="B697" s="114"/>
      <c r="C697" s="112"/>
      <c r="D697" s="112"/>
      <c r="E697" s="112"/>
      <c r="F697" s="112"/>
      <c r="G697" s="112"/>
      <c r="H697" s="112"/>
      <c r="I697" s="147"/>
      <c r="J697" s="112"/>
      <c r="K697" s="112"/>
      <c r="L697" s="112"/>
      <c r="M697" s="112"/>
      <c r="N697" s="112"/>
      <c r="O697" s="112"/>
      <c r="P697" s="112"/>
      <c r="Q697" s="112"/>
      <c r="R697" s="112"/>
      <c r="S697" s="112"/>
      <c r="T697" s="112"/>
      <c r="U697" s="112"/>
      <c r="V697" s="112"/>
      <c r="W697" s="112"/>
      <c r="X697" s="112"/>
      <c r="Y697" s="112"/>
      <c r="Z697" s="112"/>
      <c r="AA697" s="112"/>
    </row>
    <row r="698" spans="1:27" ht="14.25" customHeight="1">
      <c r="A698" s="112"/>
      <c r="B698" s="114"/>
      <c r="C698" s="112"/>
      <c r="D698" s="112"/>
      <c r="E698" s="112"/>
      <c r="F698" s="112"/>
      <c r="G698" s="112"/>
      <c r="H698" s="112"/>
      <c r="I698" s="147"/>
      <c r="J698" s="112"/>
      <c r="K698" s="112"/>
      <c r="L698" s="112"/>
      <c r="M698" s="112"/>
      <c r="N698" s="112"/>
      <c r="O698" s="112"/>
      <c r="P698" s="112"/>
      <c r="Q698" s="112"/>
      <c r="R698" s="112"/>
      <c r="S698" s="112"/>
      <c r="T698" s="112"/>
      <c r="U698" s="112"/>
      <c r="V698" s="112"/>
      <c r="W698" s="112"/>
      <c r="X698" s="112"/>
      <c r="Y698" s="112"/>
      <c r="Z698" s="112"/>
      <c r="AA698" s="112"/>
    </row>
    <row r="699" spans="1:27" ht="14.25" customHeight="1">
      <c r="A699" s="112"/>
      <c r="B699" s="114"/>
      <c r="C699" s="112"/>
      <c r="D699" s="112"/>
      <c r="E699" s="112"/>
      <c r="F699" s="112"/>
      <c r="G699" s="112"/>
      <c r="H699" s="112"/>
      <c r="I699" s="147"/>
      <c r="J699" s="112"/>
      <c r="K699" s="112"/>
      <c r="L699" s="112"/>
      <c r="M699" s="112"/>
      <c r="N699" s="112"/>
      <c r="O699" s="112"/>
      <c r="P699" s="112"/>
      <c r="Q699" s="112"/>
      <c r="R699" s="112"/>
      <c r="S699" s="112"/>
      <c r="T699" s="112"/>
      <c r="U699" s="112"/>
      <c r="V699" s="112"/>
      <c r="W699" s="112"/>
      <c r="X699" s="112"/>
      <c r="Y699" s="112"/>
      <c r="Z699" s="112"/>
      <c r="AA699" s="112"/>
    </row>
    <row r="700" spans="1:27" ht="14.25" customHeight="1">
      <c r="A700" s="112"/>
      <c r="B700" s="114"/>
      <c r="C700" s="112"/>
      <c r="D700" s="112"/>
      <c r="E700" s="112"/>
      <c r="F700" s="112"/>
      <c r="G700" s="112"/>
      <c r="H700" s="112"/>
      <c r="I700" s="147"/>
      <c r="J700" s="112"/>
      <c r="K700" s="112"/>
      <c r="L700" s="112"/>
      <c r="M700" s="112"/>
      <c r="N700" s="112"/>
      <c r="O700" s="112"/>
      <c r="P700" s="112"/>
      <c r="Q700" s="112"/>
      <c r="R700" s="112"/>
      <c r="S700" s="112"/>
      <c r="T700" s="112"/>
      <c r="U700" s="112"/>
      <c r="V700" s="112"/>
      <c r="W700" s="112"/>
      <c r="X700" s="112"/>
      <c r="Y700" s="112"/>
      <c r="Z700" s="112"/>
      <c r="AA700" s="112"/>
    </row>
    <row r="701" spans="1:27" ht="14.25" customHeight="1">
      <c r="A701" s="112"/>
      <c r="B701" s="114"/>
      <c r="C701" s="112"/>
      <c r="D701" s="112"/>
      <c r="E701" s="112"/>
      <c r="F701" s="112"/>
      <c r="G701" s="112"/>
      <c r="H701" s="112"/>
      <c r="I701" s="147"/>
      <c r="J701" s="112"/>
      <c r="K701" s="112"/>
      <c r="L701" s="112"/>
      <c r="M701" s="112"/>
      <c r="N701" s="112"/>
      <c r="O701" s="112"/>
      <c r="P701" s="112"/>
      <c r="Q701" s="112"/>
      <c r="R701" s="112"/>
      <c r="S701" s="112"/>
      <c r="T701" s="112"/>
      <c r="U701" s="112"/>
      <c r="V701" s="112"/>
      <c r="W701" s="112"/>
      <c r="X701" s="112"/>
      <c r="Y701" s="112"/>
      <c r="Z701" s="112"/>
      <c r="AA701" s="112"/>
    </row>
    <row r="702" spans="1:27" ht="14.25" customHeight="1">
      <c r="A702" s="112"/>
      <c r="B702" s="114"/>
      <c r="C702" s="112"/>
      <c r="D702" s="112"/>
      <c r="E702" s="112"/>
      <c r="F702" s="112"/>
      <c r="G702" s="112"/>
      <c r="H702" s="112"/>
      <c r="I702" s="147"/>
      <c r="J702" s="112"/>
      <c r="K702" s="112"/>
      <c r="L702" s="112"/>
      <c r="M702" s="112"/>
      <c r="N702" s="112"/>
      <c r="O702" s="112"/>
      <c r="P702" s="112"/>
      <c r="Q702" s="112"/>
      <c r="R702" s="112"/>
      <c r="S702" s="112"/>
      <c r="T702" s="112"/>
      <c r="U702" s="112"/>
      <c r="V702" s="112"/>
      <c r="W702" s="112"/>
      <c r="X702" s="112"/>
      <c r="Y702" s="112"/>
      <c r="Z702" s="112"/>
      <c r="AA702" s="112"/>
    </row>
    <row r="703" spans="1:27" ht="14.25" customHeight="1">
      <c r="A703" s="112"/>
      <c r="B703" s="114"/>
      <c r="C703" s="112"/>
      <c r="D703" s="112"/>
      <c r="E703" s="112"/>
      <c r="F703" s="112"/>
      <c r="G703" s="112"/>
      <c r="H703" s="112"/>
      <c r="I703" s="147"/>
      <c r="J703" s="112"/>
      <c r="K703" s="112"/>
      <c r="L703" s="112"/>
      <c r="M703" s="112"/>
      <c r="N703" s="112"/>
      <c r="O703" s="112"/>
      <c r="P703" s="112"/>
      <c r="Q703" s="112"/>
      <c r="R703" s="112"/>
      <c r="S703" s="112"/>
      <c r="T703" s="112"/>
      <c r="U703" s="112"/>
      <c r="V703" s="112"/>
      <c r="W703" s="112"/>
      <c r="X703" s="112"/>
      <c r="Y703" s="112"/>
      <c r="Z703" s="112"/>
      <c r="AA703" s="112"/>
    </row>
    <row r="704" spans="1:27" ht="14.25" customHeight="1">
      <c r="A704" s="112"/>
      <c r="B704" s="114"/>
      <c r="C704" s="112"/>
      <c r="D704" s="112"/>
      <c r="E704" s="112"/>
      <c r="F704" s="112"/>
      <c r="G704" s="112"/>
      <c r="H704" s="112"/>
      <c r="I704" s="147"/>
      <c r="J704" s="112"/>
      <c r="K704" s="112"/>
      <c r="L704" s="112"/>
      <c r="M704" s="112"/>
      <c r="N704" s="112"/>
      <c r="O704" s="112"/>
      <c r="P704" s="112"/>
      <c r="Q704" s="112"/>
      <c r="R704" s="112"/>
      <c r="S704" s="112"/>
      <c r="T704" s="112"/>
      <c r="U704" s="112"/>
      <c r="V704" s="112"/>
      <c r="W704" s="112"/>
      <c r="X704" s="112"/>
      <c r="Y704" s="112"/>
      <c r="Z704" s="112"/>
      <c r="AA704" s="112"/>
    </row>
    <row r="705" spans="1:27" ht="14.25" customHeight="1">
      <c r="A705" s="112"/>
      <c r="B705" s="114"/>
      <c r="C705" s="112"/>
      <c r="D705" s="112"/>
      <c r="E705" s="112"/>
      <c r="F705" s="112"/>
      <c r="G705" s="112"/>
      <c r="H705" s="112"/>
      <c r="I705" s="147"/>
      <c r="J705" s="112"/>
      <c r="K705" s="112"/>
      <c r="L705" s="112"/>
      <c r="M705" s="112"/>
      <c r="N705" s="112"/>
      <c r="O705" s="112"/>
      <c r="P705" s="112"/>
      <c r="Q705" s="112"/>
      <c r="R705" s="112"/>
      <c r="S705" s="112"/>
      <c r="T705" s="112"/>
      <c r="U705" s="112"/>
      <c r="V705" s="112"/>
      <c r="W705" s="112"/>
      <c r="X705" s="112"/>
      <c r="Y705" s="112"/>
      <c r="Z705" s="112"/>
      <c r="AA705" s="112"/>
    </row>
    <row r="706" spans="1:27" ht="14.25" customHeight="1">
      <c r="A706" s="112"/>
      <c r="B706" s="114"/>
      <c r="C706" s="112"/>
      <c r="D706" s="112"/>
      <c r="E706" s="112"/>
      <c r="F706" s="112"/>
      <c r="G706" s="112"/>
      <c r="H706" s="112"/>
      <c r="I706" s="147"/>
      <c r="J706" s="112"/>
      <c r="K706" s="112"/>
      <c r="L706" s="112"/>
      <c r="M706" s="112"/>
      <c r="N706" s="112"/>
      <c r="O706" s="112"/>
      <c r="P706" s="112"/>
      <c r="Q706" s="112"/>
      <c r="R706" s="112"/>
      <c r="S706" s="112"/>
      <c r="T706" s="112"/>
      <c r="U706" s="112"/>
      <c r="V706" s="112"/>
      <c r="W706" s="112"/>
      <c r="X706" s="112"/>
      <c r="Y706" s="112"/>
      <c r="Z706" s="112"/>
      <c r="AA706" s="112"/>
    </row>
    <row r="707" spans="1:27" ht="14.25" customHeight="1">
      <c r="A707" s="112"/>
      <c r="B707" s="114"/>
      <c r="C707" s="112"/>
      <c r="D707" s="112"/>
      <c r="E707" s="112"/>
      <c r="F707" s="112"/>
      <c r="G707" s="112"/>
      <c r="H707" s="112"/>
      <c r="I707" s="147"/>
      <c r="J707" s="112"/>
      <c r="K707" s="112"/>
      <c r="L707" s="112"/>
      <c r="M707" s="112"/>
      <c r="N707" s="112"/>
      <c r="O707" s="112"/>
      <c r="P707" s="112"/>
      <c r="Q707" s="112"/>
      <c r="R707" s="112"/>
      <c r="S707" s="112"/>
      <c r="T707" s="112"/>
      <c r="U707" s="112"/>
      <c r="V707" s="112"/>
      <c r="W707" s="112"/>
      <c r="X707" s="112"/>
      <c r="Y707" s="112"/>
      <c r="Z707" s="112"/>
      <c r="AA707" s="112"/>
    </row>
    <row r="708" spans="1:27" ht="14.25" customHeight="1">
      <c r="A708" s="112"/>
      <c r="B708" s="114"/>
      <c r="C708" s="112"/>
      <c r="D708" s="112"/>
      <c r="E708" s="112"/>
      <c r="F708" s="112"/>
      <c r="G708" s="112"/>
      <c r="H708" s="112"/>
      <c r="I708" s="147"/>
      <c r="J708" s="112"/>
      <c r="K708" s="112"/>
      <c r="L708" s="112"/>
      <c r="M708" s="112"/>
      <c r="N708" s="112"/>
      <c r="O708" s="112"/>
      <c r="P708" s="112"/>
      <c r="Q708" s="112"/>
      <c r="R708" s="112"/>
      <c r="S708" s="112"/>
      <c r="T708" s="112"/>
      <c r="U708" s="112"/>
      <c r="V708" s="112"/>
      <c r="W708" s="112"/>
      <c r="X708" s="112"/>
      <c r="Y708" s="112"/>
      <c r="Z708" s="112"/>
      <c r="AA708" s="112"/>
    </row>
    <row r="709" spans="1:27" ht="14.25" customHeight="1">
      <c r="A709" s="112"/>
      <c r="B709" s="114"/>
      <c r="C709" s="112"/>
      <c r="D709" s="112"/>
      <c r="E709" s="112"/>
      <c r="F709" s="112"/>
      <c r="G709" s="112"/>
      <c r="H709" s="112"/>
      <c r="I709" s="147"/>
      <c r="J709" s="112"/>
      <c r="K709" s="112"/>
      <c r="L709" s="112"/>
      <c r="M709" s="112"/>
      <c r="N709" s="112"/>
      <c r="O709" s="112"/>
      <c r="P709" s="112"/>
      <c r="Q709" s="112"/>
      <c r="R709" s="112"/>
      <c r="S709" s="112"/>
      <c r="T709" s="112"/>
      <c r="U709" s="112"/>
      <c r="V709" s="112"/>
      <c r="W709" s="112"/>
      <c r="X709" s="112"/>
      <c r="Y709" s="112"/>
      <c r="Z709" s="112"/>
      <c r="AA709" s="112"/>
    </row>
    <row r="710" spans="1:27" ht="14.25" customHeight="1">
      <c r="A710" s="112"/>
      <c r="B710" s="114"/>
      <c r="C710" s="112"/>
      <c r="D710" s="112"/>
      <c r="E710" s="112"/>
      <c r="F710" s="112"/>
      <c r="G710" s="112"/>
      <c r="H710" s="112"/>
      <c r="I710" s="147"/>
      <c r="J710" s="112"/>
      <c r="K710" s="112"/>
      <c r="L710" s="112"/>
      <c r="M710" s="112"/>
      <c r="N710" s="112"/>
      <c r="O710" s="112"/>
      <c r="P710" s="112"/>
      <c r="Q710" s="112"/>
      <c r="R710" s="112"/>
      <c r="S710" s="112"/>
      <c r="T710" s="112"/>
      <c r="U710" s="112"/>
      <c r="V710" s="112"/>
      <c r="W710" s="112"/>
      <c r="X710" s="112"/>
      <c r="Y710" s="112"/>
      <c r="Z710" s="112"/>
      <c r="AA710" s="112"/>
    </row>
    <row r="711" spans="1:27" ht="14.25" customHeight="1">
      <c r="A711" s="112"/>
      <c r="B711" s="114"/>
      <c r="C711" s="112"/>
      <c r="D711" s="112"/>
      <c r="E711" s="112"/>
      <c r="F711" s="112"/>
      <c r="G711" s="112"/>
      <c r="H711" s="112"/>
      <c r="I711" s="147"/>
      <c r="J711" s="112"/>
      <c r="K711" s="112"/>
      <c r="L711" s="112"/>
      <c r="M711" s="112"/>
      <c r="N711" s="112"/>
      <c r="O711" s="112"/>
      <c r="P711" s="112"/>
      <c r="Q711" s="112"/>
      <c r="R711" s="112"/>
      <c r="S711" s="112"/>
      <c r="T711" s="112"/>
      <c r="U711" s="112"/>
      <c r="V711" s="112"/>
      <c r="W711" s="112"/>
      <c r="X711" s="112"/>
      <c r="Y711" s="112"/>
      <c r="Z711" s="112"/>
      <c r="AA711" s="112"/>
    </row>
    <row r="712" spans="1:27" ht="14.25" customHeight="1">
      <c r="A712" s="112"/>
      <c r="B712" s="114"/>
      <c r="C712" s="112"/>
      <c r="D712" s="112"/>
      <c r="E712" s="112"/>
      <c r="F712" s="112"/>
      <c r="G712" s="112"/>
      <c r="H712" s="112"/>
      <c r="I712" s="147"/>
      <c r="J712" s="112"/>
      <c r="K712" s="112"/>
      <c r="L712" s="112"/>
      <c r="M712" s="112"/>
      <c r="N712" s="112"/>
      <c r="O712" s="112"/>
      <c r="P712" s="112"/>
      <c r="Q712" s="112"/>
      <c r="R712" s="112"/>
      <c r="S712" s="112"/>
      <c r="T712" s="112"/>
      <c r="U712" s="112"/>
      <c r="V712" s="112"/>
      <c r="W712" s="112"/>
      <c r="X712" s="112"/>
      <c r="Y712" s="112"/>
      <c r="Z712" s="112"/>
      <c r="AA712" s="112"/>
    </row>
    <row r="713" spans="1:27" ht="14.25" customHeight="1">
      <c r="A713" s="112"/>
      <c r="B713" s="114"/>
      <c r="C713" s="112"/>
      <c r="D713" s="112"/>
      <c r="E713" s="112"/>
      <c r="F713" s="112"/>
      <c r="G713" s="112"/>
      <c r="H713" s="112"/>
      <c r="I713" s="147"/>
      <c r="J713" s="112"/>
      <c r="K713" s="112"/>
      <c r="L713" s="112"/>
      <c r="M713" s="112"/>
      <c r="N713" s="112"/>
      <c r="O713" s="112"/>
      <c r="P713" s="112"/>
      <c r="Q713" s="112"/>
      <c r="R713" s="112"/>
      <c r="S713" s="112"/>
      <c r="T713" s="112"/>
      <c r="U713" s="112"/>
      <c r="V713" s="112"/>
      <c r="W713" s="112"/>
      <c r="X713" s="112"/>
      <c r="Y713" s="112"/>
      <c r="Z713" s="112"/>
      <c r="AA713" s="112"/>
    </row>
    <row r="714" spans="1:27" ht="14.25" customHeight="1">
      <c r="A714" s="112"/>
      <c r="B714" s="114"/>
      <c r="C714" s="112"/>
      <c r="D714" s="112"/>
      <c r="E714" s="112"/>
      <c r="F714" s="112"/>
      <c r="G714" s="112"/>
      <c r="H714" s="112"/>
      <c r="I714" s="147"/>
      <c r="J714" s="112"/>
      <c r="K714" s="112"/>
      <c r="L714" s="112"/>
      <c r="M714" s="112"/>
      <c r="N714" s="112"/>
      <c r="O714" s="112"/>
      <c r="P714" s="112"/>
      <c r="Q714" s="112"/>
      <c r="R714" s="112"/>
      <c r="S714" s="112"/>
      <c r="T714" s="112"/>
      <c r="U714" s="112"/>
      <c r="V714" s="112"/>
      <c r="W714" s="112"/>
      <c r="X714" s="112"/>
      <c r="Y714" s="112"/>
      <c r="Z714" s="112"/>
      <c r="AA714" s="112"/>
    </row>
    <row r="715" spans="1:27" ht="14.25" customHeight="1">
      <c r="A715" s="112"/>
      <c r="B715" s="114"/>
      <c r="C715" s="112"/>
      <c r="D715" s="112"/>
      <c r="E715" s="112"/>
      <c r="F715" s="112"/>
      <c r="G715" s="112"/>
      <c r="H715" s="112"/>
      <c r="I715" s="147"/>
      <c r="J715" s="112"/>
      <c r="K715" s="112"/>
      <c r="L715" s="112"/>
      <c r="M715" s="112"/>
      <c r="N715" s="112"/>
      <c r="O715" s="112"/>
      <c r="P715" s="112"/>
      <c r="Q715" s="112"/>
      <c r="R715" s="112"/>
      <c r="S715" s="112"/>
      <c r="T715" s="112"/>
      <c r="U715" s="112"/>
      <c r="V715" s="112"/>
      <c r="W715" s="112"/>
      <c r="X715" s="112"/>
      <c r="Y715" s="112"/>
      <c r="Z715" s="112"/>
      <c r="AA715" s="112"/>
    </row>
    <row r="716" spans="1:27" ht="14.25" customHeight="1">
      <c r="A716" s="112"/>
      <c r="B716" s="114"/>
      <c r="C716" s="112"/>
      <c r="D716" s="112"/>
      <c r="E716" s="112"/>
      <c r="F716" s="112"/>
      <c r="G716" s="112"/>
      <c r="H716" s="112"/>
      <c r="I716" s="147"/>
      <c r="J716" s="112"/>
      <c r="K716" s="112"/>
      <c r="L716" s="112"/>
      <c r="M716" s="112"/>
      <c r="N716" s="112"/>
      <c r="O716" s="112"/>
      <c r="P716" s="112"/>
      <c r="Q716" s="112"/>
      <c r="R716" s="112"/>
      <c r="S716" s="112"/>
      <c r="T716" s="112"/>
      <c r="U716" s="112"/>
      <c r="V716" s="112"/>
      <c r="W716" s="112"/>
      <c r="X716" s="112"/>
      <c r="Y716" s="112"/>
      <c r="Z716" s="112"/>
      <c r="AA716" s="112"/>
    </row>
    <row r="717" spans="1:27" ht="14.25" customHeight="1">
      <c r="A717" s="112"/>
      <c r="B717" s="114"/>
      <c r="C717" s="112"/>
      <c r="D717" s="112"/>
      <c r="E717" s="112"/>
      <c r="F717" s="112"/>
      <c r="G717" s="112"/>
      <c r="H717" s="112"/>
      <c r="I717" s="147"/>
      <c r="J717" s="112"/>
      <c r="K717" s="112"/>
      <c r="L717" s="112"/>
      <c r="M717" s="112"/>
      <c r="N717" s="112"/>
      <c r="O717" s="112"/>
      <c r="P717" s="112"/>
      <c r="Q717" s="112"/>
      <c r="R717" s="112"/>
      <c r="S717" s="112"/>
      <c r="T717" s="112"/>
      <c r="U717" s="112"/>
      <c r="V717" s="112"/>
      <c r="W717" s="112"/>
      <c r="X717" s="112"/>
      <c r="Y717" s="112"/>
      <c r="Z717" s="112"/>
      <c r="AA717" s="112"/>
    </row>
    <row r="718" spans="1:27" ht="14.25" customHeight="1">
      <c r="A718" s="112"/>
      <c r="B718" s="114"/>
      <c r="C718" s="112"/>
      <c r="D718" s="112"/>
      <c r="E718" s="112"/>
      <c r="F718" s="112"/>
      <c r="G718" s="112"/>
      <c r="H718" s="112"/>
      <c r="I718" s="147"/>
      <c r="J718" s="112"/>
      <c r="K718" s="112"/>
      <c r="L718" s="112"/>
      <c r="M718" s="112"/>
      <c r="N718" s="112"/>
      <c r="O718" s="112"/>
      <c r="P718" s="112"/>
      <c r="Q718" s="112"/>
      <c r="R718" s="112"/>
      <c r="S718" s="112"/>
      <c r="T718" s="112"/>
      <c r="U718" s="112"/>
      <c r="V718" s="112"/>
      <c r="W718" s="112"/>
      <c r="X718" s="112"/>
      <c r="Y718" s="112"/>
      <c r="Z718" s="112"/>
      <c r="AA718" s="112"/>
    </row>
    <row r="719" spans="1:27" ht="14.25" customHeight="1">
      <c r="A719" s="112"/>
      <c r="B719" s="114"/>
      <c r="C719" s="112"/>
      <c r="D719" s="112"/>
      <c r="E719" s="112"/>
      <c r="F719" s="112"/>
      <c r="G719" s="112"/>
      <c r="H719" s="112"/>
      <c r="I719" s="147"/>
      <c r="J719" s="112"/>
      <c r="K719" s="112"/>
      <c r="L719" s="112"/>
      <c r="M719" s="112"/>
      <c r="N719" s="112"/>
      <c r="O719" s="112"/>
      <c r="P719" s="112"/>
      <c r="Q719" s="112"/>
      <c r="R719" s="112"/>
      <c r="S719" s="112"/>
      <c r="T719" s="112"/>
      <c r="U719" s="112"/>
      <c r="V719" s="112"/>
      <c r="W719" s="112"/>
      <c r="X719" s="112"/>
      <c r="Y719" s="112"/>
      <c r="Z719" s="112"/>
      <c r="AA719" s="112"/>
    </row>
    <row r="720" spans="1:27" ht="14.25" customHeight="1">
      <c r="A720" s="112"/>
      <c r="B720" s="114"/>
      <c r="C720" s="112"/>
      <c r="D720" s="112"/>
      <c r="E720" s="112"/>
      <c r="F720" s="112"/>
      <c r="G720" s="112"/>
      <c r="H720" s="112"/>
      <c r="I720" s="147"/>
      <c r="J720" s="112"/>
      <c r="K720" s="112"/>
      <c r="L720" s="112"/>
      <c r="M720" s="112"/>
      <c r="N720" s="112"/>
      <c r="O720" s="112"/>
      <c r="P720" s="112"/>
      <c r="Q720" s="112"/>
      <c r="R720" s="112"/>
      <c r="S720" s="112"/>
      <c r="T720" s="112"/>
      <c r="U720" s="112"/>
      <c r="V720" s="112"/>
      <c r="W720" s="112"/>
      <c r="X720" s="112"/>
      <c r="Y720" s="112"/>
      <c r="Z720" s="112"/>
      <c r="AA720" s="112"/>
    </row>
    <row r="721" spans="1:27" ht="14.25" customHeight="1">
      <c r="A721" s="112"/>
      <c r="B721" s="114"/>
      <c r="C721" s="112"/>
      <c r="D721" s="112"/>
      <c r="E721" s="112"/>
      <c r="F721" s="112"/>
      <c r="G721" s="112"/>
      <c r="H721" s="112"/>
      <c r="I721" s="147"/>
      <c r="J721" s="112"/>
      <c r="K721" s="112"/>
      <c r="L721" s="112"/>
      <c r="M721" s="112"/>
      <c r="N721" s="112"/>
      <c r="O721" s="112"/>
      <c r="P721" s="112"/>
      <c r="Q721" s="112"/>
      <c r="R721" s="112"/>
      <c r="S721" s="112"/>
      <c r="T721" s="112"/>
      <c r="U721" s="112"/>
      <c r="V721" s="112"/>
      <c r="W721" s="112"/>
      <c r="X721" s="112"/>
      <c r="Y721" s="112"/>
      <c r="Z721" s="112"/>
      <c r="AA721" s="112"/>
    </row>
    <row r="722" spans="1:27" ht="14.25" customHeight="1">
      <c r="A722" s="112"/>
      <c r="B722" s="114"/>
      <c r="C722" s="112"/>
      <c r="D722" s="112"/>
      <c r="E722" s="112"/>
      <c r="F722" s="112"/>
      <c r="G722" s="112"/>
      <c r="H722" s="112"/>
      <c r="I722" s="147"/>
      <c r="J722" s="112"/>
      <c r="K722" s="112"/>
      <c r="L722" s="112"/>
      <c r="M722" s="112"/>
      <c r="N722" s="112"/>
      <c r="O722" s="112"/>
      <c r="P722" s="112"/>
      <c r="Q722" s="112"/>
      <c r="R722" s="112"/>
      <c r="S722" s="112"/>
      <c r="T722" s="112"/>
      <c r="U722" s="112"/>
      <c r="V722" s="112"/>
      <c r="W722" s="112"/>
      <c r="X722" s="112"/>
      <c r="Y722" s="112"/>
      <c r="Z722" s="112"/>
      <c r="AA722" s="112"/>
    </row>
    <row r="723" spans="1:27" ht="14.25" customHeight="1">
      <c r="A723" s="112"/>
      <c r="B723" s="114"/>
      <c r="C723" s="112"/>
      <c r="D723" s="112"/>
      <c r="E723" s="112"/>
      <c r="F723" s="112"/>
      <c r="G723" s="112"/>
      <c r="H723" s="112"/>
      <c r="I723" s="147"/>
      <c r="J723" s="112"/>
      <c r="K723" s="112"/>
      <c r="L723" s="112"/>
      <c r="M723" s="112"/>
      <c r="N723" s="112"/>
      <c r="O723" s="112"/>
      <c r="P723" s="112"/>
      <c r="Q723" s="112"/>
      <c r="R723" s="112"/>
      <c r="S723" s="112"/>
      <c r="T723" s="112"/>
      <c r="U723" s="112"/>
      <c r="V723" s="112"/>
      <c r="W723" s="112"/>
      <c r="X723" s="112"/>
      <c r="Y723" s="112"/>
      <c r="Z723" s="112"/>
      <c r="AA723" s="112"/>
    </row>
    <row r="724" spans="1:27" ht="14.25" customHeight="1">
      <c r="A724" s="112"/>
      <c r="B724" s="114"/>
      <c r="C724" s="112"/>
      <c r="D724" s="112"/>
      <c r="E724" s="112"/>
      <c r="F724" s="112"/>
      <c r="G724" s="112"/>
      <c r="H724" s="112"/>
      <c r="I724" s="147"/>
      <c r="J724" s="112"/>
      <c r="K724" s="112"/>
      <c r="L724" s="112"/>
      <c r="M724" s="112"/>
      <c r="N724" s="112"/>
      <c r="O724" s="112"/>
      <c r="P724" s="112"/>
      <c r="Q724" s="112"/>
      <c r="R724" s="112"/>
      <c r="S724" s="112"/>
      <c r="T724" s="112"/>
      <c r="U724" s="112"/>
      <c r="V724" s="112"/>
      <c r="W724" s="112"/>
      <c r="X724" s="112"/>
      <c r="Y724" s="112"/>
      <c r="Z724" s="112"/>
      <c r="AA724" s="112"/>
    </row>
    <row r="725" spans="1:27" ht="14.25" customHeight="1">
      <c r="A725" s="112"/>
      <c r="B725" s="114"/>
      <c r="C725" s="112"/>
      <c r="D725" s="112"/>
      <c r="E725" s="112"/>
      <c r="F725" s="112"/>
      <c r="G725" s="112"/>
      <c r="H725" s="112"/>
      <c r="I725" s="147"/>
      <c r="J725" s="112"/>
      <c r="K725" s="112"/>
      <c r="L725" s="112"/>
      <c r="M725" s="112"/>
      <c r="N725" s="112"/>
      <c r="O725" s="112"/>
      <c r="P725" s="112"/>
      <c r="Q725" s="112"/>
      <c r="R725" s="112"/>
      <c r="S725" s="112"/>
      <c r="T725" s="112"/>
      <c r="U725" s="112"/>
      <c r="V725" s="112"/>
      <c r="W725" s="112"/>
      <c r="X725" s="112"/>
      <c r="Y725" s="112"/>
      <c r="Z725" s="112"/>
      <c r="AA725" s="112"/>
    </row>
    <row r="726" spans="1:27" ht="14.25" customHeight="1">
      <c r="A726" s="112"/>
      <c r="B726" s="114"/>
      <c r="C726" s="112"/>
      <c r="D726" s="112"/>
      <c r="E726" s="112"/>
      <c r="F726" s="112"/>
      <c r="G726" s="112"/>
      <c r="H726" s="112"/>
      <c r="I726" s="147"/>
      <c r="J726" s="112"/>
      <c r="K726" s="112"/>
      <c r="L726" s="112"/>
      <c r="M726" s="112"/>
      <c r="N726" s="112"/>
      <c r="O726" s="112"/>
      <c r="P726" s="112"/>
      <c r="Q726" s="112"/>
      <c r="R726" s="112"/>
      <c r="S726" s="112"/>
      <c r="T726" s="112"/>
      <c r="U726" s="112"/>
      <c r="V726" s="112"/>
      <c r="W726" s="112"/>
      <c r="X726" s="112"/>
      <c r="Y726" s="112"/>
      <c r="Z726" s="112"/>
      <c r="AA726" s="112"/>
    </row>
    <row r="727" spans="1:27" ht="14.25" customHeight="1">
      <c r="A727" s="112"/>
      <c r="B727" s="114"/>
      <c r="C727" s="112"/>
      <c r="D727" s="112"/>
      <c r="E727" s="112"/>
      <c r="F727" s="112"/>
      <c r="G727" s="112"/>
      <c r="H727" s="112"/>
      <c r="I727" s="147"/>
      <c r="J727" s="112"/>
      <c r="K727" s="112"/>
      <c r="L727" s="112"/>
      <c r="M727" s="112"/>
      <c r="N727" s="112"/>
      <c r="O727" s="112"/>
      <c r="P727" s="112"/>
      <c r="Q727" s="112"/>
      <c r="R727" s="112"/>
      <c r="S727" s="112"/>
      <c r="T727" s="112"/>
      <c r="U727" s="112"/>
      <c r="V727" s="112"/>
      <c r="W727" s="112"/>
      <c r="X727" s="112"/>
      <c r="Y727" s="112"/>
      <c r="Z727" s="112"/>
      <c r="AA727" s="112"/>
    </row>
    <row r="728" spans="1:27" ht="14.25" customHeight="1">
      <c r="A728" s="112"/>
      <c r="B728" s="114"/>
      <c r="C728" s="112"/>
      <c r="D728" s="112"/>
      <c r="E728" s="112"/>
      <c r="F728" s="112"/>
      <c r="G728" s="112"/>
      <c r="H728" s="112"/>
      <c r="I728" s="147"/>
      <c r="J728" s="112"/>
      <c r="K728" s="112"/>
      <c r="L728" s="112"/>
      <c r="M728" s="112"/>
      <c r="N728" s="112"/>
      <c r="O728" s="112"/>
      <c r="P728" s="112"/>
      <c r="Q728" s="112"/>
      <c r="R728" s="112"/>
      <c r="S728" s="112"/>
      <c r="T728" s="112"/>
      <c r="U728" s="112"/>
      <c r="V728" s="112"/>
      <c r="W728" s="112"/>
      <c r="X728" s="112"/>
      <c r="Y728" s="112"/>
      <c r="Z728" s="112"/>
      <c r="AA728" s="112"/>
    </row>
    <row r="729" spans="1:27" ht="14.25" customHeight="1">
      <c r="A729" s="112"/>
      <c r="B729" s="114"/>
      <c r="C729" s="112"/>
      <c r="D729" s="112"/>
      <c r="E729" s="112"/>
      <c r="F729" s="112"/>
      <c r="G729" s="112"/>
      <c r="H729" s="112"/>
      <c r="I729" s="147"/>
      <c r="J729" s="112"/>
      <c r="K729" s="112"/>
      <c r="L729" s="112"/>
      <c r="M729" s="112"/>
      <c r="N729" s="112"/>
      <c r="O729" s="112"/>
      <c r="P729" s="112"/>
      <c r="Q729" s="112"/>
      <c r="R729" s="112"/>
      <c r="S729" s="112"/>
      <c r="T729" s="112"/>
      <c r="U729" s="112"/>
      <c r="V729" s="112"/>
      <c r="W729" s="112"/>
      <c r="X729" s="112"/>
      <c r="Y729" s="112"/>
      <c r="Z729" s="112"/>
      <c r="AA729" s="112"/>
    </row>
    <row r="730" spans="1:27" ht="14.25" customHeight="1">
      <c r="A730" s="112"/>
      <c r="B730" s="114"/>
      <c r="C730" s="112"/>
      <c r="D730" s="112"/>
      <c r="E730" s="112"/>
      <c r="F730" s="112"/>
      <c r="G730" s="112"/>
      <c r="H730" s="112"/>
      <c r="I730" s="147"/>
      <c r="J730" s="112"/>
      <c r="K730" s="112"/>
      <c r="L730" s="112"/>
      <c r="M730" s="112"/>
      <c r="N730" s="112"/>
      <c r="O730" s="112"/>
      <c r="P730" s="112"/>
      <c r="Q730" s="112"/>
      <c r="R730" s="112"/>
      <c r="S730" s="112"/>
      <c r="T730" s="112"/>
      <c r="U730" s="112"/>
      <c r="V730" s="112"/>
      <c r="W730" s="112"/>
      <c r="X730" s="112"/>
      <c r="Y730" s="112"/>
      <c r="Z730" s="112"/>
      <c r="AA730" s="112"/>
    </row>
    <row r="731" spans="1:27" ht="14.25" customHeight="1">
      <c r="A731" s="112"/>
      <c r="B731" s="114"/>
      <c r="C731" s="112"/>
      <c r="D731" s="112"/>
      <c r="E731" s="112"/>
      <c r="F731" s="112"/>
      <c r="G731" s="112"/>
      <c r="H731" s="112"/>
      <c r="I731" s="147"/>
      <c r="J731" s="112"/>
      <c r="K731" s="112"/>
      <c r="L731" s="112"/>
      <c r="M731" s="112"/>
      <c r="N731" s="112"/>
      <c r="O731" s="112"/>
      <c r="P731" s="112"/>
      <c r="Q731" s="112"/>
      <c r="R731" s="112"/>
      <c r="S731" s="112"/>
      <c r="T731" s="112"/>
      <c r="U731" s="112"/>
      <c r="V731" s="112"/>
      <c r="W731" s="112"/>
      <c r="X731" s="112"/>
      <c r="Y731" s="112"/>
      <c r="Z731" s="112"/>
      <c r="AA731" s="112"/>
    </row>
    <row r="732" spans="1:27" ht="14.25" customHeight="1">
      <c r="A732" s="112"/>
      <c r="B732" s="114"/>
      <c r="C732" s="112"/>
      <c r="D732" s="112"/>
      <c r="E732" s="112"/>
      <c r="F732" s="112"/>
      <c r="G732" s="112"/>
      <c r="H732" s="112"/>
      <c r="I732" s="147"/>
      <c r="J732" s="112"/>
      <c r="K732" s="112"/>
      <c r="L732" s="112"/>
      <c r="M732" s="112"/>
      <c r="N732" s="112"/>
      <c r="O732" s="112"/>
      <c r="P732" s="112"/>
      <c r="Q732" s="112"/>
      <c r="R732" s="112"/>
      <c r="S732" s="112"/>
      <c r="T732" s="112"/>
      <c r="U732" s="112"/>
      <c r="V732" s="112"/>
      <c r="W732" s="112"/>
      <c r="X732" s="112"/>
      <c r="Y732" s="112"/>
      <c r="Z732" s="112"/>
      <c r="AA732" s="112"/>
    </row>
    <row r="733" spans="1:27" ht="14.25" customHeight="1">
      <c r="A733" s="112"/>
      <c r="B733" s="114"/>
      <c r="C733" s="112"/>
      <c r="D733" s="112"/>
      <c r="E733" s="112"/>
      <c r="F733" s="112"/>
      <c r="G733" s="112"/>
      <c r="H733" s="112"/>
      <c r="I733" s="147"/>
      <c r="J733" s="112"/>
      <c r="K733" s="112"/>
      <c r="L733" s="112"/>
      <c r="M733" s="112"/>
      <c r="N733" s="112"/>
      <c r="O733" s="112"/>
      <c r="P733" s="112"/>
      <c r="Q733" s="112"/>
      <c r="R733" s="112"/>
      <c r="S733" s="112"/>
      <c r="T733" s="112"/>
      <c r="U733" s="112"/>
      <c r="V733" s="112"/>
      <c r="W733" s="112"/>
      <c r="X733" s="112"/>
      <c r="Y733" s="112"/>
      <c r="Z733" s="112"/>
      <c r="AA733" s="112"/>
    </row>
    <row r="734" spans="1:27" ht="14.25" customHeight="1">
      <c r="A734" s="112"/>
      <c r="B734" s="114"/>
      <c r="C734" s="112"/>
      <c r="D734" s="112"/>
      <c r="E734" s="112"/>
      <c r="F734" s="112"/>
      <c r="G734" s="112"/>
      <c r="H734" s="112"/>
      <c r="I734" s="147"/>
      <c r="J734" s="112"/>
      <c r="K734" s="112"/>
      <c r="L734" s="112"/>
      <c r="M734" s="112"/>
      <c r="N734" s="112"/>
      <c r="O734" s="112"/>
      <c r="P734" s="112"/>
      <c r="Q734" s="112"/>
      <c r="R734" s="112"/>
      <c r="S734" s="112"/>
      <c r="T734" s="112"/>
      <c r="U734" s="112"/>
      <c r="V734" s="112"/>
      <c r="W734" s="112"/>
      <c r="X734" s="112"/>
      <c r="Y734" s="112"/>
      <c r="Z734" s="112"/>
      <c r="AA734" s="112"/>
    </row>
    <row r="735" spans="1:27" ht="14.25" customHeight="1">
      <c r="A735" s="112"/>
      <c r="B735" s="114"/>
      <c r="C735" s="112"/>
      <c r="D735" s="112"/>
      <c r="E735" s="112"/>
      <c r="F735" s="112"/>
      <c r="G735" s="112"/>
      <c r="H735" s="112"/>
      <c r="I735" s="147"/>
      <c r="J735" s="112"/>
      <c r="K735" s="112"/>
      <c r="L735" s="112"/>
      <c r="M735" s="112"/>
      <c r="N735" s="112"/>
      <c r="O735" s="112"/>
      <c r="P735" s="112"/>
      <c r="Q735" s="112"/>
      <c r="R735" s="112"/>
      <c r="S735" s="112"/>
      <c r="T735" s="112"/>
      <c r="U735" s="112"/>
      <c r="V735" s="112"/>
      <c r="W735" s="112"/>
      <c r="X735" s="112"/>
      <c r="Y735" s="112"/>
      <c r="Z735" s="112"/>
      <c r="AA735" s="112"/>
    </row>
    <row r="736" spans="1:27" ht="14.25" customHeight="1">
      <c r="A736" s="112"/>
      <c r="B736" s="114"/>
      <c r="C736" s="112"/>
      <c r="D736" s="112"/>
      <c r="E736" s="112"/>
      <c r="F736" s="112"/>
      <c r="G736" s="112"/>
      <c r="H736" s="112"/>
      <c r="I736" s="147"/>
      <c r="J736" s="112"/>
      <c r="K736" s="112"/>
      <c r="L736" s="112"/>
      <c r="M736" s="112"/>
      <c r="N736" s="112"/>
      <c r="O736" s="112"/>
      <c r="P736" s="112"/>
      <c r="Q736" s="112"/>
      <c r="R736" s="112"/>
      <c r="S736" s="112"/>
      <c r="T736" s="112"/>
      <c r="U736" s="112"/>
      <c r="V736" s="112"/>
      <c r="W736" s="112"/>
      <c r="X736" s="112"/>
      <c r="Y736" s="112"/>
      <c r="Z736" s="112"/>
      <c r="AA736" s="112"/>
    </row>
    <row r="737" spans="1:27" ht="14.25" customHeight="1">
      <c r="A737" s="112"/>
      <c r="B737" s="114"/>
      <c r="C737" s="112"/>
      <c r="D737" s="112"/>
      <c r="E737" s="112"/>
      <c r="F737" s="112"/>
      <c r="G737" s="112"/>
      <c r="H737" s="112"/>
      <c r="I737" s="147"/>
      <c r="J737" s="112"/>
      <c r="K737" s="112"/>
      <c r="L737" s="112"/>
      <c r="M737" s="112"/>
      <c r="N737" s="112"/>
      <c r="O737" s="112"/>
      <c r="P737" s="112"/>
      <c r="Q737" s="112"/>
      <c r="R737" s="112"/>
      <c r="S737" s="112"/>
      <c r="T737" s="112"/>
      <c r="U737" s="112"/>
      <c r="V737" s="112"/>
      <c r="W737" s="112"/>
      <c r="X737" s="112"/>
      <c r="Y737" s="112"/>
      <c r="Z737" s="112"/>
      <c r="AA737" s="112"/>
    </row>
    <row r="738" spans="1:27" ht="14.25" customHeight="1">
      <c r="A738" s="112"/>
      <c r="B738" s="114"/>
      <c r="C738" s="112"/>
      <c r="D738" s="112"/>
      <c r="E738" s="112"/>
      <c r="F738" s="112"/>
      <c r="G738" s="112"/>
      <c r="H738" s="112"/>
      <c r="I738" s="147"/>
      <c r="J738" s="112"/>
      <c r="K738" s="112"/>
      <c r="L738" s="112"/>
      <c r="M738" s="112"/>
      <c r="N738" s="112"/>
      <c r="O738" s="112"/>
      <c r="P738" s="112"/>
      <c r="Q738" s="112"/>
      <c r="R738" s="112"/>
      <c r="S738" s="112"/>
      <c r="T738" s="112"/>
      <c r="U738" s="112"/>
      <c r="V738" s="112"/>
      <c r="W738" s="112"/>
      <c r="X738" s="112"/>
      <c r="Y738" s="112"/>
      <c r="Z738" s="112"/>
      <c r="AA738" s="112"/>
    </row>
    <row r="739" spans="1:27" ht="14.25" customHeight="1">
      <c r="A739" s="112"/>
      <c r="B739" s="114"/>
      <c r="C739" s="112"/>
      <c r="D739" s="112"/>
      <c r="E739" s="112"/>
      <c r="F739" s="112"/>
      <c r="G739" s="112"/>
      <c r="H739" s="112"/>
      <c r="I739" s="147"/>
      <c r="J739" s="112"/>
      <c r="K739" s="112"/>
      <c r="L739" s="112"/>
      <c r="M739" s="112"/>
      <c r="N739" s="112"/>
      <c r="O739" s="112"/>
      <c r="P739" s="112"/>
      <c r="Q739" s="112"/>
      <c r="R739" s="112"/>
      <c r="S739" s="112"/>
      <c r="T739" s="112"/>
      <c r="U739" s="112"/>
      <c r="V739" s="112"/>
      <c r="W739" s="112"/>
      <c r="X739" s="112"/>
      <c r="Y739" s="112"/>
      <c r="Z739" s="112"/>
      <c r="AA739" s="112"/>
    </row>
    <row r="740" spans="1:27" ht="14.25" customHeight="1">
      <c r="A740" s="112"/>
      <c r="B740" s="114"/>
      <c r="C740" s="112"/>
      <c r="D740" s="112"/>
      <c r="E740" s="112"/>
      <c r="F740" s="112"/>
      <c r="G740" s="112"/>
      <c r="H740" s="112"/>
      <c r="I740" s="147"/>
      <c r="J740" s="112"/>
      <c r="K740" s="112"/>
      <c r="L740" s="112"/>
      <c r="M740" s="112"/>
      <c r="N740" s="112"/>
      <c r="O740" s="112"/>
      <c r="P740" s="112"/>
      <c r="Q740" s="112"/>
      <c r="R740" s="112"/>
      <c r="S740" s="112"/>
      <c r="T740" s="112"/>
      <c r="U740" s="112"/>
      <c r="V740" s="112"/>
      <c r="W740" s="112"/>
      <c r="X740" s="112"/>
      <c r="Y740" s="112"/>
      <c r="Z740" s="112"/>
      <c r="AA740" s="112"/>
    </row>
    <row r="741" spans="1:27" ht="14.25" customHeight="1">
      <c r="A741" s="112"/>
      <c r="B741" s="114"/>
      <c r="C741" s="112"/>
      <c r="D741" s="112"/>
      <c r="E741" s="112"/>
      <c r="F741" s="112"/>
      <c r="G741" s="112"/>
      <c r="H741" s="112"/>
      <c r="I741" s="147"/>
      <c r="J741" s="112"/>
      <c r="K741" s="112"/>
      <c r="L741" s="112"/>
      <c r="M741" s="112"/>
      <c r="N741" s="112"/>
      <c r="O741" s="112"/>
      <c r="P741" s="112"/>
      <c r="Q741" s="112"/>
      <c r="R741" s="112"/>
      <c r="S741" s="112"/>
      <c r="T741" s="112"/>
      <c r="U741" s="112"/>
      <c r="V741" s="112"/>
      <c r="W741" s="112"/>
      <c r="X741" s="112"/>
      <c r="Y741" s="112"/>
      <c r="Z741" s="112"/>
      <c r="AA741" s="112"/>
    </row>
    <row r="742" spans="1:27" ht="14.25" customHeight="1">
      <c r="A742" s="112"/>
      <c r="B742" s="114"/>
      <c r="C742" s="112"/>
      <c r="D742" s="112"/>
      <c r="E742" s="112"/>
      <c r="F742" s="112"/>
      <c r="G742" s="112"/>
      <c r="H742" s="112"/>
      <c r="I742" s="147"/>
      <c r="J742" s="112"/>
      <c r="K742" s="112"/>
      <c r="L742" s="112"/>
      <c r="M742" s="112"/>
      <c r="N742" s="112"/>
      <c r="O742" s="112"/>
      <c r="P742" s="112"/>
      <c r="Q742" s="112"/>
      <c r="R742" s="112"/>
      <c r="S742" s="112"/>
      <c r="T742" s="112"/>
      <c r="U742" s="112"/>
      <c r="V742" s="112"/>
      <c r="W742" s="112"/>
      <c r="X742" s="112"/>
      <c r="Y742" s="112"/>
      <c r="Z742" s="112"/>
      <c r="AA742" s="112"/>
    </row>
    <row r="743" spans="1:27" ht="14.25" customHeight="1">
      <c r="A743" s="112"/>
      <c r="B743" s="114"/>
      <c r="C743" s="112"/>
      <c r="D743" s="112"/>
      <c r="E743" s="112"/>
      <c r="F743" s="112"/>
      <c r="G743" s="112"/>
      <c r="H743" s="112"/>
      <c r="I743" s="147"/>
      <c r="J743" s="112"/>
      <c r="K743" s="112"/>
      <c r="L743" s="112"/>
      <c r="M743" s="112"/>
      <c r="N743" s="112"/>
      <c r="O743" s="112"/>
      <c r="P743" s="112"/>
      <c r="Q743" s="112"/>
      <c r="R743" s="112"/>
      <c r="S743" s="112"/>
      <c r="T743" s="112"/>
      <c r="U743" s="112"/>
      <c r="V743" s="112"/>
      <c r="W743" s="112"/>
      <c r="X743" s="112"/>
      <c r="Y743" s="112"/>
      <c r="Z743" s="112"/>
      <c r="AA743" s="112"/>
    </row>
    <row r="744" spans="1:27" ht="14.25" customHeight="1">
      <c r="A744" s="112"/>
      <c r="B744" s="114"/>
      <c r="C744" s="112"/>
      <c r="D744" s="112"/>
      <c r="E744" s="112"/>
      <c r="F744" s="112"/>
      <c r="G744" s="112"/>
      <c r="H744" s="112"/>
      <c r="I744" s="147"/>
      <c r="J744" s="112"/>
      <c r="K744" s="112"/>
      <c r="L744" s="112"/>
      <c r="M744" s="112"/>
      <c r="N744" s="112"/>
      <c r="O744" s="112"/>
      <c r="P744" s="112"/>
      <c r="Q744" s="112"/>
      <c r="R744" s="112"/>
      <c r="S744" s="112"/>
      <c r="T744" s="112"/>
      <c r="U744" s="112"/>
      <c r="V744" s="112"/>
      <c r="W744" s="112"/>
      <c r="X744" s="112"/>
      <c r="Y744" s="112"/>
      <c r="Z744" s="112"/>
      <c r="AA744" s="112"/>
    </row>
    <row r="745" spans="1:27" ht="14.25" customHeight="1">
      <c r="A745" s="112"/>
      <c r="B745" s="114"/>
      <c r="C745" s="112"/>
      <c r="D745" s="112"/>
      <c r="E745" s="112"/>
      <c r="F745" s="112"/>
      <c r="G745" s="112"/>
      <c r="H745" s="112"/>
      <c r="I745" s="147"/>
      <c r="J745" s="112"/>
      <c r="K745" s="112"/>
      <c r="L745" s="112"/>
      <c r="M745" s="112"/>
      <c r="N745" s="112"/>
      <c r="O745" s="112"/>
      <c r="P745" s="112"/>
      <c r="Q745" s="112"/>
      <c r="R745" s="112"/>
      <c r="S745" s="112"/>
      <c r="T745" s="112"/>
      <c r="U745" s="112"/>
      <c r="V745" s="112"/>
      <c r="W745" s="112"/>
      <c r="X745" s="112"/>
      <c r="Y745" s="112"/>
      <c r="Z745" s="112"/>
      <c r="AA745" s="112"/>
    </row>
    <row r="746" spans="1:27" ht="14.25" customHeight="1">
      <c r="A746" s="112"/>
      <c r="B746" s="114"/>
      <c r="C746" s="112"/>
      <c r="D746" s="112"/>
      <c r="E746" s="112"/>
      <c r="F746" s="112"/>
      <c r="G746" s="112"/>
      <c r="H746" s="112"/>
      <c r="I746" s="147"/>
      <c r="J746" s="112"/>
      <c r="K746" s="112"/>
      <c r="L746" s="112"/>
      <c r="M746" s="112"/>
      <c r="N746" s="112"/>
      <c r="O746" s="112"/>
      <c r="P746" s="112"/>
      <c r="Q746" s="112"/>
      <c r="R746" s="112"/>
      <c r="S746" s="112"/>
      <c r="T746" s="112"/>
      <c r="U746" s="112"/>
      <c r="V746" s="112"/>
      <c r="W746" s="112"/>
      <c r="X746" s="112"/>
      <c r="Y746" s="112"/>
      <c r="Z746" s="112"/>
      <c r="AA746" s="112"/>
    </row>
    <row r="747" spans="1:27" ht="14.25" customHeight="1">
      <c r="A747" s="112"/>
      <c r="B747" s="114"/>
      <c r="C747" s="112"/>
      <c r="D747" s="112"/>
      <c r="E747" s="112"/>
      <c r="F747" s="112"/>
      <c r="G747" s="112"/>
      <c r="H747" s="112"/>
      <c r="I747" s="147"/>
      <c r="J747" s="112"/>
      <c r="K747" s="112"/>
      <c r="L747" s="112"/>
      <c r="M747" s="112"/>
      <c r="N747" s="112"/>
      <c r="O747" s="112"/>
      <c r="P747" s="112"/>
      <c r="Q747" s="112"/>
      <c r="R747" s="112"/>
      <c r="S747" s="112"/>
      <c r="T747" s="112"/>
      <c r="U747" s="112"/>
      <c r="V747" s="112"/>
      <c r="W747" s="112"/>
      <c r="X747" s="112"/>
      <c r="Y747" s="112"/>
      <c r="Z747" s="112"/>
      <c r="AA747" s="112"/>
    </row>
    <row r="748" spans="1:27" ht="14.25" customHeight="1">
      <c r="A748" s="112"/>
      <c r="B748" s="114"/>
      <c r="C748" s="112"/>
      <c r="D748" s="112"/>
      <c r="E748" s="112"/>
      <c r="F748" s="112"/>
      <c r="G748" s="112"/>
      <c r="H748" s="112"/>
      <c r="I748" s="147"/>
      <c r="J748" s="112"/>
      <c r="K748" s="112"/>
      <c r="L748" s="112"/>
      <c r="M748" s="112"/>
      <c r="N748" s="112"/>
      <c r="O748" s="112"/>
      <c r="P748" s="112"/>
      <c r="Q748" s="112"/>
      <c r="R748" s="112"/>
      <c r="S748" s="112"/>
      <c r="T748" s="112"/>
      <c r="U748" s="112"/>
      <c r="V748" s="112"/>
      <c r="W748" s="112"/>
      <c r="X748" s="112"/>
      <c r="Y748" s="112"/>
      <c r="Z748" s="112"/>
      <c r="AA748" s="112"/>
    </row>
    <row r="749" spans="1:27" ht="14.25" customHeight="1">
      <c r="A749" s="112"/>
      <c r="B749" s="114"/>
      <c r="C749" s="112"/>
      <c r="D749" s="112"/>
      <c r="E749" s="112"/>
      <c r="F749" s="112"/>
      <c r="G749" s="112"/>
      <c r="H749" s="112"/>
      <c r="I749" s="147"/>
      <c r="J749" s="112"/>
      <c r="K749" s="112"/>
      <c r="L749" s="112"/>
      <c r="M749" s="112"/>
      <c r="N749" s="112"/>
      <c r="O749" s="112"/>
      <c r="P749" s="112"/>
      <c r="Q749" s="112"/>
      <c r="R749" s="112"/>
      <c r="S749" s="112"/>
      <c r="T749" s="112"/>
      <c r="U749" s="112"/>
      <c r="V749" s="112"/>
      <c r="W749" s="112"/>
      <c r="X749" s="112"/>
      <c r="Y749" s="112"/>
      <c r="Z749" s="112"/>
      <c r="AA749" s="112"/>
    </row>
    <row r="750" spans="1:27" ht="14.25" customHeight="1">
      <c r="A750" s="112"/>
      <c r="B750" s="114"/>
      <c r="C750" s="112"/>
      <c r="D750" s="112"/>
      <c r="E750" s="112"/>
      <c r="F750" s="112"/>
      <c r="G750" s="112"/>
      <c r="H750" s="112"/>
      <c r="I750" s="147"/>
      <c r="J750" s="112"/>
      <c r="K750" s="112"/>
      <c r="L750" s="112"/>
      <c r="M750" s="112"/>
      <c r="N750" s="112"/>
      <c r="O750" s="112"/>
      <c r="P750" s="112"/>
      <c r="Q750" s="112"/>
      <c r="R750" s="112"/>
      <c r="S750" s="112"/>
      <c r="T750" s="112"/>
      <c r="U750" s="112"/>
      <c r="V750" s="112"/>
      <c r="W750" s="112"/>
      <c r="X750" s="112"/>
      <c r="Y750" s="112"/>
      <c r="Z750" s="112"/>
      <c r="AA750" s="112"/>
    </row>
    <row r="751" spans="1:27" ht="14.25" customHeight="1">
      <c r="A751" s="112"/>
      <c r="B751" s="114"/>
      <c r="C751" s="112"/>
      <c r="D751" s="112"/>
      <c r="E751" s="112"/>
      <c r="F751" s="112"/>
      <c r="G751" s="112"/>
      <c r="H751" s="112"/>
      <c r="I751" s="147"/>
      <c r="J751" s="112"/>
      <c r="K751" s="112"/>
      <c r="L751" s="112"/>
      <c r="M751" s="112"/>
      <c r="N751" s="112"/>
      <c r="O751" s="112"/>
      <c r="P751" s="112"/>
      <c r="Q751" s="112"/>
      <c r="R751" s="112"/>
      <c r="S751" s="112"/>
      <c r="T751" s="112"/>
      <c r="U751" s="112"/>
      <c r="V751" s="112"/>
      <c r="W751" s="112"/>
      <c r="X751" s="112"/>
      <c r="Y751" s="112"/>
      <c r="Z751" s="112"/>
      <c r="AA751" s="112"/>
    </row>
    <row r="752" spans="1:27" ht="14.25" customHeight="1">
      <c r="A752" s="112"/>
      <c r="B752" s="114"/>
      <c r="C752" s="112"/>
      <c r="D752" s="112"/>
      <c r="E752" s="112"/>
      <c r="F752" s="112"/>
      <c r="G752" s="112"/>
      <c r="H752" s="112"/>
      <c r="I752" s="147"/>
      <c r="J752" s="112"/>
      <c r="K752" s="112"/>
      <c r="L752" s="112"/>
      <c r="M752" s="112"/>
      <c r="N752" s="112"/>
      <c r="O752" s="112"/>
      <c r="P752" s="112"/>
      <c r="Q752" s="112"/>
      <c r="R752" s="112"/>
      <c r="S752" s="112"/>
      <c r="T752" s="112"/>
      <c r="U752" s="112"/>
      <c r="V752" s="112"/>
      <c r="W752" s="112"/>
      <c r="X752" s="112"/>
      <c r="Y752" s="112"/>
      <c r="Z752" s="112"/>
      <c r="AA752" s="112"/>
    </row>
    <row r="753" spans="1:27" ht="14.25" customHeight="1">
      <c r="A753" s="112"/>
      <c r="B753" s="114"/>
      <c r="C753" s="112"/>
      <c r="D753" s="112"/>
      <c r="E753" s="112"/>
      <c r="F753" s="112"/>
      <c r="G753" s="112"/>
      <c r="H753" s="112"/>
      <c r="I753" s="147"/>
      <c r="J753" s="112"/>
      <c r="K753" s="112"/>
      <c r="L753" s="112"/>
      <c r="M753" s="112"/>
      <c r="N753" s="112"/>
      <c r="O753" s="112"/>
      <c r="P753" s="112"/>
      <c r="Q753" s="112"/>
      <c r="R753" s="112"/>
      <c r="S753" s="112"/>
      <c r="T753" s="112"/>
      <c r="U753" s="112"/>
      <c r="V753" s="112"/>
      <c r="W753" s="112"/>
      <c r="X753" s="112"/>
      <c r="Y753" s="112"/>
      <c r="Z753" s="112"/>
      <c r="AA753" s="112"/>
    </row>
    <row r="754" spans="1:27" ht="14.25" customHeight="1">
      <c r="A754" s="112"/>
      <c r="B754" s="114"/>
      <c r="C754" s="112"/>
      <c r="D754" s="112"/>
      <c r="E754" s="112"/>
      <c r="F754" s="112"/>
      <c r="G754" s="112"/>
      <c r="H754" s="112"/>
      <c r="I754" s="147"/>
      <c r="J754" s="112"/>
      <c r="K754" s="112"/>
      <c r="L754" s="112"/>
      <c r="M754" s="112"/>
      <c r="N754" s="112"/>
      <c r="O754" s="112"/>
      <c r="P754" s="112"/>
      <c r="Q754" s="112"/>
      <c r="R754" s="112"/>
      <c r="S754" s="112"/>
      <c r="T754" s="112"/>
      <c r="U754" s="112"/>
      <c r="V754" s="112"/>
      <c r="W754" s="112"/>
      <c r="X754" s="112"/>
      <c r="Y754" s="112"/>
      <c r="Z754" s="112"/>
      <c r="AA754" s="112"/>
    </row>
    <row r="755" spans="1:27" ht="14.25" customHeight="1">
      <c r="A755" s="112"/>
      <c r="B755" s="114"/>
      <c r="C755" s="112"/>
      <c r="D755" s="112"/>
      <c r="E755" s="112"/>
      <c r="F755" s="112"/>
      <c r="G755" s="112"/>
      <c r="H755" s="112"/>
      <c r="I755" s="147"/>
      <c r="J755" s="112"/>
      <c r="K755" s="112"/>
      <c r="L755" s="112"/>
      <c r="M755" s="112"/>
      <c r="N755" s="112"/>
      <c r="O755" s="112"/>
      <c r="P755" s="112"/>
      <c r="Q755" s="112"/>
      <c r="R755" s="112"/>
      <c r="S755" s="112"/>
      <c r="T755" s="112"/>
      <c r="U755" s="112"/>
      <c r="V755" s="112"/>
      <c r="W755" s="112"/>
      <c r="X755" s="112"/>
      <c r="Y755" s="112"/>
      <c r="Z755" s="112"/>
      <c r="AA755" s="112"/>
    </row>
    <row r="756" spans="1:27" ht="14.25" customHeight="1">
      <c r="A756" s="112"/>
      <c r="B756" s="114"/>
      <c r="C756" s="112"/>
      <c r="D756" s="112"/>
      <c r="E756" s="112"/>
      <c r="F756" s="112"/>
      <c r="G756" s="112"/>
      <c r="H756" s="112"/>
      <c r="I756" s="147"/>
      <c r="J756" s="112"/>
      <c r="K756" s="112"/>
      <c r="L756" s="112"/>
      <c r="M756" s="112"/>
      <c r="N756" s="112"/>
      <c r="O756" s="112"/>
      <c r="P756" s="112"/>
      <c r="Q756" s="112"/>
      <c r="R756" s="112"/>
      <c r="S756" s="112"/>
      <c r="T756" s="112"/>
      <c r="U756" s="112"/>
      <c r="V756" s="112"/>
      <c r="W756" s="112"/>
      <c r="X756" s="112"/>
      <c r="Y756" s="112"/>
      <c r="Z756" s="112"/>
      <c r="AA756" s="112"/>
    </row>
    <row r="757" spans="1:27" ht="14.25" customHeight="1">
      <c r="A757" s="112"/>
      <c r="B757" s="114"/>
      <c r="C757" s="112"/>
      <c r="D757" s="112"/>
      <c r="E757" s="112"/>
      <c r="F757" s="112"/>
      <c r="G757" s="112"/>
      <c r="H757" s="112"/>
      <c r="I757" s="147"/>
      <c r="J757" s="112"/>
      <c r="K757" s="112"/>
      <c r="L757" s="112"/>
      <c r="M757" s="112"/>
      <c r="N757" s="112"/>
      <c r="O757" s="112"/>
      <c r="P757" s="112"/>
      <c r="Q757" s="112"/>
      <c r="R757" s="112"/>
      <c r="S757" s="112"/>
      <c r="T757" s="112"/>
      <c r="U757" s="112"/>
      <c r="V757" s="112"/>
      <c r="W757" s="112"/>
      <c r="X757" s="112"/>
      <c r="Y757" s="112"/>
      <c r="Z757" s="112"/>
      <c r="AA757" s="112"/>
    </row>
    <row r="758" spans="1:27" ht="14.25" customHeight="1">
      <c r="A758" s="112"/>
      <c r="B758" s="114"/>
      <c r="C758" s="112"/>
      <c r="D758" s="112"/>
      <c r="E758" s="112"/>
      <c r="F758" s="112"/>
      <c r="G758" s="112"/>
      <c r="H758" s="112"/>
      <c r="I758" s="147"/>
      <c r="J758" s="112"/>
      <c r="K758" s="112"/>
      <c r="L758" s="112"/>
      <c r="M758" s="112"/>
      <c r="N758" s="112"/>
      <c r="O758" s="112"/>
      <c r="P758" s="112"/>
      <c r="Q758" s="112"/>
      <c r="R758" s="112"/>
      <c r="S758" s="112"/>
      <c r="T758" s="112"/>
      <c r="U758" s="112"/>
      <c r="V758" s="112"/>
      <c r="W758" s="112"/>
      <c r="X758" s="112"/>
      <c r="Y758" s="112"/>
      <c r="Z758" s="112"/>
      <c r="AA758" s="112"/>
    </row>
    <row r="759" spans="1:27" ht="14.25" customHeight="1">
      <c r="A759" s="112"/>
      <c r="B759" s="114"/>
      <c r="C759" s="112"/>
      <c r="D759" s="112"/>
      <c r="E759" s="112"/>
      <c r="F759" s="112"/>
      <c r="G759" s="112"/>
      <c r="H759" s="112"/>
      <c r="I759" s="147"/>
      <c r="J759" s="112"/>
      <c r="K759" s="112"/>
      <c r="L759" s="112"/>
      <c r="M759" s="112"/>
      <c r="N759" s="112"/>
      <c r="O759" s="112"/>
      <c r="P759" s="112"/>
      <c r="Q759" s="112"/>
      <c r="R759" s="112"/>
      <c r="S759" s="112"/>
      <c r="T759" s="112"/>
      <c r="U759" s="112"/>
      <c r="V759" s="112"/>
      <c r="W759" s="112"/>
      <c r="X759" s="112"/>
      <c r="Y759" s="112"/>
      <c r="Z759" s="112"/>
      <c r="AA759" s="112"/>
    </row>
    <row r="760" spans="1:27" ht="14.25" customHeight="1">
      <c r="A760" s="112"/>
      <c r="B760" s="114"/>
      <c r="C760" s="112"/>
      <c r="D760" s="112"/>
      <c r="E760" s="112"/>
      <c r="F760" s="112"/>
      <c r="G760" s="112"/>
      <c r="H760" s="112"/>
      <c r="I760" s="147"/>
      <c r="J760" s="112"/>
      <c r="K760" s="112"/>
      <c r="L760" s="112"/>
      <c r="M760" s="112"/>
      <c r="N760" s="112"/>
      <c r="O760" s="112"/>
      <c r="P760" s="112"/>
      <c r="Q760" s="112"/>
      <c r="R760" s="112"/>
      <c r="S760" s="112"/>
      <c r="T760" s="112"/>
      <c r="U760" s="112"/>
      <c r="V760" s="112"/>
      <c r="W760" s="112"/>
      <c r="X760" s="112"/>
      <c r="Y760" s="112"/>
      <c r="Z760" s="112"/>
      <c r="AA760" s="112"/>
    </row>
    <row r="761" spans="1:27" ht="14.25" customHeight="1">
      <c r="A761" s="112"/>
      <c r="B761" s="114"/>
      <c r="C761" s="112"/>
      <c r="D761" s="112"/>
      <c r="E761" s="112"/>
      <c r="F761" s="112"/>
      <c r="G761" s="112"/>
      <c r="H761" s="112"/>
      <c r="I761" s="147"/>
      <c r="J761" s="112"/>
      <c r="K761" s="112"/>
      <c r="L761" s="112"/>
      <c r="M761" s="112"/>
      <c r="N761" s="112"/>
      <c r="O761" s="112"/>
      <c r="P761" s="112"/>
      <c r="Q761" s="112"/>
      <c r="R761" s="112"/>
      <c r="S761" s="112"/>
      <c r="T761" s="112"/>
      <c r="U761" s="112"/>
      <c r="V761" s="112"/>
      <c r="W761" s="112"/>
      <c r="X761" s="112"/>
      <c r="Y761" s="112"/>
      <c r="Z761" s="112"/>
      <c r="AA761" s="112"/>
    </row>
    <row r="762" spans="1:27" ht="14.25" customHeight="1">
      <c r="A762" s="112"/>
      <c r="B762" s="114"/>
      <c r="C762" s="112"/>
      <c r="D762" s="112"/>
      <c r="E762" s="112"/>
      <c r="F762" s="112"/>
      <c r="G762" s="112"/>
      <c r="H762" s="112"/>
      <c r="I762" s="147"/>
      <c r="J762" s="112"/>
      <c r="K762" s="112"/>
      <c r="L762" s="112"/>
      <c r="M762" s="112"/>
      <c r="N762" s="112"/>
      <c r="O762" s="112"/>
      <c r="P762" s="112"/>
      <c r="Q762" s="112"/>
      <c r="R762" s="112"/>
      <c r="S762" s="112"/>
      <c r="T762" s="112"/>
      <c r="U762" s="112"/>
      <c r="V762" s="112"/>
      <c r="W762" s="112"/>
      <c r="X762" s="112"/>
      <c r="Y762" s="112"/>
      <c r="Z762" s="112"/>
      <c r="AA762" s="112"/>
    </row>
    <row r="763" spans="1:27" ht="14.25" customHeight="1">
      <c r="A763" s="112"/>
      <c r="B763" s="114"/>
      <c r="C763" s="112"/>
      <c r="D763" s="112"/>
      <c r="E763" s="112"/>
      <c r="F763" s="112"/>
      <c r="G763" s="112"/>
      <c r="H763" s="112"/>
      <c r="I763" s="147"/>
      <c r="J763" s="112"/>
      <c r="K763" s="112"/>
      <c r="L763" s="112"/>
      <c r="M763" s="112"/>
      <c r="N763" s="112"/>
      <c r="O763" s="112"/>
      <c r="P763" s="112"/>
      <c r="Q763" s="112"/>
      <c r="R763" s="112"/>
      <c r="S763" s="112"/>
      <c r="T763" s="112"/>
      <c r="U763" s="112"/>
      <c r="V763" s="112"/>
      <c r="W763" s="112"/>
      <c r="X763" s="112"/>
      <c r="Y763" s="112"/>
      <c r="Z763" s="112"/>
      <c r="AA763" s="112"/>
    </row>
    <row r="764" spans="1:27" ht="14.25" customHeight="1">
      <c r="A764" s="112"/>
      <c r="B764" s="114"/>
      <c r="C764" s="112"/>
      <c r="D764" s="112"/>
      <c r="E764" s="112"/>
      <c r="F764" s="112"/>
      <c r="G764" s="112"/>
      <c r="H764" s="112"/>
      <c r="I764" s="147"/>
      <c r="J764" s="112"/>
      <c r="K764" s="112"/>
      <c r="L764" s="112"/>
      <c r="M764" s="112"/>
      <c r="N764" s="112"/>
      <c r="O764" s="112"/>
      <c r="P764" s="112"/>
      <c r="Q764" s="112"/>
      <c r="R764" s="112"/>
      <c r="S764" s="112"/>
      <c r="T764" s="112"/>
      <c r="U764" s="112"/>
      <c r="V764" s="112"/>
      <c r="W764" s="112"/>
      <c r="X764" s="112"/>
      <c r="Y764" s="112"/>
      <c r="Z764" s="112"/>
      <c r="AA764" s="112"/>
    </row>
    <row r="765" spans="1:27" ht="14.25" customHeight="1">
      <c r="A765" s="112"/>
      <c r="B765" s="114"/>
      <c r="C765" s="112"/>
      <c r="D765" s="112"/>
      <c r="E765" s="112"/>
      <c r="F765" s="112"/>
      <c r="G765" s="112"/>
      <c r="H765" s="112"/>
      <c r="I765" s="147"/>
      <c r="J765" s="112"/>
      <c r="K765" s="112"/>
      <c r="L765" s="112"/>
      <c r="M765" s="112"/>
      <c r="N765" s="112"/>
      <c r="O765" s="112"/>
      <c r="P765" s="112"/>
      <c r="Q765" s="112"/>
      <c r="R765" s="112"/>
      <c r="S765" s="112"/>
      <c r="T765" s="112"/>
      <c r="U765" s="112"/>
      <c r="V765" s="112"/>
      <c r="W765" s="112"/>
      <c r="X765" s="112"/>
      <c r="Y765" s="112"/>
      <c r="Z765" s="112"/>
      <c r="AA765" s="112"/>
    </row>
    <row r="766" spans="1:27" ht="14.25" customHeight="1">
      <c r="A766" s="112"/>
      <c r="B766" s="114"/>
      <c r="C766" s="112"/>
      <c r="D766" s="112"/>
      <c r="E766" s="112"/>
      <c r="F766" s="112"/>
      <c r="G766" s="112"/>
      <c r="H766" s="112"/>
      <c r="I766" s="147"/>
      <c r="J766" s="112"/>
      <c r="K766" s="112"/>
      <c r="L766" s="112"/>
      <c r="M766" s="112"/>
      <c r="N766" s="112"/>
      <c r="O766" s="112"/>
      <c r="P766" s="112"/>
      <c r="Q766" s="112"/>
      <c r="R766" s="112"/>
      <c r="S766" s="112"/>
      <c r="T766" s="112"/>
      <c r="U766" s="112"/>
      <c r="V766" s="112"/>
      <c r="W766" s="112"/>
      <c r="X766" s="112"/>
      <c r="Y766" s="112"/>
      <c r="Z766" s="112"/>
      <c r="AA766" s="112"/>
    </row>
    <row r="767" spans="1:27" ht="14.25" customHeight="1">
      <c r="A767" s="112"/>
      <c r="B767" s="114"/>
      <c r="C767" s="112"/>
      <c r="D767" s="112"/>
      <c r="E767" s="112"/>
      <c r="F767" s="112"/>
      <c r="G767" s="112"/>
      <c r="H767" s="112"/>
      <c r="I767" s="147"/>
      <c r="J767" s="112"/>
      <c r="K767" s="112"/>
      <c r="L767" s="112"/>
      <c r="M767" s="112"/>
      <c r="N767" s="112"/>
      <c r="O767" s="112"/>
      <c r="P767" s="112"/>
      <c r="Q767" s="112"/>
      <c r="R767" s="112"/>
      <c r="S767" s="112"/>
      <c r="T767" s="112"/>
      <c r="U767" s="112"/>
      <c r="V767" s="112"/>
      <c r="W767" s="112"/>
      <c r="X767" s="112"/>
      <c r="Y767" s="112"/>
      <c r="Z767" s="112"/>
      <c r="AA767" s="112"/>
    </row>
    <row r="768" spans="1:27" ht="14.25" customHeight="1">
      <c r="A768" s="112"/>
      <c r="B768" s="114"/>
      <c r="C768" s="112"/>
      <c r="D768" s="112"/>
      <c r="E768" s="112"/>
      <c r="F768" s="112"/>
      <c r="G768" s="112"/>
      <c r="H768" s="112"/>
      <c r="I768" s="147"/>
      <c r="J768" s="112"/>
      <c r="K768" s="112"/>
      <c r="L768" s="112"/>
      <c r="M768" s="112"/>
      <c r="N768" s="112"/>
      <c r="O768" s="112"/>
      <c r="P768" s="112"/>
      <c r="Q768" s="112"/>
      <c r="R768" s="112"/>
      <c r="S768" s="112"/>
      <c r="T768" s="112"/>
      <c r="U768" s="112"/>
      <c r="V768" s="112"/>
      <c r="W768" s="112"/>
      <c r="X768" s="112"/>
      <c r="Y768" s="112"/>
      <c r="Z768" s="112"/>
      <c r="AA768" s="112"/>
    </row>
    <row r="769" spans="1:27" ht="14.25" customHeight="1">
      <c r="A769" s="112"/>
      <c r="B769" s="114"/>
      <c r="C769" s="112"/>
      <c r="D769" s="112"/>
      <c r="E769" s="112"/>
      <c r="F769" s="112"/>
      <c r="G769" s="112"/>
      <c r="H769" s="112"/>
      <c r="I769" s="147"/>
      <c r="J769" s="112"/>
      <c r="K769" s="112"/>
      <c r="L769" s="112"/>
      <c r="M769" s="112"/>
      <c r="N769" s="112"/>
      <c r="O769" s="112"/>
      <c r="P769" s="112"/>
      <c r="Q769" s="112"/>
      <c r="R769" s="112"/>
      <c r="S769" s="112"/>
      <c r="T769" s="112"/>
      <c r="U769" s="112"/>
      <c r="V769" s="112"/>
      <c r="W769" s="112"/>
      <c r="X769" s="112"/>
      <c r="Y769" s="112"/>
      <c r="Z769" s="112"/>
      <c r="AA769" s="112"/>
    </row>
    <row r="770" spans="1:27" ht="14.25" customHeight="1">
      <c r="A770" s="112"/>
      <c r="B770" s="114"/>
      <c r="C770" s="112"/>
      <c r="D770" s="112"/>
      <c r="E770" s="112"/>
      <c r="F770" s="112"/>
      <c r="G770" s="112"/>
      <c r="H770" s="112"/>
      <c r="I770" s="147"/>
      <c r="J770" s="112"/>
      <c r="K770" s="112"/>
      <c r="L770" s="112"/>
      <c r="M770" s="112"/>
      <c r="N770" s="112"/>
      <c r="O770" s="112"/>
      <c r="P770" s="112"/>
      <c r="Q770" s="112"/>
      <c r="R770" s="112"/>
      <c r="S770" s="112"/>
      <c r="T770" s="112"/>
      <c r="U770" s="112"/>
      <c r="V770" s="112"/>
      <c r="W770" s="112"/>
      <c r="X770" s="112"/>
      <c r="Y770" s="112"/>
      <c r="Z770" s="112"/>
      <c r="AA770" s="112"/>
    </row>
    <row r="771" spans="1:27" ht="14.25" customHeight="1">
      <c r="A771" s="112"/>
      <c r="B771" s="114"/>
      <c r="C771" s="112"/>
      <c r="D771" s="112"/>
      <c r="E771" s="112"/>
      <c r="F771" s="112"/>
      <c r="G771" s="112"/>
      <c r="H771" s="112"/>
      <c r="I771" s="147"/>
      <c r="J771" s="112"/>
      <c r="K771" s="112"/>
      <c r="L771" s="112"/>
      <c r="M771" s="112"/>
      <c r="N771" s="112"/>
      <c r="O771" s="112"/>
      <c r="P771" s="112"/>
      <c r="Q771" s="112"/>
      <c r="R771" s="112"/>
      <c r="S771" s="112"/>
      <c r="T771" s="112"/>
      <c r="U771" s="112"/>
      <c r="V771" s="112"/>
      <c r="W771" s="112"/>
      <c r="X771" s="112"/>
      <c r="Y771" s="112"/>
      <c r="Z771" s="112"/>
      <c r="AA771" s="112"/>
    </row>
    <row r="772" spans="1:27" ht="14.25" customHeight="1">
      <c r="A772" s="112"/>
      <c r="B772" s="114"/>
      <c r="C772" s="112"/>
      <c r="D772" s="112"/>
      <c r="E772" s="112"/>
      <c r="F772" s="112"/>
      <c r="G772" s="112"/>
      <c r="H772" s="112"/>
      <c r="I772" s="147"/>
      <c r="J772" s="112"/>
      <c r="K772" s="112"/>
      <c r="L772" s="112"/>
      <c r="M772" s="112"/>
      <c r="N772" s="112"/>
      <c r="O772" s="112"/>
      <c r="P772" s="112"/>
      <c r="Q772" s="112"/>
      <c r="R772" s="112"/>
      <c r="S772" s="112"/>
      <c r="T772" s="112"/>
      <c r="U772" s="112"/>
      <c r="V772" s="112"/>
      <c r="W772" s="112"/>
      <c r="X772" s="112"/>
      <c r="Y772" s="112"/>
      <c r="Z772" s="112"/>
      <c r="AA772" s="112"/>
    </row>
    <row r="773" spans="1:27" ht="14.25" customHeight="1">
      <c r="A773" s="112"/>
      <c r="B773" s="114"/>
      <c r="C773" s="112"/>
      <c r="D773" s="112"/>
      <c r="E773" s="112"/>
      <c r="F773" s="112"/>
      <c r="G773" s="112"/>
      <c r="H773" s="112"/>
      <c r="I773" s="147"/>
      <c r="J773" s="112"/>
      <c r="K773" s="112"/>
      <c r="L773" s="112"/>
      <c r="M773" s="112"/>
      <c r="N773" s="112"/>
      <c r="O773" s="112"/>
      <c r="P773" s="112"/>
      <c r="Q773" s="112"/>
      <c r="R773" s="112"/>
      <c r="S773" s="112"/>
      <c r="T773" s="112"/>
      <c r="U773" s="112"/>
      <c r="V773" s="112"/>
      <c r="W773" s="112"/>
      <c r="X773" s="112"/>
      <c r="Y773" s="112"/>
      <c r="Z773" s="112"/>
      <c r="AA773" s="112"/>
    </row>
    <row r="774" spans="1:27" ht="14.25" customHeight="1">
      <c r="A774" s="112"/>
      <c r="B774" s="114"/>
      <c r="C774" s="112"/>
      <c r="D774" s="112"/>
      <c r="E774" s="112"/>
      <c r="F774" s="112"/>
      <c r="G774" s="112"/>
      <c r="H774" s="112"/>
      <c r="I774" s="147"/>
      <c r="J774" s="112"/>
      <c r="K774" s="112"/>
      <c r="L774" s="112"/>
      <c r="M774" s="112"/>
      <c r="N774" s="112"/>
      <c r="O774" s="112"/>
      <c r="P774" s="112"/>
      <c r="Q774" s="112"/>
      <c r="R774" s="112"/>
      <c r="S774" s="112"/>
      <c r="T774" s="112"/>
      <c r="U774" s="112"/>
      <c r="V774" s="112"/>
      <c r="W774" s="112"/>
      <c r="X774" s="112"/>
      <c r="Y774" s="112"/>
      <c r="Z774" s="112"/>
      <c r="AA774" s="112"/>
    </row>
    <row r="775" spans="1:27" ht="14.25" customHeight="1">
      <c r="A775" s="112"/>
      <c r="B775" s="114"/>
      <c r="C775" s="112"/>
      <c r="D775" s="112"/>
      <c r="E775" s="112"/>
      <c r="F775" s="112"/>
      <c r="G775" s="112"/>
      <c r="H775" s="112"/>
      <c r="I775" s="147"/>
      <c r="J775" s="112"/>
      <c r="K775" s="112"/>
      <c r="L775" s="112"/>
      <c r="M775" s="112"/>
      <c r="N775" s="112"/>
      <c r="O775" s="112"/>
      <c r="P775" s="112"/>
      <c r="Q775" s="112"/>
      <c r="R775" s="112"/>
      <c r="S775" s="112"/>
      <c r="T775" s="112"/>
      <c r="U775" s="112"/>
      <c r="V775" s="112"/>
      <c r="W775" s="112"/>
      <c r="X775" s="112"/>
      <c r="Y775" s="112"/>
      <c r="Z775" s="112"/>
      <c r="AA775" s="112"/>
    </row>
    <row r="776" spans="1:27" ht="14.25" customHeight="1">
      <c r="A776" s="112"/>
      <c r="B776" s="114"/>
      <c r="C776" s="112"/>
      <c r="D776" s="112"/>
      <c r="E776" s="112"/>
      <c r="F776" s="112"/>
      <c r="G776" s="112"/>
      <c r="H776" s="112"/>
      <c r="I776" s="147"/>
      <c r="J776" s="112"/>
      <c r="K776" s="112"/>
      <c r="L776" s="112"/>
      <c r="M776" s="112"/>
      <c r="N776" s="112"/>
      <c r="O776" s="112"/>
      <c r="P776" s="112"/>
      <c r="Q776" s="112"/>
      <c r="R776" s="112"/>
      <c r="S776" s="112"/>
      <c r="T776" s="112"/>
      <c r="U776" s="112"/>
      <c r="V776" s="112"/>
      <c r="W776" s="112"/>
      <c r="X776" s="112"/>
      <c r="Y776" s="112"/>
      <c r="Z776" s="112"/>
      <c r="AA776" s="112"/>
    </row>
    <row r="777" spans="1:27" ht="14.25" customHeight="1">
      <c r="A777" s="112"/>
      <c r="B777" s="114"/>
      <c r="C777" s="112"/>
      <c r="D777" s="112"/>
      <c r="E777" s="112"/>
      <c r="F777" s="112"/>
      <c r="G777" s="112"/>
      <c r="H777" s="112"/>
      <c r="I777" s="147"/>
      <c r="J777" s="112"/>
      <c r="K777" s="112"/>
      <c r="L777" s="112"/>
      <c r="M777" s="112"/>
      <c r="N777" s="112"/>
      <c r="O777" s="112"/>
      <c r="P777" s="112"/>
      <c r="Q777" s="112"/>
      <c r="R777" s="112"/>
      <c r="S777" s="112"/>
      <c r="T777" s="112"/>
      <c r="U777" s="112"/>
      <c r="V777" s="112"/>
      <c r="W777" s="112"/>
      <c r="X777" s="112"/>
      <c r="Y777" s="112"/>
      <c r="Z777" s="112"/>
      <c r="AA777" s="112"/>
    </row>
    <row r="778" spans="1:27" ht="14.25" customHeight="1">
      <c r="A778" s="112"/>
      <c r="B778" s="114"/>
      <c r="C778" s="112"/>
      <c r="D778" s="112"/>
      <c r="E778" s="112"/>
      <c r="F778" s="112"/>
      <c r="G778" s="112"/>
      <c r="H778" s="112"/>
      <c r="I778" s="147"/>
      <c r="J778" s="112"/>
      <c r="K778" s="112"/>
      <c r="L778" s="112"/>
      <c r="M778" s="112"/>
      <c r="N778" s="112"/>
      <c r="O778" s="112"/>
      <c r="P778" s="112"/>
      <c r="Q778" s="112"/>
      <c r="R778" s="112"/>
      <c r="S778" s="112"/>
      <c r="T778" s="112"/>
      <c r="U778" s="112"/>
      <c r="V778" s="112"/>
      <c r="W778" s="112"/>
      <c r="X778" s="112"/>
      <c r="Y778" s="112"/>
      <c r="Z778" s="112"/>
      <c r="AA778" s="112"/>
    </row>
    <row r="779" spans="1:27" ht="14.25" customHeight="1">
      <c r="A779" s="112"/>
      <c r="B779" s="114"/>
      <c r="C779" s="112"/>
      <c r="D779" s="112"/>
      <c r="E779" s="112"/>
      <c r="F779" s="112"/>
      <c r="G779" s="112"/>
      <c r="H779" s="112"/>
      <c r="I779" s="147"/>
      <c r="J779" s="112"/>
      <c r="K779" s="112"/>
      <c r="L779" s="112"/>
      <c r="M779" s="112"/>
      <c r="N779" s="112"/>
      <c r="O779" s="112"/>
      <c r="P779" s="112"/>
      <c r="Q779" s="112"/>
      <c r="R779" s="112"/>
      <c r="S779" s="112"/>
      <c r="T779" s="112"/>
      <c r="U779" s="112"/>
      <c r="V779" s="112"/>
      <c r="W779" s="112"/>
      <c r="X779" s="112"/>
      <c r="Y779" s="112"/>
      <c r="Z779" s="112"/>
      <c r="AA779" s="112"/>
    </row>
    <row r="780" spans="1:27" ht="14.25" customHeight="1">
      <c r="A780" s="112"/>
      <c r="B780" s="114"/>
      <c r="C780" s="112"/>
      <c r="D780" s="112"/>
      <c r="E780" s="112"/>
      <c r="F780" s="112"/>
      <c r="G780" s="112"/>
      <c r="H780" s="112"/>
      <c r="I780" s="147"/>
      <c r="J780" s="112"/>
      <c r="K780" s="112"/>
      <c r="L780" s="112"/>
      <c r="M780" s="112"/>
      <c r="N780" s="112"/>
      <c r="O780" s="112"/>
      <c r="P780" s="112"/>
      <c r="Q780" s="112"/>
      <c r="R780" s="112"/>
      <c r="S780" s="112"/>
      <c r="T780" s="112"/>
      <c r="U780" s="112"/>
      <c r="V780" s="112"/>
      <c r="W780" s="112"/>
      <c r="X780" s="112"/>
      <c r="Y780" s="112"/>
      <c r="Z780" s="112"/>
      <c r="AA780" s="112"/>
    </row>
    <row r="781" spans="1:27" ht="14.25" customHeight="1">
      <c r="A781" s="112"/>
      <c r="B781" s="114"/>
      <c r="C781" s="112"/>
      <c r="D781" s="112"/>
      <c r="E781" s="112"/>
      <c r="F781" s="112"/>
      <c r="G781" s="112"/>
      <c r="H781" s="112"/>
      <c r="I781" s="147"/>
      <c r="J781" s="112"/>
      <c r="K781" s="112"/>
      <c r="L781" s="112"/>
      <c r="M781" s="112"/>
      <c r="N781" s="112"/>
      <c r="O781" s="112"/>
      <c r="P781" s="112"/>
      <c r="Q781" s="112"/>
      <c r="R781" s="112"/>
      <c r="S781" s="112"/>
      <c r="T781" s="112"/>
      <c r="U781" s="112"/>
      <c r="V781" s="112"/>
      <c r="W781" s="112"/>
      <c r="X781" s="112"/>
      <c r="Y781" s="112"/>
      <c r="Z781" s="112"/>
      <c r="AA781" s="112"/>
    </row>
    <row r="782" spans="1:27" ht="14.25" customHeight="1">
      <c r="A782" s="112"/>
      <c r="B782" s="114"/>
      <c r="C782" s="112"/>
      <c r="D782" s="112"/>
      <c r="E782" s="112"/>
      <c r="F782" s="112"/>
      <c r="G782" s="112"/>
      <c r="H782" s="112"/>
      <c r="I782" s="147"/>
      <c r="J782" s="112"/>
      <c r="K782" s="112"/>
      <c r="L782" s="112"/>
      <c r="M782" s="112"/>
      <c r="N782" s="112"/>
      <c r="O782" s="112"/>
      <c r="P782" s="112"/>
      <c r="Q782" s="112"/>
      <c r="R782" s="112"/>
      <c r="S782" s="112"/>
      <c r="T782" s="112"/>
      <c r="U782" s="112"/>
      <c r="V782" s="112"/>
      <c r="W782" s="112"/>
      <c r="X782" s="112"/>
      <c r="Y782" s="112"/>
      <c r="Z782" s="112"/>
      <c r="AA782" s="112"/>
    </row>
    <row r="783" spans="1:27" ht="14.25" customHeight="1">
      <c r="A783" s="112"/>
      <c r="B783" s="114"/>
      <c r="C783" s="112"/>
      <c r="D783" s="112"/>
      <c r="E783" s="112"/>
      <c r="F783" s="112"/>
      <c r="G783" s="112"/>
      <c r="H783" s="112"/>
      <c r="I783" s="147"/>
      <c r="J783" s="112"/>
      <c r="K783" s="112"/>
      <c r="L783" s="112"/>
      <c r="M783" s="112"/>
      <c r="N783" s="112"/>
      <c r="O783" s="112"/>
      <c r="P783" s="112"/>
      <c r="Q783" s="112"/>
      <c r="R783" s="112"/>
      <c r="S783" s="112"/>
      <c r="T783" s="112"/>
      <c r="U783" s="112"/>
      <c r="V783" s="112"/>
      <c r="W783" s="112"/>
      <c r="X783" s="112"/>
      <c r="Y783" s="112"/>
      <c r="Z783" s="112"/>
      <c r="AA783" s="112"/>
    </row>
    <row r="784" spans="1:27" ht="14.25" customHeight="1">
      <c r="A784" s="112"/>
      <c r="B784" s="114"/>
      <c r="C784" s="112"/>
      <c r="D784" s="112"/>
      <c r="E784" s="112"/>
      <c r="F784" s="112"/>
      <c r="G784" s="112"/>
      <c r="H784" s="112"/>
      <c r="I784" s="147"/>
      <c r="J784" s="112"/>
      <c r="K784" s="112"/>
      <c r="L784" s="112"/>
      <c r="M784" s="112"/>
      <c r="N784" s="112"/>
      <c r="O784" s="112"/>
      <c r="P784" s="112"/>
      <c r="Q784" s="112"/>
      <c r="R784" s="112"/>
      <c r="S784" s="112"/>
      <c r="T784" s="112"/>
      <c r="U784" s="112"/>
      <c r="V784" s="112"/>
      <c r="W784" s="112"/>
      <c r="X784" s="112"/>
      <c r="Y784" s="112"/>
      <c r="Z784" s="112"/>
      <c r="AA784" s="112"/>
    </row>
    <row r="785" spans="1:27" ht="14.25" customHeight="1">
      <c r="A785" s="112"/>
      <c r="B785" s="114"/>
      <c r="C785" s="112"/>
      <c r="D785" s="112"/>
      <c r="E785" s="112"/>
      <c r="F785" s="112"/>
      <c r="G785" s="112"/>
      <c r="H785" s="112"/>
      <c r="I785" s="147"/>
      <c r="J785" s="112"/>
      <c r="K785" s="112"/>
      <c r="L785" s="112"/>
      <c r="M785" s="112"/>
      <c r="N785" s="112"/>
      <c r="O785" s="112"/>
      <c r="P785" s="112"/>
      <c r="Q785" s="112"/>
      <c r="R785" s="112"/>
      <c r="S785" s="112"/>
      <c r="T785" s="112"/>
      <c r="U785" s="112"/>
      <c r="V785" s="112"/>
      <c r="W785" s="112"/>
      <c r="X785" s="112"/>
      <c r="Y785" s="112"/>
      <c r="Z785" s="112"/>
      <c r="AA785" s="112"/>
    </row>
    <row r="786" spans="1:27" ht="14.25" customHeight="1">
      <c r="A786" s="112"/>
      <c r="B786" s="114"/>
      <c r="C786" s="112"/>
      <c r="D786" s="112"/>
      <c r="E786" s="112"/>
      <c r="F786" s="112"/>
      <c r="G786" s="112"/>
      <c r="H786" s="112"/>
      <c r="I786" s="147"/>
      <c r="J786" s="112"/>
      <c r="K786" s="112"/>
      <c r="L786" s="112"/>
      <c r="M786" s="112"/>
      <c r="N786" s="112"/>
      <c r="O786" s="112"/>
      <c r="P786" s="112"/>
      <c r="Q786" s="112"/>
      <c r="R786" s="112"/>
      <c r="S786" s="112"/>
      <c r="T786" s="112"/>
      <c r="U786" s="112"/>
      <c r="V786" s="112"/>
      <c r="W786" s="112"/>
      <c r="X786" s="112"/>
      <c r="Y786" s="112"/>
      <c r="Z786" s="112"/>
      <c r="AA786" s="112"/>
    </row>
    <row r="787" spans="1:27" ht="14.25" customHeight="1">
      <c r="A787" s="112"/>
      <c r="B787" s="114"/>
      <c r="C787" s="112"/>
      <c r="D787" s="112"/>
      <c r="E787" s="112"/>
      <c r="F787" s="112"/>
      <c r="G787" s="112"/>
      <c r="H787" s="112"/>
      <c r="I787" s="147"/>
      <c r="J787" s="112"/>
      <c r="K787" s="112"/>
      <c r="L787" s="112"/>
      <c r="M787" s="112"/>
      <c r="N787" s="112"/>
      <c r="O787" s="112"/>
      <c r="P787" s="112"/>
      <c r="Q787" s="112"/>
      <c r="R787" s="112"/>
      <c r="S787" s="112"/>
      <c r="T787" s="112"/>
      <c r="U787" s="112"/>
      <c r="V787" s="112"/>
      <c r="W787" s="112"/>
      <c r="X787" s="112"/>
      <c r="Y787" s="112"/>
      <c r="Z787" s="112"/>
      <c r="AA787" s="112"/>
    </row>
    <row r="788" spans="1:27" ht="14.25" customHeight="1">
      <c r="A788" s="112"/>
      <c r="B788" s="114"/>
      <c r="C788" s="112"/>
      <c r="D788" s="112"/>
      <c r="E788" s="112"/>
      <c r="F788" s="112"/>
      <c r="G788" s="112"/>
      <c r="H788" s="112"/>
      <c r="I788" s="147"/>
      <c r="J788" s="112"/>
      <c r="K788" s="112"/>
      <c r="L788" s="112"/>
      <c r="M788" s="112"/>
      <c r="N788" s="112"/>
      <c r="O788" s="112"/>
      <c r="P788" s="112"/>
      <c r="Q788" s="112"/>
      <c r="R788" s="112"/>
      <c r="S788" s="112"/>
      <c r="T788" s="112"/>
      <c r="U788" s="112"/>
      <c r="V788" s="112"/>
      <c r="W788" s="112"/>
      <c r="X788" s="112"/>
      <c r="Y788" s="112"/>
      <c r="Z788" s="112"/>
      <c r="AA788" s="112"/>
    </row>
    <row r="789" spans="1:27" ht="14.25" customHeight="1">
      <c r="A789" s="112"/>
      <c r="B789" s="114"/>
      <c r="C789" s="112"/>
      <c r="D789" s="112"/>
      <c r="E789" s="112"/>
      <c r="F789" s="112"/>
      <c r="G789" s="112"/>
      <c r="H789" s="112"/>
      <c r="I789" s="147"/>
      <c r="J789" s="112"/>
      <c r="K789" s="112"/>
      <c r="L789" s="112"/>
      <c r="M789" s="112"/>
      <c r="N789" s="112"/>
      <c r="O789" s="112"/>
      <c r="P789" s="112"/>
      <c r="Q789" s="112"/>
      <c r="R789" s="112"/>
      <c r="S789" s="112"/>
      <c r="T789" s="112"/>
      <c r="U789" s="112"/>
      <c r="V789" s="112"/>
      <c r="W789" s="112"/>
      <c r="X789" s="112"/>
      <c r="Y789" s="112"/>
      <c r="Z789" s="112"/>
      <c r="AA789" s="112"/>
    </row>
    <row r="790" spans="1:27" ht="14.25" customHeight="1">
      <c r="A790" s="112"/>
      <c r="B790" s="114"/>
      <c r="C790" s="112"/>
      <c r="D790" s="112"/>
      <c r="E790" s="112"/>
      <c r="F790" s="112"/>
      <c r="G790" s="112"/>
      <c r="H790" s="112"/>
      <c r="I790" s="147"/>
      <c r="J790" s="112"/>
      <c r="K790" s="112"/>
      <c r="L790" s="112"/>
      <c r="M790" s="112"/>
      <c r="N790" s="112"/>
      <c r="O790" s="112"/>
      <c r="P790" s="112"/>
      <c r="Q790" s="112"/>
      <c r="R790" s="112"/>
      <c r="S790" s="112"/>
      <c r="T790" s="112"/>
      <c r="U790" s="112"/>
      <c r="V790" s="112"/>
      <c r="W790" s="112"/>
      <c r="X790" s="112"/>
      <c r="Y790" s="112"/>
      <c r="Z790" s="112"/>
      <c r="AA790" s="112"/>
    </row>
    <row r="791" spans="1:27" ht="14.25" customHeight="1">
      <c r="A791" s="112"/>
      <c r="B791" s="114"/>
      <c r="C791" s="112"/>
      <c r="D791" s="112"/>
      <c r="E791" s="112"/>
      <c r="F791" s="112"/>
      <c r="G791" s="112"/>
      <c r="H791" s="112"/>
      <c r="I791" s="147"/>
      <c r="J791" s="112"/>
      <c r="K791" s="112"/>
      <c r="L791" s="112"/>
      <c r="M791" s="112"/>
      <c r="N791" s="112"/>
      <c r="O791" s="112"/>
      <c r="P791" s="112"/>
      <c r="Q791" s="112"/>
      <c r="R791" s="112"/>
      <c r="S791" s="112"/>
      <c r="T791" s="112"/>
      <c r="U791" s="112"/>
      <c r="V791" s="112"/>
      <c r="W791" s="112"/>
      <c r="X791" s="112"/>
      <c r="Y791" s="112"/>
      <c r="Z791" s="112"/>
      <c r="AA791" s="112"/>
    </row>
    <row r="792" spans="1:27" ht="14.25" customHeight="1">
      <c r="A792" s="112"/>
      <c r="B792" s="114"/>
      <c r="C792" s="112"/>
      <c r="D792" s="112"/>
      <c r="E792" s="112"/>
      <c r="F792" s="112"/>
      <c r="G792" s="112"/>
      <c r="H792" s="112"/>
      <c r="I792" s="147"/>
      <c r="J792" s="112"/>
      <c r="K792" s="112"/>
      <c r="L792" s="112"/>
      <c r="M792" s="112"/>
      <c r="N792" s="112"/>
      <c r="O792" s="112"/>
      <c r="P792" s="112"/>
      <c r="Q792" s="112"/>
      <c r="R792" s="112"/>
      <c r="S792" s="112"/>
      <c r="T792" s="112"/>
      <c r="U792" s="112"/>
      <c r="V792" s="112"/>
      <c r="W792" s="112"/>
      <c r="X792" s="112"/>
      <c r="Y792" s="112"/>
      <c r="Z792" s="112"/>
      <c r="AA792" s="112"/>
    </row>
    <row r="793" spans="1:27" ht="14.25" customHeight="1">
      <c r="A793" s="112"/>
      <c r="B793" s="114"/>
      <c r="C793" s="112"/>
      <c r="D793" s="112"/>
      <c r="E793" s="112"/>
      <c r="F793" s="112"/>
      <c r="G793" s="112"/>
      <c r="H793" s="112"/>
      <c r="I793" s="147"/>
      <c r="J793" s="112"/>
      <c r="K793" s="112"/>
      <c r="L793" s="112"/>
      <c r="M793" s="112"/>
      <c r="N793" s="112"/>
      <c r="O793" s="112"/>
      <c r="P793" s="112"/>
      <c r="Q793" s="112"/>
      <c r="R793" s="112"/>
      <c r="S793" s="112"/>
      <c r="T793" s="112"/>
      <c r="U793" s="112"/>
      <c r="V793" s="112"/>
      <c r="W793" s="112"/>
      <c r="X793" s="112"/>
      <c r="Y793" s="112"/>
      <c r="Z793" s="112"/>
      <c r="AA793" s="112"/>
    </row>
    <row r="794" spans="1:27" ht="14.25" customHeight="1">
      <c r="A794" s="112"/>
      <c r="B794" s="114"/>
      <c r="C794" s="112"/>
      <c r="D794" s="112"/>
      <c r="E794" s="112"/>
      <c r="F794" s="112"/>
      <c r="G794" s="112"/>
      <c r="H794" s="112"/>
      <c r="I794" s="147"/>
      <c r="J794" s="112"/>
      <c r="K794" s="112"/>
      <c r="L794" s="112"/>
      <c r="M794" s="112"/>
      <c r="N794" s="112"/>
      <c r="O794" s="112"/>
      <c r="P794" s="112"/>
      <c r="Q794" s="112"/>
      <c r="R794" s="112"/>
      <c r="S794" s="112"/>
      <c r="T794" s="112"/>
      <c r="U794" s="112"/>
      <c r="V794" s="112"/>
      <c r="W794" s="112"/>
      <c r="X794" s="112"/>
      <c r="Y794" s="112"/>
      <c r="Z794" s="112"/>
      <c r="AA794" s="112"/>
    </row>
    <row r="795" spans="1:27" ht="14.25" customHeight="1">
      <c r="A795" s="112"/>
      <c r="B795" s="114"/>
      <c r="C795" s="112"/>
      <c r="D795" s="112"/>
      <c r="E795" s="112"/>
      <c r="F795" s="112"/>
      <c r="G795" s="112"/>
      <c r="H795" s="112"/>
      <c r="I795" s="147"/>
      <c r="J795" s="112"/>
      <c r="K795" s="112"/>
      <c r="L795" s="112"/>
      <c r="M795" s="112"/>
      <c r="N795" s="112"/>
      <c r="O795" s="112"/>
      <c r="P795" s="112"/>
      <c r="Q795" s="112"/>
      <c r="R795" s="112"/>
      <c r="S795" s="112"/>
      <c r="T795" s="112"/>
      <c r="U795" s="112"/>
      <c r="V795" s="112"/>
      <c r="W795" s="112"/>
      <c r="X795" s="112"/>
      <c r="Y795" s="112"/>
      <c r="Z795" s="112"/>
      <c r="AA795" s="112"/>
    </row>
    <row r="796" spans="1:27" ht="14.25" customHeight="1">
      <c r="A796" s="112"/>
      <c r="B796" s="114"/>
      <c r="C796" s="112"/>
      <c r="D796" s="112"/>
      <c r="E796" s="112"/>
      <c r="F796" s="112"/>
      <c r="G796" s="112"/>
      <c r="H796" s="112"/>
      <c r="I796" s="147"/>
      <c r="J796" s="112"/>
      <c r="K796" s="112"/>
      <c r="L796" s="112"/>
      <c r="M796" s="112"/>
      <c r="N796" s="112"/>
      <c r="O796" s="112"/>
      <c r="P796" s="112"/>
      <c r="Q796" s="112"/>
      <c r="R796" s="112"/>
      <c r="S796" s="112"/>
      <c r="T796" s="112"/>
      <c r="U796" s="112"/>
      <c r="V796" s="112"/>
      <c r="W796" s="112"/>
      <c r="X796" s="112"/>
      <c r="Y796" s="112"/>
      <c r="Z796" s="112"/>
      <c r="AA796" s="112"/>
    </row>
    <row r="797" spans="1:27" ht="14.25" customHeight="1">
      <c r="A797" s="112"/>
      <c r="B797" s="114"/>
      <c r="C797" s="112"/>
      <c r="D797" s="112"/>
      <c r="E797" s="112"/>
      <c r="F797" s="112"/>
      <c r="G797" s="112"/>
      <c r="H797" s="112"/>
      <c r="I797" s="147"/>
      <c r="J797" s="112"/>
      <c r="K797" s="112"/>
      <c r="L797" s="112"/>
      <c r="M797" s="112"/>
      <c r="N797" s="112"/>
      <c r="O797" s="112"/>
      <c r="P797" s="112"/>
      <c r="Q797" s="112"/>
      <c r="R797" s="112"/>
      <c r="S797" s="112"/>
      <c r="T797" s="112"/>
      <c r="U797" s="112"/>
      <c r="V797" s="112"/>
      <c r="W797" s="112"/>
      <c r="X797" s="112"/>
      <c r="Y797" s="112"/>
      <c r="Z797" s="112"/>
      <c r="AA797" s="112"/>
    </row>
    <row r="798" spans="1:27" ht="14.25" customHeight="1">
      <c r="A798" s="112"/>
      <c r="B798" s="114"/>
      <c r="C798" s="112"/>
      <c r="D798" s="112"/>
      <c r="E798" s="112"/>
      <c r="F798" s="112"/>
      <c r="G798" s="112"/>
      <c r="H798" s="112"/>
      <c r="I798" s="147"/>
      <c r="J798" s="112"/>
      <c r="K798" s="112"/>
      <c r="L798" s="112"/>
      <c r="M798" s="112"/>
      <c r="N798" s="112"/>
      <c r="O798" s="112"/>
      <c r="P798" s="112"/>
      <c r="Q798" s="112"/>
      <c r="R798" s="112"/>
      <c r="S798" s="112"/>
      <c r="T798" s="112"/>
      <c r="U798" s="112"/>
      <c r="V798" s="112"/>
      <c r="W798" s="112"/>
      <c r="X798" s="112"/>
      <c r="Y798" s="112"/>
      <c r="Z798" s="112"/>
      <c r="AA798" s="112"/>
    </row>
    <row r="799" spans="1:27" ht="14.25" customHeight="1">
      <c r="A799" s="112"/>
      <c r="B799" s="114"/>
      <c r="C799" s="112"/>
      <c r="D799" s="112"/>
      <c r="E799" s="112"/>
      <c r="F799" s="112"/>
      <c r="G799" s="112"/>
      <c r="H799" s="112"/>
      <c r="I799" s="147"/>
      <c r="J799" s="112"/>
      <c r="K799" s="112"/>
      <c r="L799" s="112"/>
      <c r="M799" s="112"/>
      <c r="N799" s="112"/>
      <c r="O799" s="112"/>
      <c r="P799" s="112"/>
      <c r="Q799" s="112"/>
      <c r="R799" s="112"/>
      <c r="S799" s="112"/>
      <c r="T799" s="112"/>
      <c r="U799" s="112"/>
      <c r="V799" s="112"/>
      <c r="W799" s="112"/>
      <c r="X799" s="112"/>
      <c r="Y799" s="112"/>
      <c r="Z799" s="112"/>
      <c r="AA799" s="112"/>
    </row>
    <row r="800" spans="1:27" ht="14.25" customHeight="1">
      <c r="A800" s="112"/>
      <c r="B800" s="114"/>
      <c r="C800" s="112"/>
      <c r="D800" s="112"/>
      <c r="E800" s="112"/>
      <c r="F800" s="112"/>
      <c r="G800" s="112"/>
      <c r="H800" s="112"/>
      <c r="I800" s="147"/>
      <c r="J800" s="112"/>
      <c r="K800" s="112"/>
      <c r="L800" s="112"/>
      <c r="M800" s="112"/>
      <c r="N800" s="112"/>
      <c r="O800" s="112"/>
      <c r="P800" s="112"/>
      <c r="Q800" s="112"/>
      <c r="R800" s="112"/>
      <c r="S800" s="112"/>
      <c r="T800" s="112"/>
      <c r="U800" s="112"/>
      <c r="V800" s="112"/>
      <c r="W800" s="112"/>
      <c r="X800" s="112"/>
      <c r="Y800" s="112"/>
      <c r="Z800" s="112"/>
      <c r="AA800" s="112"/>
    </row>
    <row r="801" spans="1:27" ht="14.25" customHeight="1">
      <c r="A801" s="112"/>
      <c r="B801" s="114"/>
      <c r="C801" s="112"/>
      <c r="D801" s="112"/>
      <c r="E801" s="112"/>
      <c r="F801" s="112"/>
      <c r="G801" s="112"/>
      <c r="H801" s="112"/>
      <c r="I801" s="147"/>
      <c r="J801" s="112"/>
      <c r="K801" s="112"/>
      <c r="L801" s="112"/>
      <c r="M801" s="112"/>
      <c r="N801" s="112"/>
      <c r="O801" s="112"/>
      <c r="P801" s="112"/>
      <c r="Q801" s="112"/>
      <c r="R801" s="112"/>
      <c r="S801" s="112"/>
      <c r="T801" s="112"/>
      <c r="U801" s="112"/>
      <c r="V801" s="112"/>
      <c r="W801" s="112"/>
      <c r="X801" s="112"/>
      <c r="Y801" s="112"/>
      <c r="Z801" s="112"/>
      <c r="AA801" s="112"/>
    </row>
    <row r="802" spans="1:27" ht="14.25" customHeight="1">
      <c r="A802" s="112"/>
      <c r="B802" s="114"/>
      <c r="C802" s="112"/>
      <c r="D802" s="112"/>
      <c r="E802" s="112"/>
      <c r="F802" s="112"/>
      <c r="G802" s="112"/>
      <c r="H802" s="112"/>
      <c r="I802" s="147"/>
      <c r="J802" s="112"/>
      <c r="K802" s="112"/>
      <c r="L802" s="112"/>
      <c r="M802" s="112"/>
      <c r="N802" s="112"/>
      <c r="O802" s="112"/>
      <c r="P802" s="112"/>
      <c r="Q802" s="112"/>
      <c r="R802" s="112"/>
      <c r="S802" s="112"/>
      <c r="T802" s="112"/>
      <c r="U802" s="112"/>
      <c r="V802" s="112"/>
      <c r="W802" s="112"/>
      <c r="X802" s="112"/>
      <c r="Y802" s="112"/>
      <c r="Z802" s="112"/>
      <c r="AA802" s="112"/>
    </row>
    <row r="803" spans="1:27" ht="14.25" customHeight="1">
      <c r="A803" s="112"/>
      <c r="B803" s="114"/>
      <c r="C803" s="112"/>
      <c r="D803" s="112"/>
      <c r="E803" s="112"/>
      <c r="F803" s="112"/>
      <c r="G803" s="112"/>
      <c r="H803" s="112"/>
      <c r="I803" s="147"/>
      <c r="J803" s="112"/>
      <c r="K803" s="112"/>
      <c r="L803" s="112"/>
      <c r="M803" s="112"/>
      <c r="N803" s="112"/>
      <c r="O803" s="112"/>
      <c r="P803" s="112"/>
      <c r="Q803" s="112"/>
      <c r="R803" s="112"/>
      <c r="S803" s="112"/>
      <c r="T803" s="112"/>
      <c r="U803" s="112"/>
      <c r="V803" s="112"/>
      <c r="W803" s="112"/>
      <c r="X803" s="112"/>
      <c r="Y803" s="112"/>
      <c r="Z803" s="112"/>
      <c r="AA803" s="112"/>
    </row>
    <row r="804" spans="1:27" ht="14.25" customHeight="1">
      <c r="A804" s="112"/>
      <c r="B804" s="114"/>
      <c r="C804" s="112"/>
      <c r="D804" s="112"/>
      <c r="E804" s="112"/>
      <c r="F804" s="112"/>
      <c r="G804" s="112"/>
      <c r="H804" s="112"/>
      <c r="I804" s="147"/>
      <c r="J804" s="112"/>
      <c r="K804" s="112"/>
      <c r="L804" s="112"/>
      <c r="M804" s="112"/>
      <c r="N804" s="112"/>
      <c r="O804" s="112"/>
      <c r="P804" s="112"/>
      <c r="Q804" s="112"/>
      <c r="R804" s="112"/>
      <c r="S804" s="112"/>
      <c r="T804" s="112"/>
      <c r="U804" s="112"/>
      <c r="V804" s="112"/>
      <c r="W804" s="112"/>
      <c r="X804" s="112"/>
      <c r="Y804" s="112"/>
      <c r="Z804" s="112"/>
      <c r="AA804" s="112"/>
    </row>
    <row r="805" spans="1:27" ht="14.25" customHeight="1">
      <c r="A805" s="112"/>
      <c r="B805" s="114"/>
      <c r="C805" s="112"/>
      <c r="D805" s="112"/>
      <c r="E805" s="112"/>
      <c r="F805" s="112"/>
      <c r="G805" s="112"/>
      <c r="H805" s="112"/>
      <c r="I805" s="147"/>
      <c r="J805" s="112"/>
      <c r="K805" s="112"/>
      <c r="L805" s="112"/>
      <c r="M805" s="112"/>
      <c r="N805" s="112"/>
      <c r="O805" s="112"/>
      <c r="P805" s="112"/>
      <c r="Q805" s="112"/>
      <c r="R805" s="112"/>
      <c r="S805" s="112"/>
      <c r="T805" s="112"/>
      <c r="U805" s="112"/>
      <c r="V805" s="112"/>
      <c r="W805" s="112"/>
      <c r="X805" s="112"/>
      <c r="Y805" s="112"/>
      <c r="Z805" s="112"/>
      <c r="AA805" s="112"/>
    </row>
    <row r="806" spans="1:27" ht="14.25" customHeight="1">
      <c r="A806" s="112"/>
      <c r="B806" s="114"/>
      <c r="C806" s="112"/>
      <c r="D806" s="112"/>
      <c r="E806" s="112"/>
      <c r="F806" s="112"/>
      <c r="G806" s="112"/>
      <c r="H806" s="112"/>
      <c r="I806" s="147"/>
      <c r="J806" s="112"/>
      <c r="K806" s="112"/>
      <c r="L806" s="112"/>
      <c r="M806" s="112"/>
      <c r="N806" s="112"/>
      <c r="O806" s="112"/>
      <c r="P806" s="112"/>
      <c r="Q806" s="112"/>
      <c r="R806" s="112"/>
      <c r="S806" s="112"/>
      <c r="T806" s="112"/>
      <c r="U806" s="112"/>
      <c r="V806" s="112"/>
      <c r="W806" s="112"/>
      <c r="X806" s="112"/>
      <c r="Y806" s="112"/>
      <c r="Z806" s="112"/>
      <c r="AA806" s="112"/>
    </row>
    <row r="807" spans="1:27" ht="14.25" customHeight="1">
      <c r="A807" s="112"/>
      <c r="B807" s="114"/>
      <c r="C807" s="112"/>
      <c r="D807" s="112"/>
      <c r="E807" s="112"/>
      <c r="F807" s="112"/>
      <c r="G807" s="112"/>
      <c r="H807" s="112"/>
      <c r="I807" s="147"/>
      <c r="J807" s="112"/>
      <c r="K807" s="112"/>
      <c r="L807" s="112"/>
      <c r="M807" s="112"/>
      <c r="N807" s="112"/>
      <c r="O807" s="112"/>
      <c r="P807" s="112"/>
      <c r="Q807" s="112"/>
      <c r="R807" s="112"/>
      <c r="S807" s="112"/>
      <c r="T807" s="112"/>
      <c r="U807" s="112"/>
      <c r="V807" s="112"/>
      <c r="W807" s="112"/>
      <c r="X807" s="112"/>
      <c r="Y807" s="112"/>
      <c r="Z807" s="112"/>
      <c r="AA807" s="112"/>
    </row>
    <row r="808" spans="1:27" ht="14.25" customHeight="1">
      <c r="A808" s="112"/>
      <c r="B808" s="114"/>
      <c r="C808" s="112"/>
      <c r="D808" s="112"/>
      <c r="E808" s="112"/>
      <c r="F808" s="112"/>
      <c r="G808" s="112"/>
      <c r="H808" s="112"/>
      <c r="I808" s="147"/>
      <c r="J808" s="112"/>
      <c r="K808" s="112"/>
      <c r="L808" s="112"/>
      <c r="M808" s="112"/>
      <c r="N808" s="112"/>
      <c r="O808" s="112"/>
      <c r="P808" s="112"/>
      <c r="Q808" s="112"/>
      <c r="R808" s="112"/>
      <c r="S808" s="112"/>
      <c r="T808" s="112"/>
      <c r="U808" s="112"/>
      <c r="V808" s="112"/>
      <c r="W808" s="112"/>
      <c r="X808" s="112"/>
      <c r="Y808" s="112"/>
      <c r="Z808" s="112"/>
      <c r="AA808" s="112"/>
    </row>
    <row r="809" spans="1:27" ht="14.25" customHeight="1">
      <c r="A809" s="112"/>
      <c r="B809" s="114"/>
      <c r="C809" s="112"/>
      <c r="D809" s="112"/>
      <c r="E809" s="112"/>
      <c r="F809" s="112"/>
      <c r="G809" s="112"/>
      <c r="H809" s="112"/>
      <c r="I809" s="147"/>
      <c r="J809" s="112"/>
      <c r="K809" s="112"/>
      <c r="L809" s="112"/>
      <c r="M809" s="112"/>
      <c r="N809" s="112"/>
      <c r="O809" s="112"/>
      <c r="P809" s="112"/>
      <c r="Q809" s="112"/>
      <c r="R809" s="112"/>
      <c r="S809" s="112"/>
      <c r="T809" s="112"/>
      <c r="U809" s="112"/>
      <c r="V809" s="112"/>
      <c r="W809" s="112"/>
      <c r="X809" s="112"/>
      <c r="Y809" s="112"/>
      <c r="Z809" s="112"/>
      <c r="AA809" s="112"/>
    </row>
    <row r="810" spans="1:27" ht="14.25" customHeight="1">
      <c r="A810" s="112"/>
      <c r="B810" s="114"/>
      <c r="C810" s="112"/>
      <c r="D810" s="112"/>
      <c r="E810" s="112"/>
      <c r="F810" s="112"/>
      <c r="G810" s="112"/>
      <c r="H810" s="112"/>
      <c r="I810" s="147"/>
      <c r="J810" s="112"/>
      <c r="K810" s="112"/>
      <c r="L810" s="112"/>
      <c r="M810" s="112"/>
      <c r="N810" s="112"/>
      <c r="O810" s="112"/>
      <c r="P810" s="112"/>
      <c r="Q810" s="112"/>
      <c r="R810" s="112"/>
      <c r="S810" s="112"/>
      <c r="T810" s="112"/>
      <c r="U810" s="112"/>
      <c r="V810" s="112"/>
      <c r="W810" s="112"/>
      <c r="X810" s="112"/>
      <c r="Y810" s="112"/>
      <c r="Z810" s="112"/>
      <c r="AA810" s="112"/>
    </row>
    <row r="811" spans="1:27" ht="14.25" customHeight="1">
      <c r="A811" s="112"/>
      <c r="B811" s="114"/>
      <c r="C811" s="112"/>
      <c r="D811" s="112"/>
      <c r="E811" s="112"/>
      <c r="F811" s="112"/>
      <c r="G811" s="112"/>
      <c r="H811" s="112"/>
      <c r="I811" s="147"/>
      <c r="J811" s="112"/>
      <c r="K811" s="112"/>
      <c r="L811" s="112"/>
      <c r="M811" s="112"/>
      <c r="N811" s="112"/>
      <c r="O811" s="112"/>
      <c r="P811" s="112"/>
      <c r="Q811" s="112"/>
      <c r="R811" s="112"/>
      <c r="S811" s="112"/>
      <c r="T811" s="112"/>
      <c r="U811" s="112"/>
      <c r="V811" s="112"/>
      <c r="W811" s="112"/>
      <c r="X811" s="112"/>
      <c r="Y811" s="112"/>
      <c r="Z811" s="112"/>
      <c r="AA811" s="112"/>
    </row>
    <row r="812" spans="1:27" ht="14.25" customHeight="1">
      <c r="A812" s="112"/>
      <c r="B812" s="114"/>
      <c r="C812" s="112"/>
      <c r="D812" s="112"/>
      <c r="E812" s="112"/>
      <c r="F812" s="112"/>
      <c r="G812" s="112"/>
      <c r="H812" s="112"/>
      <c r="I812" s="147"/>
      <c r="J812" s="112"/>
      <c r="K812" s="112"/>
      <c r="L812" s="112"/>
      <c r="M812" s="112"/>
      <c r="N812" s="112"/>
      <c r="O812" s="112"/>
      <c r="P812" s="112"/>
      <c r="Q812" s="112"/>
      <c r="R812" s="112"/>
      <c r="S812" s="112"/>
      <c r="T812" s="112"/>
      <c r="U812" s="112"/>
      <c r="V812" s="112"/>
      <c r="W812" s="112"/>
      <c r="X812" s="112"/>
      <c r="Y812" s="112"/>
      <c r="Z812" s="112"/>
      <c r="AA812" s="112"/>
    </row>
    <row r="813" spans="1:27" ht="14.25" customHeight="1">
      <c r="A813" s="112"/>
      <c r="B813" s="114"/>
      <c r="C813" s="112"/>
      <c r="D813" s="112"/>
      <c r="E813" s="112"/>
      <c r="F813" s="112"/>
      <c r="G813" s="112"/>
      <c r="H813" s="112"/>
      <c r="I813" s="147"/>
      <c r="J813" s="112"/>
      <c r="K813" s="112"/>
      <c r="L813" s="112"/>
      <c r="M813" s="112"/>
      <c r="N813" s="112"/>
      <c r="O813" s="112"/>
      <c r="P813" s="112"/>
      <c r="Q813" s="112"/>
      <c r="R813" s="112"/>
      <c r="S813" s="112"/>
      <c r="T813" s="112"/>
      <c r="U813" s="112"/>
      <c r="V813" s="112"/>
      <c r="W813" s="112"/>
      <c r="X813" s="112"/>
      <c r="Y813" s="112"/>
      <c r="Z813" s="112"/>
      <c r="AA813" s="112"/>
    </row>
    <row r="814" spans="1:27" ht="14.25" customHeight="1">
      <c r="A814" s="112"/>
      <c r="B814" s="114"/>
      <c r="C814" s="112"/>
      <c r="D814" s="112"/>
      <c r="E814" s="112"/>
      <c r="F814" s="112"/>
      <c r="G814" s="112"/>
      <c r="H814" s="112"/>
      <c r="I814" s="147"/>
      <c r="J814" s="112"/>
      <c r="K814" s="112"/>
      <c r="L814" s="112"/>
      <c r="M814" s="112"/>
      <c r="N814" s="112"/>
      <c r="O814" s="112"/>
      <c r="P814" s="112"/>
      <c r="Q814" s="112"/>
      <c r="R814" s="112"/>
      <c r="S814" s="112"/>
      <c r="T814" s="112"/>
      <c r="U814" s="112"/>
      <c r="V814" s="112"/>
      <c r="W814" s="112"/>
      <c r="X814" s="112"/>
      <c r="Y814" s="112"/>
      <c r="Z814" s="112"/>
      <c r="AA814" s="112"/>
    </row>
    <row r="815" spans="1:27" ht="14.25" customHeight="1">
      <c r="A815" s="112"/>
      <c r="B815" s="114"/>
      <c r="C815" s="112"/>
      <c r="D815" s="112"/>
      <c r="E815" s="112"/>
      <c r="F815" s="112"/>
      <c r="G815" s="112"/>
      <c r="H815" s="112"/>
      <c r="I815" s="147"/>
      <c r="J815" s="112"/>
      <c r="K815" s="112"/>
      <c r="L815" s="112"/>
      <c r="M815" s="112"/>
      <c r="N815" s="112"/>
      <c r="O815" s="112"/>
      <c r="P815" s="112"/>
      <c r="Q815" s="112"/>
      <c r="R815" s="112"/>
      <c r="S815" s="112"/>
      <c r="T815" s="112"/>
      <c r="U815" s="112"/>
      <c r="V815" s="112"/>
      <c r="W815" s="112"/>
      <c r="X815" s="112"/>
      <c r="Y815" s="112"/>
      <c r="Z815" s="112"/>
      <c r="AA815" s="112"/>
    </row>
    <row r="816" spans="1:27" ht="14.25" customHeight="1">
      <c r="A816" s="112"/>
      <c r="B816" s="114"/>
      <c r="C816" s="112"/>
      <c r="D816" s="112"/>
      <c r="E816" s="112"/>
      <c r="F816" s="112"/>
      <c r="G816" s="112"/>
      <c r="H816" s="112"/>
      <c r="I816" s="147"/>
      <c r="J816" s="112"/>
      <c r="K816" s="112"/>
      <c r="L816" s="112"/>
      <c r="M816" s="112"/>
      <c r="N816" s="112"/>
      <c r="O816" s="112"/>
      <c r="P816" s="112"/>
      <c r="Q816" s="112"/>
      <c r="R816" s="112"/>
      <c r="S816" s="112"/>
      <c r="T816" s="112"/>
      <c r="U816" s="112"/>
      <c r="V816" s="112"/>
      <c r="W816" s="112"/>
      <c r="X816" s="112"/>
      <c r="Y816" s="112"/>
      <c r="Z816" s="112"/>
      <c r="AA816" s="112"/>
    </row>
    <row r="817" spans="1:27" ht="14.25" customHeight="1">
      <c r="A817" s="112"/>
      <c r="B817" s="114"/>
      <c r="C817" s="112"/>
      <c r="D817" s="112"/>
      <c r="E817" s="112"/>
      <c r="F817" s="112"/>
      <c r="G817" s="112"/>
      <c r="H817" s="112"/>
      <c r="I817" s="147"/>
      <c r="J817" s="112"/>
      <c r="K817" s="112"/>
      <c r="L817" s="112"/>
      <c r="M817" s="112"/>
      <c r="N817" s="112"/>
      <c r="O817" s="112"/>
      <c r="P817" s="112"/>
      <c r="Q817" s="112"/>
      <c r="R817" s="112"/>
      <c r="S817" s="112"/>
      <c r="T817" s="112"/>
      <c r="U817" s="112"/>
      <c r="V817" s="112"/>
      <c r="W817" s="112"/>
      <c r="X817" s="112"/>
      <c r="Y817" s="112"/>
      <c r="Z817" s="112"/>
      <c r="AA817" s="112"/>
    </row>
    <row r="818" spans="1:27" ht="14.25" customHeight="1">
      <c r="A818" s="112"/>
      <c r="B818" s="114"/>
      <c r="C818" s="112"/>
      <c r="D818" s="112"/>
      <c r="E818" s="112"/>
      <c r="F818" s="112"/>
      <c r="G818" s="112"/>
      <c r="H818" s="112"/>
      <c r="I818" s="147"/>
      <c r="J818" s="112"/>
      <c r="K818" s="112"/>
      <c r="L818" s="112"/>
      <c r="M818" s="112"/>
      <c r="N818" s="112"/>
      <c r="O818" s="112"/>
      <c r="P818" s="112"/>
      <c r="Q818" s="112"/>
      <c r="R818" s="112"/>
      <c r="S818" s="112"/>
      <c r="T818" s="112"/>
      <c r="U818" s="112"/>
      <c r="V818" s="112"/>
      <c r="W818" s="112"/>
      <c r="X818" s="112"/>
      <c r="Y818" s="112"/>
      <c r="Z818" s="112"/>
      <c r="AA818" s="112"/>
    </row>
    <row r="819" spans="1:27" ht="14.25" customHeight="1">
      <c r="A819" s="112"/>
      <c r="B819" s="114"/>
      <c r="C819" s="112"/>
      <c r="D819" s="112"/>
      <c r="E819" s="112"/>
      <c r="F819" s="112"/>
      <c r="G819" s="112"/>
      <c r="H819" s="112"/>
      <c r="I819" s="147"/>
      <c r="J819" s="112"/>
      <c r="K819" s="112"/>
      <c r="L819" s="112"/>
      <c r="M819" s="112"/>
      <c r="N819" s="112"/>
      <c r="O819" s="112"/>
      <c r="P819" s="112"/>
      <c r="Q819" s="112"/>
      <c r="R819" s="112"/>
      <c r="S819" s="112"/>
      <c r="T819" s="112"/>
      <c r="U819" s="112"/>
      <c r="V819" s="112"/>
      <c r="W819" s="112"/>
      <c r="X819" s="112"/>
      <c r="Y819" s="112"/>
      <c r="Z819" s="112"/>
      <c r="AA819" s="112"/>
    </row>
    <row r="820" spans="1:27" ht="14.25" customHeight="1">
      <c r="A820" s="112"/>
      <c r="B820" s="114"/>
      <c r="C820" s="112"/>
      <c r="D820" s="112"/>
      <c r="E820" s="112"/>
      <c r="F820" s="112"/>
      <c r="G820" s="112"/>
      <c r="H820" s="112"/>
      <c r="I820" s="147"/>
      <c r="J820" s="112"/>
      <c r="K820" s="112"/>
      <c r="L820" s="112"/>
      <c r="M820" s="112"/>
      <c r="N820" s="112"/>
      <c r="O820" s="112"/>
      <c r="P820" s="112"/>
      <c r="Q820" s="112"/>
      <c r="R820" s="112"/>
      <c r="S820" s="112"/>
      <c r="T820" s="112"/>
      <c r="U820" s="112"/>
      <c r="V820" s="112"/>
      <c r="W820" s="112"/>
      <c r="X820" s="112"/>
      <c r="Y820" s="112"/>
      <c r="Z820" s="112"/>
      <c r="AA820" s="112"/>
    </row>
    <row r="821" spans="1:27" ht="14.25" customHeight="1">
      <c r="A821" s="112"/>
      <c r="B821" s="114"/>
      <c r="C821" s="112"/>
      <c r="D821" s="112"/>
      <c r="E821" s="112"/>
      <c r="F821" s="112"/>
      <c r="G821" s="112"/>
      <c r="H821" s="112"/>
      <c r="I821" s="147"/>
      <c r="J821" s="112"/>
      <c r="K821" s="112"/>
      <c r="L821" s="112"/>
      <c r="M821" s="112"/>
      <c r="N821" s="112"/>
      <c r="O821" s="112"/>
      <c r="P821" s="112"/>
      <c r="Q821" s="112"/>
      <c r="R821" s="112"/>
      <c r="S821" s="112"/>
      <c r="T821" s="112"/>
      <c r="U821" s="112"/>
      <c r="V821" s="112"/>
      <c r="W821" s="112"/>
      <c r="X821" s="112"/>
      <c r="Y821" s="112"/>
      <c r="Z821" s="112"/>
      <c r="AA821" s="112"/>
    </row>
    <row r="822" spans="1:27" ht="14.25" customHeight="1">
      <c r="A822" s="112"/>
      <c r="B822" s="114"/>
      <c r="C822" s="112"/>
      <c r="D822" s="112"/>
      <c r="E822" s="112"/>
      <c r="F822" s="112"/>
      <c r="G822" s="112"/>
      <c r="H822" s="112"/>
      <c r="I822" s="147"/>
      <c r="J822" s="112"/>
      <c r="K822" s="112"/>
      <c r="L822" s="112"/>
      <c r="M822" s="112"/>
      <c r="N822" s="112"/>
      <c r="O822" s="112"/>
      <c r="P822" s="112"/>
      <c r="Q822" s="112"/>
      <c r="R822" s="112"/>
      <c r="S822" s="112"/>
      <c r="T822" s="112"/>
      <c r="U822" s="112"/>
      <c r="V822" s="112"/>
      <c r="W822" s="112"/>
      <c r="X822" s="112"/>
      <c r="Y822" s="112"/>
      <c r="Z822" s="112"/>
      <c r="AA822" s="112"/>
    </row>
    <row r="823" spans="1:27" ht="14.25" customHeight="1">
      <c r="A823" s="112"/>
      <c r="B823" s="114"/>
      <c r="C823" s="112"/>
      <c r="D823" s="112"/>
      <c r="E823" s="112"/>
      <c r="F823" s="112"/>
      <c r="G823" s="112"/>
      <c r="H823" s="112"/>
      <c r="I823" s="147"/>
      <c r="J823" s="112"/>
      <c r="K823" s="112"/>
      <c r="L823" s="112"/>
      <c r="M823" s="112"/>
      <c r="N823" s="112"/>
      <c r="O823" s="112"/>
      <c r="P823" s="112"/>
      <c r="Q823" s="112"/>
      <c r="R823" s="112"/>
      <c r="S823" s="112"/>
      <c r="T823" s="112"/>
      <c r="U823" s="112"/>
      <c r="V823" s="112"/>
      <c r="W823" s="112"/>
      <c r="X823" s="112"/>
      <c r="Y823" s="112"/>
      <c r="Z823" s="112"/>
      <c r="AA823" s="112"/>
    </row>
    <row r="824" spans="1:27" ht="14.25" customHeight="1">
      <c r="A824" s="112"/>
      <c r="B824" s="114"/>
      <c r="C824" s="112"/>
      <c r="D824" s="112"/>
      <c r="E824" s="112"/>
      <c r="F824" s="112"/>
      <c r="G824" s="112"/>
      <c r="H824" s="112"/>
      <c r="I824" s="147"/>
      <c r="J824" s="112"/>
      <c r="K824" s="112"/>
      <c r="L824" s="112"/>
      <c r="M824" s="112"/>
      <c r="N824" s="112"/>
      <c r="O824" s="112"/>
      <c r="P824" s="112"/>
      <c r="Q824" s="112"/>
      <c r="R824" s="112"/>
      <c r="S824" s="112"/>
      <c r="T824" s="112"/>
      <c r="U824" s="112"/>
      <c r="V824" s="112"/>
      <c r="W824" s="112"/>
      <c r="X824" s="112"/>
      <c r="Y824" s="112"/>
      <c r="Z824" s="112"/>
      <c r="AA824" s="112"/>
    </row>
    <row r="825" spans="1:27" ht="14.25" customHeight="1">
      <c r="A825" s="112"/>
      <c r="B825" s="114"/>
      <c r="C825" s="112"/>
      <c r="D825" s="112"/>
      <c r="E825" s="112"/>
      <c r="F825" s="112"/>
      <c r="G825" s="112"/>
      <c r="H825" s="112"/>
      <c r="I825" s="147"/>
      <c r="J825" s="112"/>
      <c r="K825" s="112"/>
      <c r="L825" s="112"/>
      <c r="M825" s="112"/>
      <c r="N825" s="112"/>
      <c r="O825" s="112"/>
      <c r="P825" s="112"/>
      <c r="Q825" s="112"/>
      <c r="R825" s="112"/>
      <c r="S825" s="112"/>
      <c r="T825" s="112"/>
      <c r="U825" s="112"/>
      <c r="V825" s="112"/>
      <c r="W825" s="112"/>
      <c r="X825" s="112"/>
      <c r="Y825" s="112"/>
      <c r="Z825" s="112"/>
      <c r="AA825" s="112"/>
    </row>
    <row r="826" spans="1:27" ht="14.25" customHeight="1">
      <c r="A826" s="112"/>
      <c r="B826" s="114"/>
      <c r="C826" s="112"/>
      <c r="D826" s="112"/>
      <c r="E826" s="112"/>
      <c r="F826" s="112"/>
      <c r="G826" s="112"/>
      <c r="H826" s="112"/>
      <c r="I826" s="147"/>
      <c r="J826" s="112"/>
      <c r="K826" s="112"/>
      <c r="L826" s="112"/>
      <c r="M826" s="112"/>
      <c r="N826" s="112"/>
      <c r="O826" s="112"/>
      <c r="P826" s="112"/>
      <c r="Q826" s="112"/>
      <c r="R826" s="112"/>
      <c r="S826" s="112"/>
      <c r="T826" s="112"/>
      <c r="U826" s="112"/>
      <c r="V826" s="112"/>
      <c r="W826" s="112"/>
      <c r="X826" s="112"/>
      <c r="Y826" s="112"/>
      <c r="Z826" s="112"/>
      <c r="AA826" s="112"/>
    </row>
    <row r="827" spans="1:27" ht="14.25" customHeight="1">
      <c r="A827" s="112"/>
      <c r="B827" s="114"/>
      <c r="C827" s="112"/>
      <c r="D827" s="112"/>
      <c r="E827" s="112"/>
      <c r="F827" s="112"/>
      <c r="G827" s="112"/>
      <c r="H827" s="112"/>
      <c r="I827" s="147"/>
      <c r="J827" s="112"/>
      <c r="K827" s="112"/>
      <c r="L827" s="112"/>
      <c r="M827" s="112"/>
      <c r="N827" s="112"/>
      <c r="O827" s="112"/>
      <c r="P827" s="112"/>
      <c r="Q827" s="112"/>
      <c r="R827" s="112"/>
      <c r="S827" s="112"/>
      <c r="T827" s="112"/>
      <c r="U827" s="112"/>
      <c r="V827" s="112"/>
      <c r="W827" s="112"/>
      <c r="X827" s="112"/>
      <c r="Y827" s="112"/>
      <c r="Z827" s="112"/>
      <c r="AA827" s="112"/>
    </row>
    <row r="828" spans="1:27" ht="14.25" customHeight="1">
      <c r="A828" s="112"/>
      <c r="B828" s="114"/>
      <c r="C828" s="112"/>
      <c r="D828" s="112"/>
      <c r="E828" s="112"/>
      <c r="F828" s="112"/>
      <c r="G828" s="112"/>
      <c r="H828" s="112"/>
      <c r="I828" s="147"/>
      <c r="J828" s="112"/>
      <c r="K828" s="112"/>
      <c r="L828" s="112"/>
      <c r="M828" s="112"/>
      <c r="N828" s="112"/>
      <c r="O828" s="112"/>
      <c r="P828" s="112"/>
      <c r="Q828" s="112"/>
      <c r="R828" s="112"/>
      <c r="S828" s="112"/>
      <c r="T828" s="112"/>
      <c r="U828" s="112"/>
      <c r="V828" s="112"/>
      <c r="W828" s="112"/>
      <c r="X828" s="112"/>
      <c r="Y828" s="112"/>
      <c r="Z828" s="112"/>
      <c r="AA828" s="112"/>
    </row>
    <row r="829" spans="1:27" ht="14.25" customHeight="1">
      <c r="A829" s="112"/>
      <c r="B829" s="114"/>
      <c r="C829" s="112"/>
      <c r="D829" s="112"/>
      <c r="E829" s="112"/>
      <c r="F829" s="112"/>
      <c r="G829" s="112"/>
      <c r="H829" s="112"/>
      <c r="I829" s="147"/>
      <c r="J829" s="112"/>
      <c r="K829" s="112"/>
      <c r="L829" s="112"/>
      <c r="M829" s="112"/>
      <c r="N829" s="112"/>
      <c r="O829" s="112"/>
      <c r="P829" s="112"/>
      <c r="Q829" s="112"/>
      <c r="R829" s="112"/>
      <c r="S829" s="112"/>
      <c r="T829" s="112"/>
      <c r="U829" s="112"/>
      <c r="V829" s="112"/>
      <c r="W829" s="112"/>
      <c r="X829" s="112"/>
      <c r="Y829" s="112"/>
      <c r="Z829" s="112"/>
      <c r="AA829" s="112"/>
    </row>
    <row r="830" spans="1:27" ht="14.25" customHeight="1">
      <c r="A830" s="112"/>
      <c r="B830" s="114"/>
      <c r="C830" s="112"/>
      <c r="D830" s="112"/>
      <c r="E830" s="112"/>
      <c r="F830" s="112"/>
      <c r="G830" s="112"/>
      <c r="H830" s="112"/>
      <c r="I830" s="147"/>
      <c r="J830" s="112"/>
      <c r="K830" s="112"/>
      <c r="L830" s="112"/>
      <c r="M830" s="112"/>
      <c r="N830" s="112"/>
      <c r="O830" s="112"/>
      <c r="P830" s="112"/>
      <c r="Q830" s="112"/>
      <c r="R830" s="112"/>
      <c r="S830" s="112"/>
      <c r="T830" s="112"/>
      <c r="U830" s="112"/>
      <c r="V830" s="112"/>
      <c r="W830" s="112"/>
      <c r="X830" s="112"/>
      <c r="Y830" s="112"/>
      <c r="Z830" s="112"/>
      <c r="AA830" s="112"/>
    </row>
    <row r="831" spans="1:27" ht="14.25" customHeight="1">
      <c r="A831" s="112"/>
      <c r="B831" s="114"/>
      <c r="C831" s="112"/>
      <c r="D831" s="112"/>
      <c r="E831" s="112"/>
      <c r="F831" s="112"/>
      <c r="G831" s="112"/>
      <c r="H831" s="112"/>
      <c r="I831" s="147"/>
      <c r="J831" s="112"/>
      <c r="K831" s="112"/>
      <c r="L831" s="112"/>
      <c r="M831" s="112"/>
      <c r="N831" s="112"/>
      <c r="O831" s="112"/>
      <c r="P831" s="112"/>
      <c r="Q831" s="112"/>
      <c r="R831" s="112"/>
      <c r="S831" s="112"/>
      <c r="T831" s="112"/>
      <c r="U831" s="112"/>
      <c r="V831" s="112"/>
      <c r="W831" s="112"/>
      <c r="X831" s="112"/>
      <c r="Y831" s="112"/>
      <c r="Z831" s="112"/>
      <c r="AA831" s="112"/>
    </row>
    <row r="832" spans="1:27" ht="14.25" customHeight="1">
      <c r="A832" s="112"/>
      <c r="B832" s="114"/>
      <c r="C832" s="112"/>
      <c r="D832" s="112"/>
      <c r="E832" s="112"/>
      <c r="F832" s="112"/>
      <c r="G832" s="112"/>
      <c r="H832" s="112"/>
      <c r="I832" s="147"/>
      <c r="J832" s="112"/>
      <c r="K832" s="112"/>
      <c r="L832" s="112"/>
      <c r="M832" s="112"/>
      <c r="N832" s="112"/>
      <c r="O832" s="112"/>
      <c r="P832" s="112"/>
      <c r="Q832" s="112"/>
      <c r="R832" s="112"/>
      <c r="S832" s="112"/>
      <c r="T832" s="112"/>
      <c r="U832" s="112"/>
      <c r="V832" s="112"/>
      <c r="W832" s="112"/>
      <c r="X832" s="112"/>
      <c r="Y832" s="112"/>
      <c r="Z832" s="112"/>
      <c r="AA832" s="112"/>
    </row>
    <row r="833" spans="1:27" ht="14.25" customHeight="1">
      <c r="A833" s="112"/>
      <c r="B833" s="114"/>
      <c r="C833" s="112"/>
      <c r="D833" s="112"/>
      <c r="E833" s="112"/>
      <c r="F833" s="112"/>
      <c r="G833" s="112"/>
      <c r="H833" s="112"/>
      <c r="I833" s="147"/>
      <c r="J833" s="112"/>
      <c r="K833" s="112"/>
      <c r="L833" s="112"/>
      <c r="M833" s="112"/>
      <c r="N833" s="112"/>
      <c r="O833" s="112"/>
      <c r="P833" s="112"/>
      <c r="Q833" s="112"/>
      <c r="R833" s="112"/>
      <c r="S833" s="112"/>
      <c r="T833" s="112"/>
      <c r="U833" s="112"/>
      <c r="V833" s="112"/>
      <c r="W833" s="112"/>
      <c r="X833" s="112"/>
      <c r="Y833" s="112"/>
      <c r="Z833" s="112"/>
      <c r="AA833" s="112"/>
    </row>
    <row r="834" spans="1:27" ht="14.25" customHeight="1">
      <c r="A834" s="112"/>
      <c r="B834" s="114"/>
      <c r="C834" s="112"/>
      <c r="D834" s="112"/>
      <c r="E834" s="112"/>
      <c r="F834" s="112"/>
      <c r="G834" s="112"/>
      <c r="H834" s="112"/>
      <c r="I834" s="147"/>
      <c r="J834" s="112"/>
      <c r="K834" s="112"/>
      <c r="L834" s="112"/>
      <c r="M834" s="112"/>
      <c r="N834" s="112"/>
      <c r="O834" s="112"/>
      <c r="P834" s="112"/>
      <c r="Q834" s="112"/>
      <c r="R834" s="112"/>
      <c r="S834" s="112"/>
      <c r="T834" s="112"/>
      <c r="U834" s="112"/>
      <c r="V834" s="112"/>
      <c r="W834" s="112"/>
      <c r="X834" s="112"/>
      <c r="Y834" s="112"/>
      <c r="Z834" s="112"/>
      <c r="AA834" s="112"/>
    </row>
    <row r="835" spans="1:27" ht="14.25" customHeight="1">
      <c r="A835" s="112"/>
      <c r="B835" s="114"/>
      <c r="C835" s="112"/>
      <c r="D835" s="112"/>
      <c r="E835" s="112"/>
      <c r="F835" s="112"/>
      <c r="G835" s="112"/>
      <c r="H835" s="112"/>
      <c r="I835" s="147"/>
      <c r="J835" s="112"/>
      <c r="K835" s="112"/>
      <c r="L835" s="112"/>
      <c r="M835" s="112"/>
      <c r="N835" s="112"/>
      <c r="O835" s="112"/>
      <c r="P835" s="112"/>
      <c r="Q835" s="112"/>
      <c r="R835" s="112"/>
      <c r="S835" s="112"/>
      <c r="T835" s="112"/>
      <c r="U835" s="112"/>
      <c r="V835" s="112"/>
      <c r="W835" s="112"/>
      <c r="X835" s="112"/>
      <c r="Y835" s="112"/>
      <c r="Z835" s="112"/>
      <c r="AA835" s="112"/>
    </row>
    <row r="836" spans="1:27" ht="14.25" customHeight="1">
      <c r="A836" s="112"/>
      <c r="B836" s="114"/>
      <c r="C836" s="112"/>
      <c r="D836" s="112"/>
      <c r="E836" s="112"/>
      <c r="F836" s="112"/>
      <c r="G836" s="112"/>
      <c r="H836" s="112"/>
      <c r="I836" s="147"/>
      <c r="J836" s="112"/>
      <c r="K836" s="112"/>
      <c r="L836" s="112"/>
      <c r="M836" s="112"/>
      <c r="N836" s="112"/>
      <c r="O836" s="112"/>
      <c r="P836" s="112"/>
      <c r="Q836" s="112"/>
      <c r="R836" s="112"/>
      <c r="S836" s="112"/>
      <c r="T836" s="112"/>
      <c r="U836" s="112"/>
      <c r="V836" s="112"/>
      <c r="W836" s="112"/>
      <c r="X836" s="112"/>
      <c r="Y836" s="112"/>
      <c r="Z836" s="112"/>
      <c r="AA836" s="112"/>
    </row>
    <row r="837" spans="1:27" ht="14.25" customHeight="1">
      <c r="A837" s="112"/>
      <c r="B837" s="114"/>
      <c r="C837" s="112"/>
      <c r="D837" s="112"/>
      <c r="E837" s="112"/>
      <c r="F837" s="112"/>
      <c r="G837" s="112"/>
      <c r="H837" s="112"/>
      <c r="I837" s="147"/>
      <c r="J837" s="112"/>
      <c r="K837" s="112"/>
      <c r="L837" s="112"/>
      <c r="M837" s="112"/>
      <c r="N837" s="112"/>
      <c r="O837" s="112"/>
      <c r="P837" s="112"/>
      <c r="Q837" s="112"/>
      <c r="R837" s="112"/>
      <c r="S837" s="112"/>
      <c r="T837" s="112"/>
      <c r="U837" s="112"/>
      <c r="V837" s="112"/>
      <c r="W837" s="112"/>
      <c r="X837" s="112"/>
      <c r="Y837" s="112"/>
      <c r="Z837" s="112"/>
      <c r="AA837" s="112"/>
    </row>
    <row r="838" spans="1:27" ht="14.25" customHeight="1">
      <c r="A838" s="112"/>
      <c r="B838" s="114"/>
      <c r="C838" s="112"/>
      <c r="D838" s="112"/>
      <c r="E838" s="112"/>
      <c r="F838" s="112"/>
      <c r="G838" s="112"/>
      <c r="H838" s="112"/>
      <c r="I838" s="147"/>
      <c r="J838" s="112"/>
      <c r="K838" s="112"/>
      <c r="L838" s="112"/>
      <c r="M838" s="112"/>
      <c r="N838" s="112"/>
      <c r="O838" s="112"/>
      <c r="P838" s="112"/>
      <c r="Q838" s="112"/>
      <c r="R838" s="112"/>
      <c r="S838" s="112"/>
      <c r="T838" s="112"/>
      <c r="U838" s="112"/>
      <c r="V838" s="112"/>
      <c r="W838" s="112"/>
      <c r="X838" s="112"/>
      <c r="Y838" s="112"/>
      <c r="Z838" s="112"/>
      <c r="AA838" s="112"/>
    </row>
    <row r="839" spans="1:27" ht="14.25" customHeight="1">
      <c r="A839" s="112"/>
      <c r="B839" s="114"/>
      <c r="C839" s="112"/>
      <c r="D839" s="112"/>
      <c r="E839" s="112"/>
      <c r="F839" s="112"/>
      <c r="G839" s="112"/>
      <c r="H839" s="112"/>
      <c r="I839" s="147"/>
      <c r="J839" s="112"/>
      <c r="K839" s="112"/>
      <c r="L839" s="112"/>
      <c r="M839" s="112"/>
      <c r="N839" s="112"/>
      <c r="O839" s="112"/>
      <c r="P839" s="112"/>
      <c r="Q839" s="112"/>
      <c r="R839" s="112"/>
      <c r="S839" s="112"/>
      <c r="T839" s="112"/>
      <c r="U839" s="112"/>
      <c r="V839" s="112"/>
      <c r="W839" s="112"/>
      <c r="X839" s="112"/>
      <c r="Y839" s="112"/>
      <c r="Z839" s="112"/>
      <c r="AA839" s="112"/>
    </row>
    <row r="840" spans="1:27" ht="14.25" customHeight="1">
      <c r="A840" s="112"/>
      <c r="B840" s="114"/>
      <c r="C840" s="112"/>
      <c r="D840" s="112"/>
      <c r="E840" s="112"/>
      <c r="F840" s="112"/>
      <c r="G840" s="112"/>
      <c r="H840" s="112"/>
      <c r="I840" s="147"/>
      <c r="J840" s="112"/>
      <c r="K840" s="112"/>
      <c r="L840" s="112"/>
      <c r="M840" s="112"/>
      <c r="N840" s="112"/>
      <c r="O840" s="112"/>
      <c r="P840" s="112"/>
      <c r="Q840" s="112"/>
      <c r="R840" s="112"/>
      <c r="S840" s="112"/>
      <c r="T840" s="112"/>
      <c r="U840" s="112"/>
      <c r="V840" s="112"/>
      <c r="W840" s="112"/>
      <c r="X840" s="112"/>
      <c r="Y840" s="112"/>
      <c r="Z840" s="112"/>
      <c r="AA840" s="112"/>
    </row>
    <row r="841" spans="1:27" ht="14.25" customHeight="1">
      <c r="A841" s="112"/>
      <c r="B841" s="114"/>
      <c r="C841" s="112"/>
      <c r="D841" s="112"/>
      <c r="E841" s="112"/>
      <c r="F841" s="112"/>
      <c r="G841" s="112"/>
      <c r="H841" s="112"/>
      <c r="I841" s="147"/>
      <c r="J841" s="112"/>
      <c r="K841" s="112"/>
      <c r="L841" s="112"/>
      <c r="M841" s="112"/>
      <c r="N841" s="112"/>
      <c r="O841" s="112"/>
      <c r="P841" s="112"/>
      <c r="Q841" s="112"/>
      <c r="R841" s="112"/>
      <c r="S841" s="112"/>
      <c r="T841" s="112"/>
      <c r="U841" s="112"/>
      <c r="V841" s="112"/>
      <c r="W841" s="112"/>
      <c r="X841" s="112"/>
      <c r="Y841" s="112"/>
      <c r="Z841" s="112"/>
      <c r="AA841" s="112"/>
    </row>
    <row r="842" spans="1:27" ht="14.25" customHeight="1">
      <c r="A842" s="112"/>
      <c r="B842" s="114"/>
      <c r="C842" s="112"/>
      <c r="D842" s="112"/>
      <c r="E842" s="112"/>
      <c r="F842" s="112"/>
      <c r="G842" s="112"/>
      <c r="H842" s="112"/>
      <c r="I842" s="147"/>
      <c r="J842" s="112"/>
      <c r="K842" s="112"/>
      <c r="L842" s="112"/>
      <c r="M842" s="112"/>
      <c r="N842" s="112"/>
      <c r="O842" s="112"/>
      <c r="P842" s="112"/>
      <c r="Q842" s="112"/>
      <c r="R842" s="112"/>
      <c r="S842" s="112"/>
      <c r="T842" s="112"/>
      <c r="U842" s="112"/>
      <c r="V842" s="112"/>
      <c r="W842" s="112"/>
      <c r="X842" s="112"/>
      <c r="Y842" s="112"/>
      <c r="Z842" s="112"/>
      <c r="AA842" s="112"/>
    </row>
    <row r="843" spans="1:27" ht="14.25" customHeight="1">
      <c r="A843" s="112"/>
      <c r="B843" s="114"/>
      <c r="C843" s="112"/>
      <c r="D843" s="112"/>
      <c r="E843" s="112"/>
      <c r="F843" s="112"/>
      <c r="G843" s="112"/>
      <c r="H843" s="112"/>
      <c r="I843" s="147"/>
      <c r="J843" s="112"/>
      <c r="K843" s="112"/>
      <c r="L843" s="112"/>
      <c r="M843" s="112"/>
      <c r="N843" s="112"/>
      <c r="O843" s="112"/>
      <c r="P843" s="112"/>
      <c r="Q843" s="112"/>
      <c r="R843" s="112"/>
      <c r="S843" s="112"/>
      <c r="T843" s="112"/>
      <c r="U843" s="112"/>
      <c r="V843" s="112"/>
      <c r="W843" s="112"/>
      <c r="X843" s="112"/>
      <c r="Y843" s="112"/>
      <c r="Z843" s="112"/>
      <c r="AA843" s="112"/>
    </row>
    <row r="844" spans="1:27" ht="14.25" customHeight="1">
      <c r="A844" s="112"/>
      <c r="B844" s="114"/>
      <c r="C844" s="112"/>
      <c r="D844" s="112"/>
      <c r="E844" s="112"/>
      <c r="F844" s="112"/>
      <c r="G844" s="112"/>
      <c r="H844" s="112"/>
      <c r="I844" s="147"/>
      <c r="J844" s="112"/>
      <c r="K844" s="112"/>
      <c r="L844" s="112"/>
      <c r="M844" s="112"/>
      <c r="N844" s="112"/>
      <c r="O844" s="112"/>
      <c r="P844" s="112"/>
      <c r="Q844" s="112"/>
      <c r="R844" s="112"/>
      <c r="S844" s="112"/>
      <c r="T844" s="112"/>
      <c r="U844" s="112"/>
      <c r="V844" s="112"/>
      <c r="W844" s="112"/>
      <c r="X844" s="112"/>
      <c r="Y844" s="112"/>
      <c r="Z844" s="112"/>
      <c r="AA844" s="112"/>
    </row>
    <row r="845" spans="1:27" ht="14.25" customHeight="1">
      <c r="A845" s="112"/>
      <c r="B845" s="114"/>
      <c r="C845" s="112"/>
      <c r="D845" s="112"/>
      <c r="E845" s="112"/>
      <c r="F845" s="112"/>
      <c r="G845" s="112"/>
      <c r="H845" s="112"/>
      <c r="I845" s="147"/>
      <c r="J845" s="112"/>
      <c r="K845" s="112"/>
      <c r="L845" s="112"/>
      <c r="M845" s="112"/>
      <c r="N845" s="112"/>
      <c r="O845" s="112"/>
      <c r="P845" s="112"/>
      <c r="Q845" s="112"/>
      <c r="R845" s="112"/>
      <c r="S845" s="112"/>
      <c r="T845" s="112"/>
      <c r="U845" s="112"/>
      <c r="V845" s="112"/>
      <c r="W845" s="112"/>
      <c r="X845" s="112"/>
      <c r="Y845" s="112"/>
      <c r="Z845" s="112"/>
      <c r="AA845" s="112"/>
    </row>
    <row r="846" spans="1:27" ht="14.25" customHeight="1">
      <c r="A846" s="112"/>
      <c r="B846" s="114"/>
      <c r="C846" s="112"/>
      <c r="D846" s="112"/>
      <c r="E846" s="112"/>
      <c r="F846" s="112"/>
      <c r="G846" s="112"/>
      <c r="H846" s="112"/>
      <c r="I846" s="147"/>
      <c r="J846" s="112"/>
      <c r="K846" s="112"/>
      <c r="L846" s="112"/>
      <c r="M846" s="112"/>
      <c r="N846" s="112"/>
      <c r="O846" s="112"/>
      <c r="P846" s="112"/>
      <c r="Q846" s="112"/>
      <c r="R846" s="112"/>
      <c r="S846" s="112"/>
      <c r="T846" s="112"/>
      <c r="U846" s="112"/>
      <c r="V846" s="112"/>
      <c r="W846" s="112"/>
      <c r="X846" s="112"/>
      <c r="Y846" s="112"/>
      <c r="Z846" s="112"/>
      <c r="AA846" s="112"/>
    </row>
    <row r="847" spans="1:27" ht="14.25" customHeight="1">
      <c r="A847" s="112"/>
      <c r="B847" s="114"/>
      <c r="C847" s="112"/>
      <c r="D847" s="112"/>
      <c r="E847" s="112"/>
      <c r="F847" s="112"/>
      <c r="G847" s="112"/>
      <c r="H847" s="112"/>
      <c r="I847" s="147"/>
      <c r="J847" s="112"/>
      <c r="K847" s="112"/>
      <c r="L847" s="112"/>
      <c r="M847" s="112"/>
      <c r="N847" s="112"/>
      <c r="O847" s="112"/>
      <c r="P847" s="112"/>
      <c r="Q847" s="112"/>
      <c r="R847" s="112"/>
      <c r="S847" s="112"/>
      <c r="T847" s="112"/>
      <c r="U847" s="112"/>
      <c r="V847" s="112"/>
      <c r="W847" s="112"/>
      <c r="X847" s="112"/>
      <c r="Y847" s="112"/>
      <c r="Z847" s="112"/>
      <c r="AA847" s="112"/>
    </row>
    <row r="848" spans="1:27" ht="14.25" customHeight="1">
      <c r="A848" s="112"/>
      <c r="B848" s="114"/>
      <c r="C848" s="112"/>
      <c r="D848" s="112"/>
      <c r="E848" s="112"/>
      <c r="F848" s="112"/>
      <c r="G848" s="112"/>
      <c r="H848" s="112"/>
      <c r="I848" s="147"/>
      <c r="J848" s="112"/>
      <c r="K848" s="112"/>
      <c r="L848" s="112"/>
      <c r="M848" s="112"/>
      <c r="N848" s="112"/>
      <c r="O848" s="112"/>
      <c r="P848" s="112"/>
      <c r="Q848" s="112"/>
      <c r="R848" s="112"/>
      <c r="S848" s="112"/>
      <c r="T848" s="112"/>
      <c r="U848" s="112"/>
      <c r="V848" s="112"/>
      <c r="W848" s="112"/>
      <c r="X848" s="112"/>
      <c r="Y848" s="112"/>
      <c r="Z848" s="112"/>
      <c r="AA848" s="112"/>
    </row>
    <row r="849" spans="1:27" ht="14.25" customHeight="1">
      <c r="A849" s="112"/>
      <c r="B849" s="114"/>
      <c r="C849" s="112"/>
      <c r="D849" s="112"/>
      <c r="E849" s="112"/>
      <c r="F849" s="112"/>
      <c r="G849" s="112"/>
      <c r="H849" s="112"/>
      <c r="I849" s="147"/>
      <c r="J849" s="112"/>
      <c r="K849" s="112"/>
      <c r="L849" s="112"/>
      <c r="M849" s="112"/>
      <c r="N849" s="112"/>
      <c r="O849" s="112"/>
      <c r="P849" s="112"/>
      <c r="Q849" s="112"/>
      <c r="R849" s="112"/>
      <c r="S849" s="112"/>
      <c r="T849" s="112"/>
      <c r="U849" s="112"/>
      <c r="V849" s="112"/>
      <c r="W849" s="112"/>
      <c r="X849" s="112"/>
      <c r="Y849" s="112"/>
      <c r="Z849" s="112"/>
      <c r="AA849" s="112"/>
    </row>
    <row r="850" spans="1:27" ht="14.25" customHeight="1">
      <c r="A850" s="112"/>
      <c r="B850" s="114"/>
      <c r="C850" s="112"/>
      <c r="D850" s="112"/>
      <c r="E850" s="112"/>
      <c r="F850" s="112"/>
      <c r="G850" s="112"/>
      <c r="H850" s="112"/>
      <c r="I850" s="147"/>
      <c r="J850" s="112"/>
      <c r="K850" s="112"/>
      <c r="L850" s="112"/>
      <c r="M850" s="112"/>
      <c r="N850" s="112"/>
      <c r="O850" s="112"/>
      <c r="P850" s="112"/>
      <c r="Q850" s="112"/>
      <c r="R850" s="112"/>
      <c r="S850" s="112"/>
      <c r="T850" s="112"/>
      <c r="U850" s="112"/>
      <c r="V850" s="112"/>
      <c r="W850" s="112"/>
      <c r="X850" s="112"/>
      <c r="Y850" s="112"/>
      <c r="Z850" s="112"/>
      <c r="AA850" s="112"/>
    </row>
    <row r="851" spans="1:27" ht="14.25" customHeight="1">
      <c r="A851" s="112"/>
      <c r="B851" s="114"/>
      <c r="C851" s="112"/>
      <c r="D851" s="112"/>
      <c r="E851" s="112"/>
      <c r="F851" s="112"/>
      <c r="G851" s="112"/>
      <c r="H851" s="112"/>
      <c r="I851" s="147"/>
      <c r="J851" s="112"/>
      <c r="K851" s="112"/>
      <c r="L851" s="112"/>
      <c r="M851" s="112"/>
      <c r="N851" s="112"/>
      <c r="O851" s="112"/>
      <c r="P851" s="112"/>
      <c r="Q851" s="112"/>
      <c r="R851" s="112"/>
      <c r="S851" s="112"/>
      <c r="T851" s="112"/>
      <c r="U851" s="112"/>
      <c r="V851" s="112"/>
      <c r="W851" s="112"/>
      <c r="X851" s="112"/>
      <c r="Y851" s="112"/>
      <c r="Z851" s="112"/>
      <c r="AA851" s="112"/>
    </row>
    <row r="852" spans="1:27" ht="14.25" customHeight="1">
      <c r="A852" s="112"/>
      <c r="B852" s="114"/>
      <c r="C852" s="112"/>
      <c r="D852" s="112"/>
      <c r="E852" s="112"/>
      <c r="F852" s="112"/>
      <c r="G852" s="112"/>
      <c r="H852" s="112"/>
      <c r="I852" s="147"/>
      <c r="J852" s="112"/>
      <c r="K852" s="112"/>
      <c r="L852" s="112"/>
      <c r="M852" s="112"/>
      <c r="N852" s="112"/>
      <c r="O852" s="112"/>
      <c r="P852" s="112"/>
      <c r="Q852" s="112"/>
      <c r="R852" s="112"/>
      <c r="S852" s="112"/>
      <c r="T852" s="112"/>
      <c r="U852" s="112"/>
      <c r="V852" s="112"/>
      <c r="W852" s="112"/>
      <c r="X852" s="112"/>
      <c r="Y852" s="112"/>
      <c r="Z852" s="112"/>
      <c r="AA852" s="112"/>
    </row>
    <row r="853" spans="1:27" ht="14.25" customHeight="1">
      <c r="A853" s="112"/>
      <c r="B853" s="114"/>
      <c r="C853" s="112"/>
      <c r="D853" s="112"/>
      <c r="E853" s="112"/>
      <c r="F853" s="112"/>
      <c r="G853" s="112"/>
      <c r="H853" s="112"/>
      <c r="I853" s="147"/>
      <c r="J853" s="112"/>
      <c r="K853" s="112"/>
      <c r="L853" s="112"/>
      <c r="M853" s="112"/>
      <c r="N853" s="112"/>
      <c r="O853" s="112"/>
      <c r="P853" s="112"/>
      <c r="Q853" s="112"/>
      <c r="R853" s="112"/>
      <c r="S853" s="112"/>
      <c r="T853" s="112"/>
      <c r="U853" s="112"/>
      <c r="V853" s="112"/>
      <c r="W853" s="112"/>
      <c r="X853" s="112"/>
      <c r="Y853" s="112"/>
      <c r="Z853" s="112"/>
      <c r="AA853" s="112"/>
    </row>
    <row r="854" spans="1:27" ht="14.25" customHeight="1">
      <c r="A854" s="112"/>
      <c r="B854" s="114"/>
      <c r="C854" s="112"/>
      <c r="D854" s="112"/>
      <c r="E854" s="112"/>
      <c r="F854" s="112"/>
      <c r="G854" s="112"/>
      <c r="H854" s="112"/>
      <c r="I854" s="147"/>
      <c r="J854" s="112"/>
      <c r="K854" s="112"/>
      <c r="L854" s="112"/>
      <c r="M854" s="112"/>
      <c r="N854" s="112"/>
      <c r="O854" s="112"/>
      <c r="P854" s="112"/>
      <c r="Q854" s="112"/>
      <c r="R854" s="112"/>
      <c r="S854" s="112"/>
      <c r="T854" s="112"/>
      <c r="U854" s="112"/>
      <c r="V854" s="112"/>
      <c r="W854" s="112"/>
      <c r="X854" s="112"/>
      <c r="Y854" s="112"/>
      <c r="Z854" s="112"/>
      <c r="AA854" s="112"/>
    </row>
    <row r="855" spans="1:27" ht="14.25" customHeight="1">
      <c r="A855" s="112"/>
      <c r="B855" s="114"/>
      <c r="C855" s="112"/>
      <c r="D855" s="112"/>
      <c r="E855" s="112"/>
      <c r="F855" s="112"/>
      <c r="G855" s="112"/>
      <c r="H855" s="112"/>
      <c r="I855" s="147"/>
      <c r="J855" s="112"/>
      <c r="K855" s="112"/>
      <c r="L855" s="112"/>
      <c r="M855" s="112"/>
      <c r="N855" s="112"/>
      <c r="O855" s="112"/>
      <c r="P855" s="112"/>
      <c r="Q855" s="112"/>
      <c r="R855" s="112"/>
      <c r="S855" s="112"/>
      <c r="T855" s="112"/>
      <c r="U855" s="112"/>
      <c r="V855" s="112"/>
      <c r="W855" s="112"/>
      <c r="X855" s="112"/>
      <c r="Y855" s="112"/>
      <c r="Z855" s="112"/>
      <c r="AA855" s="112"/>
    </row>
    <row r="856" spans="1:27" ht="14.25" customHeight="1">
      <c r="A856" s="112"/>
      <c r="B856" s="114"/>
      <c r="C856" s="112"/>
      <c r="D856" s="112"/>
      <c r="E856" s="112"/>
      <c r="F856" s="112"/>
      <c r="G856" s="112"/>
      <c r="H856" s="112"/>
      <c r="I856" s="147"/>
      <c r="J856" s="112"/>
      <c r="K856" s="112"/>
      <c r="L856" s="112"/>
      <c r="M856" s="112"/>
      <c r="N856" s="112"/>
      <c r="O856" s="112"/>
      <c r="P856" s="112"/>
      <c r="Q856" s="112"/>
      <c r="R856" s="112"/>
      <c r="S856" s="112"/>
      <c r="T856" s="112"/>
      <c r="U856" s="112"/>
      <c r="V856" s="112"/>
      <c r="W856" s="112"/>
      <c r="X856" s="112"/>
      <c r="Y856" s="112"/>
      <c r="Z856" s="112"/>
      <c r="AA856" s="112"/>
    </row>
    <row r="857" spans="1:27" ht="14.25" customHeight="1">
      <c r="A857" s="112"/>
      <c r="B857" s="114"/>
      <c r="C857" s="112"/>
      <c r="D857" s="112"/>
      <c r="E857" s="112"/>
      <c r="F857" s="112"/>
      <c r="G857" s="112"/>
      <c r="H857" s="112"/>
      <c r="I857" s="147"/>
      <c r="J857" s="112"/>
      <c r="K857" s="112"/>
      <c r="L857" s="112"/>
      <c r="M857" s="112"/>
      <c r="N857" s="112"/>
      <c r="O857" s="112"/>
      <c r="P857" s="112"/>
      <c r="Q857" s="112"/>
      <c r="R857" s="112"/>
      <c r="S857" s="112"/>
      <c r="T857" s="112"/>
      <c r="U857" s="112"/>
      <c r="V857" s="112"/>
      <c r="W857" s="112"/>
      <c r="X857" s="112"/>
      <c r="Y857" s="112"/>
      <c r="Z857" s="112"/>
      <c r="AA857" s="112"/>
    </row>
    <row r="858" spans="1:27" ht="14.25" customHeight="1">
      <c r="A858" s="112"/>
      <c r="B858" s="114"/>
      <c r="C858" s="112"/>
      <c r="D858" s="112"/>
      <c r="E858" s="112"/>
      <c r="F858" s="112"/>
      <c r="G858" s="112"/>
      <c r="H858" s="112"/>
      <c r="I858" s="147"/>
      <c r="J858" s="112"/>
      <c r="K858" s="112"/>
      <c r="L858" s="112"/>
      <c r="M858" s="112"/>
      <c r="N858" s="112"/>
      <c r="O858" s="112"/>
      <c r="P858" s="112"/>
      <c r="Q858" s="112"/>
      <c r="R858" s="112"/>
      <c r="S858" s="112"/>
      <c r="T858" s="112"/>
      <c r="U858" s="112"/>
      <c r="V858" s="112"/>
      <c r="W858" s="112"/>
      <c r="X858" s="112"/>
      <c r="Y858" s="112"/>
      <c r="Z858" s="112"/>
      <c r="AA858" s="112"/>
    </row>
    <row r="859" spans="1:27" ht="14.25" customHeight="1">
      <c r="A859" s="112"/>
      <c r="B859" s="114"/>
      <c r="C859" s="112"/>
      <c r="D859" s="112"/>
      <c r="E859" s="112"/>
      <c r="F859" s="112"/>
      <c r="G859" s="112"/>
      <c r="H859" s="112"/>
      <c r="I859" s="147"/>
      <c r="J859" s="112"/>
      <c r="K859" s="112"/>
      <c r="L859" s="112"/>
      <c r="M859" s="112"/>
      <c r="N859" s="112"/>
      <c r="O859" s="112"/>
      <c r="P859" s="112"/>
      <c r="Q859" s="112"/>
      <c r="R859" s="112"/>
      <c r="S859" s="112"/>
      <c r="T859" s="112"/>
      <c r="U859" s="112"/>
      <c r="V859" s="112"/>
      <c r="W859" s="112"/>
      <c r="X859" s="112"/>
      <c r="Y859" s="112"/>
      <c r="Z859" s="112"/>
      <c r="AA859" s="112"/>
    </row>
    <row r="860" spans="1:27" ht="14.25" customHeight="1">
      <c r="A860" s="112"/>
      <c r="B860" s="114"/>
      <c r="C860" s="112"/>
      <c r="D860" s="112"/>
      <c r="E860" s="112"/>
      <c r="F860" s="112"/>
      <c r="G860" s="112"/>
      <c r="H860" s="112"/>
      <c r="I860" s="147"/>
      <c r="J860" s="112"/>
      <c r="K860" s="112"/>
      <c r="L860" s="112"/>
      <c r="M860" s="112"/>
      <c r="N860" s="112"/>
      <c r="O860" s="112"/>
      <c r="P860" s="112"/>
      <c r="Q860" s="112"/>
      <c r="R860" s="112"/>
      <c r="S860" s="112"/>
      <c r="T860" s="112"/>
      <c r="U860" s="112"/>
      <c r="V860" s="112"/>
      <c r="W860" s="112"/>
      <c r="X860" s="112"/>
      <c r="Y860" s="112"/>
      <c r="Z860" s="112"/>
      <c r="AA860" s="112"/>
    </row>
    <row r="861" spans="1:27" ht="14.25" customHeight="1">
      <c r="A861" s="112"/>
      <c r="B861" s="114"/>
      <c r="C861" s="112"/>
      <c r="D861" s="112"/>
      <c r="E861" s="112"/>
      <c r="F861" s="112"/>
      <c r="G861" s="112"/>
      <c r="H861" s="112"/>
      <c r="I861" s="147"/>
      <c r="J861" s="112"/>
      <c r="K861" s="112"/>
      <c r="L861" s="112"/>
      <c r="M861" s="112"/>
      <c r="N861" s="112"/>
      <c r="O861" s="112"/>
      <c r="P861" s="112"/>
      <c r="Q861" s="112"/>
      <c r="R861" s="112"/>
      <c r="S861" s="112"/>
      <c r="T861" s="112"/>
      <c r="U861" s="112"/>
      <c r="V861" s="112"/>
      <c r="W861" s="112"/>
      <c r="X861" s="112"/>
      <c r="Y861" s="112"/>
      <c r="Z861" s="112"/>
      <c r="AA861" s="112"/>
    </row>
    <row r="862" spans="1:27" ht="14.25" customHeight="1">
      <c r="A862" s="112"/>
      <c r="B862" s="114"/>
      <c r="C862" s="112"/>
      <c r="D862" s="112"/>
      <c r="E862" s="112"/>
      <c r="F862" s="112"/>
      <c r="G862" s="112"/>
      <c r="H862" s="112"/>
      <c r="I862" s="147"/>
      <c r="J862" s="112"/>
      <c r="K862" s="112"/>
      <c r="L862" s="112"/>
      <c r="M862" s="112"/>
      <c r="N862" s="112"/>
      <c r="O862" s="112"/>
      <c r="P862" s="112"/>
      <c r="Q862" s="112"/>
      <c r="R862" s="112"/>
      <c r="S862" s="112"/>
      <c r="T862" s="112"/>
      <c r="U862" s="112"/>
      <c r="V862" s="112"/>
      <c r="W862" s="112"/>
      <c r="X862" s="112"/>
      <c r="Y862" s="112"/>
      <c r="Z862" s="112"/>
      <c r="AA862" s="112"/>
    </row>
    <row r="863" spans="1:27" ht="14.25" customHeight="1">
      <c r="A863" s="112"/>
      <c r="B863" s="114"/>
      <c r="C863" s="112"/>
      <c r="D863" s="112"/>
      <c r="E863" s="112"/>
      <c r="F863" s="112"/>
      <c r="G863" s="112"/>
      <c r="H863" s="112"/>
      <c r="I863" s="147"/>
      <c r="J863" s="112"/>
      <c r="K863" s="112"/>
      <c r="L863" s="112"/>
      <c r="M863" s="112"/>
      <c r="N863" s="112"/>
      <c r="O863" s="112"/>
      <c r="P863" s="112"/>
      <c r="Q863" s="112"/>
      <c r="R863" s="112"/>
      <c r="S863" s="112"/>
      <c r="T863" s="112"/>
      <c r="U863" s="112"/>
      <c r="V863" s="112"/>
      <c r="W863" s="112"/>
      <c r="X863" s="112"/>
      <c r="Y863" s="112"/>
      <c r="Z863" s="112"/>
      <c r="AA863" s="112"/>
    </row>
    <row r="864" spans="1:27" ht="14.25" customHeight="1">
      <c r="A864" s="112"/>
      <c r="B864" s="114"/>
      <c r="C864" s="112"/>
      <c r="D864" s="112"/>
      <c r="E864" s="112"/>
      <c r="F864" s="112"/>
      <c r="G864" s="112"/>
      <c r="H864" s="112"/>
      <c r="I864" s="147"/>
      <c r="J864" s="112"/>
      <c r="K864" s="112"/>
      <c r="L864" s="112"/>
      <c r="M864" s="112"/>
      <c r="N864" s="112"/>
      <c r="O864" s="112"/>
      <c r="P864" s="112"/>
      <c r="Q864" s="112"/>
      <c r="R864" s="112"/>
      <c r="S864" s="112"/>
      <c r="T864" s="112"/>
      <c r="U864" s="112"/>
      <c r="V864" s="112"/>
      <c r="W864" s="112"/>
      <c r="X864" s="112"/>
      <c r="Y864" s="112"/>
      <c r="Z864" s="112"/>
      <c r="AA864" s="112"/>
    </row>
    <row r="865" spans="1:27" ht="14.25" customHeight="1">
      <c r="A865" s="112"/>
      <c r="B865" s="114"/>
      <c r="C865" s="112"/>
      <c r="D865" s="112"/>
      <c r="E865" s="112"/>
      <c r="F865" s="112"/>
      <c r="G865" s="112"/>
      <c r="H865" s="112"/>
      <c r="I865" s="147"/>
      <c r="J865" s="112"/>
      <c r="K865" s="112"/>
      <c r="L865" s="112"/>
      <c r="M865" s="112"/>
      <c r="N865" s="112"/>
      <c r="O865" s="112"/>
      <c r="P865" s="112"/>
      <c r="Q865" s="112"/>
      <c r="R865" s="112"/>
      <c r="S865" s="112"/>
      <c r="T865" s="112"/>
      <c r="U865" s="112"/>
      <c r="V865" s="112"/>
      <c r="W865" s="112"/>
      <c r="X865" s="112"/>
      <c r="Y865" s="112"/>
      <c r="Z865" s="112"/>
      <c r="AA865" s="112"/>
    </row>
    <row r="866" spans="1:27" ht="14.25" customHeight="1">
      <c r="A866" s="112"/>
      <c r="B866" s="114"/>
      <c r="C866" s="112"/>
      <c r="D866" s="112"/>
      <c r="E866" s="112"/>
      <c r="F866" s="112"/>
      <c r="G866" s="112"/>
      <c r="H866" s="112"/>
      <c r="I866" s="147"/>
      <c r="J866" s="112"/>
      <c r="K866" s="112"/>
      <c r="L866" s="112"/>
      <c r="M866" s="112"/>
      <c r="N866" s="112"/>
      <c r="O866" s="112"/>
      <c r="P866" s="112"/>
      <c r="Q866" s="112"/>
      <c r="R866" s="112"/>
      <c r="S866" s="112"/>
      <c r="T866" s="112"/>
      <c r="U866" s="112"/>
      <c r="V866" s="112"/>
      <c r="W866" s="112"/>
      <c r="X866" s="112"/>
      <c r="Y866" s="112"/>
      <c r="Z866" s="112"/>
      <c r="AA866" s="112"/>
    </row>
    <row r="867" spans="1:27" ht="14.25" customHeight="1">
      <c r="A867" s="112"/>
      <c r="B867" s="114"/>
      <c r="C867" s="112"/>
      <c r="D867" s="112"/>
      <c r="E867" s="112"/>
      <c r="F867" s="112"/>
      <c r="G867" s="112"/>
      <c r="H867" s="112"/>
      <c r="I867" s="147"/>
      <c r="J867" s="112"/>
      <c r="K867" s="112"/>
      <c r="L867" s="112"/>
      <c r="M867" s="112"/>
      <c r="N867" s="112"/>
      <c r="O867" s="112"/>
      <c r="P867" s="112"/>
      <c r="Q867" s="112"/>
      <c r="R867" s="112"/>
      <c r="S867" s="112"/>
      <c r="T867" s="112"/>
      <c r="U867" s="112"/>
      <c r="V867" s="112"/>
      <c r="W867" s="112"/>
      <c r="X867" s="112"/>
      <c r="Y867" s="112"/>
      <c r="Z867" s="112"/>
      <c r="AA867" s="112"/>
    </row>
    <row r="868" spans="1:27" ht="14.25" customHeight="1">
      <c r="A868" s="112"/>
      <c r="B868" s="114"/>
      <c r="C868" s="112"/>
      <c r="D868" s="112"/>
      <c r="E868" s="112"/>
      <c r="F868" s="112"/>
      <c r="G868" s="112"/>
      <c r="H868" s="112"/>
      <c r="I868" s="147"/>
      <c r="J868" s="112"/>
      <c r="K868" s="112"/>
      <c r="L868" s="112"/>
      <c r="M868" s="112"/>
      <c r="N868" s="112"/>
      <c r="O868" s="112"/>
      <c r="P868" s="112"/>
      <c r="Q868" s="112"/>
      <c r="R868" s="112"/>
      <c r="S868" s="112"/>
      <c r="T868" s="112"/>
      <c r="U868" s="112"/>
      <c r="V868" s="112"/>
      <c r="W868" s="112"/>
      <c r="X868" s="112"/>
      <c r="Y868" s="112"/>
      <c r="Z868" s="112"/>
      <c r="AA868" s="112"/>
    </row>
    <row r="869" spans="1:27" ht="14.25" customHeight="1">
      <c r="A869" s="112"/>
      <c r="B869" s="114"/>
      <c r="C869" s="112"/>
      <c r="D869" s="112"/>
      <c r="E869" s="112"/>
      <c r="F869" s="112"/>
      <c r="G869" s="112"/>
      <c r="H869" s="112"/>
      <c r="I869" s="147"/>
      <c r="J869" s="112"/>
      <c r="K869" s="112"/>
      <c r="L869" s="112"/>
      <c r="M869" s="112"/>
      <c r="N869" s="112"/>
      <c r="O869" s="112"/>
      <c r="P869" s="112"/>
      <c r="Q869" s="112"/>
      <c r="R869" s="112"/>
      <c r="S869" s="112"/>
      <c r="T869" s="112"/>
      <c r="U869" s="112"/>
      <c r="V869" s="112"/>
      <c r="W869" s="112"/>
      <c r="X869" s="112"/>
      <c r="Y869" s="112"/>
      <c r="Z869" s="112"/>
      <c r="AA869" s="112"/>
    </row>
    <row r="870" spans="1:27" ht="14.25" customHeight="1">
      <c r="A870" s="112"/>
      <c r="B870" s="114"/>
      <c r="C870" s="112"/>
      <c r="D870" s="112"/>
      <c r="E870" s="112"/>
      <c r="F870" s="112"/>
      <c r="G870" s="112"/>
      <c r="H870" s="112"/>
      <c r="I870" s="147"/>
      <c r="J870" s="112"/>
      <c r="K870" s="112"/>
      <c r="L870" s="112"/>
      <c r="M870" s="112"/>
      <c r="N870" s="112"/>
      <c r="O870" s="112"/>
      <c r="P870" s="112"/>
      <c r="Q870" s="112"/>
      <c r="R870" s="112"/>
      <c r="S870" s="112"/>
      <c r="T870" s="112"/>
      <c r="U870" s="112"/>
      <c r="V870" s="112"/>
      <c r="W870" s="112"/>
      <c r="X870" s="112"/>
      <c r="Y870" s="112"/>
      <c r="Z870" s="112"/>
      <c r="AA870" s="112"/>
    </row>
    <row r="871" spans="1:27" ht="14.25" customHeight="1">
      <c r="A871" s="112"/>
      <c r="B871" s="114"/>
      <c r="C871" s="112"/>
      <c r="D871" s="112"/>
      <c r="E871" s="112"/>
      <c r="F871" s="112"/>
      <c r="G871" s="112"/>
      <c r="H871" s="112"/>
      <c r="I871" s="147"/>
      <c r="J871" s="112"/>
      <c r="K871" s="112"/>
      <c r="L871" s="112"/>
      <c r="M871" s="112"/>
      <c r="N871" s="112"/>
      <c r="O871" s="112"/>
      <c r="P871" s="112"/>
      <c r="Q871" s="112"/>
      <c r="R871" s="112"/>
      <c r="S871" s="112"/>
      <c r="T871" s="112"/>
      <c r="U871" s="112"/>
      <c r="V871" s="112"/>
      <c r="W871" s="112"/>
      <c r="X871" s="112"/>
      <c r="Y871" s="112"/>
      <c r="Z871" s="112"/>
      <c r="AA871" s="112"/>
    </row>
    <row r="872" spans="1:27" ht="14.25" customHeight="1">
      <c r="A872" s="112"/>
      <c r="B872" s="114"/>
      <c r="C872" s="112"/>
      <c r="D872" s="112"/>
      <c r="E872" s="112"/>
      <c r="F872" s="112"/>
      <c r="G872" s="112"/>
      <c r="H872" s="112"/>
      <c r="I872" s="147"/>
      <c r="J872" s="112"/>
      <c r="K872" s="112"/>
      <c r="L872" s="112"/>
      <c r="M872" s="112"/>
      <c r="N872" s="112"/>
      <c r="O872" s="112"/>
      <c r="P872" s="112"/>
      <c r="Q872" s="112"/>
      <c r="R872" s="112"/>
      <c r="S872" s="112"/>
      <c r="T872" s="112"/>
      <c r="U872" s="112"/>
      <c r="V872" s="112"/>
      <c r="W872" s="112"/>
      <c r="X872" s="112"/>
      <c r="Y872" s="112"/>
      <c r="Z872" s="112"/>
      <c r="AA872" s="112"/>
    </row>
    <row r="873" spans="1:27" ht="14.25" customHeight="1">
      <c r="A873" s="112"/>
      <c r="B873" s="114"/>
      <c r="C873" s="112"/>
      <c r="D873" s="112"/>
      <c r="E873" s="112"/>
      <c r="F873" s="112"/>
      <c r="G873" s="112"/>
      <c r="H873" s="112"/>
      <c r="I873" s="147"/>
      <c r="J873" s="112"/>
      <c r="K873" s="112"/>
      <c r="L873" s="112"/>
      <c r="M873" s="112"/>
      <c r="N873" s="112"/>
      <c r="O873" s="112"/>
      <c r="P873" s="112"/>
      <c r="Q873" s="112"/>
      <c r="R873" s="112"/>
      <c r="S873" s="112"/>
      <c r="T873" s="112"/>
      <c r="U873" s="112"/>
      <c r="V873" s="112"/>
      <c r="W873" s="112"/>
      <c r="X873" s="112"/>
      <c r="Y873" s="112"/>
      <c r="Z873" s="112"/>
      <c r="AA873" s="112"/>
    </row>
    <row r="874" spans="1:27" ht="14.25" customHeight="1">
      <c r="A874" s="112"/>
      <c r="B874" s="114"/>
      <c r="C874" s="112"/>
      <c r="D874" s="112"/>
      <c r="E874" s="112"/>
      <c r="F874" s="112"/>
      <c r="G874" s="112"/>
      <c r="H874" s="112"/>
      <c r="I874" s="147"/>
      <c r="J874" s="112"/>
      <c r="K874" s="112"/>
      <c r="L874" s="112"/>
      <c r="M874" s="112"/>
      <c r="N874" s="112"/>
      <c r="O874" s="112"/>
      <c r="P874" s="112"/>
      <c r="Q874" s="112"/>
      <c r="R874" s="112"/>
      <c r="S874" s="112"/>
      <c r="T874" s="112"/>
      <c r="U874" s="112"/>
      <c r="V874" s="112"/>
      <c r="W874" s="112"/>
      <c r="X874" s="112"/>
      <c r="Y874" s="112"/>
      <c r="Z874" s="112"/>
      <c r="AA874" s="112"/>
    </row>
    <row r="875" spans="1:27" ht="14.25" customHeight="1">
      <c r="A875" s="112"/>
      <c r="B875" s="114"/>
      <c r="C875" s="112"/>
      <c r="D875" s="112"/>
      <c r="E875" s="112"/>
      <c r="F875" s="112"/>
      <c r="G875" s="112"/>
      <c r="H875" s="112"/>
      <c r="I875" s="147"/>
      <c r="J875" s="112"/>
      <c r="K875" s="112"/>
      <c r="L875" s="112"/>
      <c r="M875" s="112"/>
      <c r="N875" s="112"/>
      <c r="O875" s="112"/>
      <c r="P875" s="112"/>
      <c r="Q875" s="112"/>
      <c r="R875" s="112"/>
      <c r="S875" s="112"/>
      <c r="T875" s="112"/>
      <c r="U875" s="112"/>
      <c r="V875" s="112"/>
      <c r="W875" s="112"/>
      <c r="X875" s="112"/>
      <c r="Y875" s="112"/>
      <c r="Z875" s="112"/>
      <c r="AA875" s="112"/>
    </row>
    <row r="876" spans="1:27" ht="14.25" customHeight="1">
      <c r="A876" s="112"/>
      <c r="B876" s="114"/>
      <c r="C876" s="112"/>
      <c r="D876" s="112"/>
      <c r="E876" s="112"/>
      <c r="F876" s="112"/>
      <c r="G876" s="112"/>
      <c r="H876" s="112"/>
      <c r="I876" s="147"/>
      <c r="J876" s="112"/>
      <c r="K876" s="112"/>
      <c r="L876" s="112"/>
      <c r="M876" s="112"/>
      <c r="N876" s="112"/>
      <c r="O876" s="112"/>
      <c r="P876" s="112"/>
      <c r="Q876" s="112"/>
      <c r="R876" s="112"/>
      <c r="S876" s="112"/>
      <c r="T876" s="112"/>
      <c r="U876" s="112"/>
      <c r="V876" s="112"/>
      <c r="W876" s="112"/>
      <c r="X876" s="112"/>
      <c r="Y876" s="112"/>
      <c r="Z876" s="112"/>
      <c r="AA876" s="112"/>
    </row>
    <row r="877" spans="1:27" ht="14.25" customHeight="1">
      <c r="A877" s="112"/>
      <c r="B877" s="114"/>
      <c r="C877" s="112"/>
      <c r="D877" s="112"/>
      <c r="E877" s="112"/>
      <c r="F877" s="112"/>
      <c r="G877" s="112"/>
      <c r="H877" s="112"/>
      <c r="I877" s="147"/>
      <c r="J877" s="112"/>
      <c r="K877" s="112"/>
      <c r="L877" s="112"/>
      <c r="M877" s="112"/>
      <c r="N877" s="112"/>
      <c r="O877" s="112"/>
      <c r="P877" s="112"/>
      <c r="Q877" s="112"/>
      <c r="R877" s="112"/>
      <c r="S877" s="112"/>
      <c r="T877" s="112"/>
      <c r="U877" s="112"/>
      <c r="V877" s="112"/>
      <c r="W877" s="112"/>
      <c r="X877" s="112"/>
      <c r="Y877" s="112"/>
      <c r="Z877" s="112"/>
      <c r="AA877" s="112"/>
    </row>
    <row r="878" spans="1:27" ht="14.25" customHeight="1">
      <c r="A878" s="112"/>
      <c r="B878" s="114"/>
      <c r="C878" s="112"/>
      <c r="D878" s="112"/>
      <c r="E878" s="112"/>
      <c r="F878" s="112"/>
      <c r="G878" s="112"/>
      <c r="H878" s="112"/>
      <c r="I878" s="147"/>
      <c r="J878" s="112"/>
      <c r="K878" s="112"/>
      <c r="L878" s="112"/>
      <c r="M878" s="112"/>
      <c r="N878" s="112"/>
      <c r="O878" s="112"/>
      <c r="P878" s="112"/>
      <c r="Q878" s="112"/>
      <c r="R878" s="112"/>
      <c r="S878" s="112"/>
      <c r="T878" s="112"/>
      <c r="U878" s="112"/>
      <c r="V878" s="112"/>
      <c r="W878" s="112"/>
      <c r="X878" s="112"/>
      <c r="Y878" s="112"/>
      <c r="Z878" s="112"/>
      <c r="AA878" s="112"/>
    </row>
    <row r="879" spans="1:27" ht="14.25" customHeight="1">
      <c r="A879" s="112"/>
      <c r="B879" s="114"/>
      <c r="C879" s="112"/>
      <c r="D879" s="112"/>
      <c r="E879" s="112"/>
      <c r="F879" s="112"/>
      <c r="G879" s="112"/>
      <c r="H879" s="112"/>
      <c r="I879" s="147"/>
      <c r="J879" s="112"/>
      <c r="K879" s="112"/>
      <c r="L879" s="112"/>
      <c r="M879" s="112"/>
      <c r="N879" s="112"/>
      <c r="O879" s="112"/>
      <c r="P879" s="112"/>
      <c r="Q879" s="112"/>
      <c r="R879" s="112"/>
      <c r="S879" s="112"/>
      <c r="T879" s="112"/>
      <c r="U879" s="112"/>
      <c r="V879" s="112"/>
      <c r="W879" s="112"/>
      <c r="X879" s="112"/>
      <c r="Y879" s="112"/>
      <c r="Z879" s="112"/>
      <c r="AA879" s="112"/>
    </row>
    <row r="880" spans="1:27" ht="14.25" customHeight="1">
      <c r="A880" s="112"/>
      <c r="B880" s="114"/>
      <c r="C880" s="112"/>
      <c r="D880" s="112"/>
      <c r="E880" s="112"/>
      <c r="F880" s="112"/>
      <c r="G880" s="112"/>
      <c r="H880" s="112"/>
      <c r="I880" s="147"/>
      <c r="J880" s="112"/>
      <c r="K880" s="112"/>
      <c r="L880" s="112"/>
      <c r="M880" s="112"/>
      <c r="N880" s="112"/>
      <c r="O880" s="112"/>
      <c r="P880" s="112"/>
      <c r="Q880" s="112"/>
      <c r="R880" s="112"/>
      <c r="S880" s="112"/>
      <c r="T880" s="112"/>
      <c r="U880" s="112"/>
      <c r="V880" s="112"/>
      <c r="W880" s="112"/>
      <c r="X880" s="112"/>
      <c r="Y880" s="112"/>
      <c r="Z880" s="112"/>
      <c r="AA880" s="112"/>
    </row>
    <row r="881" spans="1:27" ht="14.25" customHeight="1">
      <c r="A881" s="112"/>
      <c r="B881" s="114"/>
      <c r="C881" s="112"/>
      <c r="D881" s="112"/>
      <c r="E881" s="112"/>
      <c r="F881" s="112"/>
      <c r="G881" s="112"/>
      <c r="H881" s="112"/>
      <c r="I881" s="147"/>
      <c r="J881" s="112"/>
      <c r="K881" s="112"/>
      <c r="L881" s="112"/>
      <c r="M881" s="112"/>
      <c r="N881" s="112"/>
      <c r="O881" s="112"/>
      <c r="P881" s="112"/>
      <c r="Q881" s="112"/>
      <c r="R881" s="112"/>
      <c r="S881" s="112"/>
      <c r="T881" s="112"/>
      <c r="U881" s="112"/>
      <c r="V881" s="112"/>
      <c r="W881" s="112"/>
      <c r="X881" s="112"/>
      <c r="Y881" s="112"/>
      <c r="Z881" s="112"/>
      <c r="AA881" s="112"/>
    </row>
    <row r="882" spans="1:27" ht="14.25" customHeight="1">
      <c r="A882" s="112"/>
      <c r="B882" s="114"/>
      <c r="C882" s="112"/>
      <c r="D882" s="112"/>
      <c r="E882" s="112"/>
      <c r="F882" s="112"/>
      <c r="G882" s="112"/>
      <c r="H882" s="112"/>
      <c r="I882" s="147"/>
      <c r="J882" s="112"/>
      <c r="K882" s="112"/>
      <c r="L882" s="112"/>
      <c r="M882" s="112"/>
      <c r="N882" s="112"/>
      <c r="O882" s="112"/>
      <c r="P882" s="112"/>
      <c r="Q882" s="112"/>
      <c r="R882" s="112"/>
      <c r="S882" s="112"/>
      <c r="T882" s="112"/>
      <c r="U882" s="112"/>
      <c r="V882" s="112"/>
      <c r="W882" s="112"/>
      <c r="X882" s="112"/>
      <c r="Y882" s="112"/>
      <c r="Z882" s="112"/>
      <c r="AA882" s="112"/>
    </row>
    <row r="883" spans="1:27" ht="14.25" customHeight="1">
      <c r="A883" s="112"/>
      <c r="B883" s="114"/>
      <c r="C883" s="112"/>
      <c r="D883" s="112"/>
      <c r="E883" s="112"/>
      <c r="F883" s="112"/>
      <c r="G883" s="112"/>
      <c r="H883" s="112"/>
      <c r="I883" s="147"/>
      <c r="J883" s="112"/>
      <c r="K883" s="112"/>
      <c r="L883" s="112"/>
      <c r="M883" s="112"/>
      <c r="N883" s="112"/>
      <c r="O883" s="112"/>
      <c r="P883" s="112"/>
      <c r="Q883" s="112"/>
      <c r="R883" s="112"/>
      <c r="S883" s="112"/>
      <c r="T883" s="112"/>
      <c r="U883" s="112"/>
      <c r="V883" s="112"/>
      <c r="W883" s="112"/>
      <c r="X883" s="112"/>
      <c r="Y883" s="112"/>
      <c r="Z883" s="112"/>
      <c r="AA883" s="112"/>
    </row>
    <row r="884" spans="1:27" ht="14.25" customHeight="1">
      <c r="A884" s="112"/>
      <c r="B884" s="114"/>
      <c r="C884" s="112"/>
      <c r="D884" s="112"/>
      <c r="E884" s="112"/>
      <c r="F884" s="112"/>
      <c r="G884" s="112"/>
      <c r="H884" s="112"/>
      <c r="I884" s="147"/>
      <c r="J884" s="112"/>
      <c r="K884" s="112"/>
      <c r="L884" s="112"/>
      <c r="M884" s="112"/>
      <c r="N884" s="112"/>
      <c r="O884" s="112"/>
      <c r="P884" s="112"/>
      <c r="Q884" s="112"/>
      <c r="R884" s="112"/>
      <c r="S884" s="112"/>
      <c r="T884" s="112"/>
      <c r="U884" s="112"/>
      <c r="V884" s="112"/>
      <c r="W884" s="112"/>
      <c r="X884" s="112"/>
      <c r="Y884" s="112"/>
      <c r="Z884" s="112"/>
      <c r="AA884" s="112"/>
    </row>
    <row r="885" spans="1:27" ht="14.25" customHeight="1">
      <c r="A885" s="112"/>
      <c r="B885" s="114"/>
      <c r="C885" s="112"/>
      <c r="D885" s="112"/>
      <c r="E885" s="112"/>
      <c r="F885" s="112"/>
      <c r="G885" s="112"/>
      <c r="H885" s="112"/>
      <c r="I885" s="147"/>
      <c r="J885" s="112"/>
      <c r="K885" s="112"/>
      <c r="L885" s="112"/>
      <c r="M885" s="112"/>
      <c r="N885" s="112"/>
      <c r="O885" s="112"/>
      <c r="P885" s="112"/>
      <c r="Q885" s="112"/>
      <c r="R885" s="112"/>
      <c r="S885" s="112"/>
      <c r="T885" s="112"/>
      <c r="U885" s="112"/>
      <c r="V885" s="112"/>
      <c r="W885" s="112"/>
      <c r="X885" s="112"/>
      <c r="Y885" s="112"/>
      <c r="Z885" s="112"/>
      <c r="AA885" s="112"/>
    </row>
    <row r="886" spans="1:27" ht="14.25" customHeight="1">
      <c r="A886" s="112"/>
      <c r="B886" s="114"/>
      <c r="C886" s="112"/>
      <c r="D886" s="112"/>
      <c r="E886" s="112"/>
      <c r="F886" s="112"/>
      <c r="G886" s="112"/>
      <c r="H886" s="112"/>
      <c r="I886" s="147"/>
      <c r="J886" s="112"/>
      <c r="K886" s="112"/>
      <c r="L886" s="112"/>
      <c r="M886" s="112"/>
      <c r="N886" s="112"/>
      <c r="O886" s="112"/>
      <c r="P886" s="112"/>
      <c r="Q886" s="112"/>
      <c r="R886" s="112"/>
      <c r="S886" s="112"/>
      <c r="T886" s="112"/>
      <c r="U886" s="112"/>
      <c r="V886" s="112"/>
      <c r="W886" s="112"/>
      <c r="X886" s="112"/>
      <c r="Y886" s="112"/>
      <c r="Z886" s="112"/>
      <c r="AA886" s="112"/>
    </row>
    <row r="887" spans="1:27" ht="14.25" customHeight="1">
      <c r="A887" s="112"/>
      <c r="B887" s="114"/>
      <c r="C887" s="112"/>
      <c r="D887" s="112"/>
      <c r="E887" s="112"/>
      <c r="F887" s="112"/>
      <c r="G887" s="112"/>
      <c r="H887" s="112"/>
      <c r="I887" s="147"/>
      <c r="J887" s="112"/>
      <c r="K887" s="112"/>
      <c r="L887" s="112"/>
      <c r="M887" s="112"/>
      <c r="N887" s="112"/>
      <c r="O887" s="112"/>
      <c r="P887" s="112"/>
      <c r="Q887" s="112"/>
      <c r="R887" s="112"/>
      <c r="S887" s="112"/>
      <c r="T887" s="112"/>
      <c r="U887" s="112"/>
      <c r="V887" s="112"/>
      <c r="W887" s="112"/>
      <c r="X887" s="112"/>
      <c r="Y887" s="112"/>
      <c r="Z887" s="112"/>
      <c r="AA887" s="112"/>
    </row>
    <row r="888" spans="1:27" ht="14.25" customHeight="1">
      <c r="A888" s="112"/>
      <c r="B888" s="114"/>
      <c r="C888" s="112"/>
      <c r="D888" s="112"/>
      <c r="E888" s="112"/>
      <c r="F888" s="112"/>
      <c r="G888" s="112"/>
      <c r="H888" s="112"/>
      <c r="I888" s="147"/>
      <c r="J888" s="112"/>
      <c r="K888" s="112"/>
      <c r="L888" s="112"/>
      <c r="M888" s="112"/>
      <c r="N888" s="112"/>
      <c r="O888" s="112"/>
      <c r="P888" s="112"/>
      <c r="Q888" s="112"/>
      <c r="R888" s="112"/>
      <c r="S888" s="112"/>
      <c r="T888" s="112"/>
      <c r="U888" s="112"/>
      <c r="V888" s="112"/>
      <c r="W888" s="112"/>
      <c r="X888" s="112"/>
      <c r="Y888" s="112"/>
      <c r="Z888" s="112"/>
      <c r="AA888" s="112"/>
    </row>
    <row r="889" spans="1:27" ht="14.25" customHeight="1">
      <c r="A889" s="112"/>
      <c r="B889" s="114"/>
      <c r="C889" s="112"/>
      <c r="D889" s="112"/>
      <c r="E889" s="112"/>
      <c r="F889" s="112"/>
      <c r="G889" s="112"/>
      <c r="H889" s="112"/>
      <c r="I889" s="147"/>
      <c r="J889" s="112"/>
      <c r="K889" s="112"/>
      <c r="L889" s="112"/>
      <c r="M889" s="112"/>
      <c r="N889" s="112"/>
      <c r="O889" s="112"/>
      <c r="P889" s="112"/>
      <c r="Q889" s="112"/>
      <c r="R889" s="112"/>
      <c r="S889" s="112"/>
      <c r="T889" s="112"/>
      <c r="U889" s="112"/>
      <c r="V889" s="112"/>
      <c r="W889" s="112"/>
      <c r="X889" s="112"/>
      <c r="Y889" s="112"/>
      <c r="Z889" s="112"/>
      <c r="AA889" s="112"/>
    </row>
    <row r="890" spans="1:27" ht="14.25" customHeight="1">
      <c r="A890" s="112"/>
      <c r="B890" s="114"/>
      <c r="C890" s="112"/>
      <c r="D890" s="112"/>
      <c r="E890" s="112"/>
      <c r="F890" s="112"/>
      <c r="G890" s="112"/>
      <c r="H890" s="112"/>
      <c r="I890" s="147"/>
      <c r="J890" s="112"/>
      <c r="K890" s="112"/>
      <c r="L890" s="112"/>
      <c r="M890" s="112"/>
      <c r="N890" s="112"/>
      <c r="O890" s="112"/>
      <c r="P890" s="112"/>
      <c r="Q890" s="112"/>
      <c r="R890" s="112"/>
      <c r="S890" s="112"/>
      <c r="T890" s="112"/>
      <c r="U890" s="112"/>
      <c r="V890" s="112"/>
      <c r="W890" s="112"/>
      <c r="X890" s="112"/>
      <c r="Y890" s="112"/>
      <c r="Z890" s="112"/>
      <c r="AA890" s="112"/>
    </row>
    <row r="891" spans="1:27" ht="14.25" customHeight="1">
      <c r="A891" s="112"/>
      <c r="B891" s="114"/>
      <c r="C891" s="112"/>
      <c r="D891" s="112"/>
      <c r="E891" s="112"/>
      <c r="F891" s="112"/>
      <c r="G891" s="112"/>
      <c r="H891" s="112"/>
      <c r="I891" s="147"/>
      <c r="J891" s="112"/>
      <c r="K891" s="112"/>
      <c r="L891" s="112"/>
      <c r="M891" s="112"/>
      <c r="N891" s="112"/>
      <c r="O891" s="112"/>
      <c r="P891" s="112"/>
      <c r="Q891" s="112"/>
      <c r="R891" s="112"/>
      <c r="S891" s="112"/>
      <c r="T891" s="112"/>
      <c r="U891" s="112"/>
      <c r="V891" s="112"/>
      <c r="W891" s="112"/>
      <c r="X891" s="112"/>
      <c r="Y891" s="112"/>
      <c r="Z891" s="112"/>
      <c r="AA891" s="112"/>
    </row>
    <row r="892" spans="1:27" ht="14.25" customHeight="1">
      <c r="A892" s="112"/>
      <c r="B892" s="114"/>
      <c r="C892" s="112"/>
      <c r="D892" s="112"/>
      <c r="E892" s="112"/>
      <c r="F892" s="112"/>
      <c r="G892" s="112"/>
      <c r="H892" s="112"/>
      <c r="I892" s="147"/>
      <c r="J892" s="112"/>
      <c r="K892" s="112"/>
      <c r="L892" s="112"/>
      <c r="M892" s="112"/>
      <c r="N892" s="112"/>
      <c r="O892" s="112"/>
      <c r="P892" s="112"/>
      <c r="Q892" s="112"/>
      <c r="R892" s="112"/>
      <c r="S892" s="112"/>
      <c r="T892" s="112"/>
      <c r="U892" s="112"/>
      <c r="V892" s="112"/>
      <c r="W892" s="112"/>
      <c r="X892" s="112"/>
      <c r="Y892" s="112"/>
      <c r="Z892" s="112"/>
      <c r="AA892" s="112"/>
    </row>
    <row r="893" spans="1:27" ht="14.25" customHeight="1">
      <c r="A893" s="112"/>
      <c r="B893" s="114"/>
      <c r="C893" s="112"/>
      <c r="D893" s="112"/>
      <c r="E893" s="112"/>
      <c r="F893" s="112"/>
      <c r="G893" s="112"/>
      <c r="H893" s="112"/>
      <c r="I893" s="147"/>
      <c r="J893" s="112"/>
      <c r="K893" s="112"/>
      <c r="L893" s="112"/>
      <c r="M893" s="112"/>
      <c r="N893" s="112"/>
      <c r="O893" s="112"/>
      <c r="P893" s="112"/>
      <c r="Q893" s="112"/>
      <c r="R893" s="112"/>
      <c r="S893" s="112"/>
      <c r="T893" s="112"/>
      <c r="U893" s="112"/>
      <c r="V893" s="112"/>
      <c r="W893" s="112"/>
      <c r="X893" s="112"/>
      <c r="Y893" s="112"/>
      <c r="Z893" s="112"/>
      <c r="AA893" s="112"/>
    </row>
    <row r="894" spans="1:27" ht="14.25" customHeight="1">
      <c r="A894" s="112"/>
      <c r="B894" s="114"/>
      <c r="C894" s="112"/>
      <c r="D894" s="112"/>
      <c r="E894" s="112"/>
      <c r="F894" s="112"/>
      <c r="G894" s="112"/>
      <c r="H894" s="112"/>
      <c r="I894" s="147"/>
      <c r="J894" s="112"/>
      <c r="K894" s="112"/>
      <c r="L894" s="112"/>
      <c r="M894" s="112"/>
      <c r="N894" s="112"/>
      <c r="O894" s="112"/>
      <c r="P894" s="112"/>
      <c r="Q894" s="112"/>
      <c r="R894" s="112"/>
      <c r="S894" s="112"/>
      <c r="T894" s="112"/>
      <c r="U894" s="112"/>
      <c r="V894" s="112"/>
      <c r="W894" s="112"/>
      <c r="X894" s="112"/>
      <c r="Y894" s="112"/>
      <c r="Z894" s="112"/>
      <c r="AA894" s="112"/>
    </row>
    <row r="895" spans="1:27" ht="14.25" customHeight="1">
      <c r="A895" s="112"/>
      <c r="B895" s="114"/>
      <c r="C895" s="112"/>
      <c r="D895" s="112"/>
      <c r="E895" s="112"/>
      <c r="F895" s="112"/>
      <c r="G895" s="112"/>
      <c r="H895" s="112"/>
      <c r="I895" s="147"/>
      <c r="J895" s="112"/>
      <c r="K895" s="112"/>
      <c r="L895" s="112"/>
      <c r="M895" s="112"/>
      <c r="N895" s="112"/>
      <c r="O895" s="112"/>
      <c r="P895" s="112"/>
      <c r="Q895" s="112"/>
      <c r="R895" s="112"/>
      <c r="S895" s="112"/>
      <c r="T895" s="112"/>
      <c r="U895" s="112"/>
      <c r="V895" s="112"/>
      <c r="W895" s="112"/>
      <c r="X895" s="112"/>
      <c r="Y895" s="112"/>
      <c r="Z895" s="112"/>
      <c r="AA895" s="112"/>
    </row>
    <row r="896" spans="1:27" ht="14.25" customHeight="1">
      <c r="A896" s="112"/>
      <c r="B896" s="114"/>
      <c r="C896" s="112"/>
      <c r="D896" s="112"/>
      <c r="E896" s="112"/>
      <c r="F896" s="112"/>
      <c r="G896" s="112"/>
      <c r="H896" s="112"/>
      <c r="I896" s="147"/>
      <c r="J896" s="112"/>
      <c r="K896" s="112"/>
      <c r="L896" s="112"/>
      <c r="M896" s="112"/>
      <c r="N896" s="112"/>
      <c r="O896" s="112"/>
      <c r="P896" s="112"/>
      <c r="Q896" s="112"/>
      <c r="R896" s="112"/>
      <c r="S896" s="112"/>
      <c r="T896" s="112"/>
      <c r="U896" s="112"/>
      <c r="V896" s="112"/>
      <c r="W896" s="112"/>
      <c r="X896" s="112"/>
      <c r="Y896" s="112"/>
      <c r="Z896" s="112"/>
      <c r="AA896" s="112"/>
    </row>
    <row r="897" spans="1:27" ht="14.25" customHeight="1">
      <c r="A897" s="112"/>
      <c r="B897" s="114"/>
      <c r="C897" s="112"/>
      <c r="D897" s="112"/>
      <c r="E897" s="112"/>
      <c r="F897" s="112"/>
      <c r="G897" s="112"/>
      <c r="H897" s="112"/>
      <c r="I897" s="147"/>
      <c r="J897" s="112"/>
      <c r="K897" s="112"/>
      <c r="L897" s="112"/>
      <c r="M897" s="112"/>
      <c r="N897" s="112"/>
      <c r="O897" s="112"/>
      <c r="P897" s="112"/>
      <c r="Q897" s="112"/>
      <c r="R897" s="112"/>
      <c r="S897" s="112"/>
      <c r="T897" s="112"/>
      <c r="U897" s="112"/>
      <c r="V897" s="112"/>
      <c r="W897" s="112"/>
      <c r="X897" s="112"/>
      <c r="Y897" s="112"/>
      <c r="Z897" s="112"/>
      <c r="AA897" s="112"/>
    </row>
    <row r="898" spans="1:27" ht="14.25" customHeight="1">
      <c r="A898" s="112"/>
      <c r="B898" s="114"/>
      <c r="C898" s="112"/>
      <c r="D898" s="112"/>
      <c r="E898" s="112"/>
      <c r="F898" s="112"/>
      <c r="G898" s="112"/>
      <c r="H898" s="112"/>
      <c r="I898" s="147"/>
      <c r="J898" s="112"/>
      <c r="K898" s="112"/>
      <c r="L898" s="112"/>
      <c r="M898" s="112"/>
      <c r="N898" s="112"/>
      <c r="O898" s="112"/>
      <c r="P898" s="112"/>
      <c r="Q898" s="112"/>
      <c r="R898" s="112"/>
      <c r="S898" s="112"/>
      <c r="T898" s="112"/>
      <c r="U898" s="112"/>
      <c r="V898" s="112"/>
      <c r="W898" s="112"/>
      <c r="X898" s="112"/>
      <c r="Y898" s="112"/>
      <c r="Z898" s="112"/>
      <c r="AA898" s="112"/>
    </row>
    <row r="899" spans="1:27" ht="14.25" customHeight="1">
      <c r="A899" s="112"/>
      <c r="B899" s="114"/>
      <c r="C899" s="112"/>
      <c r="D899" s="112"/>
      <c r="E899" s="112"/>
      <c r="F899" s="112"/>
      <c r="G899" s="112"/>
      <c r="H899" s="112"/>
      <c r="I899" s="147"/>
      <c r="J899" s="112"/>
      <c r="K899" s="112"/>
      <c r="L899" s="112"/>
      <c r="M899" s="112"/>
      <c r="N899" s="112"/>
      <c r="O899" s="112"/>
      <c r="P899" s="112"/>
      <c r="Q899" s="112"/>
      <c r="R899" s="112"/>
      <c r="S899" s="112"/>
      <c r="T899" s="112"/>
      <c r="U899" s="112"/>
      <c r="V899" s="112"/>
      <c r="W899" s="112"/>
      <c r="X899" s="112"/>
      <c r="Y899" s="112"/>
      <c r="Z899" s="112"/>
      <c r="AA899" s="112"/>
    </row>
    <row r="900" spans="1:27" ht="14.25" customHeight="1">
      <c r="A900" s="112"/>
      <c r="B900" s="114"/>
      <c r="C900" s="112"/>
      <c r="D900" s="112"/>
      <c r="E900" s="112"/>
      <c r="F900" s="112"/>
      <c r="G900" s="112"/>
      <c r="H900" s="112"/>
      <c r="I900" s="147"/>
      <c r="J900" s="112"/>
      <c r="K900" s="112"/>
      <c r="L900" s="112"/>
      <c r="M900" s="112"/>
      <c r="N900" s="112"/>
      <c r="O900" s="112"/>
      <c r="P900" s="112"/>
      <c r="Q900" s="112"/>
      <c r="R900" s="112"/>
      <c r="S900" s="112"/>
      <c r="T900" s="112"/>
      <c r="U900" s="112"/>
      <c r="V900" s="112"/>
      <c r="W900" s="112"/>
      <c r="X900" s="112"/>
      <c r="Y900" s="112"/>
      <c r="Z900" s="112"/>
      <c r="AA900" s="112"/>
    </row>
    <row r="901" spans="1:27" ht="14.25" customHeight="1">
      <c r="A901" s="112"/>
      <c r="B901" s="114"/>
      <c r="C901" s="112"/>
      <c r="D901" s="112"/>
      <c r="E901" s="112"/>
      <c r="F901" s="112"/>
      <c r="G901" s="112"/>
      <c r="H901" s="112"/>
      <c r="I901" s="147"/>
      <c r="J901" s="112"/>
      <c r="K901" s="112"/>
      <c r="L901" s="112"/>
      <c r="M901" s="112"/>
      <c r="N901" s="112"/>
      <c r="O901" s="112"/>
      <c r="P901" s="112"/>
      <c r="Q901" s="112"/>
      <c r="R901" s="112"/>
      <c r="S901" s="112"/>
      <c r="T901" s="112"/>
      <c r="U901" s="112"/>
      <c r="V901" s="112"/>
      <c r="W901" s="112"/>
      <c r="X901" s="112"/>
      <c r="Y901" s="112"/>
      <c r="Z901" s="112"/>
      <c r="AA901" s="112"/>
    </row>
    <row r="902" spans="1:27" ht="14.25" customHeight="1">
      <c r="A902" s="112"/>
      <c r="B902" s="114"/>
      <c r="C902" s="112"/>
      <c r="D902" s="112"/>
      <c r="E902" s="112"/>
      <c r="F902" s="112"/>
      <c r="G902" s="112"/>
      <c r="H902" s="112"/>
      <c r="I902" s="147"/>
      <c r="J902" s="112"/>
      <c r="K902" s="112"/>
      <c r="L902" s="112"/>
      <c r="M902" s="112"/>
      <c r="N902" s="112"/>
      <c r="O902" s="112"/>
      <c r="P902" s="112"/>
      <c r="Q902" s="112"/>
      <c r="R902" s="112"/>
      <c r="S902" s="112"/>
      <c r="T902" s="112"/>
      <c r="U902" s="112"/>
      <c r="V902" s="112"/>
      <c r="W902" s="112"/>
      <c r="X902" s="112"/>
      <c r="Y902" s="112"/>
      <c r="Z902" s="112"/>
      <c r="AA902" s="112"/>
    </row>
    <row r="903" spans="1:27" ht="14.25" customHeight="1">
      <c r="A903" s="112"/>
      <c r="B903" s="114"/>
      <c r="C903" s="112"/>
      <c r="D903" s="112"/>
      <c r="E903" s="112"/>
      <c r="F903" s="112"/>
      <c r="G903" s="112"/>
      <c r="H903" s="112"/>
      <c r="I903" s="147"/>
      <c r="J903" s="112"/>
      <c r="K903" s="112"/>
      <c r="L903" s="112"/>
      <c r="M903" s="112"/>
      <c r="N903" s="112"/>
      <c r="O903" s="112"/>
      <c r="P903" s="112"/>
      <c r="Q903" s="112"/>
      <c r="R903" s="112"/>
      <c r="S903" s="112"/>
      <c r="T903" s="112"/>
      <c r="U903" s="112"/>
      <c r="V903" s="112"/>
      <c r="W903" s="112"/>
      <c r="X903" s="112"/>
      <c r="Y903" s="112"/>
      <c r="Z903" s="112"/>
      <c r="AA903" s="112"/>
    </row>
    <row r="904" spans="1:27" ht="14.25" customHeight="1">
      <c r="A904" s="112"/>
      <c r="B904" s="114"/>
      <c r="C904" s="112"/>
      <c r="D904" s="112"/>
      <c r="E904" s="112"/>
      <c r="F904" s="112"/>
      <c r="G904" s="112"/>
      <c r="H904" s="112"/>
      <c r="I904" s="147"/>
      <c r="J904" s="112"/>
      <c r="K904" s="112"/>
      <c r="L904" s="112"/>
      <c r="M904" s="112"/>
      <c r="N904" s="112"/>
      <c r="O904" s="112"/>
      <c r="P904" s="112"/>
      <c r="Q904" s="112"/>
      <c r="R904" s="112"/>
      <c r="S904" s="112"/>
      <c r="T904" s="112"/>
      <c r="U904" s="112"/>
      <c r="V904" s="112"/>
      <c r="W904" s="112"/>
      <c r="X904" s="112"/>
      <c r="Y904" s="112"/>
      <c r="Z904" s="112"/>
      <c r="AA904" s="112"/>
    </row>
    <row r="905" spans="1:27" ht="14.25" customHeight="1">
      <c r="A905" s="112"/>
      <c r="B905" s="114"/>
      <c r="C905" s="112"/>
      <c r="D905" s="112"/>
      <c r="E905" s="112"/>
      <c r="F905" s="112"/>
      <c r="G905" s="112"/>
      <c r="H905" s="112"/>
      <c r="I905" s="147"/>
      <c r="J905" s="112"/>
      <c r="K905" s="112"/>
      <c r="L905" s="112"/>
      <c r="M905" s="112"/>
      <c r="N905" s="112"/>
      <c r="O905" s="112"/>
      <c r="P905" s="112"/>
      <c r="Q905" s="112"/>
      <c r="R905" s="112"/>
      <c r="S905" s="112"/>
      <c r="T905" s="112"/>
      <c r="U905" s="112"/>
      <c r="V905" s="112"/>
      <c r="W905" s="112"/>
      <c r="X905" s="112"/>
      <c r="Y905" s="112"/>
      <c r="Z905" s="112"/>
      <c r="AA905" s="112"/>
    </row>
    <row r="906" spans="1:27" ht="14.25" customHeight="1">
      <c r="A906" s="112"/>
      <c r="B906" s="114"/>
      <c r="C906" s="112"/>
      <c r="D906" s="112"/>
      <c r="E906" s="112"/>
      <c r="F906" s="112"/>
      <c r="G906" s="112"/>
      <c r="H906" s="112"/>
      <c r="I906" s="147"/>
      <c r="J906" s="112"/>
      <c r="K906" s="112"/>
      <c r="L906" s="112"/>
      <c r="M906" s="112"/>
      <c r="N906" s="112"/>
      <c r="O906" s="112"/>
      <c r="P906" s="112"/>
      <c r="Q906" s="112"/>
      <c r="R906" s="112"/>
      <c r="S906" s="112"/>
      <c r="T906" s="112"/>
      <c r="U906" s="112"/>
      <c r="V906" s="112"/>
      <c r="W906" s="112"/>
      <c r="X906" s="112"/>
      <c r="Y906" s="112"/>
      <c r="Z906" s="112"/>
      <c r="AA906" s="112"/>
    </row>
    <row r="907" spans="1:27" ht="14.25" customHeight="1">
      <c r="A907" s="112"/>
      <c r="B907" s="114"/>
      <c r="C907" s="112"/>
      <c r="D907" s="112"/>
      <c r="E907" s="112"/>
      <c r="F907" s="112"/>
      <c r="G907" s="112"/>
      <c r="H907" s="112"/>
      <c r="I907" s="147"/>
      <c r="J907" s="112"/>
      <c r="K907" s="112"/>
      <c r="L907" s="112"/>
      <c r="M907" s="112"/>
      <c r="N907" s="112"/>
      <c r="O907" s="112"/>
      <c r="P907" s="112"/>
      <c r="Q907" s="112"/>
      <c r="R907" s="112"/>
      <c r="S907" s="112"/>
      <c r="T907" s="112"/>
      <c r="U907" s="112"/>
      <c r="V907" s="112"/>
      <c r="W907" s="112"/>
      <c r="X907" s="112"/>
      <c r="Y907" s="112"/>
      <c r="Z907" s="112"/>
      <c r="AA907" s="112"/>
    </row>
    <row r="908" spans="1:27" ht="14.25" customHeight="1">
      <c r="A908" s="112"/>
      <c r="B908" s="114"/>
      <c r="C908" s="112"/>
      <c r="D908" s="112"/>
      <c r="E908" s="112"/>
      <c r="F908" s="112"/>
      <c r="G908" s="112"/>
      <c r="H908" s="112"/>
      <c r="I908" s="147"/>
      <c r="J908" s="112"/>
      <c r="K908" s="112"/>
      <c r="L908" s="112"/>
      <c r="M908" s="112"/>
      <c r="N908" s="112"/>
      <c r="O908" s="112"/>
      <c r="P908" s="112"/>
      <c r="Q908" s="112"/>
      <c r="R908" s="112"/>
      <c r="S908" s="112"/>
      <c r="T908" s="112"/>
      <c r="U908" s="112"/>
      <c r="V908" s="112"/>
      <c r="W908" s="112"/>
      <c r="X908" s="112"/>
      <c r="Y908" s="112"/>
      <c r="Z908" s="112"/>
      <c r="AA908" s="112"/>
    </row>
    <row r="909" spans="1:27" ht="14.25" customHeight="1">
      <c r="A909" s="112"/>
      <c r="B909" s="114"/>
      <c r="C909" s="112"/>
      <c r="D909" s="112"/>
      <c r="E909" s="112"/>
      <c r="F909" s="112"/>
      <c r="G909" s="112"/>
      <c r="H909" s="112"/>
      <c r="I909" s="147"/>
      <c r="J909" s="112"/>
      <c r="K909" s="112"/>
      <c r="L909" s="112"/>
      <c r="M909" s="112"/>
      <c r="N909" s="112"/>
      <c r="O909" s="112"/>
      <c r="P909" s="112"/>
      <c r="Q909" s="112"/>
      <c r="R909" s="112"/>
      <c r="S909" s="112"/>
      <c r="T909" s="112"/>
      <c r="U909" s="112"/>
      <c r="V909" s="112"/>
      <c r="W909" s="112"/>
      <c r="X909" s="112"/>
      <c r="Y909" s="112"/>
      <c r="Z909" s="112"/>
      <c r="AA909" s="112"/>
    </row>
    <row r="910" spans="1:27" ht="14.25" customHeight="1">
      <c r="A910" s="112"/>
      <c r="B910" s="114"/>
      <c r="C910" s="112"/>
      <c r="D910" s="112"/>
      <c r="E910" s="112"/>
      <c r="F910" s="112"/>
      <c r="G910" s="112"/>
      <c r="H910" s="112"/>
      <c r="I910" s="147"/>
      <c r="J910" s="112"/>
      <c r="K910" s="112"/>
      <c r="L910" s="112"/>
      <c r="M910" s="112"/>
      <c r="N910" s="112"/>
      <c r="O910" s="112"/>
      <c r="P910" s="112"/>
      <c r="Q910" s="112"/>
      <c r="R910" s="112"/>
      <c r="S910" s="112"/>
      <c r="T910" s="112"/>
      <c r="U910" s="112"/>
      <c r="V910" s="112"/>
      <c r="W910" s="112"/>
      <c r="X910" s="112"/>
      <c r="Y910" s="112"/>
      <c r="Z910" s="112"/>
      <c r="AA910" s="112"/>
    </row>
    <row r="911" spans="1:27" ht="14.25" customHeight="1">
      <c r="A911" s="112"/>
      <c r="B911" s="114"/>
      <c r="C911" s="112"/>
      <c r="D911" s="112"/>
      <c r="E911" s="112"/>
      <c r="F911" s="112"/>
      <c r="G911" s="112"/>
      <c r="H911" s="112"/>
      <c r="I911" s="147"/>
      <c r="J911" s="112"/>
      <c r="K911" s="112"/>
      <c r="L911" s="112"/>
      <c r="M911" s="112"/>
      <c r="N911" s="112"/>
      <c r="O911" s="112"/>
      <c r="P911" s="112"/>
      <c r="Q911" s="112"/>
      <c r="R911" s="112"/>
      <c r="S911" s="112"/>
      <c r="T911" s="112"/>
      <c r="U911" s="112"/>
      <c r="V911" s="112"/>
      <c r="W911" s="112"/>
      <c r="X911" s="112"/>
      <c r="Y911" s="112"/>
      <c r="Z911" s="112"/>
      <c r="AA911" s="112"/>
    </row>
    <row r="912" spans="1:27" ht="14.25" customHeight="1">
      <c r="A912" s="112"/>
      <c r="B912" s="114"/>
      <c r="C912" s="112"/>
      <c r="D912" s="112"/>
      <c r="E912" s="112"/>
      <c r="F912" s="112"/>
      <c r="G912" s="112"/>
      <c r="H912" s="112"/>
      <c r="I912" s="147"/>
      <c r="J912" s="112"/>
      <c r="K912" s="112"/>
      <c r="L912" s="112"/>
      <c r="M912" s="112"/>
      <c r="N912" s="112"/>
      <c r="O912" s="112"/>
      <c r="P912" s="112"/>
      <c r="Q912" s="112"/>
      <c r="R912" s="112"/>
      <c r="S912" s="112"/>
      <c r="T912" s="112"/>
      <c r="U912" s="112"/>
      <c r="V912" s="112"/>
      <c r="W912" s="112"/>
      <c r="X912" s="112"/>
      <c r="Y912" s="112"/>
      <c r="Z912" s="112"/>
      <c r="AA912" s="112"/>
    </row>
    <row r="913" spans="1:27" ht="14.25" customHeight="1">
      <c r="A913" s="112"/>
      <c r="B913" s="114"/>
      <c r="C913" s="112"/>
      <c r="D913" s="112"/>
      <c r="E913" s="112"/>
      <c r="F913" s="112"/>
      <c r="G913" s="112"/>
      <c r="H913" s="112"/>
      <c r="I913" s="147"/>
      <c r="J913" s="112"/>
      <c r="K913" s="112"/>
      <c r="L913" s="112"/>
      <c r="M913" s="112"/>
      <c r="N913" s="112"/>
      <c r="O913" s="112"/>
      <c r="P913" s="112"/>
      <c r="Q913" s="112"/>
      <c r="R913" s="112"/>
      <c r="S913" s="112"/>
      <c r="T913" s="112"/>
      <c r="U913" s="112"/>
      <c r="V913" s="112"/>
      <c r="W913" s="112"/>
      <c r="X913" s="112"/>
      <c r="Y913" s="112"/>
      <c r="Z913" s="112"/>
      <c r="AA913" s="112"/>
    </row>
    <row r="914" spans="1:27" ht="14.25" customHeight="1">
      <c r="A914" s="112"/>
      <c r="B914" s="114"/>
      <c r="C914" s="112"/>
      <c r="D914" s="112"/>
      <c r="E914" s="112"/>
      <c r="F914" s="112"/>
      <c r="G914" s="112"/>
      <c r="H914" s="112"/>
      <c r="I914" s="147"/>
      <c r="J914" s="112"/>
      <c r="K914" s="112"/>
      <c r="L914" s="112"/>
      <c r="M914" s="112"/>
      <c r="N914" s="112"/>
      <c r="O914" s="112"/>
      <c r="P914" s="112"/>
      <c r="Q914" s="112"/>
      <c r="R914" s="112"/>
      <c r="S914" s="112"/>
      <c r="T914" s="112"/>
      <c r="U914" s="112"/>
      <c r="V914" s="112"/>
      <c r="W914" s="112"/>
      <c r="X914" s="112"/>
      <c r="Y914" s="112"/>
      <c r="Z914" s="112"/>
      <c r="AA914" s="112"/>
    </row>
    <row r="915" spans="1:27" ht="14.25" customHeight="1">
      <c r="A915" s="112"/>
      <c r="B915" s="114"/>
      <c r="C915" s="112"/>
      <c r="D915" s="112"/>
      <c r="E915" s="112"/>
      <c r="F915" s="112"/>
      <c r="G915" s="112"/>
      <c r="H915" s="112"/>
      <c r="I915" s="147"/>
      <c r="J915" s="112"/>
      <c r="K915" s="112"/>
      <c r="L915" s="112"/>
      <c r="M915" s="112"/>
      <c r="N915" s="112"/>
      <c r="O915" s="112"/>
      <c r="P915" s="112"/>
      <c r="Q915" s="112"/>
      <c r="R915" s="112"/>
      <c r="S915" s="112"/>
      <c r="T915" s="112"/>
      <c r="U915" s="112"/>
      <c r="V915" s="112"/>
      <c r="W915" s="112"/>
      <c r="X915" s="112"/>
      <c r="Y915" s="112"/>
      <c r="Z915" s="112"/>
      <c r="AA915" s="112"/>
    </row>
    <row r="916" spans="1:27" ht="14.25" customHeight="1">
      <c r="A916" s="112"/>
      <c r="B916" s="114"/>
      <c r="C916" s="112"/>
      <c r="D916" s="112"/>
      <c r="E916" s="112"/>
      <c r="F916" s="112"/>
      <c r="G916" s="112"/>
      <c r="H916" s="112"/>
      <c r="I916" s="147"/>
      <c r="J916" s="112"/>
      <c r="K916" s="112"/>
      <c r="L916" s="112"/>
      <c r="M916" s="112"/>
      <c r="N916" s="112"/>
      <c r="O916" s="112"/>
      <c r="P916" s="112"/>
      <c r="Q916" s="112"/>
      <c r="R916" s="112"/>
      <c r="S916" s="112"/>
      <c r="T916" s="112"/>
      <c r="U916" s="112"/>
      <c r="V916" s="112"/>
      <c r="W916" s="112"/>
      <c r="X916" s="112"/>
      <c r="Y916" s="112"/>
      <c r="Z916" s="112"/>
      <c r="AA916" s="112"/>
    </row>
    <row r="917" spans="1:27" ht="14.25" customHeight="1">
      <c r="A917" s="112"/>
      <c r="B917" s="114"/>
      <c r="C917" s="112"/>
      <c r="D917" s="112"/>
      <c r="E917" s="112"/>
      <c r="F917" s="112"/>
      <c r="G917" s="112"/>
      <c r="H917" s="112"/>
      <c r="I917" s="147"/>
      <c r="J917" s="112"/>
      <c r="K917" s="112"/>
      <c r="L917" s="112"/>
      <c r="M917" s="112"/>
      <c r="N917" s="112"/>
      <c r="O917" s="112"/>
      <c r="P917" s="112"/>
      <c r="Q917" s="112"/>
      <c r="R917" s="112"/>
      <c r="S917" s="112"/>
      <c r="T917" s="112"/>
      <c r="U917" s="112"/>
      <c r="V917" s="112"/>
      <c r="W917" s="112"/>
      <c r="X917" s="112"/>
      <c r="Y917" s="112"/>
      <c r="Z917" s="112"/>
      <c r="AA917" s="112"/>
    </row>
    <row r="918" spans="1:27" ht="14.25" customHeight="1">
      <c r="A918" s="112"/>
      <c r="B918" s="114"/>
      <c r="C918" s="112"/>
      <c r="D918" s="112"/>
      <c r="E918" s="112"/>
      <c r="F918" s="112"/>
      <c r="G918" s="112"/>
      <c r="H918" s="112"/>
      <c r="I918" s="147"/>
      <c r="J918" s="112"/>
      <c r="K918" s="112"/>
      <c r="L918" s="112"/>
      <c r="M918" s="112"/>
      <c r="N918" s="112"/>
      <c r="O918" s="112"/>
      <c r="P918" s="112"/>
      <c r="Q918" s="112"/>
      <c r="R918" s="112"/>
      <c r="S918" s="112"/>
      <c r="T918" s="112"/>
      <c r="U918" s="112"/>
      <c r="V918" s="112"/>
      <c r="W918" s="112"/>
      <c r="X918" s="112"/>
      <c r="Y918" s="112"/>
      <c r="Z918" s="112"/>
      <c r="AA918" s="112"/>
    </row>
    <row r="919" spans="1:27" ht="14.25" customHeight="1">
      <c r="A919" s="112"/>
      <c r="B919" s="114"/>
      <c r="C919" s="112"/>
      <c r="D919" s="112"/>
      <c r="E919" s="112"/>
      <c r="F919" s="112"/>
      <c r="G919" s="112"/>
      <c r="H919" s="112"/>
      <c r="I919" s="147"/>
      <c r="J919" s="112"/>
      <c r="K919" s="112"/>
      <c r="L919" s="112"/>
      <c r="M919" s="112"/>
      <c r="N919" s="112"/>
      <c r="O919" s="112"/>
      <c r="P919" s="112"/>
      <c r="Q919" s="112"/>
      <c r="R919" s="112"/>
      <c r="S919" s="112"/>
      <c r="T919" s="112"/>
      <c r="U919" s="112"/>
      <c r="V919" s="112"/>
      <c r="W919" s="112"/>
      <c r="X919" s="112"/>
      <c r="Y919" s="112"/>
      <c r="Z919" s="112"/>
      <c r="AA919" s="112"/>
    </row>
    <row r="920" spans="1:27" ht="14.25" customHeight="1">
      <c r="A920" s="112"/>
      <c r="B920" s="114"/>
      <c r="C920" s="112"/>
      <c r="D920" s="112"/>
      <c r="E920" s="112"/>
      <c r="F920" s="112"/>
      <c r="G920" s="112"/>
      <c r="H920" s="112"/>
      <c r="I920" s="147"/>
      <c r="J920" s="112"/>
      <c r="K920" s="112"/>
      <c r="L920" s="112"/>
      <c r="M920" s="112"/>
      <c r="N920" s="112"/>
      <c r="O920" s="112"/>
      <c r="P920" s="112"/>
      <c r="Q920" s="112"/>
      <c r="R920" s="112"/>
      <c r="S920" s="112"/>
      <c r="T920" s="112"/>
      <c r="U920" s="112"/>
      <c r="V920" s="112"/>
      <c r="W920" s="112"/>
      <c r="X920" s="112"/>
      <c r="Y920" s="112"/>
      <c r="Z920" s="112"/>
      <c r="AA920" s="112"/>
    </row>
    <row r="921" spans="1:27" ht="14.25" customHeight="1">
      <c r="A921" s="112"/>
      <c r="B921" s="114"/>
      <c r="C921" s="112"/>
      <c r="D921" s="112"/>
      <c r="E921" s="112"/>
      <c r="F921" s="112"/>
      <c r="G921" s="112"/>
      <c r="H921" s="112"/>
      <c r="I921" s="147"/>
      <c r="J921" s="112"/>
      <c r="K921" s="112"/>
      <c r="L921" s="112"/>
      <c r="M921" s="112"/>
      <c r="N921" s="112"/>
      <c r="O921" s="112"/>
      <c r="P921" s="112"/>
      <c r="Q921" s="112"/>
      <c r="R921" s="112"/>
      <c r="S921" s="112"/>
      <c r="T921" s="112"/>
      <c r="U921" s="112"/>
      <c r="V921" s="112"/>
      <c r="W921" s="112"/>
      <c r="X921" s="112"/>
      <c r="Y921" s="112"/>
      <c r="Z921" s="112"/>
      <c r="AA921" s="112"/>
    </row>
    <row r="922" spans="1:27" ht="14.25" customHeight="1">
      <c r="A922" s="112"/>
      <c r="B922" s="114"/>
      <c r="C922" s="112"/>
      <c r="D922" s="112"/>
      <c r="E922" s="112"/>
      <c r="F922" s="112"/>
      <c r="G922" s="112"/>
      <c r="H922" s="112"/>
      <c r="I922" s="147"/>
      <c r="J922" s="112"/>
      <c r="K922" s="112"/>
      <c r="L922" s="112"/>
      <c r="M922" s="112"/>
      <c r="N922" s="112"/>
      <c r="O922" s="112"/>
      <c r="P922" s="112"/>
      <c r="Q922" s="112"/>
      <c r="R922" s="112"/>
      <c r="S922" s="112"/>
      <c r="T922" s="112"/>
      <c r="U922" s="112"/>
      <c r="V922" s="112"/>
      <c r="W922" s="112"/>
      <c r="X922" s="112"/>
      <c r="Y922" s="112"/>
      <c r="Z922" s="112"/>
      <c r="AA922" s="112"/>
    </row>
    <row r="923" spans="1:27" ht="14.25" customHeight="1">
      <c r="A923" s="112"/>
      <c r="B923" s="114"/>
      <c r="C923" s="112"/>
      <c r="D923" s="112"/>
      <c r="E923" s="112"/>
      <c r="F923" s="112"/>
      <c r="G923" s="112"/>
      <c r="H923" s="112"/>
      <c r="I923" s="147"/>
      <c r="J923" s="112"/>
      <c r="K923" s="112"/>
      <c r="L923" s="112"/>
      <c r="M923" s="112"/>
      <c r="N923" s="112"/>
      <c r="O923" s="112"/>
      <c r="P923" s="112"/>
      <c r="Q923" s="112"/>
      <c r="R923" s="112"/>
      <c r="S923" s="112"/>
      <c r="T923" s="112"/>
      <c r="U923" s="112"/>
      <c r="V923" s="112"/>
      <c r="W923" s="112"/>
      <c r="X923" s="112"/>
      <c r="Y923" s="112"/>
      <c r="Z923" s="112"/>
      <c r="AA923" s="112"/>
    </row>
    <row r="924" spans="1:27" ht="14.25" customHeight="1">
      <c r="A924" s="112"/>
      <c r="B924" s="114"/>
      <c r="C924" s="112"/>
      <c r="D924" s="112"/>
      <c r="E924" s="112"/>
      <c r="F924" s="112"/>
      <c r="G924" s="112"/>
      <c r="H924" s="112"/>
      <c r="I924" s="147"/>
      <c r="J924" s="112"/>
      <c r="K924" s="112"/>
      <c r="L924" s="112"/>
      <c r="M924" s="112"/>
      <c r="N924" s="112"/>
      <c r="O924" s="112"/>
      <c r="P924" s="112"/>
      <c r="Q924" s="112"/>
      <c r="R924" s="112"/>
      <c r="S924" s="112"/>
      <c r="T924" s="112"/>
      <c r="U924" s="112"/>
      <c r="V924" s="112"/>
      <c r="W924" s="112"/>
      <c r="X924" s="112"/>
      <c r="Y924" s="112"/>
      <c r="Z924" s="112"/>
      <c r="AA924" s="112"/>
    </row>
    <row r="925" spans="1:27" ht="14.25" customHeight="1">
      <c r="A925" s="112"/>
      <c r="B925" s="114"/>
      <c r="C925" s="112"/>
      <c r="D925" s="112"/>
      <c r="E925" s="112"/>
      <c r="F925" s="112"/>
      <c r="G925" s="112"/>
      <c r="H925" s="112"/>
      <c r="I925" s="147"/>
      <c r="J925" s="112"/>
      <c r="K925" s="112"/>
      <c r="L925" s="112"/>
      <c r="M925" s="112"/>
      <c r="N925" s="112"/>
      <c r="O925" s="112"/>
      <c r="P925" s="112"/>
      <c r="Q925" s="112"/>
      <c r="R925" s="112"/>
      <c r="S925" s="112"/>
      <c r="T925" s="112"/>
      <c r="U925" s="112"/>
      <c r="V925" s="112"/>
      <c r="W925" s="112"/>
      <c r="X925" s="112"/>
      <c r="Y925" s="112"/>
      <c r="Z925" s="112"/>
      <c r="AA925" s="112"/>
    </row>
    <row r="926" spans="1:27" ht="14.25" customHeight="1">
      <c r="A926" s="112"/>
      <c r="B926" s="114"/>
      <c r="C926" s="112"/>
      <c r="D926" s="112"/>
      <c r="E926" s="112"/>
      <c r="F926" s="112"/>
      <c r="G926" s="112"/>
      <c r="H926" s="112"/>
      <c r="I926" s="147"/>
      <c r="J926" s="112"/>
      <c r="K926" s="112"/>
      <c r="L926" s="112"/>
      <c r="M926" s="112"/>
      <c r="N926" s="112"/>
      <c r="O926" s="112"/>
      <c r="P926" s="112"/>
      <c r="Q926" s="112"/>
      <c r="R926" s="112"/>
      <c r="S926" s="112"/>
      <c r="T926" s="112"/>
      <c r="U926" s="112"/>
      <c r="V926" s="112"/>
      <c r="W926" s="112"/>
      <c r="X926" s="112"/>
      <c r="Y926" s="112"/>
      <c r="Z926" s="112"/>
      <c r="AA926" s="112"/>
    </row>
    <row r="927" spans="1:27" ht="14.25" customHeight="1">
      <c r="A927" s="112"/>
      <c r="B927" s="114"/>
      <c r="C927" s="112"/>
      <c r="D927" s="112"/>
      <c r="E927" s="112"/>
      <c r="F927" s="112"/>
      <c r="G927" s="112"/>
      <c r="H927" s="112"/>
      <c r="I927" s="147"/>
      <c r="J927" s="112"/>
      <c r="K927" s="112"/>
      <c r="L927" s="112"/>
      <c r="M927" s="112"/>
      <c r="N927" s="112"/>
      <c r="O927" s="112"/>
      <c r="P927" s="112"/>
      <c r="Q927" s="112"/>
      <c r="R927" s="112"/>
      <c r="S927" s="112"/>
      <c r="T927" s="112"/>
      <c r="U927" s="112"/>
      <c r="V927" s="112"/>
      <c r="W927" s="112"/>
      <c r="X927" s="112"/>
      <c r="Y927" s="112"/>
      <c r="Z927" s="112"/>
      <c r="AA927" s="112"/>
    </row>
    <row r="928" spans="1:27" ht="14.25" customHeight="1">
      <c r="A928" s="112"/>
      <c r="B928" s="114"/>
      <c r="C928" s="112"/>
      <c r="D928" s="112"/>
      <c r="E928" s="112"/>
      <c r="F928" s="112"/>
      <c r="G928" s="112"/>
      <c r="H928" s="112"/>
      <c r="I928" s="147"/>
      <c r="J928" s="112"/>
      <c r="K928" s="112"/>
      <c r="L928" s="112"/>
      <c r="M928" s="112"/>
      <c r="N928" s="112"/>
      <c r="O928" s="112"/>
      <c r="P928" s="112"/>
      <c r="Q928" s="112"/>
      <c r="R928" s="112"/>
      <c r="S928" s="112"/>
      <c r="T928" s="112"/>
      <c r="U928" s="112"/>
      <c r="V928" s="112"/>
      <c r="W928" s="112"/>
      <c r="X928" s="112"/>
      <c r="Y928" s="112"/>
      <c r="Z928" s="112"/>
      <c r="AA928" s="112"/>
    </row>
    <row r="929" spans="1:27" ht="14.25" customHeight="1">
      <c r="A929" s="112"/>
      <c r="B929" s="114"/>
      <c r="C929" s="112"/>
      <c r="D929" s="112"/>
      <c r="E929" s="112"/>
      <c r="F929" s="112"/>
      <c r="G929" s="112"/>
      <c r="H929" s="112"/>
      <c r="I929" s="147"/>
      <c r="J929" s="112"/>
      <c r="K929" s="112"/>
      <c r="L929" s="112"/>
      <c r="M929" s="112"/>
      <c r="N929" s="112"/>
      <c r="O929" s="112"/>
      <c r="P929" s="112"/>
      <c r="Q929" s="112"/>
      <c r="R929" s="112"/>
      <c r="S929" s="112"/>
      <c r="T929" s="112"/>
      <c r="U929" s="112"/>
      <c r="V929" s="112"/>
      <c r="W929" s="112"/>
      <c r="X929" s="112"/>
      <c r="Y929" s="112"/>
      <c r="Z929" s="112"/>
      <c r="AA929" s="112"/>
    </row>
    <row r="930" spans="1:27" ht="14.25" customHeight="1">
      <c r="A930" s="112"/>
      <c r="B930" s="114"/>
      <c r="C930" s="112"/>
      <c r="D930" s="112"/>
      <c r="E930" s="112"/>
      <c r="F930" s="112"/>
      <c r="G930" s="112"/>
      <c r="H930" s="112"/>
      <c r="I930" s="147"/>
      <c r="J930" s="112"/>
      <c r="K930" s="112"/>
      <c r="L930" s="112"/>
      <c r="M930" s="112"/>
      <c r="N930" s="112"/>
      <c r="O930" s="112"/>
      <c r="P930" s="112"/>
      <c r="Q930" s="112"/>
      <c r="R930" s="112"/>
      <c r="S930" s="112"/>
      <c r="T930" s="112"/>
      <c r="U930" s="112"/>
      <c r="V930" s="112"/>
      <c r="W930" s="112"/>
      <c r="X930" s="112"/>
      <c r="Y930" s="112"/>
      <c r="Z930" s="112"/>
      <c r="AA930" s="112"/>
    </row>
    <row r="931" spans="1:27" ht="14.25" customHeight="1">
      <c r="A931" s="112"/>
      <c r="B931" s="114"/>
      <c r="C931" s="112"/>
      <c r="D931" s="112"/>
      <c r="E931" s="112"/>
      <c r="F931" s="112"/>
      <c r="G931" s="112"/>
      <c r="H931" s="112"/>
      <c r="I931" s="147"/>
      <c r="J931" s="112"/>
      <c r="K931" s="112"/>
      <c r="L931" s="112"/>
      <c r="M931" s="112"/>
      <c r="N931" s="112"/>
      <c r="O931" s="112"/>
      <c r="P931" s="112"/>
      <c r="Q931" s="112"/>
      <c r="R931" s="112"/>
      <c r="S931" s="112"/>
      <c r="T931" s="112"/>
      <c r="U931" s="112"/>
      <c r="V931" s="112"/>
      <c r="W931" s="112"/>
      <c r="X931" s="112"/>
      <c r="Y931" s="112"/>
      <c r="Z931" s="112"/>
      <c r="AA931" s="112"/>
    </row>
    <row r="932" spans="1:27" ht="14.25" customHeight="1">
      <c r="A932" s="112"/>
      <c r="B932" s="114"/>
      <c r="C932" s="112"/>
      <c r="D932" s="112"/>
      <c r="E932" s="112"/>
      <c r="F932" s="112"/>
      <c r="G932" s="112"/>
      <c r="H932" s="112"/>
      <c r="I932" s="147"/>
      <c r="J932" s="112"/>
      <c r="K932" s="112"/>
      <c r="L932" s="112"/>
      <c r="M932" s="112"/>
      <c r="N932" s="112"/>
      <c r="O932" s="112"/>
      <c r="P932" s="112"/>
      <c r="Q932" s="112"/>
      <c r="R932" s="112"/>
      <c r="S932" s="112"/>
      <c r="T932" s="112"/>
      <c r="U932" s="112"/>
      <c r="V932" s="112"/>
      <c r="W932" s="112"/>
      <c r="X932" s="112"/>
      <c r="Y932" s="112"/>
      <c r="Z932" s="112"/>
      <c r="AA932" s="112"/>
    </row>
    <row r="933" spans="1:27" ht="14.25" customHeight="1">
      <c r="A933" s="112"/>
      <c r="B933" s="114"/>
      <c r="C933" s="112"/>
      <c r="D933" s="112"/>
      <c r="E933" s="112"/>
      <c r="F933" s="112"/>
      <c r="G933" s="112"/>
      <c r="H933" s="112"/>
      <c r="I933" s="147"/>
      <c r="J933" s="112"/>
      <c r="K933" s="112"/>
      <c r="L933" s="112"/>
      <c r="M933" s="112"/>
      <c r="N933" s="112"/>
      <c r="O933" s="112"/>
      <c r="P933" s="112"/>
      <c r="Q933" s="112"/>
      <c r="R933" s="112"/>
      <c r="S933" s="112"/>
      <c r="T933" s="112"/>
      <c r="U933" s="112"/>
      <c r="V933" s="112"/>
      <c r="W933" s="112"/>
      <c r="X933" s="112"/>
      <c r="Y933" s="112"/>
      <c r="Z933" s="112"/>
      <c r="AA933" s="112"/>
    </row>
    <row r="934" spans="1:27" ht="14.25" customHeight="1">
      <c r="A934" s="112"/>
      <c r="B934" s="114"/>
      <c r="C934" s="112"/>
      <c r="D934" s="112"/>
      <c r="E934" s="112"/>
      <c r="F934" s="112"/>
      <c r="G934" s="112"/>
      <c r="H934" s="112"/>
      <c r="I934" s="147"/>
      <c r="J934" s="112"/>
      <c r="K934" s="112"/>
      <c r="L934" s="112"/>
      <c r="M934" s="112"/>
      <c r="N934" s="112"/>
      <c r="O934" s="112"/>
      <c r="P934" s="112"/>
      <c r="Q934" s="112"/>
      <c r="R934" s="112"/>
      <c r="S934" s="112"/>
      <c r="T934" s="112"/>
      <c r="U934" s="112"/>
      <c r="V934" s="112"/>
      <c r="W934" s="112"/>
      <c r="X934" s="112"/>
      <c r="Y934" s="112"/>
      <c r="Z934" s="112"/>
      <c r="AA934" s="112"/>
    </row>
    <row r="935" spans="1:27" ht="14.25" customHeight="1">
      <c r="A935" s="112"/>
      <c r="B935" s="114"/>
      <c r="C935" s="112"/>
      <c r="D935" s="112"/>
      <c r="E935" s="112"/>
      <c r="F935" s="112"/>
      <c r="G935" s="112"/>
      <c r="H935" s="112"/>
      <c r="I935" s="147"/>
      <c r="J935" s="112"/>
      <c r="K935" s="112"/>
      <c r="L935" s="112"/>
      <c r="M935" s="112"/>
      <c r="N935" s="112"/>
      <c r="O935" s="112"/>
      <c r="P935" s="112"/>
      <c r="Q935" s="112"/>
      <c r="R935" s="112"/>
      <c r="S935" s="112"/>
      <c r="T935" s="112"/>
      <c r="U935" s="112"/>
      <c r="V935" s="112"/>
      <c r="W935" s="112"/>
      <c r="X935" s="112"/>
      <c r="Y935" s="112"/>
      <c r="Z935" s="112"/>
      <c r="AA935" s="112"/>
    </row>
    <row r="936" spans="1:27" ht="14.25" customHeight="1">
      <c r="A936" s="112"/>
      <c r="B936" s="114"/>
      <c r="C936" s="112"/>
      <c r="D936" s="112"/>
      <c r="E936" s="112"/>
      <c r="F936" s="112"/>
      <c r="G936" s="112"/>
      <c r="H936" s="112"/>
      <c r="I936" s="147"/>
      <c r="J936" s="112"/>
      <c r="K936" s="112"/>
      <c r="L936" s="112"/>
      <c r="M936" s="112"/>
      <c r="N936" s="112"/>
      <c r="O936" s="112"/>
      <c r="P936" s="112"/>
      <c r="Q936" s="112"/>
      <c r="R936" s="112"/>
      <c r="S936" s="112"/>
      <c r="T936" s="112"/>
      <c r="U936" s="112"/>
      <c r="V936" s="112"/>
      <c r="W936" s="112"/>
      <c r="X936" s="112"/>
      <c r="Y936" s="112"/>
      <c r="Z936" s="112"/>
      <c r="AA936" s="112"/>
    </row>
    <row r="937" spans="1:27" ht="14.25" customHeight="1">
      <c r="A937" s="112"/>
      <c r="B937" s="114"/>
      <c r="C937" s="112"/>
      <c r="D937" s="112"/>
      <c r="E937" s="112"/>
      <c r="F937" s="112"/>
      <c r="G937" s="112"/>
      <c r="H937" s="112"/>
      <c r="I937" s="147"/>
      <c r="J937" s="112"/>
      <c r="K937" s="112"/>
      <c r="L937" s="112"/>
      <c r="M937" s="112"/>
      <c r="N937" s="112"/>
      <c r="O937" s="112"/>
      <c r="P937" s="112"/>
      <c r="Q937" s="112"/>
      <c r="R937" s="112"/>
      <c r="S937" s="112"/>
      <c r="T937" s="112"/>
      <c r="U937" s="112"/>
      <c r="V937" s="112"/>
      <c r="W937" s="112"/>
      <c r="X937" s="112"/>
      <c r="Y937" s="112"/>
      <c r="Z937" s="112"/>
      <c r="AA937" s="112"/>
    </row>
    <row r="938" spans="1:27" ht="14.25" customHeight="1">
      <c r="A938" s="112"/>
      <c r="B938" s="114"/>
      <c r="C938" s="112"/>
      <c r="D938" s="112"/>
      <c r="E938" s="112"/>
      <c r="F938" s="112"/>
      <c r="G938" s="112"/>
      <c r="H938" s="112"/>
      <c r="I938" s="147"/>
      <c r="J938" s="112"/>
      <c r="K938" s="112"/>
      <c r="L938" s="112"/>
      <c r="M938" s="112"/>
      <c r="N938" s="112"/>
      <c r="O938" s="112"/>
      <c r="P938" s="112"/>
      <c r="Q938" s="112"/>
      <c r="R938" s="112"/>
      <c r="S938" s="112"/>
      <c r="T938" s="112"/>
      <c r="U938" s="112"/>
      <c r="V938" s="112"/>
      <c r="W938" s="112"/>
      <c r="X938" s="112"/>
      <c r="Y938" s="112"/>
      <c r="Z938" s="112"/>
      <c r="AA938" s="112"/>
    </row>
    <row r="939" spans="1:27" ht="14.25" customHeight="1">
      <c r="A939" s="112"/>
      <c r="B939" s="114"/>
      <c r="C939" s="112"/>
      <c r="D939" s="112"/>
      <c r="E939" s="112"/>
      <c r="F939" s="112"/>
      <c r="G939" s="112"/>
      <c r="H939" s="112"/>
      <c r="I939" s="147"/>
      <c r="J939" s="112"/>
      <c r="K939" s="112"/>
      <c r="L939" s="112"/>
      <c r="M939" s="112"/>
      <c r="N939" s="112"/>
      <c r="O939" s="112"/>
      <c r="P939" s="112"/>
      <c r="Q939" s="112"/>
      <c r="R939" s="112"/>
      <c r="S939" s="112"/>
      <c r="T939" s="112"/>
      <c r="U939" s="112"/>
      <c r="V939" s="112"/>
      <c r="W939" s="112"/>
      <c r="X939" s="112"/>
      <c r="Y939" s="112"/>
      <c r="Z939" s="112"/>
      <c r="AA939" s="112"/>
    </row>
    <row r="940" spans="1:27" ht="14.25" customHeight="1">
      <c r="A940" s="112"/>
      <c r="B940" s="114"/>
      <c r="C940" s="112"/>
      <c r="D940" s="112"/>
      <c r="E940" s="112"/>
      <c r="F940" s="112"/>
      <c r="G940" s="112"/>
      <c r="H940" s="112"/>
      <c r="I940" s="147"/>
      <c r="J940" s="112"/>
      <c r="K940" s="112"/>
      <c r="L940" s="112"/>
      <c r="M940" s="112"/>
      <c r="N940" s="112"/>
      <c r="O940" s="112"/>
      <c r="P940" s="112"/>
      <c r="Q940" s="112"/>
      <c r="R940" s="112"/>
      <c r="S940" s="112"/>
      <c r="T940" s="112"/>
      <c r="U940" s="112"/>
      <c r="V940" s="112"/>
      <c r="W940" s="112"/>
      <c r="X940" s="112"/>
      <c r="Y940" s="112"/>
      <c r="Z940" s="112"/>
      <c r="AA940" s="112"/>
    </row>
    <row r="941" spans="1:27" ht="14.25" customHeight="1">
      <c r="A941" s="112"/>
      <c r="B941" s="114"/>
      <c r="C941" s="112"/>
      <c r="D941" s="112"/>
      <c r="E941" s="112"/>
      <c r="F941" s="112"/>
      <c r="G941" s="112"/>
      <c r="H941" s="112"/>
      <c r="I941" s="147"/>
      <c r="J941" s="112"/>
      <c r="K941" s="112"/>
      <c r="L941" s="112"/>
      <c r="M941" s="112"/>
      <c r="N941" s="112"/>
      <c r="O941" s="112"/>
      <c r="P941" s="112"/>
      <c r="Q941" s="112"/>
      <c r="R941" s="112"/>
      <c r="S941" s="112"/>
      <c r="T941" s="112"/>
      <c r="U941" s="112"/>
      <c r="V941" s="112"/>
      <c r="W941" s="112"/>
      <c r="X941" s="112"/>
      <c r="Y941" s="112"/>
      <c r="Z941" s="112"/>
      <c r="AA941" s="112"/>
    </row>
    <row r="942" spans="1:27" ht="14.25" customHeight="1">
      <c r="A942" s="112"/>
      <c r="B942" s="114"/>
      <c r="C942" s="112"/>
      <c r="D942" s="112"/>
      <c r="E942" s="112"/>
      <c r="F942" s="112"/>
      <c r="G942" s="112"/>
      <c r="H942" s="112"/>
      <c r="I942" s="147"/>
      <c r="J942" s="112"/>
      <c r="K942" s="112"/>
      <c r="L942" s="112"/>
      <c r="M942" s="112"/>
      <c r="N942" s="112"/>
      <c r="O942" s="112"/>
      <c r="P942" s="112"/>
      <c r="Q942" s="112"/>
      <c r="R942" s="112"/>
      <c r="S942" s="112"/>
      <c r="T942" s="112"/>
      <c r="U942" s="112"/>
      <c r="V942" s="112"/>
      <c r="W942" s="112"/>
      <c r="X942" s="112"/>
      <c r="Y942" s="112"/>
      <c r="Z942" s="112"/>
      <c r="AA942" s="112"/>
    </row>
    <row r="943" spans="1:27" ht="14.25" customHeight="1">
      <c r="A943" s="112"/>
      <c r="B943" s="114"/>
      <c r="C943" s="112"/>
      <c r="D943" s="112"/>
      <c r="E943" s="112"/>
      <c r="F943" s="112"/>
      <c r="G943" s="112"/>
      <c r="H943" s="112"/>
      <c r="I943" s="147"/>
      <c r="J943" s="112"/>
      <c r="K943" s="112"/>
      <c r="L943" s="112"/>
      <c r="M943" s="112"/>
      <c r="N943" s="112"/>
      <c r="O943" s="112"/>
      <c r="P943" s="112"/>
      <c r="Q943" s="112"/>
      <c r="R943" s="112"/>
      <c r="S943" s="112"/>
      <c r="T943" s="112"/>
      <c r="U943" s="112"/>
      <c r="V943" s="112"/>
      <c r="W943" s="112"/>
      <c r="X943" s="112"/>
      <c r="Y943" s="112"/>
      <c r="Z943" s="112"/>
      <c r="AA943" s="112"/>
    </row>
    <row r="944" spans="1:27" ht="14.25" customHeight="1">
      <c r="A944" s="112"/>
      <c r="B944" s="114"/>
      <c r="C944" s="112"/>
      <c r="D944" s="112"/>
      <c r="E944" s="112"/>
      <c r="F944" s="112"/>
      <c r="G944" s="112"/>
      <c r="H944" s="112"/>
      <c r="I944" s="147"/>
      <c r="J944" s="112"/>
      <c r="K944" s="112"/>
      <c r="L944" s="112"/>
      <c r="M944" s="112"/>
      <c r="N944" s="112"/>
      <c r="O944" s="112"/>
      <c r="P944" s="112"/>
      <c r="Q944" s="112"/>
      <c r="R944" s="112"/>
      <c r="S944" s="112"/>
      <c r="T944" s="112"/>
      <c r="U944" s="112"/>
      <c r="V944" s="112"/>
      <c r="W944" s="112"/>
      <c r="X944" s="112"/>
      <c r="Y944" s="112"/>
      <c r="Z944" s="112"/>
      <c r="AA944" s="112"/>
    </row>
    <row r="945" spans="1:27" ht="14.25" customHeight="1">
      <c r="A945" s="112"/>
      <c r="B945" s="114"/>
      <c r="C945" s="112"/>
      <c r="D945" s="112"/>
      <c r="E945" s="112"/>
      <c r="F945" s="112"/>
      <c r="G945" s="112"/>
      <c r="H945" s="112"/>
      <c r="I945" s="147"/>
      <c r="J945" s="112"/>
      <c r="K945" s="112"/>
      <c r="L945" s="112"/>
      <c r="M945" s="112"/>
      <c r="N945" s="112"/>
      <c r="O945" s="112"/>
      <c r="P945" s="112"/>
      <c r="Q945" s="112"/>
      <c r="R945" s="112"/>
      <c r="S945" s="112"/>
      <c r="T945" s="112"/>
      <c r="U945" s="112"/>
      <c r="V945" s="112"/>
      <c r="W945" s="112"/>
      <c r="X945" s="112"/>
      <c r="Y945" s="112"/>
      <c r="Z945" s="112"/>
      <c r="AA945" s="112"/>
    </row>
    <row r="946" spans="1:27" ht="14.25" customHeight="1">
      <c r="A946" s="112"/>
      <c r="B946" s="114"/>
      <c r="C946" s="112"/>
      <c r="D946" s="112"/>
      <c r="E946" s="112"/>
      <c r="F946" s="112"/>
      <c r="G946" s="112"/>
      <c r="H946" s="112"/>
      <c r="I946" s="147"/>
      <c r="J946" s="112"/>
      <c r="K946" s="112"/>
      <c r="L946" s="112"/>
      <c r="M946" s="112"/>
      <c r="N946" s="112"/>
      <c r="O946" s="112"/>
      <c r="P946" s="112"/>
      <c r="Q946" s="112"/>
      <c r="R946" s="112"/>
      <c r="S946" s="112"/>
      <c r="T946" s="112"/>
      <c r="U946" s="112"/>
      <c r="V946" s="112"/>
      <c r="W946" s="112"/>
      <c r="X946" s="112"/>
      <c r="Y946" s="112"/>
      <c r="Z946" s="112"/>
      <c r="AA946" s="112"/>
    </row>
    <row r="947" spans="1:27" ht="14.25" customHeight="1">
      <c r="A947" s="112"/>
      <c r="B947" s="114"/>
      <c r="C947" s="112"/>
      <c r="D947" s="112"/>
      <c r="E947" s="112"/>
      <c r="F947" s="112"/>
      <c r="G947" s="112"/>
      <c r="H947" s="112"/>
      <c r="I947" s="147"/>
      <c r="J947" s="112"/>
      <c r="K947" s="112"/>
      <c r="L947" s="112"/>
      <c r="M947" s="112"/>
      <c r="N947" s="112"/>
      <c r="O947" s="112"/>
      <c r="P947" s="112"/>
      <c r="Q947" s="112"/>
      <c r="R947" s="112"/>
      <c r="S947" s="112"/>
      <c r="T947" s="112"/>
      <c r="U947" s="112"/>
      <c r="V947" s="112"/>
      <c r="W947" s="112"/>
      <c r="X947" s="112"/>
      <c r="Y947" s="112"/>
      <c r="Z947" s="112"/>
      <c r="AA947" s="112"/>
    </row>
    <row r="948" spans="1:27" ht="14.25" customHeight="1">
      <c r="A948" s="112"/>
      <c r="B948" s="114"/>
      <c r="C948" s="112"/>
      <c r="D948" s="112"/>
      <c r="E948" s="112"/>
      <c r="F948" s="112"/>
      <c r="G948" s="112"/>
      <c r="H948" s="112"/>
      <c r="I948" s="147"/>
      <c r="J948" s="112"/>
      <c r="K948" s="112"/>
      <c r="L948" s="112"/>
      <c r="M948" s="112"/>
      <c r="N948" s="112"/>
      <c r="O948" s="112"/>
      <c r="P948" s="112"/>
      <c r="Q948" s="112"/>
      <c r="R948" s="112"/>
      <c r="S948" s="112"/>
      <c r="T948" s="112"/>
      <c r="U948" s="112"/>
      <c r="V948" s="112"/>
      <c r="W948" s="112"/>
      <c r="X948" s="112"/>
      <c r="Y948" s="112"/>
      <c r="Z948" s="112"/>
      <c r="AA948" s="112"/>
    </row>
    <row r="949" spans="1:27" ht="14.25" customHeight="1">
      <c r="A949" s="112"/>
      <c r="B949" s="114"/>
      <c r="C949" s="112"/>
      <c r="D949" s="112"/>
      <c r="E949" s="112"/>
      <c r="F949" s="112"/>
      <c r="G949" s="112"/>
      <c r="H949" s="112"/>
      <c r="I949" s="147"/>
      <c r="J949" s="112"/>
      <c r="K949" s="112"/>
      <c r="L949" s="112"/>
      <c r="M949" s="112"/>
      <c r="N949" s="112"/>
      <c r="O949" s="112"/>
      <c r="P949" s="112"/>
      <c r="Q949" s="112"/>
      <c r="R949" s="112"/>
      <c r="S949" s="112"/>
      <c r="T949" s="112"/>
      <c r="U949" s="112"/>
      <c r="V949" s="112"/>
      <c r="W949" s="112"/>
      <c r="X949" s="112"/>
      <c r="Y949" s="112"/>
      <c r="Z949" s="112"/>
      <c r="AA949" s="112"/>
    </row>
    <row r="950" spans="1:27" ht="14.25" customHeight="1">
      <c r="A950" s="112"/>
      <c r="B950" s="114"/>
      <c r="C950" s="112"/>
      <c r="D950" s="112"/>
      <c r="E950" s="112"/>
      <c r="F950" s="112"/>
      <c r="G950" s="112"/>
      <c r="H950" s="112"/>
      <c r="I950" s="147"/>
      <c r="J950" s="112"/>
      <c r="K950" s="112"/>
      <c r="L950" s="112"/>
      <c r="M950" s="112"/>
      <c r="N950" s="112"/>
      <c r="O950" s="112"/>
      <c r="P950" s="112"/>
      <c r="Q950" s="112"/>
      <c r="R950" s="112"/>
      <c r="S950" s="112"/>
      <c r="T950" s="112"/>
      <c r="U950" s="112"/>
      <c r="V950" s="112"/>
      <c r="W950" s="112"/>
      <c r="X950" s="112"/>
      <c r="Y950" s="112"/>
      <c r="Z950" s="112"/>
      <c r="AA950" s="112"/>
    </row>
    <row r="951" spans="1:27" ht="14.25" customHeight="1">
      <c r="A951" s="112"/>
      <c r="B951" s="114"/>
      <c r="C951" s="112"/>
      <c r="D951" s="112"/>
      <c r="E951" s="112"/>
      <c r="F951" s="112"/>
      <c r="G951" s="112"/>
      <c r="H951" s="112"/>
      <c r="I951" s="147"/>
      <c r="J951" s="112"/>
      <c r="K951" s="112"/>
      <c r="L951" s="112"/>
      <c r="M951" s="112"/>
      <c r="N951" s="112"/>
      <c r="O951" s="112"/>
      <c r="P951" s="112"/>
      <c r="Q951" s="112"/>
      <c r="R951" s="112"/>
      <c r="S951" s="112"/>
      <c r="T951" s="112"/>
      <c r="U951" s="112"/>
      <c r="V951" s="112"/>
      <c r="W951" s="112"/>
      <c r="X951" s="112"/>
      <c r="Y951" s="112"/>
      <c r="Z951" s="112"/>
      <c r="AA951" s="112"/>
    </row>
    <row r="952" spans="1:27" ht="14.25" customHeight="1">
      <c r="A952" s="112"/>
      <c r="B952" s="114"/>
      <c r="C952" s="112"/>
      <c r="D952" s="112"/>
      <c r="E952" s="112"/>
      <c r="F952" s="112"/>
      <c r="G952" s="112"/>
      <c r="H952" s="112"/>
      <c r="I952" s="147"/>
      <c r="J952" s="112"/>
      <c r="K952" s="112"/>
      <c r="L952" s="112"/>
      <c r="M952" s="112"/>
      <c r="N952" s="112"/>
      <c r="O952" s="112"/>
      <c r="P952" s="112"/>
      <c r="Q952" s="112"/>
      <c r="R952" s="112"/>
      <c r="S952" s="112"/>
      <c r="T952" s="112"/>
      <c r="U952" s="112"/>
      <c r="V952" s="112"/>
      <c r="W952" s="112"/>
      <c r="X952" s="112"/>
      <c r="Y952" s="112"/>
      <c r="Z952" s="112"/>
      <c r="AA952" s="112"/>
    </row>
    <row r="953" spans="1:27" ht="14.25" customHeight="1">
      <c r="A953" s="112"/>
      <c r="B953" s="114"/>
      <c r="C953" s="112"/>
      <c r="D953" s="112"/>
      <c r="E953" s="112"/>
      <c r="F953" s="112"/>
      <c r="G953" s="112"/>
      <c r="H953" s="112"/>
      <c r="I953" s="147"/>
      <c r="J953" s="112"/>
      <c r="K953" s="112"/>
      <c r="L953" s="112"/>
      <c r="M953" s="112"/>
      <c r="N953" s="112"/>
      <c r="O953" s="112"/>
      <c r="P953" s="112"/>
      <c r="Q953" s="112"/>
      <c r="R953" s="112"/>
      <c r="S953" s="112"/>
      <c r="T953" s="112"/>
      <c r="U953" s="112"/>
      <c r="V953" s="112"/>
      <c r="W953" s="112"/>
      <c r="X953" s="112"/>
      <c r="Y953" s="112"/>
      <c r="Z953" s="112"/>
      <c r="AA953" s="112"/>
    </row>
    <row r="954" spans="1:27" ht="14.25" customHeight="1">
      <c r="A954" s="112"/>
      <c r="B954" s="114"/>
      <c r="C954" s="112"/>
      <c r="D954" s="112"/>
      <c r="E954" s="112"/>
      <c r="F954" s="112"/>
      <c r="G954" s="112"/>
      <c r="H954" s="112"/>
      <c r="I954" s="147"/>
      <c r="J954" s="112"/>
      <c r="K954" s="112"/>
      <c r="L954" s="112"/>
      <c r="M954" s="112"/>
      <c r="N954" s="112"/>
      <c r="O954" s="112"/>
      <c r="P954" s="112"/>
      <c r="Q954" s="112"/>
      <c r="R954" s="112"/>
      <c r="S954" s="112"/>
      <c r="T954" s="112"/>
      <c r="U954" s="112"/>
      <c r="V954" s="112"/>
      <c r="W954" s="112"/>
      <c r="X954" s="112"/>
      <c r="Y954" s="112"/>
      <c r="Z954" s="112"/>
      <c r="AA954" s="112"/>
    </row>
    <row r="955" spans="1:27" ht="14.25" customHeight="1">
      <c r="A955" s="112"/>
      <c r="B955" s="114"/>
      <c r="C955" s="112"/>
      <c r="D955" s="112"/>
      <c r="E955" s="112"/>
      <c r="F955" s="112"/>
      <c r="G955" s="112"/>
      <c r="H955" s="112"/>
      <c r="I955" s="147"/>
      <c r="J955" s="112"/>
      <c r="K955" s="112"/>
      <c r="L955" s="112"/>
      <c r="M955" s="112"/>
      <c r="N955" s="112"/>
      <c r="O955" s="112"/>
      <c r="P955" s="112"/>
      <c r="Q955" s="112"/>
      <c r="R955" s="112"/>
      <c r="S955" s="112"/>
      <c r="T955" s="112"/>
      <c r="U955" s="112"/>
      <c r="V955" s="112"/>
      <c r="W955" s="112"/>
      <c r="X955" s="112"/>
      <c r="Y955" s="112"/>
      <c r="Z955" s="112"/>
      <c r="AA955" s="112"/>
    </row>
    <row r="956" spans="1:27" ht="14.25" customHeight="1">
      <c r="A956" s="112"/>
      <c r="B956" s="114"/>
      <c r="C956" s="112"/>
      <c r="D956" s="112"/>
      <c r="E956" s="112"/>
      <c r="F956" s="112"/>
      <c r="G956" s="112"/>
      <c r="H956" s="112"/>
      <c r="I956" s="147"/>
      <c r="J956" s="112"/>
      <c r="K956" s="112"/>
      <c r="L956" s="112"/>
      <c r="M956" s="112"/>
      <c r="N956" s="112"/>
      <c r="O956" s="112"/>
      <c r="P956" s="112"/>
      <c r="Q956" s="112"/>
      <c r="R956" s="112"/>
      <c r="S956" s="112"/>
      <c r="T956" s="112"/>
      <c r="U956" s="112"/>
      <c r="V956" s="112"/>
      <c r="W956" s="112"/>
      <c r="X956" s="112"/>
      <c r="Y956" s="112"/>
      <c r="Z956" s="112"/>
      <c r="AA956" s="112"/>
    </row>
    <row r="957" spans="1:27" ht="14.25" customHeight="1">
      <c r="A957" s="112"/>
      <c r="B957" s="114"/>
      <c r="C957" s="112"/>
      <c r="D957" s="112"/>
      <c r="E957" s="112"/>
      <c r="F957" s="112"/>
      <c r="G957" s="112"/>
      <c r="H957" s="112"/>
      <c r="I957" s="147"/>
      <c r="J957" s="112"/>
      <c r="K957" s="112"/>
      <c r="L957" s="112"/>
      <c r="M957" s="112"/>
      <c r="N957" s="112"/>
      <c r="O957" s="112"/>
      <c r="P957" s="112"/>
      <c r="Q957" s="112"/>
      <c r="R957" s="112"/>
      <c r="S957" s="112"/>
      <c r="T957" s="112"/>
      <c r="U957" s="112"/>
      <c r="V957" s="112"/>
      <c r="W957" s="112"/>
      <c r="X957" s="112"/>
      <c r="Y957" s="112"/>
      <c r="Z957" s="112"/>
      <c r="AA957" s="112"/>
    </row>
    <row r="958" spans="1:27" ht="14.25" customHeight="1">
      <c r="A958" s="112"/>
      <c r="B958" s="114"/>
      <c r="C958" s="112"/>
      <c r="D958" s="112"/>
      <c r="E958" s="112"/>
      <c r="F958" s="112"/>
      <c r="G958" s="112"/>
      <c r="H958" s="112"/>
      <c r="I958" s="147"/>
      <c r="J958" s="112"/>
      <c r="K958" s="112"/>
      <c r="L958" s="112"/>
      <c r="M958" s="112"/>
      <c r="N958" s="112"/>
      <c r="O958" s="112"/>
      <c r="P958" s="112"/>
      <c r="Q958" s="112"/>
      <c r="R958" s="112"/>
      <c r="S958" s="112"/>
      <c r="T958" s="112"/>
      <c r="U958" s="112"/>
      <c r="V958" s="112"/>
      <c r="W958" s="112"/>
      <c r="X958" s="112"/>
      <c r="Y958" s="112"/>
      <c r="Z958" s="112"/>
      <c r="AA958" s="112"/>
    </row>
    <row r="959" spans="1:27" ht="14.25" customHeight="1">
      <c r="A959" s="112"/>
      <c r="B959" s="114"/>
      <c r="C959" s="112"/>
      <c r="D959" s="112"/>
      <c r="E959" s="112"/>
      <c r="F959" s="112"/>
      <c r="G959" s="112"/>
      <c r="H959" s="112"/>
      <c r="I959" s="147"/>
      <c r="J959" s="112"/>
      <c r="K959" s="112"/>
      <c r="L959" s="112"/>
      <c r="M959" s="112"/>
      <c r="N959" s="112"/>
      <c r="O959" s="112"/>
      <c r="P959" s="112"/>
      <c r="Q959" s="112"/>
      <c r="R959" s="112"/>
      <c r="S959" s="112"/>
      <c r="T959" s="112"/>
      <c r="U959" s="112"/>
      <c r="V959" s="112"/>
      <c r="W959" s="112"/>
      <c r="X959" s="112"/>
      <c r="Y959" s="112"/>
      <c r="Z959" s="112"/>
      <c r="AA959" s="112"/>
    </row>
    <row r="960" spans="1:27" ht="14.25" customHeight="1">
      <c r="A960" s="112"/>
      <c r="B960" s="114"/>
      <c r="C960" s="112"/>
      <c r="D960" s="112"/>
      <c r="E960" s="112"/>
      <c r="F960" s="112"/>
      <c r="G960" s="112"/>
      <c r="H960" s="112"/>
      <c r="I960" s="147"/>
      <c r="J960" s="112"/>
      <c r="K960" s="112"/>
      <c r="L960" s="112"/>
      <c r="M960" s="112"/>
      <c r="N960" s="112"/>
      <c r="O960" s="112"/>
      <c r="P960" s="112"/>
      <c r="Q960" s="112"/>
      <c r="R960" s="112"/>
      <c r="S960" s="112"/>
      <c r="T960" s="112"/>
      <c r="U960" s="112"/>
      <c r="V960" s="112"/>
      <c r="W960" s="112"/>
      <c r="X960" s="112"/>
      <c r="Y960" s="112"/>
      <c r="Z960" s="112"/>
      <c r="AA960" s="112"/>
    </row>
    <row r="961" spans="1:27" ht="14.25" customHeight="1">
      <c r="A961" s="112"/>
      <c r="B961" s="114"/>
      <c r="C961" s="112"/>
      <c r="D961" s="112"/>
      <c r="E961" s="112"/>
      <c r="F961" s="112"/>
      <c r="G961" s="112"/>
      <c r="H961" s="112"/>
      <c r="I961" s="147"/>
      <c r="J961" s="112"/>
      <c r="K961" s="112"/>
      <c r="L961" s="112"/>
      <c r="M961" s="112"/>
      <c r="N961" s="112"/>
      <c r="O961" s="112"/>
      <c r="P961" s="112"/>
      <c r="Q961" s="112"/>
      <c r="R961" s="112"/>
      <c r="S961" s="112"/>
      <c r="T961" s="112"/>
      <c r="U961" s="112"/>
      <c r="V961" s="112"/>
      <c r="W961" s="112"/>
      <c r="X961" s="112"/>
      <c r="Y961" s="112"/>
      <c r="Z961" s="112"/>
      <c r="AA961" s="112"/>
    </row>
    <row r="962" spans="1:27" ht="14.25" customHeight="1">
      <c r="A962" s="112"/>
      <c r="B962" s="114"/>
      <c r="C962" s="112"/>
      <c r="D962" s="112"/>
      <c r="E962" s="112"/>
      <c r="F962" s="112"/>
      <c r="G962" s="112"/>
      <c r="H962" s="112"/>
      <c r="I962" s="147"/>
      <c r="J962" s="112"/>
      <c r="K962" s="112"/>
      <c r="L962" s="112"/>
      <c r="M962" s="112"/>
      <c r="N962" s="112"/>
      <c r="O962" s="112"/>
      <c r="P962" s="112"/>
      <c r="Q962" s="112"/>
      <c r="R962" s="112"/>
      <c r="S962" s="112"/>
      <c r="T962" s="112"/>
      <c r="U962" s="112"/>
      <c r="V962" s="112"/>
      <c r="W962" s="112"/>
      <c r="X962" s="112"/>
      <c r="Y962" s="112"/>
      <c r="Z962" s="112"/>
      <c r="AA962" s="112"/>
    </row>
    <row r="963" spans="1:27" ht="14.25" customHeight="1">
      <c r="A963" s="112"/>
      <c r="B963" s="114"/>
      <c r="C963" s="112"/>
      <c r="D963" s="112"/>
      <c r="E963" s="112"/>
      <c r="F963" s="112"/>
      <c r="G963" s="112"/>
      <c r="H963" s="112"/>
      <c r="I963" s="147"/>
      <c r="J963" s="112"/>
      <c r="K963" s="112"/>
      <c r="L963" s="112"/>
      <c r="M963" s="112"/>
      <c r="N963" s="112"/>
      <c r="O963" s="112"/>
      <c r="P963" s="112"/>
      <c r="Q963" s="112"/>
      <c r="R963" s="112"/>
      <c r="S963" s="112"/>
      <c r="T963" s="112"/>
      <c r="U963" s="112"/>
      <c r="V963" s="112"/>
      <c r="W963" s="112"/>
      <c r="X963" s="112"/>
      <c r="Y963" s="112"/>
      <c r="Z963" s="112"/>
      <c r="AA963" s="112"/>
    </row>
    <row r="964" spans="1:27" ht="14.25" customHeight="1">
      <c r="A964" s="112"/>
      <c r="B964" s="114"/>
      <c r="C964" s="112"/>
      <c r="D964" s="112"/>
      <c r="E964" s="112"/>
      <c r="F964" s="112"/>
      <c r="G964" s="112"/>
      <c r="H964" s="112"/>
      <c r="I964" s="147"/>
      <c r="J964" s="112"/>
      <c r="K964" s="112"/>
      <c r="L964" s="112"/>
      <c r="M964" s="112"/>
      <c r="N964" s="112"/>
      <c r="O964" s="112"/>
      <c r="P964" s="112"/>
      <c r="Q964" s="112"/>
      <c r="R964" s="112"/>
      <c r="S964" s="112"/>
      <c r="T964" s="112"/>
      <c r="U964" s="112"/>
      <c r="V964" s="112"/>
      <c r="W964" s="112"/>
      <c r="X964" s="112"/>
      <c r="Y964" s="112"/>
      <c r="Z964" s="112"/>
      <c r="AA964" s="112"/>
    </row>
    <row r="965" spans="1:27" ht="14.25" customHeight="1">
      <c r="A965" s="112"/>
      <c r="B965" s="114"/>
      <c r="C965" s="112"/>
      <c r="D965" s="112"/>
      <c r="E965" s="112"/>
      <c r="F965" s="112"/>
      <c r="G965" s="112"/>
      <c r="H965" s="112"/>
      <c r="I965" s="147"/>
      <c r="J965" s="112"/>
      <c r="K965" s="112"/>
      <c r="L965" s="112"/>
      <c r="M965" s="112"/>
      <c r="N965" s="112"/>
      <c r="O965" s="112"/>
      <c r="P965" s="112"/>
      <c r="Q965" s="112"/>
      <c r="R965" s="112"/>
      <c r="S965" s="112"/>
      <c r="T965" s="112"/>
      <c r="U965" s="112"/>
      <c r="V965" s="112"/>
      <c r="W965" s="112"/>
      <c r="X965" s="112"/>
      <c r="Y965" s="112"/>
      <c r="Z965" s="112"/>
      <c r="AA965" s="112"/>
    </row>
    <row r="966" spans="1:27" ht="14.25" customHeight="1">
      <c r="A966" s="112"/>
      <c r="B966" s="114"/>
      <c r="C966" s="112"/>
      <c r="D966" s="112"/>
      <c r="E966" s="112"/>
      <c r="F966" s="112"/>
      <c r="G966" s="112"/>
      <c r="H966" s="112"/>
      <c r="I966" s="147"/>
      <c r="J966" s="112"/>
      <c r="K966" s="112"/>
      <c r="L966" s="112"/>
      <c r="M966" s="112"/>
      <c r="N966" s="112"/>
      <c r="O966" s="112"/>
      <c r="P966" s="112"/>
      <c r="Q966" s="112"/>
      <c r="R966" s="112"/>
      <c r="S966" s="112"/>
      <c r="T966" s="112"/>
      <c r="U966" s="112"/>
      <c r="V966" s="112"/>
      <c r="W966" s="112"/>
      <c r="X966" s="112"/>
      <c r="Y966" s="112"/>
      <c r="Z966" s="112"/>
      <c r="AA966" s="112"/>
    </row>
    <row r="967" spans="1:27" ht="14.25" customHeight="1">
      <c r="A967" s="112"/>
      <c r="B967" s="114"/>
      <c r="C967" s="112"/>
      <c r="D967" s="112"/>
      <c r="E967" s="112"/>
      <c r="F967" s="112"/>
      <c r="G967" s="112"/>
      <c r="H967" s="112"/>
      <c r="I967" s="147"/>
      <c r="J967" s="112"/>
      <c r="K967" s="112"/>
      <c r="L967" s="112"/>
      <c r="M967" s="112"/>
      <c r="N967" s="112"/>
      <c r="O967" s="112"/>
      <c r="P967" s="112"/>
      <c r="Q967" s="112"/>
      <c r="R967" s="112"/>
      <c r="S967" s="112"/>
      <c r="T967" s="112"/>
      <c r="U967" s="112"/>
      <c r="V967" s="112"/>
      <c r="W967" s="112"/>
      <c r="X967" s="112"/>
      <c r="Y967" s="112"/>
      <c r="Z967" s="112"/>
      <c r="AA967" s="112"/>
    </row>
    <row r="968" spans="1:27" ht="14.25" customHeight="1">
      <c r="A968" s="112"/>
      <c r="B968" s="114"/>
      <c r="C968" s="112"/>
      <c r="D968" s="112"/>
      <c r="E968" s="112"/>
      <c r="F968" s="112"/>
      <c r="G968" s="112"/>
      <c r="H968" s="112"/>
      <c r="I968" s="147"/>
      <c r="J968" s="112"/>
      <c r="K968" s="112"/>
      <c r="L968" s="112"/>
      <c r="M968" s="112"/>
      <c r="N968" s="112"/>
      <c r="O968" s="112"/>
      <c r="P968" s="112"/>
      <c r="Q968" s="112"/>
      <c r="R968" s="112"/>
      <c r="S968" s="112"/>
      <c r="T968" s="112"/>
      <c r="U968" s="112"/>
      <c r="V968" s="112"/>
      <c r="W968" s="112"/>
      <c r="X968" s="112"/>
      <c r="Y968" s="112"/>
      <c r="Z968" s="112"/>
      <c r="AA968" s="112"/>
    </row>
    <row r="969" spans="1:27" ht="14.25" customHeight="1">
      <c r="A969" s="112"/>
      <c r="B969" s="114"/>
      <c r="C969" s="112"/>
      <c r="D969" s="112"/>
      <c r="E969" s="112"/>
      <c r="F969" s="112"/>
      <c r="G969" s="112"/>
      <c r="H969" s="112"/>
      <c r="I969" s="147"/>
      <c r="J969" s="112"/>
      <c r="K969" s="112"/>
      <c r="L969" s="112"/>
      <c r="M969" s="112"/>
      <c r="N969" s="112"/>
      <c r="O969" s="112"/>
      <c r="P969" s="112"/>
      <c r="Q969" s="112"/>
      <c r="R969" s="112"/>
      <c r="S969" s="112"/>
      <c r="T969" s="112"/>
      <c r="U969" s="112"/>
      <c r="V969" s="112"/>
      <c r="W969" s="112"/>
      <c r="X969" s="112"/>
      <c r="Y969" s="112"/>
      <c r="Z969" s="112"/>
      <c r="AA969" s="112"/>
    </row>
    <row r="970" spans="1:27" ht="14.25" customHeight="1">
      <c r="A970" s="112"/>
      <c r="B970" s="114"/>
      <c r="C970" s="112"/>
      <c r="D970" s="112"/>
      <c r="E970" s="112"/>
      <c r="F970" s="112"/>
      <c r="G970" s="112"/>
      <c r="H970" s="112"/>
      <c r="I970" s="147"/>
      <c r="J970" s="112"/>
      <c r="K970" s="112"/>
      <c r="L970" s="112"/>
      <c r="M970" s="112"/>
      <c r="N970" s="112"/>
      <c r="O970" s="112"/>
      <c r="P970" s="112"/>
      <c r="Q970" s="112"/>
      <c r="R970" s="112"/>
      <c r="S970" s="112"/>
      <c r="T970" s="112"/>
      <c r="U970" s="112"/>
      <c r="V970" s="112"/>
      <c r="W970" s="112"/>
      <c r="X970" s="112"/>
      <c r="Y970" s="112"/>
      <c r="Z970" s="112"/>
      <c r="AA970" s="112"/>
    </row>
    <row r="971" spans="1:27" ht="14.25" customHeight="1">
      <c r="A971" s="112"/>
      <c r="B971" s="114"/>
      <c r="C971" s="112"/>
      <c r="D971" s="112"/>
      <c r="E971" s="112"/>
      <c r="F971" s="112"/>
      <c r="G971" s="112"/>
      <c r="H971" s="112"/>
      <c r="I971" s="147"/>
      <c r="J971" s="112"/>
      <c r="K971" s="112"/>
      <c r="L971" s="112"/>
      <c r="M971" s="112"/>
      <c r="N971" s="112"/>
      <c r="O971" s="112"/>
      <c r="P971" s="112"/>
      <c r="Q971" s="112"/>
      <c r="R971" s="112"/>
      <c r="S971" s="112"/>
      <c r="T971" s="112"/>
      <c r="U971" s="112"/>
      <c r="V971" s="112"/>
      <c r="W971" s="112"/>
      <c r="X971" s="112"/>
      <c r="Y971" s="112"/>
      <c r="Z971" s="112"/>
      <c r="AA971" s="112"/>
    </row>
    <row r="972" spans="1:27" ht="14.25" customHeight="1">
      <c r="A972" s="112"/>
      <c r="B972" s="114"/>
      <c r="C972" s="112"/>
      <c r="D972" s="112"/>
      <c r="E972" s="112"/>
      <c r="F972" s="112"/>
      <c r="G972" s="112"/>
      <c r="H972" s="112"/>
      <c r="I972" s="147"/>
      <c r="J972" s="112"/>
      <c r="K972" s="112"/>
      <c r="L972" s="112"/>
      <c r="M972" s="112"/>
      <c r="N972" s="112"/>
      <c r="O972" s="112"/>
      <c r="P972" s="112"/>
      <c r="Q972" s="112"/>
      <c r="R972" s="112"/>
      <c r="S972" s="112"/>
      <c r="T972" s="112"/>
      <c r="U972" s="112"/>
      <c r="V972" s="112"/>
      <c r="W972" s="112"/>
      <c r="X972" s="112"/>
      <c r="Y972" s="112"/>
      <c r="Z972" s="112"/>
      <c r="AA972" s="112"/>
    </row>
    <row r="973" spans="1:27" ht="14.25" customHeight="1">
      <c r="A973" s="112"/>
      <c r="B973" s="114"/>
      <c r="C973" s="112"/>
      <c r="D973" s="112"/>
      <c r="E973" s="112"/>
      <c r="F973" s="112"/>
      <c r="G973" s="112"/>
      <c r="H973" s="112"/>
      <c r="I973" s="147"/>
      <c r="J973" s="112"/>
      <c r="K973" s="112"/>
      <c r="L973" s="112"/>
      <c r="M973" s="112"/>
      <c r="N973" s="112"/>
      <c r="O973" s="112"/>
      <c r="P973" s="112"/>
      <c r="Q973" s="112"/>
      <c r="R973" s="112"/>
      <c r="S973" s="112"/>
      <c r="T973" s="112"/>
      <c r="U973" s="112"/>
      <c r="V973" s="112"/>
      <c r="W973" s="112"/>
      <c r="X973" s="112"/>
      <c r="Y973" s="112"/>
      <c r="Z973" s="112"/>
      <c r="AA973" s="112"/>
    </row>
    <row r="974" spans="1:27" ht="14.25" customHeight="1">
      <c r="A974" s="112"/>
      <c r="B974" s="114"/>
      <c r="C974" s="112"/>
      <c r="D974" s="112"/>
      <c r="E974" s="112"/>
      <c r="F974" s="112"/>
      <c r="G974" s="112"/>
      <c r="H974" s="112"/>
      <c r="I974" s="147"/>
      <c r="J974" s="112"/>
      <c r="K974" s="112"/>
      <c r="L974" s="112"/>
      <c r="M974" s="112"/>
      <c r="N974" s="112"/>
      <c r="O974" s="112"/>
      <c r="P974" s="112"/>
      <c r="Q974" s="112"/>
      <c r="R974" s="112"/>
      <c r="S974" s="112"/>
      <c r="T974" s="112"/>
      <c r="U974" s="112"/>
      <c r="V974" s="112"/>
      <c r="W974" s="112"/>
      <c r="X974" s="112"/>
      <c r="Y974" s="112"/>
      <c r="Z974" s="112"/>
      <c r="AA974" s="112"/>
    </row>
    <row r="975" spans="1:27" ht="14.25" customHeight="1">
      <c r="A975" s="112"/>
      <c r="B975" s="114"/>
      <c r="C975" s="112"/>
      <c r="D975" s="112"/>
      <c r="E975" s="112"/>
      <c r="F975" s="112"/>
      <c r="G975" s="112"/>
      <c r="H975" s="112"/>
      <c r="I975" s="147"/>
      <c r="J975" s="112"/>
      <c r="K975" s="112"/>
      <c r="L975" s="112"/>
      <c r="M975" s="112"/>
      <c r="N975" s="112"/>
      <c r="O975" s="112"/>
      <c r="P975" s="112"/>
      <c r="Q975" s="112"/>
      <c r="R975" s="112"/>
      <c r="S975" s="112"/>
      <c r="T975" s="112"/>
      <c r="U975" s="112"/>
      <c r="V975" s="112"/>
      <c r="W975" s="112"/>
      <c r="X975" s="112"/>
      <c r="Y975" s="112"/>
      <c r="Z975" s="112"/>
      <c r="AA975" s="112"/>
    </row>
    <row r="976" spans="1:27" ht="14.25" customHeight="1">
      <c r="A976" s="112"/>
      <c r="B976" s="114"/>
      <c r="C976" s="112"/>
      <c r="D976" s="112"/>
      <c r="E976" s="112"/>
      <c r="F976" s="112"/>
      <c r="G976" s="112"/>
      <c r="H976" s="112"/>
      <c r="I976" s="147"/>
      <c r="J976" s="112"/>
      <c r="K976" s="112"/>
      <c r="L976" s="112"/>
      <c r="M976" s="112"/>
      <c r="N976" s="112"/>
      <c r="O976" s="112"/>
      <c r="P976" s="112"/>
      <c r="Q976" s="112"/>
      <c r="R976" s="112"/>
      <c r="S976" s="112"/>
      <c r="T976" s="112"/>
      <c r="U976" s="112"/>
      <c r="V976" s="112"/>
      <c r="W976" s="112"/>
      <c r="X976" s="112"/>
      <c r="Y976" s="112"/>
      <c r="Z976" s="112"/>
      <c r="AA976" s="112"/>
    </row>
    <row r="977" spans="1:27" ht="14.25" customHeight="1">
      <c r="A977" s="112"/>
      <c r="B977" s="114"/>
      <c r="C977" s="112"/>
      <c r="D977" s="112"/>
      <c r="E977" s="112"/>
      <c r="F977" s="112"/>
      <c r="G977" s="112"/>
      <c r="H977" s="112"/>
      <c r="I977" s="147"/>
      <c r="J977" s="112"/>
      <c r="K977" s="112"/>
      <c r="L977" s="112"/>
      <c r="M977" s="112"/>
      <c r="N977" s="112"/>
      <c r="O977" s="112"/>
      <c r="P977" s="112"/>
      <c r="Q977" s="112"/>
      <c r="R977" s="112"/>
      <c r="S977" s="112"/>
      <c r="T977" s="112"/>
      <c r="U977" s="112"/>
      <c r="V977" s="112"/>
      <c r="W977" s="112"/>
      <c r="X977" s="112"/>
      <c r="Y977" s="112"/>
      <c r="Z977" s="112"/>
      <c r="AA977" s="112"/>
    </row>
    <row r="978" spans="1:27" ht="14.25" customHeight="1">
      <c r="A978" s="112"/>
      <c r="B978" s="114"/>
      <c r="C978" s="112"/>
      <c r="D978" s="112"/>
      <c r="E978" s="112"/>
      <c r="F978" s="112"/>
      <c r="G978" s="112"/>
      <c r="H978" s="112"/>
      <c r="I978" s="147"/>
      <c r="J978" s="112"/>
      <c r="K978" s="112"/>
      <c r="L978" s="112"/>
      <c r="M978" s="112"/>
      <c r="N978" s="112"/>
      <c r="O978" s="112"/>
      <c r="P978" s="112"/>
      <c r="Q978" s="112"/>
      <c r="R978" s="112"/>
      <c r="S978" s="112"/>
      <c r="T978" s="112"/>
      <c r="U978" s="112"/>
      <c r="V978" s="112"/>
      <c r="W978" s="112"/>
      <c r="X978" s="112"/>
      <c r="Y978" s="112"/>
      <c r="Z978" s="112"/>
      <c r="AA978" s="112"/>
    </row>
    <row r="979" spans="1:27" ht="14.25" customHeight="1">
      <c r="A979" s="112"/>
      <c r="B979" s="114"/>
      <c r="C979" s="112"/>
      <c r="D979" s="112"/>
      <c r="E979" s="112"/>
      <c r="F979" s="112"/>
      <c r="G979" s="112"/>
      <c r="H979" s="112"/>
      <c r="I979" s="147"/>
      <c r="J979" s="112"/>
      <c r="K979" s="112"/>
      <c r="L979" s="112"/>
      <c r="M979" s="112"/>
      <c r="N979" s="112"/>
      <c r="O979" s="112"/>
      <c r="P979" s="112"/>
      <c r="Q979" s="112"/>
      <c r="R979" s="112"/>
      <c r="S979" s="112"/>
      <c r="T979" s="112"/>
      <c r="U979" s="112"/>
      <c r="V979" s="112"/>
      <c r="W979" s="112"/>
      <c r="X979" s="112"/>
      <c r="Y979" s="112"/>
      <c r="Z979" s="112"/>
      <c r="AA979" s="112"/>
    </row>
    <row r="980" spans="1:27" ht="14.25" customHeight="1">
      <c r="A980" s="112"/>
      <c r="B980" s="114"/>
      <c r="C980" s="112"/>
      <c r="D980" s="112"/>
      <c r="E980" s="112"/>
      <c r="F980" s="112"/>
      <c r="G980" s="112"/>
      <c r="H980" s="112"/>
      <c r="I980" s="147"/>
      <c r="J980" s="112"/>
      <c r="K980" s="112"/>
      <c r="L980" s="112"/>
      <c r="M980" s="112"/>
      <c r="N980" s="112"/>
      <c r="O980" s="112"/>
      <c r="P980" s="112"/>
      <c r="Q980" s="112"/>
      <c r="R980" s="112"/>
      <c r="S980" s="112"/>
      <c r="T980" s="112"/>
      <c r="U980" s="112"/>
      <c r="V980" s="112"/>
      <c r="W980" s="112"/>
      <c r="X980" s="112"/>
      <c r="Y980" s="112"/>
      <c r="Z980" s="112"/>
      <c r="AA980" s="112"/>
    </row>
    <row r="981" spans="1:27" ht="14.25" customHeight="1">
      <c r="A981" s="112"/>
      <c r="B981" s="114"/>
      <c r="C981" s="112"/>
      <c r="D981" s="112"/>
      <c r="E981" s="112"/>
      <c r="F981" s="112"/>
      <c r="G981" s="112"/>
      <c r="H981" s="112"/>
      <c r="I981" s="147"/>
      <c r="J981" s="112"/>
      <c r="K981" s="112"/>
      <c r="L981" s="112"/>
      <c r="M981" s="112"/>
      <c r="N981" s="112"/>
      <c r="O981" s="112"/>
      <c r="P981" s="112"/>
      <c r="Q981" s="112"/>
      <c r="R981" s="112"/>
      <c r="S981" s="112"/>
      <c r="T981" s="112"/>
      <c r="U981" s="112"/>
      <c r="V981" s="112"/>
      <c r="W981" s="112"/>
      <c r="X981" s="112"/>
      <c r="Y981" s="112"/>
      <c r="Z981" s="112"/>
      <c r="AA981" s="112"/>
    </row>
    <row r="982" spans="1:27" ht="14.25" customHeight="1">
      <c r="A982" s="112"/>
      <c r="B982" s="114"/>
      <c r="C982" s="112"/>
      <c r="D982" s="112"/>
      <c r="E982" s="112"/>
      <c r="F982" s="112"/>
      <c r="G982" s="112"/>
      <c r="H982" s="112"/>
      <c r="I982" s="147"/>
      <c r="J982" s="112"/>
      <c r="K982" s="112"/>
      <c r="L982" s="112"/>
      <c r="M982" s="112"/>
      <c r="N982" s="112"/>
      <c r="O982" s="112"/>
      <c r="P982" s="112"/>
      <c r="Q982" s="112"/>
      <c r="R982" s="112"/>
      <c r="S982" s="112"/>
      <c r="T982" s="112"/>
      <c r="U982" s="112"/>
      <c r="V982" s="112"/>
      <c r="W982" s="112"/>
      <c r="X982" s="112"/>
      <c r="Y982" s="112"/>
      <c r="Z982" s="112"/>
      <c r="AA982" s="112"/>
    </row>
    <row r="983" spans="1:27" ht="14.25" customHeight="1">
      <c r="A983" s="112"/>
      <c r="B983" s="114"/>
      <c r="C983" s="112"/>
      <c r="D983" s="112"/>
      <c r="E983" s="112"/>
      <c r="F983" s="112"/>
      <c r="G983" s="112"/>
      <c r="H983" s="112"/>
      <c r="I983" s="147"/>
      <c r="J983" s="112"/>
      <c r="K983" s="112"/>
      <c r="L983" s="112"/>
      <c r="M983" s="112"/>
      <c r="N983" s="112"/>
      <c r="O983" s="112"/>
      <c r="P983" s="112"/>
      <c r="Q983" s="112"/>
      <c r="R983" s="112"/>
      <c r="S983" s="112"/>
      <c r="T983" s="112"/>
      <c r="U983" s="112"/>
      <c r="V983" s="112"/>
      <c r="W983" s="112"/>
      <c r="X983" s="112"/>
      <c r="Y983" s="112"/>
      <c r="Z983" s="112"/>
      <c r="AA983" s="112"/>
    </row>
    <row r="984" spans="1:27" ht="14.25" customHeight="1">
      <c r="A984" s="112"/>
      <c r="B984" s="114"/>
      <c r="C984" s="112"/>
      <c r="D984" s="112"/>
      <c r="E984" s="112"/>
      <c r="F984" s="112"/>
      <c r="G984" s="112"/>
      <c r="H984" s="112"/>
      <c r="I984" s="147"/>
      <c r="J984" s="112"/>
      <c r="K984" s="112"/>
      <c r="L984" s="112"/>
      <c r="M984" s="112"/>
      <c r="N984" s="112"/>
      <c r="O984" s="112"/>
      <c r="P984" s="112"/>
      <c r="Q984" s="112"/>
      <c r="R984" s="112"/>
      <c r="S984" s="112"/>
      <c r="T984" s="112"/>
      <c r="U984" s="112"/>
      <c r="V984" s="112"/>
      <c r="W984" s="112"/>
      <c r="X984" s="112"/>
      <c r="Y984" s="112"/>
      <c r="Z984" s="112"/>
      <c r="AA984" s="112"/>
    </row>
    <row r="985" spans="1:27" ht="14.25" customHeight="1">
      <c r="A985" s="112"/>
      <c r="B985" s="114"/>
      <c r="C985" s="112"/>
      <c r="D985" s="112"/>
      <c r="E985" s="112"/>
      <c r="F985" s="112"/>
      <c r="G985" s="112"/>
      <c r="H985" s="112"/>
      <c r="I985" s="147"/>
      <c r="J985" s="112"/>
      <c r="K985" s="112"/>
      <c r="L985" s="112"/>
      <c r="M985" s="112"/>
      <c r="N985" s="112"/>
      <c r="O985" s="112"/>
      <c r="P985" s="112"/>
      <c r="Q985" s="112"/>
      <c r="R985" s="112"/>
      <c r="S985" s="112"/>
      <c r="T985" s="112"/>
      <c r="U985" s="112"/>
      <c r="V985" s="112"/>
      <c r="W985" s="112"/>
      <c r="X985" s="112"/>
      <c r="Y985" s="112"/>
      <c r="Z985" s="112"/>
      <c r="AA985" s="112"/>
    </row>
    <row r="986" spans="1:27" ht="14.25" customHeight="1">
      <c r="A986" s="112"/>
      <c r="B986" s="114"/>
      <c r="C986" s="112"/>
      <c r="D986" s="112"/>
      <c r="E986" s="112"/>
      <c r="F986" s="112"/>
      <c r="G986" s="112"/>
      <c r="H986" s="112"/>
      <c r="I986" s="147"/>
      <c r="J986" s="112"/>
      <c r="K986" s="112"/>
      <c r="L986" s="112"/>
      <c r="M986" s="112"/>
      <c r="N986" s="112"/>
      <c r="O986" s="112"/>
      <c r="P986" s="112"/>
      <c r="Q986" s="112"/>
      <c r="R986" s="112"/>
      <c r="S986" s="112"/>
      <c r="T986" s="112"/>
      <c r="U986" s="112"/>
      <c r="V986" s="112"/>
      <c r="W986" s="112"/>
      <c r="X986" s="112"/>
      <c r="Y986" s="112"/>
      <c r="Z986" s="112"/>
      <c r="AA986" s="112"/>
    </row>
    <row r="987" spans="1:27" ht="14.25" customHeight="1">
      <c r="A987" s="112"/>
      <c r="B987" s="114"/>
      <c r="C987" s="112"/>
      <c r="D987" s="112"/>
      <c r="E987" s="112"/>
      <c r="F987" s="112"/>
      <c r="G987" s="112"/>
      <c r="H987" s="112"/>
      <c r="I987" s="147"/>
      <c r="J987" s="112"/>
      <c r="K987" s="112"/>
      <c r="L987" s="112"/>
      <c r="M987" s="112"/>
      <c r="N987" s="112"/>
      <c r="O987" s="112"/>
      <c r="P987" s="112"/>
      <c r="Q987" s="112"/>
      <c r="R987" s="112"/>
      <c r="S987" s="112"/>
      <c r="T987" s="112"/>
      <c r="U987" s="112"/>
      <c r="V987" s="112"/>
      <c r="W987" s="112"/>
      <c r="X987" s="112"/>
      <c r="Y987" s="112"/>
      <c r="Z987" s="112"/>
      <c r="AA987" s="112"/>
    </row>
    <row r="988" spans="1:27" ht="14.25" customHeight="1">
      <c r="A988" s="112"/>
      <c r="B988" s="114"/>
      <c r="C988" s="112"/>
      <c r="D988" s="112"/>
      <c r="E988" s="112"/>
      <c r="F988" s="112"/>
      <c r="G988" s="112"/>
      <c r="H988" s="112"/>
      <c r="I988" s="147"/>
      <c r="J988" s="112"/>
      <c r="K988" s="112"/>
      <c r="L988" s="112"/>
      <c r="M988" s="112"/>
      <c r="N988" s="112"/>
      <c r="O988" s="112"/>
      <c r="P988" s="112"/>
      <c r="Q988" s="112"/>
      <c r="R988" s="112"/>
      <c r="S988" s="112"/>
      <c r="T988" s="112"/>
      <c r="U988" s="112"/>
      <c r="V988" s="112"/>
      <c r="W988" s="112"/>
      <c r="X988" s="112"/>
      <c r="Y988" s="112"/>
      <c r="Z988" s="112"/>
      <c r="AA988" s="112"/>
    </row>
    <row r="989" spans="1:27" ht="14.25" customHeight="1">
      <c r="A989" s="112"/>
      <c r="B989" s="114"/>
      <c r="C989" s="112"/>
      <c r="D989" s="112"/>
      <c r="E989" s="112"/>
      <c r="F989" s="112"/>
      <c r="G989" s="112"/>
      <c r="H989" s="112"/>
      <c r="I989" s="147"/>
      <c r="J989" s="112"/>
      <c r="K989" s="112"/>
      <c r="L989" s="112"/>
      <c r="M989" s="112"/>
      <c r="N989" s="112"/>
      <c r="O989" s="112"/>
      <c r="P989" s="112"/>
      <c r="Q989" s="112"/>
      <c r="R989" s="112"/>
      <c r="S989" s="112"/>
      <c r="T989" s="112"/>
      <c r="U989" s="112"/>
      <c r="V989" s="112"/>
      <c r="W989" s="112"/>
      <c r="X989" s="112"/>
      <c r="Y989" s="112"/>
      <c r="Z989" s="112"/>
      <c r="AA989" s="112"/>
    </row>
    <row r="990" spans="1:27" ht="14.25" customHeight="1">
      <c r="A990" s="112"/>
      <c r="B990" s="114"/>
      <c r="C990" s="112"/>
      <c r="D990" s="112"/>
      <c r="E990" s="112"/>
      <c r="F990" s="112"/>
      <c r="G990" s="112"/>
      <c r="H990" s="112"/>
      <c r="I990" s="147"/>
      <c r="J990" s="112"/>
      <c r="K990" s="112"/>
      <c r="L990" s="112"/>
      <c r="M990" s="112"/>
      <c r="N990" s="112"/>
      <c r="O990" s="112"/>
      <c r="P990" s="112"/>
      <c r="Q990" s="112"/>
      <c r="R990" s="112"/>
      <c r="S990" s="112"/>
      <c r="T990" s="112"/>
      <c r="U990" s="112"/>
      <c r="V990" s="112"/>
      <c r="W990" s="112"/>
      <c r="X990" s="112"/>
      <c r="Y990" s="112"/>
      <c r="Z990" s="112"/>
      <c r="AA990" s="112"/>
    </row>
    <row r="991" spans="1:27" ht="14.25" customHeight="1">
      <c r="A991" s="112"/>
      <c r="B991" s="114"/>
      <c r="C991" s="112"/>
      <c r="D991" s="112"/>
      <c r="E991" s="112"/>
      <c r="F991" s="112"/>
      <c r="G991" s="112"/>
      <c r="H991" s="112"/>
      <c r="I991" s="147"/>
      <c r="J991" s="112"/>
      <c r="K991" s="112"/>
      <c r="L991" s="112"/>
      <c r="M991" s="112"/>
      <c r="N991" s="112"/>
      <c r="O991" s="112"/>
      <c r="P991" s="112"/>
      <c r="Q991" s="112"/>
      <c r="R991" s="112"/>
      <c r="S991" s="112"/>
      <c r="T991" s="112"/>
      <c r="U991" s="112"/>
      <c r="V991" s="112"/>
      <c r="W991" s="112"/>
      <c r="X991" s="112"/>
      <c r="Y991" s="112"/>
      <c r="Z991" s="112"/>
      <c r="AA991" s="112"/>
    </row>
    <row r="992" spans="1:27" ht="14.25" customHeight="1">
      <c r="A992" s="112"/>
      <c r="B992" s="114"/>
      <c r="C992" s="112"/>
      <c r="D992" s="112"/>
      <c r="E992" s="112"/>
      <c r="F992" s="112"/>
      <c r="G992" s="112"/>
      <c r="H992" s="112"/>
      <c r="I992" s="147"/>
      <c r="J992" s="112"/>
      <c r="K992" s="112"/>
      <c r="L992" s="112"/>
      <c r="M992" s="112"/>
      <c r="N992" s="112"/>
      <c r="O992" s="112"/>
      <c r="P992" s="112"/>
      <c r="Q992" s="112"/>
      <c r="R992" s="112"/>
      <c r="S992" s="112"/>
      <c r="T992" s="112"/>
      <c r="U992" s="112"/>
      <c r="V992" s="112"/>
      <c r="W992" s="112"/>
      <c r="X992" s="112"/>
      <c r="Y992" s="112"/>
      <c r="Z992" s="112"/>
      <c r="AA992" s="112"/>
    </row>
    <row r="993" spans="1:27" ht="14.25" customHeight="1">
      <c r="A993" s="112"/>
      <c r="B993" s="114"/>
      <c r="C993" s="112"/>
      <c r="D993" s="112"/>
      <c r="E993" s="112"/>
      <c r="F993" s="112"/>
      <c r="G993" s="112"/>
      <c r="H993" s="112"/>
      <c r="I993" s="147"/>
      <c r="J993" s="112"/>
      <c r="K993" s="112"/>
      <c r="L993" s="112"/>
      <c r="M993" s="112"/>
      <c r="N993" s="112"/>
      <c r="O993" s="112"/>
      <c r="P993" s="112"/>
      <c r="Q993" s="112"/>
      <c r="R993" s="112"/>
      <c r="S993" s="112"/>
      <c r="T993" s="112"/>
      <c r="U993" s="112"/>
      <c r="V993" s="112"/>
      <c r="W993" s="112"/>
      <c r="X993" s="112"/>
      <c r="Y993" s="112"/>
      <c r="Z993" s="112"/>
      <c r="AA993" s="112"/>
    </row>
    <row r="994" spans="1:27" ht="14.25" customHeight="1">
      <c r="A994" s="112"/>
      <c r="B994" s="114"/>
      <c r="C994" s="112"/>
      <c r="D994" s="112"/>
      <c r="E994" s="112"/>
      <c r="F994" s="112"/>
      <c r="G994" s="112"/>
      <c r="H994" s="112"/>
      <c r="I994" s="147"/>
      <c r="J994" s="112"/>
      <c r="K994" s="112"/>
      <c r="L994" s="112"/>
      <c r="M994" s="112"/>
      <c r="N994" s="112"/>
      <c r="O994" s="112"/>
      <c r="P994" s="112"/>
      <c r="Q994" s="112"/>
      <c r="R994" s="112"/>
      <c r="S994" s="112"/>
      <c r="T994" s="112"/>
      <c r="U994" s="112"/>
      <c r="V994" s="112"/>
      <c r="W994" s="112"/>
      <c r="X994" s="112"/>
      <c r="Y994" s="112"/>
      <c r="Z994" s="112"/>
      <c r="AA994" s="112"/>
    </row>
    <row r="995" spans="1:27" ht="14.25" customHeight="1">
      <c r="A995" s="112"/>
      <c r="B995" s="114"/>
      <c r="C995" s="112"/>
      <c r="D995" s="112"/>
      <c r="E995" s="112"/>
      <c r="F995" s="112"/>
      <c r="G995" s="112"/>
      <c r="H995" s="112"/>
      <c r="I995" s="147"/>
      <c r="J995" s="112"/>
      <c r="K995" s="112"/>
      <c r="L995" s="112"/>
      <c r="M995" s="112"/>
      <c r="N995" s="112"/>
      <c r="O995" s="112"/>
      <c r="P995" s="112"/>
      <c r="Q995" s="112"/>
      <c r="R995" s="112"/>
      <c r="S995" s="112"/>
      <c r="T995" s="112"/>
      <c r="U995" s="112"/>
      <c r="V995" s="112"/>
      <c r="W995" s="112"/>
      <c r="X995" s="112"/>
      <c r="Y995" s="112"/>
      <c r="Z995" s="112"/>
      <c r="AA995" s="112"/>
    </row>
    <row r="996" spans="1:27" ht="14.25" customHeight="1">
      <c r="A996" s="112"/>
      <c r="B996" s="114"/>
      <c r="C996" s="112"/>
      <c r="D996" s="112"/>
      <c r="E996" s="112"/>
      <c r="F996" s="112"/>
      <c r="G996" s="112"/>
      <c r="H996" s="112"/>
      <c r="I996" s="147"/>
      <c r="J996" s="112"/>
      <c r="K996" s="112"/>
      <c r="L996" s="112"/>
      <c r="M996" s="112"/>
      <c r="N996" s="112"/>
      <c r="O996" s="112"/>
      <c r="P996" s="112"/>
      <c r="Q996" s="112"/>
      <c r="R996" s="112"/>
      <c r="S996" s="112"/>
      <c r="T996" s="112"/>
      <c r="U996" s="112"/>
      <c r="V996" s="112"/>
      <c r="W996" s="112"/>
      <c r="X996" s="112"/>
      <c r="Y996" s="112"/>
      <c r="Z996" s="112"/>
      <c r="AA996" s="112"/>
    </row>
    <row r="997" spans="1:27" ht="14.25" customHeight="1">
      <c r="A997" s="112"/>
      <c r="B997" s="114"/>
      <c r="C997" s="112"/>
      <c r="D997" s="112"/>
      <c r="E997" s="112"/>
      <c r="F997" s="112"/>
      <c r="G997" s="112"/>
      <c r="H997" s="112"/>
      <c r="I997" s="147"/>
      <c r="J997" s="112"/>
      <c r="K997" s="112"/>
      <c r="L997" s="112"/>
      <c r="M997" s="112"/>
      <c r="N997" s="112"/>
      <c r="O997" s="112"/>
      <c r="P997" s="112"/>
      <c r="Q997" s="112"/>
      <c r="R997" s="112"/>
      <c r="S997" s="112"/>
      <c r="T997" s="112"/>
      <c r="U997" s="112"/>
      <c r="V997" s="112"/>
      <c r="W997" s="112"/>
      <c r="X997" s="112"/>
      <c r="Y997" s="112"/>
      <c r="Z997" s="112"/>
      <c r="AA997" s="112"/>
    </row>
    <row r="998" spans="1:27" ht="14.25" customHeight="1">
      <c r="A998" s="112"/>
      <c r="B998" s="114"/>
      <c r="C998" s="112"/>
      <c r="D998" s="112"/>
      <c r="E998" s="112"/>
      <c r="F998" s="112"/>
      <c r="G998" s="112"/>
      <c r="H998" s="112"/>
      <c r="I998" s="147"/>
      <c r="J998" s="112"/>
      <c r="K998" s="112"/>
      <c r="L998" s="112"/>
      <c r="M998" s="112"/>
      <c r="N998" s="112"/>
      <c r="O998" s="112"/>
      <c r="P998" s="112"/>
      <c r="Q998" s="112"/>
      <c r="R998" s="112"/>
      <c r="S998" s="112"/>
      <c r="T998" s="112"/>
      <c r="U998" s="112"/>
      <c r="V998" s="112"/>
      <c r="W998" s="112"/>
      <c r="X998" s="112"/>
      <c r="Y998" s="112"/>
      <c r="Z998" s="112"/>
      <c r="AA998" s="112"/>
    </row>
    <row r="999" spans="1:27" ht="14.25" customHeight="1">
      <c r="A999" s="112"/>
      <c r="B999" s="114"/>
      <c r="C999" s="112"/>
      <c r="D999" s="112"/>
      <c r="E999" s="112"/>
      <c r="F999" s="112"/>
      <c r="G999" s="112"/>
      <c r="H999" s="112"/>
      <c r="I999" s="147"/>
      <c r="J999" s="112"/>
      <c r="K999" s="112"/>
      <c r="L999" s="112"/>
      <c r="M999" s="112"/>
      <c r="N999" s="112"/>
      <c r="O999" s="112"/>
      <c r="P999" s="112"/>
      <c r="Q999" s="112"/>
      <c r="R999" s="112"/>
      <c r="S999" s="112"/>
      <c r="T999" s="112"/>
      <c r="U999" s="112"/>
      <c r="V999" s="112"/>
      <c r="W999" s="112"/>
      <c r="X999" s="112"/>
      <c r="Y999" s="112"/>
      <c r="Z999" s="112"/>
      <c r="AA999" s="112"/>
    </row>
  </sheetData>
  <mergeCells count="1">
    <mergeCell ref="B81:B82"/>
  </mergeCells>
  <hyperlinks>
    <hyperlink ref="J77" r:id="rId1"/>
    <hyperlink ref="J78" r:id="rId2"/>
    <hyperlink ref="J79" r:id="rId3"/>
    <hyperlink ref="J80" r:id="rId4"/>
    <hyperlink ref="J81" r:id="rId5"/>
    <hyperlink ref="J82" r:id="rId6"/>
    <hyperlink ref="J83" r:id="rId7"/>
    <hyperlink ref="J84" r:id="rId8"/>
    <hyperlink ref="J85" r:id="rId9"/>
    <hyperlink ref="J86" r:id="rId10"/>
  </hyperlink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4"/>
  <sheetViews>
    <sheetView workbookViewId="0"/>
  </sheetViews>
  <sheetFormatPr defaultColWidth="14.42578125" defaultRowHeight="15" customHeight="1"/>
  <cols>
    <col min="1" max="1" width="12.7109375" customWidth="1"/>
    <col min="2" max="2" width="53.85546875" customWidth="1"/>
    <col min="3" max="3" width="12.5703125" customWidth="1"/>
    <col min="4" max="4" width="9" hidden="1" customWidth="1"/>
    <col min="5" max="5" width="8.7109375" customWidth="1"/>
    <col min="6" max="6" width="28.7109375" customWidth="1"/>
    <col min="7" max="7" width="40.140625" customWidth="1"/>
    <col min="8" max="8" width="46.7109375" customWidth="1"/>
    <col min="9" max="9" width="6.5703125" customWidth="1"/>
    <col min="10" max="10" width="22" customWidth="1"/>
    <col min="11" max="11" width="17.140625" customWidth="1"/>
    <col min="12" max="27" width="8.7109375" customWidth="1"/>
  </cols>
  <sheetData>
    <row r="1" spans="1:27" ht="14.25" customHeight="1">
      <c r="A1" s="130" t="s">
        <v>341</v>
      </c>
      <c r="B1" s="130" t="s">
        <v>342</v>
      </c>
      <c r="C1" s="130" t="s">
        <v>343</v>
      </c>
      <c r="D1" s="130" t="s">
        <v>344</v>
      </c>
      <c r="E1" s="130" t="s">
        <v>345</v>
      </c>
      <c r="F1" s="130" t="s">
        <v>171</v>
      </c>
      <c r="G1" s="131" t="s">
        <v>2428</v>
      </c>
      <c r="H1" s="130" t="s">
        <v>346</v>
      </c>
      <c r="I1" s="132" t="s">
        <v>347</v>
      </c>
      <c r="J1" s="133" t="s">
        <v>348</v>
      </c>
      <c r="K1" s="134" t="s">
        <v>349</v>
      </c>
      <c r="L1" s="98"/>
      <c r="M1" s="98"/>
      <c r="N1" s="98"/>
      <c r="O1" s="98"/>
      <c r="P1" s="98"/>
      <c r="Q1" s="98"/>
      <c r="R1" s="98"/>
      <c r="S1" s="98"/>
      <c r="T1" s="98"/>
      <c r="U1" s="98"/>
      <c r="V1" s="98"/>
      <c r="W1" s="98"/>
      <c r="X1" s="98"/>
      <c r="Y1" s="98"/>
      <c r="Z1" s="98"/>
      <c r="AA1" s="59"/>
    </row>
    <row r="2" spans="1:27" ht="14.25" customHeight="1">
      <c r="A2" s="82" t="s">
        <v>2739</v>
      </c>
      <c r="B2" s="154" t="s">
        <v>2740</v>
      </c>
      <c r="C2" s="82" t="s">
        <v>660</v>
      </c>
      <c r="D2" s="25"/>
      <c r="E2" s="25"/>
      <c r="F2" s="159" t="s">
        <v>2741</v>
      </c>
      <c r="G2" s="82" t="s">
        <v>2742</v>
      </c>
      <c r="H2" s="159" t="s">
        <v>2743</v>
      </c>
      <c r="I2" s="184" t="s">
        <v>177</v>
      </c>
      <c r="J2" s="82" t="s">
        <v>362</v>
      </c>
      <c r="K2" s="82" t="s">
        <v>363</v>
      </c>
    </row>
    <row r="3" spans="1:27" ht="14.25" customHeight="1">
      <c r="A3" s="82" t="s">
        <v>2744</v>
      </c>
      <c r="B3" s="154" t="s">
        <v>2745</v>
      </c>
      <c r="C3" s="82" t="s">
        <v>666</v>
      </c>
      <c r="D3" s="25"/>
      <c r="E3" s="25"/>
      <c r="F3" s="159" t="s">
        <v>2746</v>
      </c>
      <c r="G3" s="153" t="s">
        <v>2747</v>
      </c>
      <c r="H3" s="159" t="s">
        <v>2748</v>
      </c>
      <c r="I3" s="184" t="s">
        <v>177</v>
      </c>
      <c r="J3" s="82" t="s">
        <v>362</v>
      </c>
      <c r="K3" s="82" t="s">
        <v>363</v>
      </c>
    </row>
    <row r="4" spans="1:27" ht="14.25" customHeight="1">
      <c r="A4" s="82" t="s">
        <v>2749</v>
      </c>
      <c r="B4" s="251" t="s">
        <v>2750</v>
      </c>
      <c r="C4" s="82" t="s">
        <v>671</v>
      </c>
      <c r="D4" s="25"/>
      <c r="E4" s="25"/>
      <c r="F4" s="249" t="s">
        <v>2751</v>
      </c>
      <c r="G4" s="156" t="s">
        <v>2752</v>
      </c>
      <c r="H4" s="159" t="s">
        <v>2753</v>
      </c>
      <c r="I4" s="184" t="s">
        <v>177</v>
      </c>
      <c r="J4" s="82" t="s">
        <v>362</v>
      </c>
      <c r="K4" s="82" t="s">
        <v>363</v>
      </c>
    </row>
    <row r="5" spans="1:27" ht="14.25" customHeight="1">
      <c r="A5" s="82" t="s">
        <v>2749</v>
      </c>
      <c r="B5" s="225"/>
      <c r="C5" s="82" t="s">
        <v>676</v>
      </c>
      <c r="D5" s="25"/>
      <c r="E5" s="25"/>
      <c r="F5" s="225"/>
      <c r="G5" s="156" t="s">
        <v>2754</v>
      </c>
      <c r="H5" s="159" t="s">
        <v>2755</v>
      </c>
      <c r="I5" s="184" t="s">
        <v>177</v>
      </c>
      <c r="J5" s="82" t="s">
        <v>362</v>
      </c>
      <c r="K5" s="82" t="s">
        <v>363</v>
      </c>
    </row>
    <row r="6" spans="1:27" ht="14.25" customHeight="1">
      <c r="A6" s="82" t="s">
        <v>2756</v>
      </c>
      <c r="B6" s="154" t="s">
        <v>2757</v>
      </c>
      <c r="C6" s="82" t="s">
        <v>681</v>
      </c>
      <c r="D6" s="25"/>
      <c r="E6" s="25"/>
      <c r="F6" s="159" t="s">
        <v>2758</v>
      </c>
      <c r="G6" s="159" t="s">
        <v>2759</v>
      </c>
      <c r="H6" s="156" t="s">
        <v>2760</v>
      </c>
      <c r="I6" s="184" t="s">
        <v>177</v>
      </c>
      <c r="J6" s="82" t="s">
        <v>362</v>
      </c>
      <c r="K6" s="82" t="s">
        <v>363</v>
      </c>
    </row>
    <row r="7" spans="1:27" ht="14.25" customHeight="1">
      <c r="A7" s="82" t="s">
        <v>2761</v>
      </c>
      <c r="B7" s="251" t="s">
        <v>2762</v>
      </c>
      <c r="C7" s="82" t="s">
        <v>686</v>
      </c>
      <c r="D7" s="25"/>
      <c r="E7" s="25"/>
      <c r="F7" s="251" t="s">
        <v>2763</v>
      </c>
      <c r="G7" s="82" t="s">
        <v>2764</v>
      </c>
      <c r="H7" s="154" t="s">
        <v>2765</v>
      </c>
      <c r="I7" s="184" t="s">
        <v>177</v>
      </c>
      <c r="J7" s="82" t="s">
        <v>362</v>
      </c>
      <c r="K7" s="82" t="s">
        <v>2766</v>
      </c>
    </row>
    <row r="8" spans="1:27" ht="14.25" customHeight="1">
      <c r="A8" s="82" t="s">
        <v>2761</v>
      </c>
      <c r="B8" s="225"/>
      <c r="C8" s="82" t="s">
        <v>690</v>
      </c>
      <c r="D8" s="25"/>
      <c r="E8" s="25"/>
      <c r="F8" s="225"/>
      <c r="G8" s="82" t="s">
        <v>2767</v>
      </c>
      <c r="H8" s="154" t="s">
        <v>2765</v>
      </c>
      <c r="I8" s="184" t="s">
        <v>177</v>
      </c>
      <c r="J8" s="82" t="s">
        <v>362</v>
      </c>
      <c r="K8" s="82" t="s">
        <v>2766</v>
      </c>
    </row>
    <row r="9" spans="1:27" ht="14.25" customHeight="1">
      <c r="A9" s="82" t="s">
        <v>2768</v>
      </c>
      <c r="B9" s="154" t="s">
        <v>2769</v>
      </c>
      <c r="C9" s="82" t="s">
        <v>695</v>
      </c>
      <c r="D9" s="25"/>
      <c r="E9" s="25"/>
      <c r="F9" s="154" t="s">
        <v>2770</v>
      </c>
      <c r="G9" s="82" t="s">
        <v>2771</v>
      </c>
      <c r="H9" s="154" t="s">
        <v>2772</v>
      </c>
      <c r="I9" s="184" t="s">
        <v>177</v>
      </c>
      <c r="J9" s="82" t="s">
        <v>362</v>
      </c>
      <c r="K9" s="82" t="s">
        <v>2766</v>
      </c>
    </row>
    <row r="10" spans="1:27" ht="14.25" customHeight="1">
      <c r="A10" s="82" t="s">
        <v>2773</v>
      </c>
      <c r="B10" s="154" t="s">
        <v>2774</v>
      </c>
      <c r="C10" s="82" t="s">
        <v>700</v>
      </c>
      <c r="D10" s="25"/>
      <c r="E10" s="25"/>
      <c r="F10" s="154" t="s">
        <v>2775</v>
      </c>
      <c r="G10" s="82" t="s">
        <v>2776</v>
      </c>
      <c r="H10" s="154" t="s">
        <v>2777</v>
      </c>
      <c r="I10" s="184" t="s">
        <v>177</v>
      </c>
      <c r="J10" s="82" t="s">
        <v>362</v>
      </c>
      <c r="K10" s="82" t="s">
        <v>2766</v>
      </c>
    </row>
    <row r="11" spans="1:27" ht="14.25" customHeight="1">
      <c r="A11" s="82" t="s">
        <v>2778</v>
      </c>
      <c r="B11" s="154" t="s">
        <v>2779</v>
      </c>
      <c r="C11" s="82" t="s">
        <v>706</v>
      </c>
      <c r="D11" s="25"/>
      <c r="E11" s="25"/>
      <c r="F11" s="154" t="s">
        <v>2780</v>
      </c>
      <c r="G11" s="82" t="s">
        <v>2781</v>
      </c>
      <c r="H11" s="154" t="s">
        <v>2782</v>
      </c>
      <c r="I11" s="184" t="s">
        <v>177</v>
      </c>
      <c r="J11" s="82" t="s">
        <v>362</v>
      </c>
      <c r="K11" s="82" t="s">
        <v>2766</v>
      </c>
    </row>
    <row r="12" spans="1:27" ht="14.25" customHeight="1">
      <c r="A12" s="82" t="s">
        <v>2783</v>
      </c>
      <c r="B12" s="154" t="s">
        <v>2784</v>
      </c>
      <c r="C12" s="82" t="s">
        <v>709</v>
      </c>
      <c r="D12" s="25"/>
      <c r="E12" s="25"/>
      <c r="F12" s="154" t="s">
        <v>2785</v>
      </c>
      <c r="G12" s="82" t="s">
        <v>2786</v>
      </c>
      <c r="H12" s="154" t="s">
        <v>2787</v>
      </c>
      <c r="I12" s="88" t="s">
        <v>184</v>
      </c>
      <c r="J12" s="82" t="s">
        <v>362</v>
      </c>
      <c r="K12" s="82" t="s">
        <v>2766</v>
      </c>
    </row>
    <row r="13" spans="1:27" ht="14.25" customHeight="1">
      <c r="A13" s="82" t="s">
        <v>2788</v>
      </c>
      <c r="B13" s="251" t="s">
        <v>2789</v>
      </c>
      <c r="C13" s="82" t="s">
        <v>714</v>
      </c>
      <c r="D13" s="25"/>
      <c r="E13" s="25"/>
      <c r="F13" s="251" t="s">
        <v>2790</v>
      </c>
      <c r="G13" s="82" t="s">
        <v>2791</v>
      </c>
      <c r="H13" s="154" t="s">
        <v>2792</v>
      </c>
      <c r="I13" s="184" t="s">
        <v>177</v>
      </c>
      <c r="J13" s="82" t="s">
        <v>362</v>
      </c>
      <c r="K13" s="82" t="s">
        <v>2766</v>
      </c>
    </row>
    <row r="14" spans="1:27" ht="14.25" customHeight="1">
      <c r="A14" s="82" t="s">
        <v>2788</v>
      </c>
      <c r="B14" s="238"/>
      <c r="C14" s="82" t="s">
        <v>719</v>
      </c>
      <c r="D14" s="25"/>
      <c r="E14" s="25"/>
      <c r="F14" s="238"/>
      <c r="G14" s="82" t="s">
        <v>2793</v>
      </c>
      <c r="H14" s="154" t="s">
        <v>2792</v>
      </c>
      <c r="I14" s="184" t="s">
        <v>177</v>
      </c>
      <c r="J14" s="82" t="s">
        <v>362</v>
      </c>
      <c r="K14" s="82" t="s">
        <v>2766</v>
      </c>
    </row>
    <row r="15" spans="1:27" ht="14.25" customHeight="1">
      <c r="A15" s="82" t="s">
        <v>2788</v>
      </c>
      <c r="B15" s="225"/>
      <c r="C15" s="82" t="s">
        <v>724</v>
      </c>
      <c r="D15" s="25"/>
      <c r="E15" s="25"/>
      <c r="F15" s="225"/>
      <c r="G15" s="82" t="s">
        <v>2794</v>
      </c>
      <c r="H15" s="154" t="s">
        <v>2792</v>
      </c>
      <c r="I15" s="184" t="s">
        <v>177</v>
      </c>
      <c r="J15" s="82" t="s">
        <v>362</v>
      </c>
      <c r="K15" s="82" t="s">
        <v>2766</v>
      </c>
    </row>
    <row r="16" spans="1:27" ht="14.25" customHeight="1">
      <c r="A16" s="82" t="s">
        <v>2795</v>
      </c>
      <c r="B16" s="154" t="s">
        <v>2796</v>
      </c>
      <c r="C16" s="82" t="s">
        <v>729</v>
      </c>
      <c r="D16" s="25"/>
      <c r="E16" s="25"/>
      <c r="F16" s="154" t="s">
        <v>2797</v>
      </c>
      <c r="G16" s="82" t="s">
        <v>2798</v>
      </c>
      <c r="H16" s="154" t="s">
        <v>2799</v>
      </c>
      <c r="I16" s="184" t="s">
        <v>177</v>
      </c>
      <c r="J16" s="82" t="s">
        <v>362</v>
      </c>
      <c r="K16" s="82" t="s">
        <v>2766</v>
      </c>
    </row>
    <row r="17" spans="1:11" ht="14.25" customHeight="1">
      <c r="A17" s="82" t="s">
        <v>2800</v>
      </c>
      <c r="B17" s="154" t="s">
        <v>2801</v>
      </c>
      <c r="C17" s="82" t="s">
        <v>734</v>
      </c>
      <c r="D17" s="25"/>
      <c r="E17" s="25"/>
      <c r="F17" s="154" t="s">
        <v>2802</v>
      </c>
      <c r="G17" s="82" t="s">
        <v>2803</v>
      </c>
      <c r="H17" s="154" t="s">
        <v>2804</v>
      </c>
      <c r="I17" s="184" t="s">
        <v>177</v>
      </c>
      <c r="J17" s="82" t="s">
        <v>362</v>
      </c>
      <c r="K17" s="82" t="s">
        <v>2766</v>
      </c>
    </row>
    <row r="18" spans="1:11" ht="14.25" customHeight="1">
      <c r="A18" s="82" t="s">
        <v>2805</v>
      </c>
      <c r="B18" s="154" t="s">
        <v>2806</v>
      </c>
      <c r="C18" s="82" t="s">
        <v>739</v>
      </c>
      <c r="D18" s="25"/>
      <c r="E18" s="25"/>
      <c r="F18" s="154" t="s">
        <v>2807</v>
      </c>
      <c r="G18" s="82" t="s">
        <v>2808</v>
      </c>
      <c r="H18" s="154" t="s">
        <v>2809</v>
      </c>
      <c r="I18" s="184" t="s">
        <v>177</v>
      </c>
      <c r="J18" s="82" t="s">
        <v>362</v>
      </c>
      <c r="K18" s="82" t="s">
        <v>2766</v>
      </c>
    </row>
    <row r="19" spans="1:11" ht="14.25" customHeight="1">
      <c r="A19" s="82" t="s">
        <v>2810</v>
      </c>
      <c r="B19" s="154" t="s">
        <v>2811</v>
      </c>
      <c r="C19" s="82" t="s">
        <v>744</v>
      </c>
      <c r="D19" s="25"/>
      <c r="E19" s="25"/>
      <c r="F19" s="154" t="s">
        <v>2812</v>
      </c>
      <c r="G19" s="82" t="s">
        <v>2813</v>
      </c>
      <c r="H19" s="154" t="s">
        <v>2814</v>
      </c>
      <c r="I19" s="184" t="s">
        <v>177</v>
      </c>
      <c r="J19" s="82" t="s">
        <v>362</v>
      </c>
      <c r="K19" s="82" t="s">
        <v>2766</v>
      </c>
    </row>
    <row r="20" spans="1:11" ht="14.25" customHeight="1">
      <c r="A20" s="82" t="s">
        <v>2815</v>
      </c>
      <c r="B20" s="245" t="s">
        <v>2816</v>
      </c>
      <c r="C20" s="111" t="s">
        <v>2817</v>
      </c>
      <c r="D20" s="25"/>
      <c r="E20" s="25"/>
      <c r="F20" s="139" t="s">
        <v>2818</v>
      </c>
      <c r="G20" s="139" t="s">
        <v>2819</v>
      </c>
      <c r="H20" s="139" t="s">
        <v>2820</v>
      </c>
      <c r="I20" s="184" t="s">
        <v>177</v>
      </c>
      <c r="J20" s="82"/>
      <c r="K20" s="25"/>
    </row>
    <row r="21" spans="1:11" ht="14.25" customHeight="1">
      <c r="A21" s="82" t="s">
        <v>2815</v>
      </c>
      <c r="B21" s="225"/>
      <c r="C21" s="111" t="s">
        <v>2821</v>
      </c>
      <c r="D21" s="25"/>
      <c r="E21" s="25"/>
      <c r="F21" s="139" t="s">
        <v>2822</v>
      </c>
      <c r="G21" s="139" t="s">
        <v>2823</v>
      </c>
      <c r="H21" s="137" t="s">
        <v>2824</v>
      </c>
      <c r="I21" s="185" t="s">
        <v>177</v>
      </c>
      <c r="J21" s="82"/>
      <c r="K21" s="25"/>
    </row>
    <row r="22" spans="1:11" ht="14.25" customHeight="1">
      <c r="A22" s="25"/>
      <c r="B22" s="85" t="s">
        <v>1230</v>
      </c>
      <c r="C22" s="111" t="s">
        <v>2429</v>
      </c>
      <c r="D22" s="25"/>
      <c r="E22" s="25"/>
      <c r="F22" s="180" t="s">
        <v>2825</v>
      </c>
      <c r="G22" s="180" t="s">
        <v>2826</v>
      </c>
      <c r="H22" s="180" t="s">
        <v>2827</v>
      </c>
      <c r="I22" s="184" t="s">
        <v>177</v>
      </c>
      <c r="J22" s="82" t="s">
        <v>362</v>
      </c>
      <c r="K22" s="25"/>
    </row>
    <row r="23" spans="1:11" ht="14.25" customHeight="1">
      <c r="A23" s="25"/>
      <c r="B23" s="85" t="s">
        <v>1230</v>
      </c>
      <c r="C23" s="111" t="s">
        <v>2434</v>
      </c>
      <c r="D23" s="25"/>
      <c r="E23" s="25"/>
      <c r="F23" s="180" t="s">
        <v>2828</v>
      </c>
      <c r="G23" s="180" t="s">
        <v>2829</v>
      </c>
      <c r="H23" s="180" t="s">
        <v>2830</v>
      </c>
      <c r="I23" s="184" t="s">
        <v>177</v>
      </c>
      <c r="J23" s="82" t="s">
        <v>362</v>
      </c>
      <c r="K23" s="25"/>
    </row>
    <row r="24" spans="1:11" ht="14.25" customHeight="1">
      <c r="A24" s="25"/>
      <c r="B24" s="85" t="s">
        <v>1230</v>
      </c>
      <c r="C24" s="111" t="s">
        <v>2438</v>
      </c>
      <c r="D24" s="25"/>
      <c r="E24" s="25"/>
      <c r="F24" s="159" t="s">
        <v>2831</v>
      </c>
      <c r="G24" s="159" t="s">
        <v>2832</v>
      </c>
      <c r="H24" s="159" t="s">
        <v>2833</v>
      </c>
      <c r="I24" s="184" t="s">
        <v>177</v>
      </c>
      <c r="J24" s="82" t="s">
        <v>362</v>
      </c>
      <c r="K24" s="25"/>
    </row>
    <row r="25" spans="1:11" ht="14.25" customHeight="1">
      <c r="A25" s="25"/>
      <c r="B25" s="85" t="s">
        <v>1230</v>
      </c>
      <c r="C25" s="111" t="s">
        <v>2440</v>
      </c>
      <c r="D25" s="25"/>
      <c r="E25" s="25"/>
      <c r="F25" s="159" t="s">
        <v>2834</v>
      </c>
      <c r="G25" s="159" t="s">
        <v>2835</v>
      </c>
      <c r="H25" s="159" t="s">
        <v>2836</v>
      </c>
      <c r="I25" s="184" t="s">
        <v>177</v>
      </c>
      <c r="J25" s="82" t="s">
        <v>362</v>
      </c>
      <c r="K25" s="25"/>
    </row>
    <row r="26" spans="1:11" ht="14.25" customHeight="1">
      <c r="A26" s="25"/>
      <c r="B26" s="85" t="s">
        <v>1230</v>
      </c>
      <c r="C26" s="111" t="s">
        <v>2444</v>
      </c>
      <c r="D26" s="25"/>
      <c r="E26" s="25"/>
      <c r="F26" s="180" t="s">
        <v>2837</v>
      </c>
      <c r="G26" s="180" t="s">
        <v>2838</v>
      </c>
      <c r="H26" s="180" t="s">
        <v>2839</v>
      </c>
      <c r="I26" s="184" t="s">
        <v>177</v>
      </c>
      <c r="J26" s="82" t="s">
        <v>362</v>
      </c>
      <c r="K26" s="25"/>
    </row>
    <row r="27" spans="1:11" ht="14.25" customHeight="1">
      <c r="A27" s="25"/>
      <c r="B27" s="85" t="s">
        <v>1230</v>
      </c>
      <c r="C27" s="111" t="s">
        <v>2448</v>
      </c>
      <c r="D27" s="25"/>
      <c r="E27" s="25"/>
      <c r="F27" s="180" t="s">
        <v>2840</v>
      </c>
      <c r="G27" s="180" t="s">
        <v>2841</v>
      </c>
      <c r="H27" s="180" t="s">
        <v>2842</v>
      </c>
      <c r="I27" s="184" t="s">
        <v>177</v>
      </c>
      <c r="J27" s="82" t="s">
        <v>362</v>
      </c>
      <c r="K27" s="25"/>
    </row>
    <row r="28" spans="1:11" ht="14.25" customHeight="1">
      <c r="A28" s="25"/>
      <c r="B28" s="85" t="s">
        <v>1230</v>
      </c>
      <c r="C28" s="111" t="s">
        <v>2452</v>
      </c>
      <c r="D28" s="25"/>
      <c r="E28" s="25"/>
      <c r="F28" s="180" t="s">
        <v>2843</v>
      </c>
      <c r="G28" s="180" t="s">
        <v>2844</v>
      </c>
      <c r="H28" s="180" t="s">
        <v>2845</v>
      </c>
      <c r="I28" s="184" t="s">
        <v>177</v>
      </c>
      <c r="J28" s="82" t="s">
        <v>362</v>
      </c>
      <c r="K28" s="25"/>
    </row>
    <row r="29" spans="1:11" ht="14.25" customHeight="1">
      <c r="A29" s="25"/>
      <c r="B29" s="85" t="s">
        <v>1230</v>
      </c>
      <c r="C29" s="111" t="s">
        <v>2456</v>
      </c>
      <c r="D29" s="25"/>
      <c r="E29" s="25"/>
      <c r="F29" s="180" t="s">
        <v>2846</v>
      </c>
      <c r="G29" s="180" t="s">
        <v>2847</v>
      </c>
      <c r="H29" s="180" t="s">
        <v>2848</v>
      </c>
      <c r="I29" s="184" t="s">
        <v>177</v>
      </c>
      <c r="J29" s="82" t="s">
        <v>362</v>
      </c>
      <c r="K29" s="25"/>
    </row>
    <row r="30" spans="1:11" ht="14.25" customHeight="1">
      <c r="A30" s="25"/>
      <c r="B30" s="85" t="s">
        <v>1230</v>
      </c>
      <c r="C30" s="111" t="s">
        <v>2460</v>
      </c>
      <c r="D30" s="25"/>
      <c r="E30" s="25"/>
      <c r="F30" s="186" t="s">
        <v>2849</v>
      </c>
      <c r="G30" s="186" t="s">
        <v>2850</v>
      </c>
      <c r="H30" s="186" t="s">
        <v>2851</v>
      </c>
      <c r="I30" s="184" t="s">
        <v>177</v>
      </c>
      <c r="J30" s="82" t="s">
        <v>362</v>
      </c>
      <c r="K30" s="25"/>
    </row>
    <row r="31" spans="1:11" ht="14.25" customHeight="1">
      <c r="A31" s="25"/>
      <c r="B31" s="85" t="s">
        <v>1230</v>
      </c>
      <c r="C31" s="111" t="s">
        <v>2463</v>
      </c>
      <c r="D31" s="25"/>
      <c r="E31" s="25"/>
      <c r="F31" s="180" t="s">
        <v>2852</v>
      </c>
      <c r="G31" s="180" t="s">
        <v>2853</v>
      </c>
      <c r="H31" s="180" t="s">
        <v>2854</v>
      </c>
      <c r="I31" s="184" t="s">
        <v>177</v>
      </c>
      <c r="J31" s="82" t="s">
        <v>362</v>
      </c>
      <c r="K31" s="25"/>
    </row>
    <row r="32" spans="1:11" ht="14.25" customHeight="1">
      <c r="A32" s="25"/>
      <c r="B32" s="85" t="s">
        <v>1230</v>
      </c>
      <c r="C32" s="111" t="s">
        <v>2467</v>
      </c>
      <c r="D32" s="25"/>
      <c r="E32" s="25"/>
      <c r="F32" s="180" t="s">
        <v>2855</v>
      </c>
      <c r="G32" s="180" t="s">
        <v>2856</v>
      </c>
      <c r="H32" s="180" t="s">
        <v>2857</v>
      </c>
      <c r="I32" s="184" t="s">
        <v>177</v>
      </c>
      <c r="J32" s="82" t="s">
        <v>362</v>
      </c>
      <c r="K32" s="25"/>
    </row>
    <row r="33" spans="1:11" ht="14.25" customHeight="1">
      <c r="A33" s="25"/>
      <c r="B33" s="85" t="s">
        <v>1230</v>
      </c>
      <c r="C33" s="111" t="s">
        <v>2471</v>
      </c>
      <c r="D33" s="25"/>
      <c r="E33" s="25"/>
      <c r="F33" s="180" t="s">
        <v>2858</v>
      </c>
      <c r="G33" s="180" t="s">
        <v>2859</v>
      </c>
      <c r="H33" s="180" t="s">
        <v>2860</v>
      </c>
      <c r="I33" s="184" t="s">
        <v>177</v>
      </c>
      <c r="J33" s="82" t="s">
        <v>362</v>
      </c>
      <c r="K33" s="25"/>
    </row>
    <row r="34" spans="1:11" ht="14.25" customHeight="1">
      <c r="A34" s="25"/>
      <c r="B34" s="85" t="s">
        <v>1230</v>
      </c>
      <c r="C34" s="111" t="s">
        <v>2475</v>
      </c>
      <c r="D34" s="25"/>
      <c r="E34" s="25"/>
      <c r="F34" s="180" t="s">
        <v>2861</v>
      </c>
      <c r="G34" s="180" t="s">
        <v>2862</v>
      </c>
      <c r="H34" s="180" t="s">
        <v>2863</v>
      </c>
      <c r="I34" s="184" t="s">
        <v>177</v>
      </c>
      <c r="J34" s="82" t="s">
        <v>362</v>
      </c>
      <c r="K34" s="25"/>
    </row>
    <row r="35" spans="1:11" ht="14.25" customHeight="1">
      <c r="A35" s="25"/>
      <c r="B35" s="85" t="s">
        <v>1230</v>
      </c>
      <c r="C35" s="111" t="s">
        <v>2479</v>
      </c>
      <c r="D35" s="25"/>
      <c r="E35" s="25"/>
      <c r="F35" s="180" t="s">
        <v>2864</v>
      </c>
      <c r="G35" s="180" t="s">
        <v>2865</v>
      </c>
      <c r="H35" s="180" t="s">
        <v>2866</v>
      </c>
      <c r="I35" s="184" t="s">
        <v>177</v>
      </c>
      <c r="J35" s="82" t="s">
        <v>362</v>
      </c>
      <c r="K35" s="25"/>
    </row>
    <row r="36" spans="1:11" ht="14.25" customHeight="1">
      <c r="A36" s="25"/>
      <c r="B36" s="85" t="s">
        <v>1230</v>
      </c>
      <c r="C36" s="111" t="s">
        <v>2483</v>
      </c>
      <c r="D36" s="25"/>
      <c r="E36" s="25"/>
      <c r="F36" s="180" t="s">
        <v>2867</v>
      </c>
      <c r="G36" s="180" t="s">
        <v>2868</v>
      </c>
      <c r="H36" s="180" t="s">
        <v>2869</v>
      </c>
      <c r="I36" s="184" t="s">
        <v>177</v>
      </c>
      <c r="J36" s="82" t="s">
        <v>362</v>
      </c>
      <c r="K36" s="25"/>
    </row>
    <row r="37" spans="1:11" ht="14.25" customHeight="1">
      <c r="A37" s="25"/>
      <c r="B37" s="85" t="s">
        <v>1230</v>
      </c>
      <c r="C37" s="111" t="s">
        <v>2488</v>
      </c>
      <c r="D37" s="25"/>
      <c r="E37" s="25"/>
      <c r="F37" s="180" t="s">
        <v>2870</v>
      </c>
      <c r="G37" s="180" t="s">
        <v>2871</v>
      </c>
      <c r="H37" s="180" t="s">
        <v>2872</v>
      </c>
      <c r="I37" s="184" t="s">
        <v>177</v>
      </c>
      <c r="J37" s="82" t="s">
        <v>362</v>
      </c>
      <c r="K37" s="25"/>
    </row>
    <row r="38" spans="1:11" ht="14.25" customHeight="1">
      <c r="A38" s="25"/>
      <c r="B38" s="85" t="s">
        <v>1230</v>
      </c>
      <c r="C38" s="111" t="s">
        <v>2492</v>
      </c>
      <c r="D38" s="25"/>
      <c r="E38" s="25"/>
      <c r="F38" s="180" t="s">
        <v>2873</v>
      </c>
      <c r="G38" s="180" t="s">
        <v>2874</v>
      </c>
      <c r="H38" s="180" t="s">
        <v>2875</v>
      </c>
      <c r="I38" s="184" t="s">
        <v>177</v>
      </c>
      <c r="J38" s="82" t="s">
        <v>362</v>
      </c>
      <c r="K38" s="25"/>
    </row>
    <row r="39" spans="1:11" ht="14.25" customHeight="1">
      <c r="A39" s="25"/>
      <c r="B39" s="85" t="s">
        <v>1230</v>
      </c>
      <c r="C39" s="111" t="s">
        <v>2496</v>
      </c>
      <c r="D39" s="25"/>
      <c r="E39" s="25"/>
      <c r="F39" s="180" t="s">
        <v>2876</v>
      </c>
      <c r="G39" s="180" t="s">
        <v>2877</v>
      </c>
      <c r="H39" s="180" t="s">
        <v>2878</v>
      </c>
      <c r="I39" s="184" t="s">
        <v>177</v>
      </c>
      <c r="J39" s="82" t="s">
        <v>362</v>
      </c>
      <c r="K39" s="25"/>
    </row>
    <row r="40" spans="1:11" ht="14.25" customHeight="1">
      <c r="A40" s="25"/>
      <c r="B40" s="85" t="s">
        <v>1230</v>
      </c>
      <c r="C40" s="111" t="s">
        <v>2500</v>
      </c>
      <c r="D40" s="25"/>
      <c r="E40" s="25"/>
      <c r="F40" s="180" t="s">
        <v>2879</v>
      </c>
      <c r="G40" s="180" t="s">
        <v>2880</v>
      </c>
      <c r="H40" s="180" t="s">
        <v>2881</v>
      </c>
      <c r="I40" s="184" t="s">
        <v>177</v>
      </c>
      <c r="J40" s="82" t="s">
        <v>362</v>
      </c>
      <c r="K40" s="25"/>
    </row>
    <row r="41" spans="1:11" ht="14.25" customHeight="1">
      <c r="A41" s="25"/>
      <c r="B41" s="85" t="s">
        <v>1230</v>
      </c>
      <c r="C41" s="111" t="s">
        <v>2502</v>
      </c>
      <c r="D41" s="25"/>
      <c r="E41" s="25"/>
      <c r="F41" s="180" t="s">
        <v>2882</v>
      </c>
      <c r="G41" s="180" t="s">
        <v>2883</v>
      </c>
      <c r="H41" s="180" t="s">
        <v>2884</v>
      </c>
      <c r="I41" s="184" t="s">
        <v>177</v>
      </c>
      <c r="J41" s="82" t="s">
        <v>362</v>
      </c>
      <c r="K41" s="25"/>
    </row>
    <row r="42" spans="1:11" ht="14.25" customHeight="1">
      <c r="A42" s="25"/>
      <c r="B42" s="85" t="s">
        <v>1230</v>
      </c>
      <c r="C42" s="111" t="s">
        <v>2506</v>
      </c>
      <c r="D42" s="25"/>
      <c r="E42" s="25"/>
      <c r="F42" s="180" t="s">
        <v>2885</v>
      </c>
      <c r="G42" s="180" t="s">
        <v>2886</v>
      </c>
      <c r="H42" s="180" t="s">
        <v>2887</v>
      </c>
      <c r="I42" s="184" t="s">
        <v>177</v>
      </c>
      <c r="J42" s="82" t="s">
        <v>362</v>
      </c>
      <c r="K42" s="25"/>
    </row>
    <row r="43" spans="1:11" ht="14.25" customHeight="1">
      <c r="A43" s="25"/>
      <c r="B43" s="85" t="s">
        <v>1230</v>
      </c>
      <c r="C43" s="111" t="s">
        <v>2511</v>
      </c>
      <c r="D43" s="25"/>
      <c r="E43" s="25"/>
      <c r="F43" s="180" t="s">
        <v>2888</v>
      </c>
      <c r="G43" s="180" t="s">
        <v>2889</v>
      </c>
      <c r="H43" s="180" t="s">
        <v>2890</v>
      </c>
      <c r="I43" s="184" t="s">
        <v>177</v>
      </c>
      <c r="J43" s="82" t="s">
        <v>362</v>
      </c>
      <c r="K43" s="25"/>
    </row>
    <row r="44" spans="1:11" ht="14.25" customHeight="1">
      <c r="A44" s="25"/>
      <c r="B44" s="85" t="s">
        <v>1230</v>
      </c>
      <c r="C44" s="111" t="s">
        <v>2514</v>
      </c>
      <c r="D44" s="25"/>
      <c r="E44" s="25"/>
      <c r="F44" s="180" t="s">
        <v>2891</v>
      </c>
      <c r="G44" s="180" t="s">
        <v>2892</v>
      </c>
      <c r="H44" s="180" t="s">
        <v>2893</v>
      </c>
      <c r="I44" s="184" t="s">
        <v>177</v>
      </c>
      <c r="J44" s="82" t="s">
        <v>362</v>
      </c>
      <c r="K44" s="25"/>
    </row>
    <row r="45" spans="1:11" ht="14.25" customHeight="1">
      <c r="A45" s="25"/>
      <c r="B45" s="85" t="s">
        <v>1230</v>
      </c>
      <c r="C45" s="111" t="s">
        <v>2517</v>
      </c>
      <c r="D45" s="25"/>
      <c r="E45" s="25"/>
      <c r="F45" s="180" t="s">
        <v>2894</v>
      </c>
      <c r="G45" s="180" t="s">
        <v>2895</v>
      </c>
      <c r="H45" s="180" t="s">
        <v>2896</v>
      </c>
      <c r="I45" s="184" t="s">
        <v>177</v>
      </c>
      <c r="J45" s="82" t="s">
        <v>362</v>
      </c>
      <c r="K45" s="25"/>
    </row>
    <row r="46" spans="1:11" ht="14.25" customHeight="1">
      <c r="A46" s="25"/>
      <c r="B46" s="85" t="s">
        <v>1230</v>
      </c>
      <c r="C46" s="111" t="s">
        <v>2521</v>
      </c>
      <c r="D46" s="25"/>
      <c r="E46" s="25"/>
      <c r="F46" s="180" t="s">
        <v>2897</v>
      </c>
      <c r="G46" s="180" t="s">
        <v>2898</v>
      </c>
      <c r="H46" s="180" t="s">
        <v>2899</v>
      </c>
      <c r="I46" s="184" t="s">
        <v>177</v>
      </c>
      <c r="J46" s="82" t="s">
        <v>362</v>
      </c>
      <c r="K46" s="25"/>
    </row>
    <row r="47" spans="1:11" ht="14.25" customHeight="1">
      <c r="A47" s="25"/>
      <c r="B47" s="85" t="s">
        <v>1230</v>
      </c>
      <c r="C47" s="111" t="s">
        <v>2524</v>
      </c>
      <c r="D47" s="25"/>
      <c r="E47" s="25"/>
      <c r="F47" s="180" t="s">
        <v>2900</v>
      </c>
      <c r="G47" s="180" t="s">
        <v>2895</v>
      </c>
      <c r="H47" s="180" t="s">
        <v>2901</v>
      </c>
      <c r="I47" s="184" t="s">
        <v>177</v>
      </c>
      <c r="J47" s="82" t="s">
        <v>362</v>
      </c>
      <c r="K47" s="25"/>
    </row>
    <row r="48" spans="1:11" ht="14.25" customHeight="1">
      <c r="A48" s="25"/>
      <c r="B48" s="85" t="s">
        <v>1230</v>
      </c>
      <c r="C48" s="111" t="s">
        <v>2527</v>
      </c>
      <c r="D48" s="25"/>
      <c r="E48" s="25"/>
      <c r="F48" s="180" t="s">
        <v>2902</v>
      </c>
      <c r="G48" s="180" t="s">
        <v>2898</v>
      </c>
      <c r="H48" s="180" t="s">
        <v>2903</v>
      </c>
      <c r="I48" s="184" t="s">
        <v>177</v>
      </c>
      <c r="J48" s="82" t="s">
        <v>362</v>
      </c>
      <c r="K48" s="25"/>
    </row>
    <row r="49" spans="1:11" ht="14.25" customHeight="1">
      <c r="A49" s="25"/>
      <c r="B49" s="85" t="s">
        <v>1230</v>
      </c>
      <c r="C49" s="111" t="s">
        <v>2531</v>
      </c>
      <c r="D49" s="25"/>
      <c r="E49" s="25"/>
      <c r="F49" s="180" t="s">
        <v>2904</v>
      </c>
      <c r="G49" s="180" t="s">
        <v>2905</v>
      </c>
      <c r="H49" s="180" t="s">
        <v>2906</v>
      </c>
      <c r="I49" s="184" t="s">
        <v>177</v>
      </c>
      <c r="J49" s="82" t="s">
        <v>362</v>
      </c>
      <c r="K49" s="25"/>
    </row>
    <row r="50" spans="1:11" ht="14.25" customHeight="1">
      <c r="A50" s="82" t="s">
        <v>2907</v>
      </c>
      <c r="B50" s="154" t="s">
        <v>2908</v>
      </c>
      <c r="C50" s="82" t="s">
        <v>2732</v>
      </c>
      <c r="D50" s="25"/>
      <c r="E50" s="25"/>
      <c r="F50" s="154" t="s">
        <v>2909</v>
      </c>
      <c r="G50" s="154" t="s">
        <v>2910</v>
      </c>
      <c r="H50" s="154" t="s">
        <v>2911</v>
      </c>
      <c r="I50" s="184" t="s">
        <v>177</v>
      </c>
      <c r="J50" s="187" t="s">
        <v>668</v>
      </c>
      <c r="K50" s="25"/>
    </row>
    <row r="51" spans="1:11" ht="14.25" customHeight="1">
      <c r="A51" s="25"/>
      <c r="B51" s="188"/>
      <c r="C51" s="25"/>
      <c r="D51" s="25"/>
      <c r="E51" s="25"/>
      <c r="F51" s="188"/>
      <c r="G51" s="25"/>
      <c r="H51" s="188"/>
      <c r="I51" s="189"/>
      <c r="J51" s="25"/>
      <c r="K51" s="25"/>
    </row>
    <row r="52" spans="1:11" ht="14.25" customHeight="1">
      <c r="B52" s="190"/>
      <c r="F52" s="190"/>
      <c r="H52" s="190"/>
      <c r="I52" s="95"/>
    </row>
    <row r="53" spans="1:11" ht="14.25" customHeight="1">
      <c r="B53" s="190"/>
      <c r="F53" s="190"/>
      <c r="H53" s="190"/>
      <c r="I53" s="95"/>
    </row>
    <row r="54" spans="1:11" ht="14.25" customHeight="1">
      <c r="B54" s="190"/>
      <c r="F54" s="190"/>
      <c r="H54" s="190"/>
      <c r="I54" s="95"/>
    </row>
    <row r="55" spans="1:11" ht="14.25" customHeight="1">
      <c r="B55" s="190"/>
      <c r="F55" s="190"/>
      <c r="H55" s="190"/>
      <c r="I55" s="95"/>
    </row>
    <row r="56" spans="1:11" ht="14.25" customHeight="1">
      <c r="B56" s="190"/>
      <c r="F56" s="190"/>
      <c r="H56" s="190"/>
      <c r="I56" s="95"/>
    </row>
    <row r="57" spans="1:11" ht="14.25" customHeight="1">
      <c r="B57" s="190"/>
      <c r="F57" s="190"/>
      <c r="H57" s="190"/>
      <c r="I57" s="95"/>
    </row>
    <row r="58" spans="1:11" ht="14.25" customHeight="1">
      <c r="B58" s="190"/>
      <c r="F58" s="190"/>
      <c r="H58" s="190"/>
      <c r="I58" s="95"/>
    </row>
    <row r="59" spans="1:11" ht="14.25" customHeight="1">
      <c r="B59" s="190"/>
      <c r="F59" s="190"/>
      <c r="H59" s="190"/>
      <c r="I59" s="95"/>
    </row>
    <row r="60" spans="1:11" ht="14.25" customHeight="1">
      <c r="B60" s="190"/>
      <c r="F60" s="190"/>
      <c r="H60" s="190"/>
      <c r="I60" s="95"/>
    </row>
    <row r="61" spans="1:11" ht="14.25" customHeight="1">
      <c r="B61" s="190"/>
      <c r="F61" s="190"/>
      <c r="H61" s="190"/>
      <c r="I61" s="95"/>
    </row>
    <row r="62" spans="1:11" ht="14.25" customHeight="1">
      <c r="B62" s="190"/>
      <c r="F62" s="190"/>
      <c r="H62" s="190"/>
      <c r="I62" s="95"/>
    </row>
    <row r="63" spans="1:11" ht="14.25" customHeight="1">
      <c r="B63" s="190"/>
      <c r="F63" s="190"/>
      <c r="H63" s="190"/>
      <c r="I63" s="95"/>
    </row>
    <row r="64" spans="1:11" ht="14.25" customHeight="1">
      <c r="B64" s="190"/>
      <c r="F64" s="190"/>
      <c r="H64" s="190"/>
      <c r="I64" s="95"/>
    </row>
    <row r="65" spans="2:9" ht="14.25" customHeight="1">
      <c r="B65" s="190"/>
      <c r="F65" s="190"/>
      <c r="H65" s="190"/>
      <c r="I65" s="95"/>
    </row>
    <row r="66" spans="2:9" ht="14.25" customHeight="1">
      <c r="B66" s="190"/>
      <c r="F66" s="190"/>
      <c r="H66" s="190"/>
      <c r="I66" s="95"/>
    </row>
    <row r="67" spans="2:9" ht="14.25" customHeight="1">
      <c r="B67" s="190"/>
      <c r="F67" s="190"/>
      <c r="H67" s="190"/>
      <c r="I67" s="95"/>
    </row>
    <row r="68" spans="2:9" ht="14.25" customHeight="1">
      <c r="B68" s="190"/>
      <c r="F68" s="190"/>
      <c r="H68" s="190"/>
      <c r="I68" s="95"/>
    </row>
    <row r="69" spans="2:9" ht="14.25" customHeight="1">
      <c r="B69" s="190"/>
      <c r="F69" s="190"/>
      <c r="H69" s="190"/>
      <c r="I69" s="95"/>
    </row>
    <row r="70" spans="2:9" ht="14.25" customHeight="1">
      <c r="B70" s="190"/>
      <c r="F70" s="190"/>
      <c r="H70" s="190"/>
      <c r="I70" s="95"/>
    </row>
    <row r="71" spans="2:9" ht="14.25" customHeight="1">
      <c r="B71" s="190"/>
      <c r="F71" s="190"/>
      <c r="H71" s="190"/>
      <c r="I71" s="95"/>
    </row>
    <row r="72" spans="2:9" ht="14.25" customHeight="1">
      <c r="B72" s="190"/>
      <c r="F72" s="190"/>
      <c r="H72" s="190"/>
      <c r="I72" s="95"/>
    </row>
    <row r="73" spans="2:9" ht="14.25" customHeight="1">
      <c r="B73" s="190"/>
      <c r="F73" s="190"/>
      <c r="H73" s="190"/>
      <c r="I73" s="95"/>
    </row>
    <row r="74" spans="2:9" ht="14.25" customHeight="1">
      <c r="B74" s="190"/>
      <c r="F74" s="190"/>
      <c r="H74" s="190"/>
      <c r="I74" s="95"/>
    </row>
    <row r="75" spans="2:9" ht="14.25" customHeight="1">
      <c r="B75" s="190"/>
      <c r="F75" s="190"/>
      <c r="H75" s="190"/>
      <c r="I75" s="95"/>
    </row>
    <row r="76" spans="2:9" ht="14.25" customHeight="1">
      <c r="B76" s="190"/>
      <c r="F76" s="190"/>
      <c r="H76" s="190"/>
      <c r="I76" s="95"/>
    </row>
    <row r="77" spans="2:9" ht="14.25" customHeight="1">
      <c r="B77" s="190"/>
      <c r="F77" s="190"/>
      <c r="H77" s="190"/>
      <c r="I77" s="95"/>
    </row>
    <row r="78" spans="2:9" ht="14.25" customHeight="1">
      <c r="B78" s="190"/>
      <c r="F78" s="190"/>
      <c r="H78" s="190"/>
      <c r="I78" s="95"/>
    </row>
    <row r="79" spans="2:9" ht="14.25" customHeight="1">
      <c r="B79" s="190"/>
      <c r="F79" s="190"/>
      <c r="H79" s="190"/>
      <c r="I79" s="95"/>
    </row>
    <row r="80" spans="2:9" ht="14.25" customHeight="1">
      <c r="B80" s="190"/>
      <c r="F80" s="190"/>
      <c r="H80" s="190"/>
      <c r="I80" s="95"/>
    </row>
    <row r="81" spans="2:9" ht="14.25" customHeight="1">
      <c r="B81" s="190"/>
      <c r="F81" s="190"/>
      <c r="H81" s="190"/>
      <c r="I81" s="95"/>
    </row>
    <row r="82" spans="2:9" ht="14.25" customHeight="1">
      <c r="B82" s="190"/>
      <c r="F82" s="190"/>
      <c r="H82" s="190"/>
      <c r="I82" s="95"/>
    </row>
    <row r="83" spans="2:9" ht="14.25" customHeight="1">
      <c r="B83" s="190"/>
      <c r="F83" s="190"/>
      <c r="H83" s="190"/>
      <c r="I83" s="95"/>
    </row>
    <row r="84" spans="2:9" ht="14.25" customHeight="1">
      <c r="B84" s="190"/>
      <c r="F84" s="190"/>
      <c r="H84" s="190"/>
      <c r="I84" s="95"/>
    </row>
    <row r="85" spans="2:9" ht="14.25" customHeight="1">
      <c r="B85" s="190"/>
      <c r="F85" s="190"/>
      <c r="H85" s="190"/>
      <c r="I85" s="95"/>
    </row>
    <row r="86" spans="2:9" ht="14.25" customHeight="1">
      <c r="B86" s="190"/>
      <c r="F86" s="190"/>
      <c r="H86" s="190"/>
      <c r="I86" s="95"/>
    </row>
    <row r="87" spans="2:9" ht="14.25" customHeight="1">
      <c r="B87" s="190"/>
      <c r="F87" s="190"/>
      <c r="H87" s="190"/>
      <c r="I87" s="95"/>
    </row>
    <row r="88" spans="2:9" ht="14.25" customHeight="1">
      <c r="B88" s="190"/>
      <c r="F88" s="190"/>
      <c r="H88" s="190"/>
      <c r="I88" s="95"/>
    </row>
    <row r="89" spans="2:9" ht="14.25" customHeight="1">
      <c r="B89" s="190"/>
      <c r="F89" s="190"/>
      <c r="H89" s="190"/>
      <c r="I89" s="95"/>
    </row>
    <row r="90" spans="2:9" ht="14.25" customHeight="1">
      <c r="B90" s="190"/>
      <c r="F90" s="190"/>
      <c r="H90" s="190"/>
      <c r="I90" s="95"/>
    </row>
    <row r="91" spans="2:9" ht="14.25" customHeight="1">
      <c r="B91" s="190"/>
      <c r="F91" s="190"/>
      <c r="H91" s="190"/>
      <c r="I91" s="95"/>
    </row>
    <row r="92" spans="2:9" ht="14.25" customHeight="1">
      <c r="B92" s="190"/>
      <c r="F92" s="190"/>
      <c r="H92" s="190"/>
      <c r="I92" s="95"/>
    </row>
    <row r="93" spans="2:9" ht="14.25" customHeight="1">
      <c r="B93" s="190"/>
      <c r="F93" s="190"/>
      <c r="H93" s="190"/>
      <c r="I93" s="95"/>
    </row>
    <row r="94" spans="2:9" ht="14.25" customHeight="1">
      <c r="B94" s="190"/>
      <c r="F94" s="190"/>
      <c r="H94" s="190"/>
      <c r="I94" s="95"/>
    </row>
    <row r="95" spans="2:9" ht="14.25" customHeight="1">
      <c r="B95" s="190"/>
      <c r="F95" s="190"/>
      <c r="H95" s="190"/>
      <c r="I95" s="95"/>
    </row>
    <row r="96" spans="2:9" ht="14.25" customHeight="1">
      <c r="B96" s="190"/>
      <c r="F96" s="190"/>
      <c r="H96" s="190"/>
      <c r="I96" s="95"/>
    </row>
    <row r="97" spans="2:9" ht="14.25" customHeight="1">
      <c r="B97" s="190"/>
      <c r="F97" s="190"/>
      <c r="H97" s="190"/>
      <c r="I97" s="95"/>
    </row>
    <row r="98" spans="2:9" ht="14.25" customHeight="1">
      <c r="B98" s="190"/>
      <c r="F98" s="190"/>
      <c r="H98" s="190"/>
      <c r="I98" s="95"/>
    </row>
    <row r="99" spans="2:9" ht="14.25" customHeight="1">
      <c r="B99" s="190"/>
      <c r="F99" s="190"/>
      <c r="H99" s="190"/>
      <c r="I99" s="95"/>
    </row>
    <row r="100" spans="2:9" ht="14.25" customHeight="1">
      <c r="B100" s="190"/>
      <c r="F100" s="190"/>
      <c r="H100" s="190"/>
      <c r="I100" s="95"/>
    </row>
    <row r="101" spans="2:9" ht="14.25" customHeight="1">
      <c r="B101" s="190"/>
      <c r="F101" s="190"/>
      <c r="H101" s="190"/>
      <c r="I101" s="95"/>
    </row>
    <row r="102" spans="2:9" ht="14.25" customHeight="1">
      <c r="B102" s="190"/>
      <c r="F102" s="190"/>
      <c r="H102" s="190"/>
      <c r="I102" s="95"/>
    </row>
    <row r="103" spans="2:9" ht="14.25" customHeight="1">
      <c r="B103" s="190"/>
      <c r="F103" s="190"/>
      <c r="H103" s="190"/>
      <c r="I103" s="95"/>
    </row>
    <row r="104" spans="2:9" ht="14.25" customHeight="1">
      <c r="B104" s="190"/>
      <c r="F104" s="190"/>
      <c r="H104" s="190"/>
      <c r="I104" s="95"/>
    </row>
    <row r="105" spans="2:9" ht="14.25" customHeight="1">
      <c r="B105" s="190"/>
      <c r="F105" s="190"/>
      <c r="H105" s="190"/>
      <c r="I105" s="95"/>
    </row>
    <row r="106" spans="2:9" ht="14.25" customHeight="1">
      <c r="B106" s="190"/>
      <c r="F106" s="190"/>
      <c r="H106" s="190"/>
      <c r="I106" s="95"/>
    </row>
    <row r="107" spans="2:9" ht="14.25" customHeight="1">
      <c r="B107" s="190"/>
      <c r="F107" s="190"/>
      <c r="H107" s="190"/>
      <c r="I107" s="95"/>
    </row>
    <row r="108" spans="2:9" ht="14.25" customHeight="1">
      <c r="B108" s="190"/>
      <c r="F108" s="190"/>
      <c r="H108" s="190"/>
      <c r="I108" s="95"/>
    </row>
    <row r="109" spans="2:9" ht="14.25" customHeight="1">
      <c r="B109" s="190"/>
      <c r="F109" s="190"/>
      <c r="H109" s="190"/>
      <c r="I109" s="95"/>
    </row>
    <row r="110" spans="2:9" ht="14.25" customHeight="1">
      <c r="B110" s="190"/>
      <c r="F110" s="190"/>
      <c r="H110" s="190"/>
      <c r="I110" s="95"/>
    </row>
    <row r="111" spans="2:9" ht="14.25" customHeight="1">
      <c r="B111" s="190"/>
      <c r="F111" s="190"/>
      <c r="H111" s="190"/>
      <c r="I111" s="95"/>
    </row>
    <row r="112" spans="2:9" ht="14.25" customHeight="1">
      <c r="B112" s="190"/>
      <c r="F112" s="190"/>
      <c r="H112" s="190"/>
      <c r="I112" s="95"/>
    </row>
    <row r="113" spans="2:9" ht="14.25" customHeight="1">
      <c r="B113" s="190"/>
      <c r="F113" s="190"/>
      <c r="H113" s="190"/>
      <c r="I113" s="95"/>
    </row>
    <row r="114" spans="2:9" ht="14.25" customHeight="1">
      <c r="B114" s="190"/>
      <c r="F114" s="190"/>
      <c r="H114" s="190"/>
      <c r="I114" s="95"/>
    </row>
    <row r="115" spans="2:9" ht="14.25" customHeight="1">
      <c r="B115" s="190"/>
      <c r="F115" s="190"/>
      <c r="H115" s="190"/>
      <c r="I115" s="95"/>
    </row>
    <row r="116" spans="2:9" ht="14.25" customHeight="1">
      <c r="B116" s="190"/>
      <c r="F116" s="190"/>
      <c r="H116" s="190"/>
      <c r="I116" s="95"/>
    </row>
    <row r="117" spans="2:9" ht="14.25" customHeight="1">
      <c r="B117" s="190"/>
      <c r="F117" s="190"/>
      <c r="H117" s="190"/>
      <c r="I117" s="95"/>
    </row>
    <row r="118" spans="2:9" ht="14.25" customHeight="1">
      <c r="B118" s="190"/>
      <c r="F118" s="190"/>
      <c r="H118" s="190"/>
      <c r="I118" s="95"/>
    </row>
    <row r="119" spans="2:9" ht="14.25" customHeight="1">
      <c r="B119" s="190"/>
      <c r="F119" s="190"/>
      <c r="H119" s="190"/>
      <c r="I119" s="95"/>
    </row>
    <row r="120" spans="2:9" ht="14.25" customHeight="1">
      <c r="B120" s="190"/>
      <c r="F120" s="190"/>
      <c r="H120" s="190"/>
      <c r="I120" s="95"/>
    </row>
    <row r="121" spans="2:9" ht="14.25" customHeight="1">
      <c r="B121" s="190"/>
      <c r="F121" s="190"/>
      <c r="H121" s="190"/>
      <c r="I121" s="95"/>
    </row>
    <row r="122" spans="2:9" ht="14.25" customHeight="1">
      <c r="B122" s="190"/>
      <c r="F122" s="190"/>
      <c r="H122" s="190"/>
      <c r="I122" s="95"/>
    </row>
    <row r="123" spans="2:9" ht="14.25" customHeight="1">
      <c r="B123" s="190"/>
      <c r="F123" s="190"/>
      <c r="H123" s="190"/>
      <c r="I123" s="95"/>
    </row>
    <row r="124" spans="2:9" ht="14.25" customHeight="1">
      <c r="B124" s="190"/>
      <c r="F124" s="190"/>
      <c r="H124" s="190"/>
      <c r="I124" s="95"/>
    </row>
    <row r="125" spans="2:9" ht="14.25" customHeight="1">
      <c r="B125" s="190"/>
      <c r="F125" s="190"/>
      <c r="H125" s="190"/>
      <c r="I125" s="95"/>
    </row>
    <row r="126" spans="2:9" ht="14.25" customHeight="1">
      <c r="B126" s="190"/>
      <c r="F126" s="190"/>
      <c r="H126" s="190"/>
      <c r="I126" s="95"/>
    </row>
    <row r="127" spans="2:9" ht="14.25" customHeight="1">
      <c r="B127" s="190"/>
      <c r="F127" s="190"/>
      <c r="H127" s="190"/>
      <c r="I127" s="95"/>
    </row>
    <row r="128" spans="2:9" ht="14.25" customHeight="1">
      <c r="B128" s="190"/>
      <c r="F128" s="190"/>
      <c r="H128" s="190"/>
      <c r="I128" s="95"/>
    </row>
    <row r="129" spans="2:9" ht="14.25" customHeight="1">
      <c r="B129" s="190"/>
      <c r="F129" s="190"/>
      <c r="H129" s="190"/>
      <c r="I129" s="95"/>
    </row>
    <row r="130" spans="2:9" ht="14.25" customHeight="1">
      <c r="B130" s="190"/>
      <c r="F130" s="190"/>
      <c r="H130" s="190"/>
      <c r="I130" s="95"/>
    </row>
    <row r="131" spans="2:9" ht="14.25" customHeight="1">
      <c r="B131" s="190"/>
      <c r="F131" s="190"/>
      <c r="H131" s="190"/>
      <c r="I131" s="95"/>
    </row>
    <row r="132" spans="2:9" ht="14.25" customHeight="1">
      <c r="B132" s="190"/>
      <c r="F132" s="190"/>
      <c r="H132" s="190"/>
      <c r="I132" s="95"/>
    </row>
    <row r="133" spans="2:9" ht="14.25" customHeight="1">
      <c r="B133" s="190"/>
      <c r="F133" s="190"/>
      <c r="H133" s="190"/>
      <c r="I133" s="95"/>
    </row>
    <row r="134" spans="2:9" ht="14.25" customHeight="1">
      <c r="B134" s="190"/>
      <c r="F134" s="190"/>
      <c r="H134" s="190"/>
      <c r="I134" s="95"/>
    </row>
    <row r="135" spans="2:9" ht="14.25" customHeight="1">
      <c r="B135" s="190"/>
      <c r="F135" s="190"/>
      <c r="H135" s="190"/>
      <c r="I135" s="95"/>
    </row>
    <row r="136" spans="2:9" ht="14.25" customHeight="1">
      <c r="B136" s="190"/>
      <c r="F136" s="190"/>
      <c r="H136" s="190"/>
      <c r="I136" s="95"/>
    </row>
    <row r="137" spans="2:9" ht="14.25" customHeight="1">
      <c r="B137" s="190"/>
      <c r="F137" s="190"/>
      <c r="H137" s="190"/>
      <c r="I137" s="95"/>
    </row>
    <row r="138" spans="2:9" ht="14.25" customHeight="1">
      <c r="B138" s="190"/>
      <c r="F138" s="190"/>
      <c r="H138" s="190"/>
      <c r="I138" s="95"/>
    </row>
    <row r="139" spans="2:9" ht="14.25" customHeight="1">
      <c r="B139" s="190"/>
      <c r="F139" s="190"/>
      <c r="H139" s="190"/>
      <c r="I139" s="95"/>
    </row>
    <row r="140" spans="2:9" ht="14.25" customHeight="1">
      <c r="B140" s="190"/>
      <c r="F140" s="190"/>
      <c r="H140" s="190"/>
      <c r="I140" s="95"/>
    </row>
    <row r="141" spans="2:9" ht="14.25" customHeight="1">
      <c r="B141" s="190"/>
      <c r="F141" s="190"/>
      <c r="H141" s="190"/>
      <c r="I141" s="95"/>
    </row>
    <row r="142" spans="2:9" ht="14.25" customHeight="1">
      <c r="B142" s="190"/>
      <c r="F142" s="190"/>
      <c r="H142" s="190"/>
      <c r="I142" s="95"/>
    </row>
    <row r="143" spans="2:9" ht="14.25" customHeight="1">
      <c r="B143" s="190"/>
      <c r="F143" s="190"/>
      <c r="H143" s="190"/>
      <c r="I143" s="95"/>
    </row>
    <row r="144" spans="2:9" ht="14.25" customHeight="1">
      <c r="B144" s="190"/>
      <c r="F144" s="190"/>
      <c r="H144" s="190"/>
      <c r="I144" s="95"/>
    </row>
    <row r="145" spans="2:9" ht="14.25" customHeight="1">
      <c r="B145" s="190"/>
      <c r="F145" s="190"/>
      <c r="H145" s="190"/>
      <c r="I145" s="95"/>
    </row>
    <row r="146" spans="2:9" ht="14.25" customHeight="1">
      <c r="B146" s="190"/>
      <c r="F146" s="190"/>
      <c r="H146" s="190"/>
      <c r="I146" s="95"/>
    </row>
    <row r="147" spans="2:9" ht="14.25" customHeight="1">
      <c r="B147" s="190"/>
      <c r="F147" s="190"/>
      <c r="H147" s="190"/>
      <c r="I147" s="95"/>
    </row>
    <row r="148" spans="2:9" ht="14.25" customHeight="1">
      <c r="B148" s="190"/>
      <c r="F148" s="190"/>
      <c r="H148" s="190"/>
      <c r="I148" s="95"/>
    </row>
    <row r="149" spans="2:9" ht="14.25" customHeight="1">
      <c r="B149" s="190"/>
      <c r="F149" s="190"/>
      <c r="H149" s="190"/>
      <c r="I149" s="95"/>
    </row>
    <row r="150" spans="2:9" ht="14.25" customHeight="1">
      <c r="B150" s="190"/>
      <c r="F150" s="190"/>
      <c r="H150" s="190"/>
      <c r="I150" s="95"/>
    </row>
    <row r="151" spans="2:9" ht="14.25" customHeight="1">
      <c r="B151" s="190"/>
      <c r="F151" s="190"/>
      <c r="H151" s="190"/>
      <c r="I151" s="95"/>
    </row>
    <row r="152" spans="2:9" ht="14.25" customHeight="1">
      <c r="B152" s="190"/>
      <c r="F152" s="190"/>
      <c r="H152" s="190"/>
      <c r="I152" s="95"/>
    </row>
    <row r="153" spans="2:9" ht="14.25" customHeight="1">
      <c r="B153" s="190"/>
      <c r="F153" s="190"/>
      <c r="H153" s="190"/>
      <c r="I153" s="95"/>
    </row>
    <row r="154" spans="2:9" ht="14.25" customHeight="1">
      <c r="B154" s="190"/>
      <c r="F154" s="190"/>
      <c r="H154" s="190"/>
      <c r="I154" s="95"/>
    </row>
    <row r="155" spans="2:9" ht="14.25" customHeight="1">
      <c r="B155" s="190"/>
      <c r="F155" s="190"/>
      <c r="H155" s="190"/>
      <c r="I155" s="95"/>
    </row>
    <row r="156" spans="2:9" ht="14.25" customHeight="1">
      <c r="B156" s="190"/>
      <c r="F156" s="190"/>
      <c r="H156" s="190"/>
      <c r="I156" s="95"/>
    </row>
    <row r="157" spans="2:9" ht="14.25" customHeight="1">
      <c r="B157" s="190"/>
      <c r="F157" s="190"/>
      <c r="H157" s="190"/>
      <c r="I157" s="95"/>
    </row>
    <row r="158" spans="2:9" ht="14.25" customHeight="1">
      <c r="B158" s="190"/>
      <c r="F158" s="190"/>
      <c r="H158" s="190"/>
      <c r="I158" s="95"/>
    </row>
    <row r="159" spans="2:9" ht="14.25" customHeight="1">
      <c r="B159" s="190"/>
      <c r="F159" s="190"/>
      <c r="H159" s="190"/>
      <c r="I159" s="95"/>
    </row>
    <row r="160" spans="2:9" ht="14.25" customHeight="1">
      <c r="B160" s="190"/>
      <c r="F160" s="190"/>
      <c r="H160" s="190"/>
      <c r="I160" s="95"/>
    </row>
    <row r="161" spans="2:9" ht="14.25" customHeight="1">
      <c r="B161" s="190"/>
      <c r="F161" s="190"/>
      <c r="H161" s="190"/>
      <c r="I161" s="95"/>
    </row>
    <row r="162" spans="2:9" ht="14.25" customHeight="1">
      <c r="B162" s="190"/>
      <c r="F162" s="190"/>
      <c r="H162" s="190"/>
      <c r="I162" s="95"/>
    </row>
    <row r="163" spans="2:9" ht="14.25" customHeight="1">
      <c r="B163" s="190"/>
      <c r="F163" s="190"/>
      <c r="H163" s="190"/>
      <c r="I163" s="95"/>
    </row>
    <row r="164" spans="2:9" ht="14.25" customHeight="1">
      <c r="B164" s="190"/>
      <c r="F164" s="190"/>
      <c r="H164" s="190"/>
      <c r="I164" s="95"/>
    </row>
    <row r="165" spans="2:9" ht="14.25" customHeight="1">
      <c r="B165" s="190"/>
      <c r="F165" s="190"/>
      <c r="H165" s="190"/>
      <c r="I165" s="95"/>
    </row>
    <row r="166" spans="2:9" ht="14.25" customHeight="1">
      <c r="B166" s="190"/>
      <c r="F166" s="190"/>
      <c r="H166" s="190"/>
      <c r="I166" s="95"/>
    </row>
    <row r="167" spans="2:9" ht="14.25" customHeight="1">
      <c r="B167" s="190"/>
      <c r="F167" s="190"/>
      <c r="H167" s="190"/>
      <c r="I167" s="95"/>
    </row>
    <row r="168" spans="2:9" ht="14.25" customHeight="1">
      <c r="B168" s="190"/>
      <c r="F168" s="190"/>
      <c r="H168" s="190"/>
      <c r="I168" s="95"/>
    </row>
    <row r="169" spans="2:9" ht="14.25" customHeight="1">
      <c r="B169" s="190"/>
      <c r="F169" s="190"/>
      <c r="H169" s="190"/>
      <c r="I169" s="95"/>
    </row>
    <row r="170" spans="2:9" ht="14.25" customHeight="1">
      <c r="B170" s="190"/>
      <c r="F170" s="190"/>
      <c r="H170" s="190"/>
      <c r="I170" s="95"/>
    </row>
    <row r="171" spans="2:9" ht="14.25" customHeight="1">
      <c r="B171" s="190"/>
      <c r="F171" s="190"/>
      <c r="H171" s="190"/>
      <c r="I171" s="95"/>
    </row>
    <row r="172" spans="2:9" ht="14.25" customHeight="1">
      <c r="B172" s="190"/>
      <c r="F172" s="190"/>
      <c r="H172" s="190"/>
      <c r="I172" s="95"/>
    </row>
    <row r="173" spans="2:9" ht="14.25" customHeight="1">
      <c r="B173" s="190"/>
      <c r="F173" s="190"/>
      <c r="H173" s="190"/>
      <c r="I173" s="95"/>
    </row>
    <row r="174" spans="2:9" ht="14.25" customHeight="1">
      <c r="B174" s="190"/>
      <c r="F174" s="190"/>
      <c r="H174" s="190"/>
      <c r="I174" s="95"/>
    </row>
    <row r="175" spans="2:9" ht="14.25" customHeight="1">
      <c r="B175" s="190"/>
      <c r="F175" s="190"/>
      <c r="H175" s="190"/>
      <c r="I175" s="95"/>
    </row>
    <row r="176" spans="2:9" ht="14.25" customHeight="1">
      <c r="B176" s="190"/>
      <c r="F176" s="190"/>
      <c r="H176" s="190"/>
      <c r="I176" s="95"/>
    </row>
    <row r="177" spans="2:9" ht="14.25" customHeight="1">
      <c r="B177" s="190"/>
      <c r="F177" s="190"/>
      <c r="H177" s="190"/>
      <c r="I177" s="95"/>
    </row>
    <row r="178" spans="2:9" ht="14.25" customHeight="1">
      <c r="B178" s="190"/>
      <c r="F178" s="190"/>
      <c r="H178" s="190"/>
      <c r="I178" s="95"/>
    </row>
    <row r="179" spans="2:9" ht="14.25" customHeight="1">
      <c r="B179" s="190"/>
      <c r="F179" s="190"/>
      <c r="H179" s="190"/>
      <c r="I179" s="95"/>
    </row>
    <row r="180" spans="2:9" ht="14.25" customHeight="1">
      <c r="B180" s="190"/>
      <c r="F180" s="190"/>
      <c r="H180" s="190"/>
      <c r="I180" s="95"/>
    </row>
    <row r="181" spans="2:9" ht="14.25" customHeight="1">
      <c r="B181" s="190"/>
      <c r="F181" s="190"/>
      <c r="H181" s="190"/>
      <c r="I181" s="95"/>
    </row>
    <row r="182" spans="2:9" ht="14.25" customHeight="1">
      <c r="B182" s="190"/>
      <c r="F182" s="190"/>
      <c r="H182" s="190"/>
      <c r="I182" s="95"/>
    </row>
    <row r="183" spans="2:9" ht="14.25" customHeight="1">
      <c r="B183" s="190"/>
      <c r="F183" s="190"/>
      <c r="H183" s="190"/>
      <c r="I183" s="95"/>
    </row>
    <row r="184" spans="2:9" ht="14.25" customHeight="1">
      <c r="B184" s="190"/>
      <c r="F184" s="190"/>
      <c r="H184" s="190"/>
      <c r="I184" s="95"/>
    </row>
    <row r="185" spans="2:9" ht="14.25" customHeight="1">
      <c r="B185" s="190"/>
      <c r="F185" s="190"/>
      <c r="H185" s="190"/>
      <c r="I185" s="95"/>
    </row>
    <row r="186" spans="2:9" ht="14.25" customHeight="1">
      <c r="B186" s="190"/>
      <c r="F186" s="190"/>
      <c r="H186" s="190"/>
      <c r="I186" s="95"/>
    </row>
    <row r="187" spans="2:9" ht="14.25" customHeight="1">
      <c r="B187" s="190"/>
      <c r="F187" s="190"/>
      <c r="H187" s="190"/>
      <c r="I187" s="95"/>
    </row>
    <row r="188" spans="2:9" ht="14.25" customHeight="1">
      <c r="B188" s="190"/>
      <c r="F188" s="190"/>
      <c r="H188" s="190"/>
      <c r="I188" s="95"/>
    </row>
    <row r="189" spans="2:9" ht="14.25" customHeight="1">
      <c r="B189" s="190"/>
      <c r="F189" s="190"/>
      <c r="H189" s="190"/>
      <c r="I189" s="95"/>
    </row>
    <row r="190" spans="2:9" ht="14.25" customHeight="1">
      <c r="B190" s="190"/>
      <c r="F190" s="190"/>
      <c r="H190" s="190"/>
      <c r="I190" s="95"/>
    </row>
    <row r="191" spans="2:9" ht="14.25" customHeight="1">
      <c r="B191" s="190"/>
      <c r="F191" s="190"/>
      <c r="H191" s="190"/>
      <c r="I191" s="95"/>
    </row>
    <row r="192" spans="2:9" ht="14.25" customHeight="1">
      <c r="B192" s="190"/>
      <c r="F192" s="190"/>
      <c r="H192" s="190"/>
      <c r="I192" s="95"/>
    </row>
    <row r="193" spans="2:9" ht="14.25" customHeight="1">
      <c r="B193" s="190"/>
      <c r="F193" s="190"/>
      <c r="H193" s="190"/>
      <c r="I193" s="95"/>
    </row>
    <row r="194" spans="2:9" ht="14.25" customHeight="1">
      <c r="B194" s="190"/>
      <c r="F194" s="190"/>
      <c r="H194" s="190"/>
      <c r="I194" s="95"/>
    </row>
    <row r="195" spans="2:9" ht="14.25" customHeight="1">
      <c r="B195" s="190"/>
      <c r="F195" s="190"/>
      <c r="H195" s="190"/>
      <c r="I195" s="95"/>
    </row>
    <row r="196" spans="2:9" ht="14.25" customHeight="1">
      <c r="B196" s="190"/>
      <c r="F196" s="190"/>
      <c r="H196" s="190"/>
      <c r="I196" s="95"/>
    </row>
    <row r="197" spans="2:9" ht="14.25" customHeight="1">
      <c r="B197" s="190"/>
      <c r="F197" s="190"/>
      <c r="H197" s="190"/>
      <c r="I197" s="95"/>
    </row>
    <row r="198" spans="2:9" ht="14.25" customHeight="1">
      <c r="B198" s="190"/>
      <c r="F198" s="190"/>
      <c r="H198" s="190"/>
      <c r="I198" s="95"/>
    </row>
    <row r="199" spans="2:9" ht="14.25" customHeight="1">
      <c r="B199" s="190"/>
      <c r="F199" s="190"/>
      <c r="H199" s="190"/>
      <c r="I199" s="95"/>
    </row>
    <row r="200" spans="2:9" ht="14.25" customHeight="1">
      <c r="B200" s="190"/>
      <c r="F200" s="190"/>
      <c r="H200" s="190"/>
      <c r="I200" s="95"/>
    </row>
    <row r="201" spans="2:9" ht="14.25" customHeight="1">
      <c r="B201" s="190"/>
      <c r="F201" s="190"/>
      <c r="H201" s="190"/>
      <c r="I201" s="95"/>
    </row>
    <row r="202" spans="2:9" ht="14.25" customHeight="1">
      <c r="B202" s="190"/>
      <c r="F202" s="190"/>
      <c r="H202" s="190"/>
      <c r="I202" s="95"/>
    </row>
    <row r="203" spans="2:9" ht="14.25" customHeight="1">
      <c r="B203" s="190"/>
      <c r="F203" s="190"/>
      <c r="H203" s="190"/>
      <c r="I203" s="95"/>
    </row>
    <row r="204" spans="2:9" ht="14.25" customHeight="1">
      <c r="B204" s="190"/>
      <c r="F204" s="190"/>
      <c r="H204" s="190"/>
      <c r="I204" s="95"/>
    </row>
    <row r="205" spans="2:9" ht="14.25" customHeight="1">
      <c r="B205" s="190"/>
      <c r="F205" s="190"/>
      <c r="H205" s="190"/>
      <c r="I205" s="95"/>
    </row>
    <row r="206" spans="2:9" ht="14.25" customHeight="1">
      <c r="B206" s="190"/>
      <c r="F206" s="190"/>
      <c r="H206" s="190"/>
      <c r="I206" s="95"/>
    </row>
    <row r="207" spans="2:9" ht="14.25" customHeight="1">
      <c r="B207" s="190"/>
      <c r="F207" s="190"/>
      <c r="H207" s="190"/>
      <c r="I207" s="95"/>
    </row>
    <row r="208" spans="2:9" ht="14.25" customHeight="1">
      <c r="B208" s="190"/>
      <c r="F208" s="190"/>
      <c r="H208" s="190"/>
      <c r="I208" s="95"/>
    </row>
    <row r="209" spans="2:9" ht="14.25" customHeight="1">
      <c r="B209" s="190"/>
      <c r="F209" s="190"/>
      <c r="H209" s="190"/>
      <c r="I209" s="95"/>
    </row>
    <row r="210" spans="2:9" ht="14.25" customHeight="1">
      <c r="B210" s="190"/>
      <c r="F210" s="190"/>
      <c r="H210" s="190"/>
      <c r="I210" s="95"/>
    </row>
    <row r="211" spans="2:9" ht="14.25" customHeight="1">
      <c r="B211" s="190"/>
      <c r="F211" s="190"/>
      <c r="H211" s="190"/>
      <c r="I211" s="95"/>
    </row>
    <row r="212" spans="2:9" ht="14.25" customHeight="1">
      <c r="B212" s="190"/>
      <c r="F212" s="190"/>
      <c r="H212" s="190"/>
      <c r="I212" s="95"/>
    </row>
    <row r="213" spans="2:9" ht="14.25" customHeight="1">
      <c r="B213" s="190"/>
      <c r="F213" s="190"/>
      <c r="H213" s="190"/>
      <c r="I213" s="95"/>
    </row>
    <row r="214" spans="2:9" ht="14.25" customHeight="1">
      <c r="B214" s="190"/>
      <c r="F214" s="190"/>
      <c r="H214" s="190"/>
      <c r="I214" s="95"/>
    </row>
    <row r="215" spans="2:9" ht="14.25" customHeight="1">
      <c r="B215" s="190"/>
      <c r="F215" s="190"/>
      <c r="H215" s="190"/>
      <c r="I215" s="95"/>
    </row>
    <row r="216" spans="2:9" ht="14.25" customHeight="1">
      <c r="B216" s="190"/>
      <c r="F216" s="190"/>
      <c r="H216" s="190"/>
      <c r="I216" s="95"/>
    </row>
    <row r="217" spans="2:9" ht="14.25" customHeight="1">
      <c r="B217" s="190"/>
      <c r="F217" s="190"/>
      <c r="H217" s="190"/>
      <c r="I217" s="95"/>
    </row>
    <row r="218" spans="2:9" ht="14.25" customHeight="1">
      <c r="B218" s="190"/>
      <c r="F218" s="190"/>
      <c r="H218" s="190"/>
      <c r="I218" s="95"/>
    </row>
    <row r="219" spans="2:9" ht="14.25" customHeight="1">
      <c r="B219" s="190"/>
      <c r="F219" s="190"/>
      <c r="H219" s="190"/>
      <c r="I219" s="95"/>
    </row>
    <row r="220" spans="2:9" ht="14.25" customHeight="1">
      <c r="B220" s="190"/>
      <c r="F220" s="190"/>
      <c r="H220" s="190"/>
      <c r="I220" s="95"/>
    </row>
    <row r="221" spans="2:9" ht="14.25" customHeight="1">
      <c r="B221" s="190"/>
      <c r="F221" s="190"/>
      <c r="H221" s="190"/>
      <c r="I221" s="95"/>
    </row>
    <row r="222" spans="2:9" ht="14.25" customHeight="1">
      <c r="B222" s="190"/>
      <c r="F222" s="190"/>
      <c r="H222" s="190"/>
      <c r="I222" s="95"/>
    </row>
    <row r="223" spans="2:9" ht="14.25" customHeight="1">
      <c r="B223" s="190"/>
      <c r="F223" s="190"/>
      <c r="H223" s="190"/>
      <c r="I223" s="95"/>
    </row>
    <row r="224" spans="2:9" ht="14.25" customHeight="1">
      <c r="B224" s="190"/>
      <c r="F224" s="190"/>
      <c r="H224" s="190"/>
      <c r="I224" s="95"/>
    </row>
    <row r="225" spans="2:9" ht="14.25" customHeight="1">
      <c r="B225" s="190"/>
      <c r="F225" s="190"/>
      <c r="H225" s="190"/>
      <c r="I225" s="95"/>
    </row>
    <row r="226" spans="2:9" ht="14.25" customHeight="1">
      <c r="B226" s="190"/>
      <c r="F226" s="190"/>
      <c r="H226" s="190"/>
      <c r="I226" s="95"/>
    </row>
    <row r="227" spans="2:9" ht="14.25" customHeight="1">
      <c r="B227" s="190"/>
      <c r="F227" s="190"/>
      <c r="H227" s="190"/>
      <c r="I227" s="95"/>
    </row>
    <row r="228" spans="2:9" ht="14.25" customHeight="1">
      <c r="B228" s="190"/>
      <c r="F228" s="190"/>
      <c r="H228" s="190"/>
      <c r="I228" s="95"/>
    </row>
    <row r="229" spans="2:9" ht="14.25" customHeight="1">
      <c r="B229" s="190"/>
      <c r="F229" s="190"/>
      <c r="H229" s="190"/>
      <c r="I229" s="95"/>
    </row>
    <row r="230" spans="2:9" ht="14.25" customHeight="1">
      <c r="B230" s="190"/>
      <c r="F230" s="190"/>
      <c r="H230" s="190"/>
      <c r="I230" s="95"/>
    </row>
    <row r="231" spans="2:9" ht="14.25" customHeight="1">
      <c r="B231" s="190"/>
      <c r="F231" s="190"/>
      <c r="H231" s="190"/>
      <c r="I231" s="95"/>
    </row>
    <row r="232" spans="2:9" ht="14.25" customHeight="1">
      <c r="B232" s="190"/>
      <c r="F232" s="190"/>
      <c r="H232" s="190"/>
      <c r="I232" s="95"/>
    </row>
    <row r="233" spans="2:9" ht="14.25" customHeight="1">
      <c r="B233" s="190"/>
      <c r="F233" s="190"/>
      <c r="H233" s="190"/>
      <c r="I233" s="95"/>
    </row>
    <row r="234" spans="2:9" ht="14.25" customHeight="1">
      <c r="B234" s="190"/>
      <c r="F234" s="190"/>
      <c r="H234" s="190"/>
      <c r="I234" s="95"/>
    </row>
    <row r="235" spans="2:9" ht="14.25" customHeight="1">
      <c r="B235" s="190"/>
      <c r="F235" s="190"/>
      <c r="H235" s="190"/>
      <c r="I235" s="95"/>
    </row>
    <row r="236" spans="2:9" ht="14.25" customHeight="1">
      <c r="B236" s="190"/>
      <c r="F236" s="190"/>
      <c r="H236" s="190"/>
      <c r="I236" s="95"/>
    </row>
    <row r="237" spans="2:9" ht="14.25" customHeight="1">
      <c r="B237" s="190"/>
      <c r="F237" s="190"/>
      <c r="H237" s="190"/>
      <c r="I237" s="95"/>
    </row>
    <row r="238" spans="2:9" ht="14.25" customHeight="1">
      <c r="B238" s="190"/>
      <c r="F238" s="190"/>
      <c r="H238" s="190"/>
      <c r="I238" s="95"/>
    </row>
    <row r="239" spans="2:9" ht="14.25" customHeight="1">
      <c r="B239" s="190"/>
      <c r="F239" s="190"/>
      <c r="H239" s="190"/>
      <c r="I239" s="95"/>
    </row>
    <row r="240" spans="2:9" ht="14.25" customHeight="1">
      <c r="B240" s="190"/>
      <c r="F240" s="190"/>
      <c r="H240" s="190"/>
      <c r="I240" s="95"/>
    </row>
    <row r="241" spans="2:9" ht="14.25" customHeight="1">
      <c r="B241" s="190"/>
      <c r="F241" s="190"/>
      <c r="H241" s="190"/>
      <c r="I241" s="95"/>
    </row>
    <row r="242" spans="2:9" ht="14.25" customHeight="1">
      <c r="B242" s="190"/>
      <c r="F242" s="190"/>
      <c r="H242" s="190"/>
      <c r="I242" s="95"/>
    </row>
    <row r="243" spans="2:9" ht="14.25" customHeight="1">
      <c r="B243" s="190"/>
      <c r="F243" s="190"/>
      <c r="H243" s="190"/>
      <c r="I243" s="95"/>
    </row>
    <row r="244" spans="2:9" ht="14.25" customHeight="1">
      <c r="B244" s="190"/>
      <c r="F244" s="190"/>
      <c r="H244" s="190"/>
      <c r="I244" s="95"/>
    </row>
    <row r="245" spans="2:9" ht="14.25" customHeight="1">
      <c r="B245" s="190"/>
      <c r="F245" s="190"/>
      <c r="H245" s="190"/>
      <c r="I245" s="95"/>
    </row>
    <row r="246" spans="2:9" ht="14.25" customHeight="1">
      <c r="B246" s="190"/>
      <c r="F246" s="190"/>
      <c r="H246" s="190"/>
      <c r="I246" s="95"/>
    </row>
    <row r="247" spans="2:9" ht="14.25" customHeight="1">
      <c r="B247" s="190"/>
      <c r="F247" s="190"/>
      <c r="H247" s="190"/>
      <c r="I247" s="95"/>
    </row>
    <row r="248" spans="2:9" ht="14.25" customHeight="1">
      <c r="B248" s="190"/>
      <c r="F248" s="190"/>
      <c r="H248" s="190"/>
      <c r="I248" s="95"/>
    </row>
    <row r="249" spans="2:9" ht="14.25" customHeight="1">
      <c r="B249" s="190"/>
      <c r="F249" s="190"/>
      <c r="H249" s="190"/>
      <c r="I249" s="95"/>
    </row>
    <row r="250" spans="2:9" ht="14.25" customHeight="1">
      <c r="B250" s="190"/>
      <c r="F250" s="190"/>
      <c r="H250" s="190"/>
      <c r="I250" s="95"/>
    </row>
    <row r="251" spans="2:9" ht="14.25" customHeight="1">
      <c r="B251" s="190"/>
      <c r="F251" s="190"/>
      <c r="H251" s="190"/>
      <c r="I251" s="95"/>
    </row>
    <row r="252" spans="2:9" ht="14.25" customHeight="1">
      <c r="B252" s="190"/>
      <c r="F252" s="190"/>
      <c r="H252" s="190"/>
      <c r="I252" s="95"/>
    </row>
    <row r="253" spans="2:9" ht="14.25" customHeight="1">
      <c r="B253" s="190"/>
      <c r="F253" s="190"/>
      <c r="H253" s="190"/>
      <c r="I253" s="95"/>
    </row>
    <row r="254" spans="2:9" ht="14.25" customHeight="1">
      <c r="B254" s="190"/>
      <c r="F254" s="190"/>
      <c r="H254" s="190"/>
      <c r="I254" s="95"/>
    </row>
    <row r="255" spans="2:9" ht="14.25" customHeight="1">
      <c r="B255" s="190"/>
      <c r="F255" s="190"/>
      <c r="H255" s="190"/>
      <c r="I255" s="95"/>
    </row>
    <row r="256" spans="2:9" ht="14.25" customHeight="1">
      <c r="B256" s="190"/>
      <c r="F256" s="190"/>
      <c r="H256" s="190"/>
      <c r="I256" s="95"/>
    </row>
    <row r="257" spans="2:9" ht="14.25" customHeight="1">
      <c r="B257" s="190"/>
      <c r="F257" s="190"/>
      <c r="H257" s="190"/>
      <c r="I257" s="95"/>
    </row>
    <row r="258" spans="2:9" ht="14.25" customHeight="1">
      <c r="B258" s="190"/>
      <c r="F258" s="190"/>
      <c r="H258" s="190"/>
      <c r="I258" s="95"/>
    </row>
    <row r="259" spans="2:9" ht="14.25" customHeight="1">
      <c r="B259" s="190"/>
      <c r="F259" s="190"/>
      <c r="H259" s="190"/>
      <c r="I259" s="95"/>
    </row>
    <row r="260" spans="2:9" ht="14.25" customHeight="1">
      <c r="B260" s="190"/>
      <c r="F260" s="190"/>
      <c r="H260" s="190"/>
      <c r="I260" s="95"/>
    </row>
    <row r="261" spans="2:9" ht="14.25" customHeight="1">
      <c r="B261" s="190"/>
      <c r="F261" s="190"/>
      <c r="H261" s="190"/>
      <c r="I261" s="95"/>
    </row>
    <row r="262" spans="2:9" ht="14.25" customHeight="1">
      <c r="B262" s="190"/>
      <c r="F262" s="190"/>
      <c r="H262" s="190"/>
      <c r="I262" s="95"/>
    </row>
    <row r="263" spans="2:9" ht="14.25" customHeight="1">
      <c r="B263" s="190"/>
      <c r="F263" s="190"/>
      <c r="H263" s="190"/>
      <c r="I263" s="95"/>
    </row>
    <row r="264" spans="2:9" ht="14.25" customHeight="1">
      <c r="B264" s="190"/>
      <c r="F264" s="190"/>
      <c r="H264" s="190"/>
      <c r="I264" s="95"/>
    </row>
    <row r="265" spans="2:9" ht="14.25" customHeight="1">
      <c r="B265" s="190"/>
      <c r="F265" s="190"/>
      <c r="H265" s="190"/>
      <c r="I265" s="95"/>
    </row>
    <row r="266" spans="2:9" ht="14.25" customHeight="1">
      <c r="B266" s="190"/>
      <c r="F266" s="190"/>
      <c r="H266" s="190"/>
      <c r="I266" s="95"/>
    </row>
    <row r="267" spans="2:9" ht="14.25" customHeight="1">
      <c r="B267" s="190"/>
      <c r="F267" s="190"/>
      <c r="H267" s="190"/>
      <c r="I267" s="95"/>
    </row>
    <row r="268" spans="2:9" ht="14.25" customHeight="1">
      <c r="B268" s="190"/>
      <c r="F268" s="190"/>
      <c r="H268" s="190"/>
      <c r="I268" s="95"/>
    </row>
    <row r="269" spans="2:9" ht="14.25" customHeight="1">
      <c r="B269" s="190"/>
      <c r="F269" s="190"/>
      <c r="H269" s="190"/>
      <c r="I269" s="95"/>
    </row>
    <row r="270" spans="2:9" ht="14.25" customHeight="1">
      <c r="B270" s="190"/>
      <c r="F270" s="190"/>
      <c r="H270" s="190"/>
      <c r="I270" s="95"/>
    </row>
    <row r="271" spans="2:9" ht="14.25" customHeight="1">
      <c r="B271" s="190"/>
      <c r="F271" s="190"/>
      <c r="H271" s="190"/>
      <c r="I271" s="95"/>
    </row>
    <row r="272" spans="2:9" ht="14.25" customHeight="1">
      <c r="B272" s="190"/>
      <c r="F272" s="190"/>
      <c r="H272" s="190"/>
      <c r="I272" s="95"/>
    </row>
    <row r="273" spans="2:9" ht="14.25" customHeight="1">
      <c r="B273" s="190"/>
      <c r="F273" s="190"/>
      <c r="H273" s="190"/>
      <c r="I273" s="95"/>
    </row>
    <row r="274" spans="2:9" ht="14.25" customHeight="1">
      <c r="B274" s="190"/>
      <c r="F274" s="190"/>
      <c r="H274" s="190"/>
      <c r="I274" s="95"/>
    </row>
    <row r="275" spans="2:9" ht="14.25" customHeight="1">
      <c r="B275" s="190"/>
      <c r="F275" s="190"/>
      <c r="H275" s="190"/>
      <c r="I275" s="95"/>
    </row>
    <row r="276" spans="2:9" ht="14.25" customHeight="1">
      <c r="B276" s="190"/>
      <c r="F276" s="190"/>
      <c r="H276" s="190"/>
      <c r="I276" s="95"/>
    </row>
    <row r="277" spans="2:9" ht="14.25" customHeight="1">
      <c r="B277" s="190"/>
      <c r="F277" s="190"/>
      <c r="H277" s="190"/>
      <c r="I277" s="95"/>
    </row>
    <row r="278" spans="2:9" ht="14.25" customHeight="1">
      <c r="B278" s="190"/>
      <c r="F278" s="190"/>
      <c r="H278" s="190"/>
      <c r="I278" s="95"/>
    </row>
    <row r="279" spans="2:9" ht="14.25" customHeight="1">
      <c r="B279" s="190"/>
      <c r="F279" s="190"/>
      <c r="H279" s="190"/>
      <c r="I279" s="95"/>
    </row>
    <row r="280" spans="2:9" ht="14.25" customHeight="1">
      <c r="B280" s="190"/>
      <c r="F280" s="190"/>
      <c r="H280" s="190"/>
      <c r="I280" s="95"/>
    </row>
    <row r="281" spans="2:9" ht="14.25" customHeight="1">
      <c r="B281" s="190"/>
      <c r="F281" s="190"/>
      <c r="H281" s="190"/>
      <c r="I281" s="95"/>
    </row>
    <row r="282" spans="2:9" ht="14.25" customHeight="1">
      <c r="B282" s="190"/>
      <c r="F282" s="190"/>
      <c r="H282" s="190"/>
      <c r="I282" s="95"/>
    </row>
    <row r="283" spans="2:9" ht="14.25" customHeight="1">
      <c r="B283" s="190"/>
      <c r="F283" s="190"/>
      <c r="H283" s="190"/>
      <c r="I283" s="95"/>
    </row>
    <row r="284" spans="2:9" ht="14.25" customHeight="1">
      <c r="B284" s="190"/>
      <c r="F284" s="190"/>
      <c r="H284" s="190"/>
      <c r="I284" s="95"/>
    </row>
    <row r="285" spans="2:9" ht="14.25" customHeight="1">
      <c r="B285" s="190"/>
      <c r="F285" s="190"/>
      <c r="H285" s="190"/>
      <c r="I285" s="95"/>
    </row>
    <row r="286" spans="2:9" ht="14.25" customHeight="1">
      <c r="B286" s="190"/>
      <c r="F286" s="190"/>
      <c r="H286" s="190"/>
      <c r="I286" s="95"/>
    </row>
    <row r="287" spans="2:9" ht="14.25" customHeight="1">
      <c r="B287" s="190"/>
      <c r="F287" s="190"/>
      <c r="H287" s="190"/>
      <c r="I287" s="95"/>
    </row>
    <row r="288" spans="2:9" ht="14.25" customHeight="1">
      <c r="B288" s="190"/>
      <c r="F288" s="190"/>
      <c r="H288" s="190"/>
      <c r="I288" s="95"/>
    </row>
    <row r="289" spans="2:9" ht="14.25" customHeight="1">
      <c r="B289" s="190"/>
      <c r="F289" s="190"/>
      <c r="H289" s="190"/>
      <c r="I289" s="95"/>
    </row>
    <row r="290" spans="2:9" ht="14.25" customHeight="1">
      <c r="B290" s="190"/>
      <c r="F290" s="190"/>
      <c r="H290" s="190"/>
      <c r="I290" s="95"/>
    </row>
    <row r="291" spans="2:9" ht="14.25" customHeight="1">
      <c r="B291" s="190"/>
      <c r="F291" s="190"/>
      <c r="H291" s="190"/>
      <c r="I291" s="95"/>
    </row>
    <row r="292" spans="2:9" ht="14.25" customHeight="1">
      <c r="B292" s="190"/>
      <c r="F292" s="190"/>
      <c r="H292" s="190"/>
      <c r="I292" s="95"/>
    </row>
    <row r="293" spans="2:9" ht="14.25" customHeight="1">
      <c r="B293" s="190"/>
      <c r="F293" s="190"/>
      <c r="H293" s="190"/>
      <c r="I293" s="95"/>
    </row>
    <row r="294" spans="2:9" ht="14.25" customHeight="1">
      <c r="B294" s="190"/>
      <c r="F294" s="190"/>
      <c r="H294" s="190"/>
      <c r="I294" s="95"/>
    </row>
    <row r="295" spans="2:9" ht="14.25" customHeight="1">
      <c r="B295" s="190"/>
      <c r="F295" s="190"/>
      <c r="H295" s="190"/>
      <c r="I295" s="95"/>
    </row>
    <row r="296" spans="2:9" ht="14.25" customHeight="1">
      <c r="B296" s="190"/>
      <c r="F296" s="190"/>
      <c r="H296" s="190"/>
      <c r="I296" s="95"/>
    </row>
    <row r="297" spans="2:9" ht="14.25" customHeight="1">
      <c r="B297" s="190"/>
      <c r="F297" s="190"/>
      <c r="H297" s="190"/>
      <c r="I297" s="95"/>
    </row>
    <row r="298" spans="2:9" ht="14.25" customHeight="1">
      <c r="B298" s="190"/>
      <c r="F298" s="190"/>
      <c r="H298" s="190"/>
      <c r="I298" s="95"/>
    </row>
    <row r="299" spans="2:9" ht="14.25" customHeight="1">
      <c r="B299" s="190"/>
      <c r="F299" s="190"/>
      <c r="H299" s="190"/>
      <c r="I299" s="95"/>
    </row>
    <row r="300" spans="2:9" ht="14.25" customHeight="1">
      <c r="B300" s="190"/>
      <c r="F300" s="190"/>
      <c r="H300" s="190"/>
      <c r="I300" s="95"/>
    </row>
    <row r="301" spans="2:9" ht="14.25" customHeight="1">
      <c r="B301" s="190"/>
      <c r="F301" s="190"/>
      <c r="H301" s="190"/>
      <c r="I301" s="95"/>
    </row>
    <row r="302" spans="2:9" ht="14.25" customHeight="1">
      <c r="B302" s="190"/>
      <c r="F302" s="190"/>
      <c r="H302" s="190"/>
      <c r="I302" s="95"/>
    </row>
    <row r="303" spans="2:9" ht="14.25" customHeight="1">
      <c r="B303" s="190"/>
      <c r="F303" s="190"/>
      <c r="H303" s="190"/>
      <c r="I303" s="95"/>
    </row>
    <row r="304" spans="2:9" ht="14.25" customHeight="1">
      <c r="B304" s="190"/>
      <c r="F304" s="190"/>
      <c r="H304" s="190"/>
      <c r="I304" s="95"/>
    </row>
    <row r="305" spans="2:9" ht="14.25" customHeight="1">
      <c r="B305" s="190"/>
      <c r="F305" s="190"/>
      <c r="H305" s="190"/>
      <c r="I305" s="95"/>
    </row>
    <row r="306" spans="2:9" ht="14.25" customHeight="1">
      <c r="B306" s="190"/>
      <c r="F306" s="190"/>
      <c r="H306" s="190"/>
      <c r="I306" s="95"/>
    </row>
    <row r="307" spans="2:9" ht="14.25" customHeight="1">
      <c r="B307" s="190"/>
      <c r="F307" s="190"/>
      <c r="H307" s="190"/>
      <c r="I307" s="95"/>
    </row>
    <row r="308" spans="2:9" ht="14.25" customHeight="1">
      <c r="B308" s="190"/>
      <c r="F308" s="190"/>
      <c r="H308" s="190"/>
      <c r="I308" s="95"/>
    </row>
    <row r="309" spans="2:9" ht="14.25" customHeight="1">
      <c r="B309" s="190"/>
      <c r="F309" s="190"/>
      <c r="H309" s="190"/>
      <c r="I309" s="95"/>
    </row>
    <row r="310" spans="2:9" ht="14.25" customHeight="1">
      <c r="B310" s="190"/>
      <c r="F310" s="190"/>
      <c r="H310" s="190"/>
      <c r="I310" s="95"/>
    </row>
    <row r="311" spans="2:9" ht="14.25" customHeight="1">
      <c r="B311" s="190"/>
      <c r="F311" s="190"/>
      <c r="H311" s="190"/>
      <c r="I311" s="95"/>
    </row>
    <row r="312" spans="2:9" ht="14.25" customHeight="1">
      <c r="B312" s="190"/>
      <c r="F312" s="190"/>
      <c r="H312" s="190"/>
      <c r="I312" s="95"/>
    </row>
    <row r="313" spans="2:9" ht="14.25" customHeight="1">
      <c r="B313" s="190"/>
      <c r="F313" s="190"/>
      <c r="H313" s="190"/>
      <c r="I313" s="95"/>
    </row>
    <row r="314" spans="2:9" ht="14.25" customHeight="1">
      <c r="B314" s="190"/>
      <c r="F314" s="190"/>
      <c r="H314" s="190"/>
      <c r="I314" s="95"/>
    </row>
    <row r="315" spans="2:9" ht="14.25" customHeight="1">
      <c r="B315" s="190"/>
      <c r="F315" s="190"/>
      <c r="H315" s="190"/>
      <c r="I315" s="95"/>
    </row>
    <row r="316" spans="2:9" ht="14.25" customHeight="1">
      <c r="B316" s="190"/>
      <c r="F316" s="190"/>
      <c r="H316" s="190"/>
      <c r="I316" s="95"/>
    </row>
    <row r="317" spans="2:9" ht="14.25" customHeight="1">
      <c r="B317" s="190"/>
      <c r="F317" s="190"/>
      <c r="H317" s="190"/>
      <c r="I317" s="95"/>
    </row>
    <row r="318" spans="2:9" ht="14.25" customHeight="1">
      <c r="B318" s="190"/>
      <c r="F318" s="190"/>
      <c r="H318" s="190"/>
      <c r="I318" s="95"/>
    </row>
    <row r="319" spans="2:9" ht="14.25" customHeight="1">
      <c r="B319" s="190"/>
      <c r="F319" s="190"/>
      <c r="H319" s="190"/>
      <c r="I319" s="95"/>
    </row>
    <row r="320" spans="2:9" ht="14.25" customHeight="1">
      <c r="B320" s="190"/>
      <c r="F320" s="190"/>
      <c r="H320" s="190"/>
      <c r="I320" s="95"/>
    </row>
    <row r="321" spans="2:9" ht="14.25" customHeight="1">
      <c r="B321" s="190"/>
      <c r="F321" s="190"/>
      <c r="H321" s="190"/>
      <c r="I321" s="95"/>
    </row>
    <row r="322" spans="2:9" ht="14.25" customHeight="1">
      <c r="B322" s="190"/>
      <c r="F322" s="190"/>
      <c r="H322" s="190"/>
      <c r="I322" s="95"/>
    </row>
    <row r="323" spans="2:9" ht="14.25" customHeight="1">
      <c r="B323" s="190"/>
      <c r="F323" s="190"/>
      <c r="H323" s="190"/>
      <c r="I323" s="95"/>
    </row>
    <row r="324" spans="2:9" ht="14.25" customHeight="1">
      <c r="B324" s="190"/>
      <c r="F324" s="190"/>
      <c r="H324" s="190"/>
      <c r="I324" s="95"/>
    </row>
    <row r="325" spans="2:9" ht="14.25" customHeight="1">
      <c r="B325" s="190"/>
      <c r="F325" s="190"/>
      <c r="H325" s="190"/>
      <c r="I325" s="95"/>
    </row>
    <row r="326" spans="2:9" ht="14.25" customHeight="1">
      <c r="B326" s="190"/>
      <c r="F326" s="190"/>
      <c r="H326" s="190"/>
      <c r="I326" s="95"/>
    </row>
    <row r="327" spans="2:9" ht="14.25" customHeight="1">
      <c r="B327" s="190"/>
      <c r="F327" s="190"/>
      <c r="H327" s="190"/>
      <c r="I327" s="95"/>
    </row>
    <row r="328" spans="2:9" ht="14.25" customHeight="1">
      <c r="B328" s="190"/>
      <c r="F328" s="190"/>
      <c r="H328" s="190"/>
      <c r="I328" s="95"/>
    </row>
    <row r="329" spans="2:9" ht="14.25" customHeight="1">
      <c r="B329" s="190"/>
      <c r="F329" s="190"/>
      <c r="H329" s="190"/>
      <c r="I329" s="95"/>
    </row>
    <row r="330" spans="2:9" ht="14.25" customHeight="1">
      <c r="B330" s="190"/>
      <c r="F330" s="190"/>
      <c r="H330" s="190"/>
      <c r="I330" s="95"/>
    </row>
    <row r="331" spans="2:9" ht="14.25" customHeight="1">
      <c r="B331" s="190"/>
      <c r="F331" s="190"/>
      <c r="H331" s="190"/>
      <c r="I331" s="95"/>
    </row>
    <row r="332" spans="2:9" ht="14.25" customHeight="1">
      <c r="B332" s="190"/>
      <c r="F332" s="190"/>
      <c r="H332" s="190"/>
      <c r="I332" s="95"/>
    </row>
    <row r="333" spans="2:9" ht="14.25" customHeight="1">
      <c r="B333" s="190"/>
      <c r="F333" s="190"/>
      <c r="H333" s="190"/>
      <c r="I333" s="95"/>
    </row>
    <row r="334" spans="2:9" ht="14.25" customHeight="1">
      <c r="B334" s="190"/>
      <c r="F334" s="190"/>
      <c r="H334" s="190"/>
      <c r="I334" s="95"/>
    </row>
    <row r="335" spans="2:9" ht="14.25" customHeight="1">
      <c r="B335" s="190"/>
      <c r="F335" s="190"/>
      <c r="H335" s="190"/>
      <c r="I335" s="95"/>
    </row>
    <row r="336" spans="2:9" ht="14.25" customHeight="1">
      <c r="B336" s="190"/>
      <c r="F336" s="190"/>
      <c r="H336" s="190"/>
      <c r="I336" s="95"/>
    </row>
    <row r="337" spans="2:9" ht="14.25" customHeight="1">
      <c r="B337" s="190"/>
      <c r="F337" s="190"/>
      <c r="H337" s="190"/>
      <c r="I337" s="95"/>
    </row>
    <row r="338" spans="2:9" ht="14.25" customHeight="1">
      <c r="B338" s="190"/>
      <c r="F338" s="190"/>
      <c r="H338" s="190"/>
      <c r="I338" s="95"/>
    </row>
    <row r="339" spans="2:9" ht="14.25" customHeight="1">
      <c r="B339" s="190"/>
      <c r="F339" s="190"/>
      <c r="H339" s="190"/>
      <c r="I339" s="95"/>
    </row>
    <row r="340" spans="2:9" ht="14.25" customHeight="1">
      <c r="B340" s="190"/>
      <c r="F340" s="190"/>
      <c r="H340" s="190"/>
      <c r="I340" s="95"/>
    </row>
    <row r="341" spans="2:9" ht="14.25" customHeight="1">
      <c r="B341" s="190"/>
      <c r="F341" s="190"/>
      <c r="H341" s="190"/>
      <c r="I341" s="95"/>
    </row>
    <row r="342" spans="2:9" ht="14.25" customHeight="1">
      <c r="B342" s="190"/>
      <c r="F342" s="190"/>
      <c r="H342" s="190"/>
      <c r="I342" s="95"/>
    </row>
    <row r="343" spans="2:9" ht="14.25" customHeight="1">
      <c r="B343" s="190"/>
      <c r="F343" s="190"/>
      <c r="H343" s="190"/>
      <c r="I343" s="95"/>
    </row>
    <row r="344" spans="2:9" ht="14.25" customHeight="1">
      <c r="B344" s="190"/>
      <c r="F344" s="190"/>
      <c r="H344" s="190"/>
      <c r="I344" s="95"/>
    </row>
    <row r="345" spans="2:9" ht="14.25" customHeight="1">
      <c r="B345" s="190"/>
      <c r="F345" s="190"/>
      <c r="H345" s="190"/>
      <c r="I345" s="95"/>
    </row>
    <row r="346" spans="2:9" ht="14.25" customHeight="1">
      <c r="B346" s="190"/>
      <c r="F346" s="190"/>
      <c r="H346" s="190"/>
      <c r="I346" s="95"/>
    </row>
    <row r="347" spans="2:9" ht="14.25" customHeight="1">
      <c r="B347" s="190"/>
      <c r="F347" s="190"/>
      <c r="H347" s="190"/>
      <c r="I347" s="95"/>
    </row>
    <row r="348" spans="2:9" ht="14.25" customHeight="1">
      <c r="B348" s="190"/>
      <c r="F348" s="190"/>
      <c r="H348" s="190"/>
      <c r="I348" s="95"/>
    </row>
    <row r="349" spans="2:9" ht="14.25" customHeight="1">
      <c r="B349" s="190"/>
      <c r="F349" s="190"/>
      <c r="H349" s="190"/>
      <c r="I349" s="95"/>
    </row>
    <row r="350" spans="2:9" ht="14.25" customHeight="1">
      <c r="B350" s="190"/>
      <c r="F350" s="190"/>
      <c r="H350" s="190"/>
      <c r="I350" s="95"/>
    </row>
    <row r="351" spans="2:9" ht="14.25" customHeight="1">
      <c r="B351" s="190"/>
      <c r="F351" s="190"/>
      <c r="H351" s="190"/>
      <c r="I351" s="95"/>
    </row>
    <row r="352" spans="2:9" ht="14.25" customHeight="1">
      <c r="B352" s="190"/>
      <c r="F352" s="190"/>
      <c r="H352" s="190"/>
      <c r="I352" s="95"/>
    </row>
    <row r="353" spans="2:9" ht="14.25" customHeight="1">
      <c r="B353" s="190"/>
      <c r="F353" s="190"/>
      <c r="H353" s="190"/>
      <c r="I353" s="95"/>
    </row>
    <row r="354" spans="2:9" ht="14.25" customHeight="1">
      <c r="B354" s="190"/>
      <c r="F354" s="190"/>
      <c r="H354" s="190"/>
      <c r="I354" s="95"/>
    </row>
    <row r="355" spans="2:9" ht="14.25" customHeight="1">
      <c r="B355" s="190"/>
      <c r="F355" s="190"/>
      <c r="H355" s="190"/>
      <c r="I355" s="95"/>
    </row>
    <row r="356" spans="2:9" ht="14.25" customHeight="1">
      <c r="B356" s="190"/>
      <c r="F356" s="190"/>
      <c r="H356" s="190"/>
      <c r="I356" s="95"/>
    </row>
    <row r="357" spans="2:9" ht="14.25" customHeight="1">
      <c r="B357" s="190"/>
      <c r="F357" s="190"/>
      <c r="H357" s="190"/>
      <c r="I357" s="95"/>
    </row>
    <row r="358" spans="2:9" ht="14.25" customHeight="1">
      <c r="B358" s="190"/>
      <c r="F358" s="190"/>
      <c r="H358" s="190"/>
      <c r="I358" s="95"/>
    </row>
    <row r="359" spans="2:9" ht="14.25" customHeight="1">
      <c r="B359" s="190"/>
      <c r="F359" s="190"/>
      <c r="H359" s="190"/>
      <c r="I359" s="95"/>
    </row>
    <row r="360" spans="2:9" ht="14.25" customHeight="1">
      <c r="B360" s="190"/>
      <c r="F360" s="190"/>
      <c r="H360" s="190"/>
      <c r="I360" s="95"/>
    </row>
    <row r="361" spans="2:9" ht="14.25" customHeight="1">
      <c r="B361" s="190"/>
      <c r="F361" s="190"/>
      <c r="H361" s="190"/>
      <c r="I361" s="95"/>
    </row>
    <row r="362" spans="2:9" ht="14.25" customHeight="1">
      <c r="B362" s="190"/>
      <c r="F362" s="190"/>
      <c r="H362" s="190"/>
      <c r="I362" s="95"/>
    </row>
    <row r="363" spans="2:9" ht="14.25" customHeight="1">
      <c r="B363" s="190"/>
      <c r="F363" s="190"/>
      <c r="H363" s="190"/>
      <c r="I363" s="95"/>
    </row>
    <row r="364" spans="2:9" ht="14.25" customHeight="1">
      <c r="B364" s="190"/>
      <c r="F364" s="190"/>
      <c r="H364" s="190"/>
      <c r="I364" s="95"/>
    </row>
    <row r="365" spans="2:9" ht="14.25" customHeight="1">
      <c r="B365" s="190"/>
      <c r="F365" s="190"/>
      <c r="H365" s="190"/>
      <c r="I365" s="95"/>
    </row>
    <row r="366" spans="2:9" ht="14.25" customHeight="1">
      <c r="B366" s="190"/>
      <c r="F366" s="190"/>
      <c r="H366" s="190"/>
      <c r="I366" s="95"/>
    </row>
    <row r="367" spans="2:9" ht="14.25" customHeight="1">
      <c r="B367" s="190"/>
      <c r="F367" s="190"/>
      <c r="H367" s="190"/>
      <c r="I367" s="95"/>
    </row>
    <row r="368" spans="2:9" ht="14.25" customHeight="1">
      <c r="B368" s="190"/>
      <c r="F368" s="190"/>
      <c r="H368" s="190"/>
      <c r="I368" s="95"/>
    </row>
    <row r="369" spans="2:9" ht="14.25" customHeight="1">
      <c r="B369" s="190"/>
      <c r="F369" s="190"/>
      <c r="H369" s="190"/>
      <c r="I369" s="95"/>
    </row>
    <row r="370" spans="2:9" ht="14.25" customHeight="1">
      <c r="B370" s="190"/>
      <c r="F370" s="190"/>
      <c r="H370" s="190"/>
      <c r="I370" s="95"/>
    </row>
    <row r="371" spans="2:9" ht="14.25" customHeight="1">
      <c r="B371" s="190"/>
      <c r="F371" s="190"/>
      <c r="H371" s="190"/>
      <c r="I371" s="95"/>
    </row>
    <row r="372" spans="2:9" ht="14.25" customHeight="1">
      <c r="B372" s="190"/>
      <c r="F372" s="190"/>
      <c r="H372" s="190"/>
      <c r="I372" s="95"/>
    </row>
    <row r="373" spans="2:9" ht="14.25" customHeight="1">
      <c r="B373" s="190"/>
      <c r="F373" s="190"/>
      <c r="H373" s="190"/>
      <c r="I373" s="95"/>
    </row>
    <row r="374" spans="2:9" ht="14.25" customHeight="1">
      <c r="B374" s="190"/>
      <c r="F374" s="190"/>
      <c r="H374" s="190"/>
      <c r="I374" s="95"/>
    </row>
    <row r="375" spans="2:9" ht="14.25" customHeight="1">
      <c r="B375" s="190"/>
      <c r="F375" s="190"/>
      <c r="H375" s="190"/>
      <c r="I375" s="95"/>
    </row>
    <row r="376" spans="2:9" ht="14.25" customHeight="1">
      <c r="B376" s="190"/>
      <c r="F376" s="190"/>
      <c r="H376" s="190"/>
      <c r="I376" s="95"/>
    </row>
    <row r="377" spans="2:9" ht="14.25" customHeight="1">
      <c r="B377" s="190"/>
      <c r="F377" s="190"/>
      <c r="H377" s="190"/>
      <c r="I377" s="95"/>
    </row>
    <row r="378" spans="2:9" ht="14.25" customHeight="1">
      <c r="B378" s="190"/>
      <c r="F378" s="190"/>
      <c r="H378" s="190"/>
      <c r="I378" s="95"/>
    </row>
    <row r="379" spans="2:9" ht="14.25" customHeight="1">
      <c r="B379" s="190"/>
      <c r="F379" s="190"/>
      <c r="H379" s="190"/>
      <c r="I379" s="95"/>
    </row>
    <row r="380" spans="2:9" ht="14.25" customHeight="1">
      <c r="B380" s="190"/>
      <c r="F380" s="190"/>
      <c r="H380" s="190"/>
      <c r="I380" s="95"/>
    </row>
    <row r="381" spans="2:9" ht="14.25" customHeight="1">
      <c r="B381" s="190"/>
      <c r="F381" s="190"/>
      <c r="H381" s="190"/>
      <c r="I381" s="95"/>
    </row>
    <row r="382" spans="2:9" ht="14.25" customHeight="1">
      <c r="B382" s="190"/>
      <c r="F382" s="190"/>
      <c r="H382" s="190"/>
      <c r="I382" s="95"/>
    </row>
    <row r="383" spans="2:9" ht="14.25" customHeight="1">
      <c r="B383" s="190"/>
      <c r="F383" s="190"/>
      <c r="H383" s="190"/>
      <c r="I383" s="95"/>
    </row>
    <row r="384" spans="2:9" ht="14.25" customHeight="1">
      <c r="B384" s="190"/>
      <c r="F384" s="190"/>
      <c r="H384" s="190"/>
      <c r="I384" s="95"/>
    </row>
    <row r="385" spans="2:9" ht="14.25" customHeight="1">
      <c r="B385" s="190"/>
      <c r="F385" s="190"/>
      <c r="H385" s="190"/>
      <c r="I385" s="95"/>
    </row>
    <row r="386" spans="2:9" ht="14.25" customHeight="1">
      <c r="B386" s="190"/>
      <c r="F386" s="190"/>
      <c r="H386" s="190"/>
      <c r="I386" s="95"/>
    </row>
    <row r="387" spans="2:9" ht="14.25" customHeight="1">
      <c r="B387" s="190"/>
      <c r="F387" s="190"/>
      <c r="H387" s="190"/>
      <c r="I387" s="95"/>
    </row>
    <row r="388" spans="2:9" ht="14.25" customHeight="1">
      <c r="B388" s="190"/>
      <c r="F388" s="190"/>
      <c r="H388" s="190"/>
      <c r="I388" s="95"/>
    </row>
    <row r="389" spans="2:9" ht="14.25" customHeight="1">
      <c r="B389" s="190"/>
      <c r="F389" s="190"/>
      <c r="H389" s="190"/>
      <c r="I389" s="95"/>
    </row>
    <row r="390" spans="2:9" ht="14.25" customHeight="1">
      <c r="B390" s="190"/>
      <c r="F390" s="190"/>
      <c r="H390" s="190"/>
      <c r="I390" s="95"/>
    </row>
    <row r="391" spans="2:9" ht="14.25" customHeight="1">
      <c r="B391" s="190"/>
      <c r="F391" s="190"/>
      <c r="H391" s="190"/>
      <c r="I391" s="95"/>
    </row>
    <row r="392" spans="2:9" ht="14.25" customHeight="1">
      <c r="B392" s="190"/>
      <c r="F392" s="190"/>
      <c r="H392" s="190"/>
      <c r="I392" s="95"/>
    </row>
    <row r="393" spans="2:9" ht="14.25" customHeight="1">
      <c r="B393" s="190"/>
      <c r="F393" s="190"/>
      <c r="H393" s="190"/>
      <c r="I393" s="95"/>
    </row>
    <row r="394" spans="2:9" ht="14.25" customHeight="1">
      <c r="B394" s="190"/>
      <c r="F394" s="190"/>
      <c r="H394" s="190"/>
      <c r="I394" s="95"/>
    </row>
    <row r="395" spans="2:9" ht="14.25" customHeight="1">
      <c r="B395" s="190"/>
      <c r="F395" s="190"/>
      <c r="H395" s="190"/>
      <c r="I395" s="95"/>
    </row>
    <row r="396" spans="2:9" ht="14.25" customHeight="1">
      <c r="B396" s="190"/>
      <c r="F396" s="190"/>
      <c r="H396" s="190"/>
      <c r="I396" s="95"/>
    </row>
    <row r="397" spans="2:9" ht="14.25" customHeight="1">
      <c r="B397" s="190"/>
      <c r="F397" s="190"/>
      <c r="H397" s="190"/>
      <c r="I397" s="95"/>
    </row>
    <row r="398" spans="2:9" ht="14.25" customHeight="1">
      <c r="B398" s="190"/>
      <c r="F398" s="190"/>
      <c r="H398" s="190"/>
      <c r="I398" s="95"/>
    </row>
    <row r="399" spans="2:9" ht="14.25" customHeight="1">
      <c r="B399" s="190"/>
      <c r="F399" s="190"/>
      <c r="H399" s="190"/>
      <c r="I399" s="95"/>
    </row>
    <row r="400" spans="2:9" ht="14.25" customHeight="1">
      <c r="B400" s="190"/>
      <c r="F400" s="190"/>
      <c r="H400" s="190"/>
      <c r="I400" s="95"/>
    </row>
    <row r="401" spans="2:9" ht="14.25" customHeight="1">
      <c r="B401" s="190"/>
      <c r="F401" s="190"/>
      <c r="H401" s="190"/>
      <c r="I401" s="95"/>
    </row>
    <row r="402" spans="2:9" ht="14.25" customHeight="1">
      <c r="B402" s="190"/>
      <c r="F402" s="190"/>
      <c r="H402" s="190"/>
      <c r="I402" s="95"/>
    </row>
    <row r="403" spans="2:9" ht="14.25" customHeight="1">
      <c r="B403" s="190"/>
      <c r="F403" s="190"/>
      <c r="H403" s="190"/>
      <c r="I403" s="95"/>
    </row>
    <row r="404" spans="2:9" ht="14.25" customHeight="1">
      <c r="B404" s="190"/>
      <c r="F404" s="190"/>
      <c r="H404" s="190"/>
      <c r="I404" s="95"/>
    </row>
    <row r="405" spans="2:9" ht="14.25" customHeight="1">
      <c r="B405" s="190"/>
      <c r="F405" s="190"/>
      <c r="H405" s="190"/>
      <c r="I405" s="95"/>
    </row>
    <row r="406" spans="2:9" ht="14.25" customHeight="1">
      <c r="B406" s="190"/>
      <c r="F406" s="190"/>
      <c r="H406" s="190"/>
      <c r="I406" s="95"/>
    </row>
    <row r="407" spans="2:9" ht="14.25" customHeight="1">
      <c r="B407" s="190"/>
      <c r="F407" s="190"/>
      <c r="H407" s="190"/>
      <c r="I407" s="95"/>
    </row>
    <row r="408" spans="2:9" ht="14.25" customHeight="1">
      <c r="B408" s="190"/>
      <c r="F408" s="190"/>
      <c r="H408" s="190"/>
      <c r="I408" s="95"/>
    </row>
    <row r="409" spans="2:9" ht="14.25" customHeight="1">
      <c r="B409" s="190"/>
      <c r="F409" s="190"/>
      <c r="H409" s="190"/>
      <c r="I409" s="95"/>
    </row>
    <row r="410" spans="2:9" ht="14.25" customHeight="1">
      <c r="B410" s="190"/>
      <c r="F410" s="190"/>
      <c r="H410" s="190"/>
      <c r="I410" s="95"/>
    </row>
    <row r="411" spans="2:9" ht="14.25" customHeight="1">
      <c r="B411" s="190"/>
      <c r="F411" s="190"/>
      <c r="H411" s="190"/>
      <c r="I411" s="95"/>
    </row>
    <row r="412" spans="2:9" ht="14.25" customHeight="1">
      <c r="B412" s="190"/>
      <c r="F412" s="190"/>
      <c r="H412" s="190"/>
      <c r="I412" s="95"/>
    </row>
    <row r="413" spans="2:9" ht="14.25" customHeight="1">
      <c r="B413" s="190"/>
      <c r="F413" s="190"/>
      <c r="H413" s="190"/>
      <c r="I413" s="95"/>
    </row>
    <row r="414" spans="2:9" ht="14.25" customHeight="1">
      <c r="B414" s="190"/>
      <c r="F414" s="190"/>
      <c r="H414" s="190"/>
      <c r="I414" s="95"/>
    </row>
    <row r="415" spans="2:9" ht="14.25" customHeight="1">
      <c r="B415" s="190"/>
      <c r="F415" s="190"/>
      <c r="H415" s="190"/>
      <c r="I415" s="95"/>
    </row>
    <row r="416" spans="2:9" ht="14.25" customHeight="1">
      <c r="B416" s="190"/>
      <c r="F416" s="190"/>
      <c r="H416" s="190"/>
      <c r="I416" s="95"/>
    </row>
    <row r="417" spans="2:9" ht="14.25" customHeight="1">
      <c r="B417" s="190"/>
      <c r="F417" s="190"/>
      <c r="H417" s="190"/>
      <c r="I417" s="95"/>
    </row>
    <row r="418" spans="2:9" ht="14.25" customHeight="1">
      <c r="B418" s="190"/>
      <c r="F418" s="190"/>
      <c r="H418" s="190"/>
      <c r="I418" s="95"/>
    </row>
    <row r="419" spans="2:9" ht="14.25" customHeight="1">
      <c r="B419" s="190"/>
      <c r="F419" s="190"/>
      <c r="H419" s="190"/>
      <c r="I419" s="95"/>
    </row>
    <row r="420" spans="2:9" ht="14.25" customHeight="1">
      <c r="B420" s="190"/>
      <c r="F420" s="190"/>
      <c r="H420" s="190"/>
      <c r="I420" s="95"/>
    </row>
    <row r="421" spans="2:9" ht="14.25" customHeight="1">
      <c r="B421" s="190"/>
      <c r="F421" s="190"/>
      <c r="H421" s="190"/>
      <c r="I421" s="95"/>
    </row>
    <row r="422" spans="2:9" ht="14.25" customHeight="1">
      <c r="B422" s="190"/>
      <c r="F422" s="190"/>
      <c r="H422" s="190"/>
      <c r="I422" s="95"/>
    </row>
    <row r="423" spans="2:9" ht="14.25" customHeight="1">
      <c r="B423" s="190"/>
      <c r="F423" s="190"/>
      <c r="H423" s="190"/>
      <c r="I423" s="95"/>
    </row>
    <row r="424" spans="2:9" ht="14.25" customHeight="1">
      <c r="B424" s="190"/>
      <c r="F424" s="190"/>
      <c r="H424" s="190"/>
      <c r="I424" s="95"/>
    </row>
    <row r="425" spans="2:9" ht="14.25" customHeight="1">
      <c r="B425" s="190"/>
      <c r="F425" s="190"/>
      <c r="H425" s="190"/>
      <c r="I425" s="95"/>
    </row>
    <row r="426" spans="2:9" ht="14.25" customHeight="1">
      <c r="B426" s="190"/>
      <c r="F426" s="190"/>
      <c r="H426" s="190"/>
      <c r="I426" s="95"/>
    </row>
    <row r="427" spans="2:9" ht="14.25" customHeight="1">
      <c r="B427" s="190"/>
      <c r="F427" s="190"/>
      <c r="H427" s="190"/>
      <c r="I427" s="95"/>
    </row>
    <row r="428" spans="2:9" ht="14.25" customHeight="1">
      <c r="B428" s="190"/>
      <c r="F428" s="190"/>
      <c r="H428" s="190"/>
      <c r="I428" s="95"/>
    </row>
    <row r="429" spans="2:9" ht="14.25" customHeight="1">
      <c r="B429" s="190"/>
      <c r="F429" s="190"/>
      <c r="H429" s="190"/>
      <c r="I429" s="95"/>
    </row>
    <row r="430" spans="2:9" ht="14.25" customHeight="1">
      <c r="B430" s="190"/>
      <c r="F430" s="190"/>
      <c r="H430" s="190"/>
      <c r="I430" s="95"/>
    </row>
    <row r="431" spans="2:9" ht="14.25" customHeight="1">
      <c r="B431" s="190"/>
      <c r="F431" s="190"/>
      <c r="H431" s="190"/>
      <c r="I431" s="95"/>
    </row>
    <row r="432" spans="2:9" ht="14.25" customHeight="1">
      <c r="B432" s="190"/>
      <c r="F432" s="190"/>
      <c r="H432" s="190"/>
      <c r="I432" s="95"/>
    </row>
    <row r="433" spans="2:9" ht="14.25" customHeight="1">
      <c r="B433" s="190"/>
      <c r="F433" s="190"/>
      <c r="H433" s="190"/>
      <c r="I433" s="95"/>
    </row>
    <row r="434" spans="2:9" ht="14.25" customHeight="1">
      <c r="B434" s="190"/>
      <c r="F434" s="190"/>
      <c r="H434" s="190"/>
      <c r="I434" s="95"/>
    </row>
    <row r="435" spans="2:9" ht="14.25" customHeight="1">
      <c r="B435" s="190"/>
      <c r="F435" s="190"/>
      <c r="H435" s="190"/>
      <c r="I435" s="95"/>
    </row>
    <row r="436" spans="2:9" ht="14.25" customHeight="1">
      <c r="B436" s="190"/>
      <c r="F436" s="190"/>
      <c r="H436" s="190"/>
      <c r="I436" s="95"/>
    </row>
    <row r="437" spans="2:9" ht="14.25" customHeight="1">
      <c r="B437" s="190"/>
      <c r="F437" s="190"/>
      <c r="H437" s="190"/>
      <c r="I437" s="95"/>
    </row>
    <row r="438" spans="2:9" ht="14.25" customHeight="1">
      <c r="B438" s="190"/>
      <c r="F438" s="190"/>
      <c r="H438" s="190"/>
      <c r="I438" s="95"/>
    </row>
    <row r="439" spans="2:9" ht="14.25" customHeight="1">
      <c r="B439" s="190"/>
      <c r="F439" s="190"/>
      <c r="H439" s="190"/>
      <c r="I439" s="95"/>
    </row>
    <row r="440" spans="2:9" ht="14.25" customHeight="1">
      <c r="B440" s="190"/>
      <c r="F440" s="190"/>
      <c r="H440" s="190"/>
      <c r="I440" s="95"/>
    </row>
    <row r="441" spans="2:9" ht="14.25" customHeight="1">
      <c r="B441" s="190"/>
      <c r="F441" s="190"/>
      <c r="H441" s="190"/>
      <c r="I441" s="95"/>
    </row>
    <row r="442" spans="2:9" ht="14.25" customHeight="1">
      <c r="B442" s="190"/>
      <c r="F442" s="190"/>
      <c r="H442" s="190"/>
      <c r="I442" s="95"/>
    </row>
    <row r="443" spans="2:9" ht="14.25" customHeight="1">
      <c r="B443" s="190"/>
      <c r="F443" s="190"/>
      <c r="H443" s="190"/>
      <c r="I443" s="95"/>
    </row>
    <row r="444" spans="2:9" ht="14.25" customHeight="1">
      <c r="B444" s="190"/>
      <c r="F444" s="190"/>
      <c r="H444" s="190"/>
      <c r="I444" s="95"/>
    </row>
    <row r="445" spans="2:9" ht="14.25" customHeight="1">
      <c r="B445" s="190"/>
      <c r="F445" s="190"/>
      <c r="H445" s="190"/>
      <c r="I445" s="95"/>
    </row>
    <row r="446" spans="2:9" ht="14.25" customHeight="1">
      <c r="B446" s="190"/>
      <c r="F446" s="190"/>
      <c r="H446" s="190"/>
      <c r="I446" s="95"/>
    </row>
    <row r="447" spans="2:9" ht="14.25" customHeight="1">
      <c r="B447" s="190"/>
      <c r="F447" s="190"/>
      <c r="H447" s="190"/>
      <c r="I447" s="95"/>
    </row>
    <row r="448" spans="2:9" ht="14.25" customHeight="1">
      <c r="B448" s="190"/>
      <c r="F448" s="190"/>
      <c r="H448" s="190"/>
      <c r="I448" s="95"/>
    </row>
    <row r="449" spans="2:9" ht="14.25" customHeight="1">
      <c r="B449" s="190"/>
      <c r="F449" s="190"/>
      <c r="H449" s="190"/>
      <c r="I449" s="95"/>
    </row>
    <row r="450" spans="2:9" ht="14.25" customHeight="1">
      <c r="B450" s="190"/>
      <c r="F450" s="190"/>
      <c r="H450" s="190"/>
      <c r="I450" s="95"/>
    </row>
    <row r="451" spans="2:9" ht="14.25" customHeight="1">
      <c r="B451" s="190"/>
      <c r="F451" s="190"/>
      <c r="H451" s="190"/>
      <c r="I451" s="95"/>
    </row>
    <row r="452" spans="2:9" ht="14.25" customHeight="1">
      <c r="B452" s="190"/>
      <c r="F452" s="190"/>
      <c r="H452" s="190"/>
      <c r="I452" s="95"/>
    </row>
    <row r="453" spans="2:9" ht="14.25" customHeight="1">
      <c r="B453" s="190"/>
      <c r="F453" s="190"/>
      <c r="H453" s="190"/>
      <c r="I453" s="95"/>
    </row>
    <row r="454" spans="2:9" ht="14.25" customHeight="1">
      <c r="B454" s="190"/>
      <c r="F454" s="190"/>
      <c r="H454" s="190"/>
      <c r="I454" s="95"/>
    </row>
    <row r="455" spans="2:9" ht="14.25" customHeight="1">
      <c r="B455" s="190"/>
      <c r="F455" s="190"/>
      <c r="H455" s="190"/>
      <c r="I455" s="95"/>
    </row>
    <row r="456" spans="2:9" ht="14.25" customHeight="1">
      <c r="B456" s="190"/>
      <c r="F456" s="190"/>
      <c r="H456" s="190"/>
      <c r="I456" s="95"/>
    </row>
    <row r="457" spans="2:9" ht="14.25" customHeight="1">
      <c r="B457" s="190"/>
      <c r="F457" s="190"/>
      <c r="H457" s="190"/>
      <c r="I457" s="95"/>
    </row>
    <row r="458" spans="2:9" ht="14.25" customHeight="1">
      <c r="B458" s="190"/>
      <c r="F458" s="190"/>
      <c r="H458" s="190"/>
      <c r="I458" s="95"/>
    </row>
    <row r="459" spans="2:9" ht="14.25" customHeight="1">
      <c r="B459" s="190"/>
      <c r="F459" s="190"/>
      <c r="H459" s="190"/>
      <c r="I459" s="95"/>
    </row>
    <row r="460" spans="2:9" ht="14.25" customHeight="1">
      <c r="B460" s="190"/>
      <c r="F460" s="190"/>
      <c r="H460" s="190"/>
      <c r="I460" s="95"/>
    </row>
    <row r="461" spans="2:9" ht="14.25" customHeight="1">
      <c r="B461" s="190"/>
      <c r="F461" s="190"/>
      <c r="H461" s="190"/>
      <c r="I461" s="95"/>
    </row>
    <row r="462" spans="2:9" ht="14.25" customHeight="1">
      <c r="B462" s="190"/>
      <c r="F462" s="190"/>
      <c r="H462" s="190"/>
      <c r="I462" s="95"/>
    </row>
    <row r="463" spans="2:9" ht="14.25" customHeight="1">
      <c r="B463" s="190"/>
      <c r="F463" s="190"/>
      <c r="H463" s="190"/>
      <c r="I463" s="95"/>
    </row>
    <row r="464" spans="2:9" ht="14.25" customHeight="1">
      <c r="B464" s="190"/>
      <c r="F464" s="190"/>
      <c r="H464" s="190"/>
      <c r="I464" s="95"/>
    </row>
    <row r="465" spans="2:9" ht="14.25" customHeight="1">
      <c r="B465" s="190"/>
      <c r="F465" s="190"/>
      <c r="H465" s="190"/>
      <c r="I465" s="95"/>
    </row>
    <row r="466" spans="2:9" ht="14.25" customHeight="1">
      <c r="B466" s="190"/>
      <c r="F466" s="190"/>
      <c r="H466" s="190"/>
      <c r="I466" s="95"/>
    </row>
    <row r="467" spans="2:9" ht="14.25" customHeight="1">
      <c r="B467" s="190"/>
      <c r="F467" s="190"/>
      <c r="H467" s="190"/>
      <c r="I467" s="95"/>
    </row>
    <row r="468" spans="2:9" ht="14.25" customHeight="1">
      <c r="B468" s="190"/>
      <c r="F468" s="190"/>
      <c r="H468" s="190"/>
      <c r="I468" s="95"/>
    </row>
    <row r="469" spans="2:9" ht="14.25" customHeight="1">
      <c r="B469" s="190"/>
      <c r="F469" s="190"/>
      <c r="H469" s="190"/>
      <c r="I469" s="95"/>
    </row>
    <row r="470" spans="2:9" ht="14.25" customHeight="1">
      <c r="B470" s="190"/>
      <c r="F470" s="190"/>
      <c r="H470" s="190"/>
      <c r="I470" s="95"/>
    </row>
    <row r="471" spans="2:9" ht="14.25" customHeight="1">
      <c r="B471" s="190"/>
      <c r="F471" s="190"/>
      <c r="H471" s="190"/>
      <c r="I471" s="95"/>
    </row>
    <row r="472" spans="2:9" ht="14.25" customHeight="1">
      <c r="B472" s="190"/>
      <c r="F472" s="190"/>
      <c r="H472" s="190"/>
      <c r="I472" s="95"/>
    </row>
    <row r="473" spans="2:9" ht="14.25" customHeight="1">
      <c r="B473" s="190"/>
      <c r="F473" s="190"/>
      <c r="H473" s="190"/>
      <c r="I473" s="95"/>
    </row>
    <row r="474" spans="2:9" ht="14.25" customHeight="1">
      <c r="B474" s="190"/>
      <c r="F474" s="190"/>
      <c r="H474" s="190"/>
      <c r="I474" s="95"/>
    </row>
    <row r="475" spans="2:9" ht="14.25" customHeight="1">
      <c r="B475" s="190"/>
      <c r="F475" s="190"/>
      <c r="H475" s="190"/>
      <c r="I475" s="95"/>
    </row>
    <row r="476" spans="2:9" ht="14.25" customHeight="1">
      <c r="B476" s="190"/>
      <c r="F476" s="190"/>
      <c r="H476" s="190"/>
      <c r="I476" s="95"/>
    </row>
    <row r="477" spans="2:9" ht="14.25" customHeight="1">
      <c r="B477" s="190"/>
      <c r="F477" s="190"/>
      <c r="H477" s="190"/>
      <c r="I477" s="95"/>
    </row>
    <row r="478" spans="2:9" ht="14.25" customHeight="1">
      <c r="B478" s="190"/>
      <c r="F478" s="190"/>
      <c r="H478" s="190"/>
      <c r="I478" s="95"/>
    </row>
    <row r="479" spans="2:9" ht="14.25" customHeight="1">
      <c r="B479" s="190"/>
      <c r="F479" s="190"/>
      <c r="H479" s="190"/>
      <c r="I479" s="95"/>
    </row>
    <row r="480" spans="2:9" ht="14.25" customHeight="1">
      <c r="B480" s="190"/>
      <c r="F480" s="190"/>
      <c r="H480" s="190"/>
      <c r="I480" s="95"/>
    </row>
    <row r="481" spans="2:9" ht="14.25" customHeight="1">
      <c r="B481" s="190"/>
      <c r="F481" s="190"/>
      <c r="H481" s="190"/>
      <c r="I481" s="95"/>
    </row>
    <row r="482" spans="2:9" ht="14.25" customHeight="1">
      <c r="B482" s="190"/>
      <c r="F482" s="190"/>
      <c r="H482" s="190"/>
      <c r="I482" s="95"/>
    </row>
    <row r="483" spans="2:9" ht="14.25" customHeight="1">
      <c r="B483" s="190"/>
      <c r="F483" s="190"/>
      <c r="H483" s="190"/>
      <c r="I483" s="95"/>
    </row>
    <row r="484" spans="2:9" ht="14.25" customHeight="1">
      <c r="B484" s="190"/>
      <c r="F484" s="190"/>
      <c r="H484" s="190"/>
      <c r="I484" s="95"/>
    </row>
    <row r="485" spans="2:9" ht="14.25" customHeight="1">
      <c r="B485" s="190"/>
      <c r="F485" s="190"/>
      <c r="H485" s="190"/>
      <c r="I485" s="95"/>
    </row>
    <row r="486" spans="2:9" ht="14.25" customHeight="1">
      <c r="B486" s="190"/>
      <c r="F486" s="190"/>
      <c r="H486" s="190"/>
      <c r="I486" s="95"/>
    </row>
    <row r="487" spans="2:9" ht="14.25" customHeight="1">
      <c r="B487" s="190"/>
      <c r="F487" s="190"/>
      <c r="H487" s="190"/>
      <c r="I487" s="95"/>
    </row>
    <row r="488" spans="2:9" ht="14.25" customHeight="1">
      <c r="B488" s="190"/>
      <c r="F488" s="190"/>
      <c r="H488" s="190"/>
      <c r="I488" s="95"/>
    </row>
    <row r="489" spans="2:9" ht="14.25" customHeight="1">
      <c r="B489" s="190"/>
      <c r="F489" s="190"/>
      <c r="H489" s="190"/>
      <c r="I489" s="95"/>
    </row>
    <row r="490" spans="2:9" ht="14.25" customHeight="1">
      <c r="B490" s="190"/>
      <c r="F490" s="190"/>
      <c r="H490" s="190"/>
      <c r="I490" s="95"/>
    </row>
    <row r="491" spans="2:9" ht="14.25" customHeight="1">
      <c r="B491" s="190"/>
      <c r="F491" s="190"/>
      <c r="H491" s="190"/>
      <c r="I491" s="95"/>
    </row>
    <row r="492" spans="2:9" ht="14.25" customHeight="1">
      <c r="B492" s="190"/>
      <c r="F492" s="190"/>
      <c r="H492" s="190"/>
      <c r="I492" s="95"/>
    </row>
    <row r="493" spans="2:9" ht="14.25" customHeight="1">
      <c r="B493" s="190"/>
      <c r="F493" s="190"/>
      <c r="H493" s="190"/>
      <c r="I493" s="95"/>
    </row>
    <row r="494" spans="2:9" ht="14.25" customHeight="1">
      <c r="B494" s="190"/>
      <c r="F494" s="190"/>
      <c r="H494" s="190"/>
      <c r="I494" s="95"/>
    </row>
    <row r="495" spans="2:9" ht="14.25" customHeight="1">
      <c r="B495" s="190"/>
      <c r="F495" s="190"/>
      <c r="H495" s="190"/>
      <c r="I495" s="95"/>
    </row>
    <row r="496" spans="2:9" ht="14.25" customHeight="1">
      <c r="B496" s="190"/>
      <c r="F496" s="190"/>
      <c r="H496" s="190"/>
      <c r="I496" s="95"/>
    </row>
    <row r="497" spans="2:9" ht="14.25" customHeight="1">
      <c r="B497" s="190"/>
      <c r="F497" s="190"/>
      <c r="H497" s="190"/>
      <c r="I497" s="95"/>
    </row>
    <row r="498" spans="2:9" ht="14.25" customHeight="1">
      <c r="B498" s="190"/>
      <c r="F498" s="190"/>
      <c r="H498" s="190"/>
      <c r="I498" s="95"/>
    </row>
    <row r="499" spans="2:9" ht="14.25" customHeight="1">
      <c r="B499" s="190"/>
      <c r="F499" s="190"/>
      <c r="H499" s="190"/>
      <c r="I499" s="95"/>
    </row>
    <row r="500" spans="2:9" ht="14.25" customHeight="1">
      <c r="B500" s="190"/>
      <c r="F500" s="190"/>
      <c r="H500" s="190"/>
      <c r="I500" s="95"/>
    </row>
    <row r="501" spans="2:9" ht="14.25" customHeight="1">
      <c r="B501" s="190"/>
      <c r="F501" s="190"/>
      <c r="H501" s="190"/>
      <c r="I501" s="95"/>
    </row>
    <row r="502" spans="2:9" ht="14.25" customHeight="1">
      <c r="B502" s="190"/>
      <c r="F502" s="190"/>
      <c r="H502" s="190"/>
      <c r="I502" s="95"/>
    </row>
    <row r="503" spans="2:9" ht="14.25" customHeight="1">
      <c r="B503" s="190"/>
      <c r="F503" s="190"/>
      <c r="H503" s="190"/>
      <c r="I503" s="95"/>
    </row>
    <row r="504" spans="2:9" ht="14.25" customHeight="1">
      <c r="B504" s="190"/>
      <c r="F504" s="190"/>
      <c r="H504" s="190"/>
      <c r="I504" s="95"/>
    </row>
    <row r="505" spans="2:9" ht="14.25" customHeight="1">
      <c r="B505" s="190"/>
      <c r="F505" s="190"/>
      <c r="H505" s="190"/>
      <c r="I505" s="95"/>
    </row>
    <row r="506" spans="2:9" ht="14.25" customHeight="1">
      <c r="B506" s="190"/>
      <c r="F506" s="190"/>
      <c r="H506" s="190"/>
      <c r="I506" s="95"/>
    </row>
    <row r="507" spans="2:9" ht="14.25" customHeight="1">
      <c r="B507" s="190"/>
      <c r="F507" s="190"/>
      <c r="H507" s="190"/>
      <c r="I507" s="95"/>
    </row>
    <row r="508" spans="2:9" ht="14.25" customHeight="1">
      <c r="B508" s="190"/>
      <c r="F508" s="190"/>
      <c r="H508" s="190"/>
      <c r="I508" s="95"/>
    </row>
    <row r="509" spans="2:9" ht="14.25" customHeight="1">
      <c r="B509" s="190"/>
      <c r="F509" s="190"/>
      <c r="H509" s="190"/>
      <c r="I509" s="95"/>
    </row>
    <row r="510" spans="2:9" ht="14.25" customHeight="1">
      <c r="B510" s="190"/>
      <c r="F510" s="190"/>
      <c r="H510" s="190"/>
      <c r="I510" s="95"/>
    </row>
    <row r="511" spans="2:9" ht="14.25" customHeight="1">
      <c r="B511" s="190"/>
      <c r="F511" s="190"/>
      <c r="H511" s="190"/>
      <c r="I511" s="95"/>
    </row>
    <row r="512" spans="2:9" ht="14.25" customHeight="1">
      <c r="B512" s="190"/>
      <c r="F512" s="190"/>
      <c r="H512" s="190"/>
      <c r="I512" s="95"/>
    </row>
    <row r="513" spans="2:9" ht="14.25" customHeight="1">
      <c r="B513" s="190"/>
      <c r="F513" s="190"/>
      <c r="H513" s="190"/>
      <c r="I513" s="95"/>
    </row>
    <row r="514" spans="2:9" ht="14.25" customHeight="1">
      <c r="B514" s="190"/>
      <c r="F514" s="190"/>
      <c r="H514" s="190"/>
      <c r="I514" s="95"/>
    </row>
    <row r="515" spans="2:9" ht="14.25" customHeight="1">
      <c r="B515" s="190"/>
      <c r="F515" s="190"/>
      <c r="H515" s="190"/>
      <c r="I515" s="95"/>
    </row>
    <row r="516" spans="2:9" ht="14.25" customHeight="1">
      <c r="B516" s="190"/>
      <c r="F516" s="190"/>
      <c r="H516" s="190"/>
      <c r="I516" s="95"/>
    </row>
    <row r="517" spans="2:9" ht="14.25" customHeight="1">
      <c r="B517" s="190"/>
      <c r="F517" s="190"/>
      <c r="H517" s="190"/>
      <c r="I517" s="95"/>
    </row>
    <row r="518" spans="2:9" ht="14.25" customHeight="1">
      <c r="B518" s="190"/>
      <c r="F518" s="190"/>
      <c r="H518" s="190"/>
      <c r="I518" s="95"/>
    </row>
    <row r="519" spans="2:9" ht="14.25" customHeight="1">
      <c r="B519" s="190"/>
      <c r="F519" s="190"/>
      <c r="H519" s="190"/>
      <c r="I519" s="95"/>
    </row>
    <row r="520" spans="2:9" ht="14.25" customHeight="1">
      <c r="B520" s="190"/>
      <c r="F520" s="190"/>
      <c r="H520" s="190"/>
      <c r="I520" s="95"/>
    </row>
    <row r="521" spans="2:9" ht="14.25" customHeight="1">
      <c r="B521" s="190"/>
      <c r="F521" s="190"/>
      <c r="H521" s="190"/>
      <c r="I521" s="95"/>
    </row>
    <row r="522" spans="2:9" ht="14.25" customHeight="1">
      <c r="B522" s="190"/>
      <c r="F522" s="190"/>
      <c r="H522" s="190"/>
      <c r="I522" s="95"/>
    </row>
    <row r="523" spans="2:9" ht="14.25" customHeight="1">
      <c r="B523" s="190"/>
      <c r="F523" s="190"/>
      <c r="H523" s="190"/>
      <c r="I523" s="95"/>
    </row>
    <row r="524" spans="2:9" ht="14.25" customHeight="1">
      <c r="B524" s="190"/>
      <c r="F524" s="190"/>
      <c r="H524" s="190"/>
      <c r="I524" s="95"/>
    </row>
    <row r="525" spans="2:9" ht="14.25" customHeight="1">
      <c r="B525" s="190"/>
      <c r="F525" s="190"/>
      <c r="H525" s="190"/>
      <c r="I525" s="95"/>
    </row>
    <row r="526" spans="2:9" ht="14.25" customHeight="1">
      <c r="B526" s="190"/>
      <c r="F526" s="190"/>
      <c r="H526" s="190"/>
      <c r="I526" s="95"/>
    </row>
    <row r="527" spans="2:9" ht="14.25" customHeight="1">
      <c r="B527" s="190"/>
      <c r="F527" s="190"/>
      <c r="H527" s="190"/>
      <c r="I527" s="95"/>
    </row>
    <row r="528" spans="2:9" ht="14.25" customHeight="1">
      <c r="B528" s="190"/>
      <c r="F528" s="190"/>
      <c r="H528" s="190"/>
      <c r="I528" s="95"/>
    </row>
    <row r="529" spans="2:9" ht="14.25" customHeight="1">
      <c r="B529" s="190"/>
      <c r="F529" s="190"/>
      <c r="H529" s="190"/>
      <c r="I529" s="95"/>
    </row>
    <row r="530" spans="2:9" ht="14.25" customHeight="1">
      <c r="B530" s="190"/>
      <c r="F530" s="190"/>
      <c r="H530" s="190"/>
      <c r="I530" s="95"/>
    </row>
    <row r="531" spans="2:9" ht="14.25" customHeight="1">
      <c r="B531" s="190"/>
      <c r="F531" s="190"/>
      <c r="H531" s="190"/>
      <c r="I531" s="95"/>
    </row>
    <row r="532" spans="2:9" ht="14.25" customHeight="1">
      <c r="B532" s="190"/>
      <c r="F532" s="190"/>
      <c r="H532" s="190"/>
      <c r="I532" s="95"/>
    </row>
    <row r="533" spans="2:9" ht="14.25" customHeight="1">
      <c r="B533" s="190"/>
      <c r="F533" s="190"/>
      <c r="H533" s="190"/>
      <c r="I533" s="95"/>
    </row>
    <row r="534" spans="2:9" ht="14.25" customHeight="1">
      <c r="B534" s="190"/>
      <c r="F534" s="190"/>
      <c r="H534" s="190"/>
      <c r="I534" s="95"/>
    </row>
    <row r="535" spans="2:9" ht="14.25" customHeight="1">
      <c r="B535" s="190"/>
      <c r="F535" s="190"/>
      <c r="H535" s="190"/>
      <c r="I535" s="95"/>
    </row>
    <row r="536" spans="2:9" ht="14.25" customHeight="1">
      <c r="B536" s="190"/>
      <c r="F536" s="190"/>
      <c r="H536" s="190"/>
      <c r="I536" s="95"/>
    </row>
    <row r="537" spans="2:9" ht="14.25" customHeight="1">
      <c r="B537" s="190"/>
      <c r="F537" s="190"/>
      <c r="H537" s="190"/>
      <c r="I537" s="95"/>
    </row>
    <row r="538" spans="2:9" ht="14.25" customHeight="1">
      <c r="B538" s="190"/>
      <c r="F538" s="190"/>
      <c r="H538" s="190"/>
      <c r="I538" s="95"/>
    </row>
    <row r="539" spans="2:9" ht="14.25" customHeight="1">
      <c r="B539" s="190"/>
      <c r="F539" s="190"/>
      <c r="H539" s="190"/>
      <c r="I539" s="95"/>
    </row>
    <row r="540" spans="2:9" ht="14.25" customHeight="1">
      <c r="B540" s="190"/>
      <c r="F540" s="190"/>
      <c r="H540" s="190"/>
      <c r="I540" s="95"/>
    </row>
    <row r="541" spans="2:9" ht="14.25" customHeight="1">
      <c r="B541" s="190"/>
      <c r="F541" s="190"/>
      <c r="H541" s="190"/>
      <c r="I541" s="95"/>
    </row>
    <row r="542" spans="2:9" ht="14.25" customHeight="1">
      <c r="B542" s="190"/>
      <c r="F542" s="190"/>
      <c r="H542" s="190"/>
      <c r="I542" s="95"/>
    </row>
    <row r="543" spans="2:9" ht="14.25" customHeight="1">
      <c r="B543" s="190"/>
      <c r="F543" s="190"/>
      <c r="H543" s="190"/>
      <c r="I543" s="95"/>
    </row>
    <row r="544" spans="2:9" ht="14.25" customHeight="1">
      <c r="B544" s="190"/>
      <c r="F544" s="190"/>
      <c r="H544" s="190"/>
      <c r="I544" s="95"/>
    </row>
    <row r="545" spans="2:9" ht="14.25" customHeight="1">
      <c r="B545" s="190"/>
      <c r="F545" s="190"/>
      <c r="H545" s="190"/>
      <c r="I545" s="95"/>
    </row>
    <row r="546" spans="2:9" ht="14.25" customHeight="1">
      <c r="B546" s="190"/>
      <c r="F546" s="190"/>
      <c r="H546" s="190"/>
      <c r="I546" s="95"/>
    </row>
    <row r="547" spans="2:9" ht="14.25" customHeight="1">
      <c r="B547" s="190"/>
      <c r="F547" s="190"/>
      <c r="H547" s="190"/>
      <c r="I547" s="95"/>
    </row>
    <row r="548" spans="2:9" ht="14.25" customHeight="1">
      <c r="B548" s="190"/>
      <c r="F548" s="190"/>
      <c r="H548" s="190"/>
      <c r="I548" s="95"/>
    </row>
    <row r="549" spans="2:9" ht="14.25" customHeight="1">
      <c r="B549" s="190"/>
      <c r="F549" s="190"/>
      <c r="H549" s="190"/>
      <c r="I549" s="95"/>
    </row>
    <row r="550" spans="2:9" ht="14.25" customHeight="1">
      <c r="B550" s="190"/>
      <c r="F550" s="190"/>
      <c r="H550" s="190"/>
      <c r="I550" s="95"/>
    </row>
    <row r="551" spans="2:9" ht="14.25" customHeight="1">
      <c r="B551" s="190"/>
      <c r="F551" s="190"/>
      <c r="H551" s="190"/>
      <c r="I551" s="95"/>
    </row>
    <row r="552" spans="2:9" ht="14.25" customHeight="1">
      <c r="B552" s="190"/>
      <c r="F552" s="190"/>
      <c r="H552" s="190"/>
      <c r="I552" s="95"/>
    </row>
    <row r="553" spans="2:9" ht="14.25" customHeight="1">
      <c r="B553" s="190"/>
      <c r="F553" s="190"/>
      <c r="H553" s="190"/>
      <c r="I553" s="95"/>
    </row>
    <row r="554" spans="2:9" ht="14.25" customHeight="1">
      <c r="B554" s="190"/>
      <c r="F554" s="190"/>
      <c r="H554" s="190"/>
      <c r="I554" s="95"/>
    </row>
    <row r="555" spans="2:9" ht="14.25" customHeight="1">
      <c r="B555" s="190"/>
      <c r="F555" s="190"/>
      <c r="H555" s="190"/>
      <c r="I555" s="95"/>
    </row>
    <row r="556" spans="2:9" ht="14.25" customHeight="1">
      <c r="B556" s="190"/>
      <c r="F556" s="190"/>
      <c r="H556" s="190"/>
      <c r="I556" s="95"/>
    </row>
    <row r="557" spans="2:9" ht="14.25" customHeight="1">
      <c r="B557" s="190"/>
      <c r="F557" s="190"/>
      <c r="H557" s="190"/>
      <c r="I557" s="95"/>
    </row>
    <row r="558" spans="2:9" ht="14.25" customHeight="1">
      <c r="B558" s="190"/>
      <c r="F558" s="190"/>
      <c r="H558" s="190"/>
      <c r="I558" s="95"/>
    </row>
    <row r="559" spans="2:9" ht="14.25" customHeight="1">
      <c r="B559" s="190"/>
      <c r="F559" s="190"/>
      <c r="H559" s="190"/>
      <c r="I559" s="95"/>
    </row>
    <row r="560" spans="2:9" ht="14.25" customHeight="1">
      <c r="B560" s="190"/>
      <c r="F560" s="190"/>
      <c r="H560" s="190"/>
      <c r="I560" s="95"/>
    </row>
    <row r="561" spans="2:9" ht="14.25" customHeight="1">
      <c r="B561" s="190"/>
      <c r="F561" s="190"/>
      <c r="H561" s="190"/>
      <c r="I561" s="95"/>
    </row>
    <row r="562" spans="2:9" ht="14.25" customHeight="1">
      <c r="B562" s="190"/>
      <c r="F562" s="190"/>
      <c r="H562" s="190"/>
      <c r="I562" s="95"/>
    </row>
    <row r="563" spans="2:9" ht="14.25" customHeight="1">
      <c r="B563" s="190"/>
      <c r="F563" s="190"/>
      <c r="H563" s="190"/>
      <c r="I563" s="95"/>
    </row>
    <row r="564" spans="2:9" ht="14.25" customHeight="1">
      <c r="B564" s="190"/>
      <c r="F564" s="190"/>
      <c r="H564" s="190"/>
      <c r="I564" s="95"/>
    </row>
    <row r="565" spans="2:9" ht="14.25" customHeight="1">
      <c r="B565" s="190"/>
      <c r="F565" s="190"/>
      <c r="H565" s="190"/>
      <c r="I565" s="95"/>
    </row>
    <row r="566" spans="2:9" ht="14.25" customHeight="1">
      <c r="B566" s="190"/>
      <c r="F566" s="190"/>
      <c r="H566" s="190"/>
      <c r="I566" s="95"/>
    </row>
    <row r="567" spans="2:9" ht="14.25" customHeight="1">
      <c r="B567" s="190"/>
      <c r="F567" s="190"/>
      <c r="H567" s="190"/>
      <c r="I567" s="95"/>
    </row>
    <row r="568" spans="2:9" ht="14.25" customHeight="1">
      <c r="B568" s="190"/>
      <c r="F568" s="190"/>
      <c r="H568" s="190"/>
      <c r="I568" s="95"/>
    </row>
    <row r="569" spans="2:9" ht="14.25" customHeight="1">
      <c r="B569" s="190"/>
      <c r="F569" s="190"/>
      <c r="H569" s="190"/>
      <c r="I569" s="95"/>
    </row>
    <row r="570" spans="2:9" ht="14.25" customHeight="1">
      <c r="B570" s="190"/>
      <c r="F570" s="190"/>
      <c r="H570" s="190"/>
      <c r="I570" s="95"/>
    </row>
    <row r="571" spans="2:9" ht="14.25" customHeight="1">
      <c r="B571" s="190"/>
      <c r="F571" s="190"/>
      <c r="H571" s="190"/>
      <c r="I571" s="95"/>
    </row>
    <row r="572" spans="2:9" ht="14.25" customHeight="1">
      <c r="B572" s="190"/>
      <c r="F572" s="190"/>
      <c r="H572" s="190"/>
      <c r="I572" s="95"/>
    </row>
    <row r="573" spans="2:9" ht="14.25" customHeight="1">
      <c r="B573" s="190"/>
      <c r="F573" s="190"/>
      <c r="H573" s="190"/>
      <c r="I573" s="95"/>
    </row>
    <row r="574" spans="2:9" ht="14.25" customHeight="1">
      <c r="B574" s="190"/>
      <c r="F574" s="190"/>
      <c r="H574" s="190"/>
      <c r="I574" s="95"/>
    </row>
    <row r="575" spans="2:9" ht="14.25" customHeight="1">
      <c r="B575" s="190"/>
      <c r="F575" s="190"/>
      <c r="H575" s="190"/>
      <c r="I575" s="95"/>
    </row>
    <row r="576" spans="2:9" ht="14.25" customHeight="1">
      <c r="B576" s="190"/>
      <c r="F576" s="190"/>
      <c r="H576" s="190"/>
      <c r="I576" s="95"/>
    </row>
    <row r="577" spans="2:9" ht="14.25" customHeight="1">
      <c r="B577" s="190"/>
      <c r="F577" s="190"/>
      <c r="H577" s="190"/>
      <c r="I577" s="95"/>
    </row>
    <row r="578" spans="2:9" ht="14.25" customHeight="1">
      <c r="B578" s="190"/>
      <c r="F578" s="190"/>
      <c r="H578" s="190"/>
      <c r="I578" s="95"/>
    </row>
    <row r="579" spans="2:9" ht="14.25" customHeight="1">
      <c r="B579" s="190"/>
      <c r="F579" s="190"/>
      <c r="H579" s="190"/>
      <c r="I579" s="95"/>
    </row>
    <row r="580" spans="2:9" ht="14.25" customHeight="1">
      <c r="B580" s="190"/>
      <c r="F580" s="190"/>
      <c r="H580" s="190"/>
      <c r="I580" s="95"/>
    </row>
    <row r="581" spans="2:9" ht="14.25" customHeight="1">
      <c r="B581" s="190"/>
      <c r="F581" s="190"/>
      <c r="H581" s="190"/>
      <c r="I581" s="95"/>
    </row>
    <row r="582" spans="2:9" ht="14.25" customHeight="1">
      <c r="B582" s="190"/>
      <c r="F582" s="190"/>
      <c r="H582" s="190"/>
      <c r="I582" s="95"/>
    </row>
    <row r="583" spans="2:9" ht="14.25" customHeight="1">
      <c r="B583" s="190"/>
      <c r="F583" s="190"/>
      <c r="H583" s="190"/>
      <c r="I583" s="95"/>
    </row>
    <row r="584" spans="2:9" ht="14.25" customHeight="1">
      <c r="B584" s="190"/>
      <c r="F584" s="190"/>
      <c r="H584" s="190"/>
      <c r="I584" s="95"/>
    </row>
    <row r="585" spans="2:9" ht="14.25" customHeight="1">
      <c r="B585" s="190"/>
      <c r="F585" s="190"/>
      <c r="H585" s="190"/>
      <c r="I585" s="95"/>
    </row>
    <row r="586" spans="2:9" ht="14.25" customHeight="1">
      <c r="B586" s="190"/>
      <c r="F586" s="190"/>
      <c r="H586" s="190"/>
      <c r="I586" s="95"/>
    </row>
    <row r="587" spans="2:9" ht="14.25" customHeight="1">
      <c r="B587" s="190"/>
      <c r="F587" s="190"/>
      <c r="H587" s="190"/>
      <c r="I587" s="95"/>
    </row>
    <row r="588" spans="2:9" ht="14.25" customHeight="1">
      <c r="B588" s="190"/>
      <c r="F588" s="190"/>
      <c r="H588" s="190"/>
      <c r="I588" s="95"/>
    </row>
    <row r="589" spans="2:9" ht="14.25" customHeight="1">
      <c r="B589" s="190"/>
      <c r="F589" s="190"/>
      <c r="H589" s="190"/>
      <c r="I589" s="95"/>
    </row>
    <row r="590" spans="2:9" ht="14.25" customHeight="1">
      <c r="B590" s="190"/>
      <c r="F590" s="190"/>
      <c r="H590" s="190"/>
      <c r="I590" s="95"/>
    </row>
    <row r="591" spans="2:9" ht="14.25" customHeight="1">
      <c r="B591" s="190"/>
      <c r="F591" s="190"/>
      <c r="H591" s="190"/>
      <c r="I591" s="95"/>
    </row>
    <row r="592" spans="2:9" ht="14.25" customHeight="1">
      <c r="B592" s="190"/>
      <c r="F592" s="190"/>
      <c r="H592" s="190"/>
      <c r="I592" s="95"/>
    </row>
    <row r="593" spans="2:9" ht="14.25" customHeight="1">
      <c r="B593" s="190"/>
      <c r="F593" s="190"/>
      <c r="H593" s="190"/>
      <c r="I593" s="95"/>
    </row>
    <row r="594" spans="2:9" ht="14.25" customHeight="1">
      <c r="B594" s="190"/>
      <c r="F594" s="190"/>
      <c r="H594" s="190"/>
      <c r="I594" s="95"/>
    </row>
    <row r="595" spans="2:9" ht="14.25" customHeight="1">
      <c r="B595" s="190"/>
      <c r="F595" s="190"/>
      <c r="H595" s="190"/>
      <c r="I595" s="95"/>
    </row>
    <row r="596" spans="2:9" ht="14.25" customHeight="1">
      <c r="B596" s="190"/>
      <c r="F596" s="190"/>
      <c r="H596" s="190"/>
      <c r="I596" s="95"/>
    </row>
    <row r="597" spans="2:9" ht="14.25" customHeight="1">
      <c r="B597" s="190"/>
      <c r="F597" s="190"/>
      <c r="H597" s="190"/>
      <c r="I597" s="95"/>
    </row>
    <row r="598" spans="2:9" ht="14.25" customHeight="1">
      <c r="B598" s="190"/>
      <c r="F598" s="190"/>
      <c r="H598" s="190"/>
      <c r="I598" s="95"/>
    </row>
    <row r="599" spans="2:9" ht="14.25" customHeight="1">
      <c r="B599" s="190"/>
      <c r="F599" s="190"/>
      <c r="H599" s="190"/>
      <c r="I599" s="95"/>
    </row>
    <row r="600" spans="2:9" ht="14.25" customHeight="1">
      <c r="B600" s="190"/>
      <c r="F600" s="190"/>
      <c r="H600" s="190"/>
      <c r="I600" s="95"/>
    </row>
    <row r="601" spans="2:9" ht="14.25" customHeight="1">
      <c r="B601" s="190"/>
      <c r="F601" s="190"/>
      <c r="H601" s="190"/>
      <c r="I601" s="95"/>
    </row>
    <row r="602" spans="2:9" ht="14.25" customHeight="1">
      <c r="B602" s="190"/>
      <c r="F602" s="190"/>
      <c r="H602" s="190"/>
      <c r="I602" s="95"/>
    </row>
    <row r="603" spans="2:9" ht="14.25" customHeight="1">
      <c r="B603" s="190"/>
      <c r="F603" s="190"/>
      <c r="H603" s="190"/>
      <c r="I603" s="95"/>
    </row>
    <row r="604" spans="2:9" ht="14.25" customHeight="1">
      <c r="B604" s="190"/>
      <c r="F604" s="190"/>
      <c r="H604" s="190"/>
      <c r="I604" s="95"/>
    </row>
    <row r="605" spans="2:9" ht="14.25" customHeight="1">
      <c r="B605" s="190"/>
      <c r="F605" s="190"/>
      <c r="H605" s="190"/>
      <c r="I605" s="95"/>
    </row>
    <row r="606" spans="2:9" ht="14.25" customHeight="1">
      <c r="B606" s="190"/>
      <c r="F606" s="190"/>
      <c r="H606" s="190"/>
      <c r="I606" s="95"/>
    </row>
    <row r="607" spans="2:9" ht="14.25" customHeight="1">
      <c r="B607" s="190"/>
      <c r="F607" s="190"/>
      <c r="H607" s="190"/>
      <c r="I607" s="95"/>
    </row>
    <row r="608" spans="2:9" ht="14.25" customHeight="1">
      <c r="B608" s="190"/>
      <c r="F608" s="190"/>
      <c r="H608" s="190"/>
      <c r="I608" s="95"/>
    </row>
    <row r="609" spans="2:9" ht="14.25" customHeight="1">
      <c r="B609" s="190"/>
      <c r="F609" s="190"/>
      <c r="H609" s="190"/>
      <c r="I609" s="95"/>
    </row>
    <row r="610" spans="2:9" ht="14.25" customHeight="1">
      <c r="B610" s="190"/>
      <c r="F610" s="190"/>
      <c r="H610" s="190"/>
      <c r="I610" s="95"/>
    </row>
    <row r="611" spans="2:9" ht="14.25" customHeight="1">
      <c r="B611" s="190"/>
      <c r="F611" s="190"/>
      <c r="H611" s="190"/>
      <c r="I611" s="95"/>
    </row>
    <row r="612" spans="2:9" ht="14.25" customHeight="1">
      <c r="B612" s="190"/>
      <c r="F612" s="190"/>
      <c r="H612" s="190"/>
      <c r="I612" s="95"/>
    </row>
    <row r="613" spans="2:9" ht="14.25" customHeight="1">
      <c r="B613" s="190"/>
      <c r="F613" s="190"/>
      <c r="H613" s="190"/>
      <c r="I613" s="95"/>
    </row>
    <row r="614" spans="2:9" ht="14.25" customHeight="1">
      <c r="B614" s="190"/>
      <c r="F614" s="190"/>
      <c r="H614" s="190"/>
      <c r="I614" s="95"/>
    </row>
    <row r="615" spans="2:9" ht="14.25" customHeight="1">
      <c r="B615" s="190"/>
      <c r="F615" s="190"/>
      <c r="H615" s="190"/>
      <c r="I615" s="95"/>
    </row>
    <row r="616" spans="2:9" ht="14.25" customHeight="1">
      <c r="B616" s="190"/>
      <c r="F616" s="190"/>
      <c r="H616" s="190"/>
      <c r="I616" s="95"/>
    </row>
    <row r="617" spans="2:9" ht="14.25" customHeight="1">
      <c r="B617" s="190"/>
      <c r="F617" s="190"/>
      <c r="H617" s="190"/>
      <c r="I617" s="95"/>
    </row>
    <row r="618" spans="2:9" ht="14.25" customHeight="1">
      <c r="B618" s="190"/>
      <c r="F618" s="190"/>
      <c r="H618" s="190"/>
      <c r="I618" s="95"/>
    </row>
    <row r="619" spans="2:9" ht="14.25" customHeight="1">
      <c r="B619" s="190"/>
      <c r="F619" s="190"/>
      <c r="H619" s="190"/>
      <c r="I619" s="95"/>
    </row>
    <row r="620" spans="2:9" ht="14.25" customHeight="1">
      <c r="B620" s="190"/>
      <c r="F620" s="190"/>
      <c r="H620" s="190"/>
      <c r="I620" s="95"/>
    </row>
    <row r="621" spans="2:9" ht="14.25" customHeight="1">
      <c r="B621" s="190"/>
      <c r="F621" s="190"/>
      <c r="H621" s="190"/>
      <c r="I621" s="95"/>
    </row>
    <row r="622" spans="2:9" ht="14.25" customHeight="1">
      <c r="B622" s="190"/>
      <c r="F622" s="190"/>
      <c r="H622" s="190"/>
      <c r="I622" s="95"/>
    </row>
    <row r="623" spans="2:9" ht="14.25" customHeight="1">
      <c r="B623" s="190"/>
      <c r="F623" s="190"/>
      <c r="H623" s="190"/>
      <c r="I623" s="95"/>
    </row>
    <row r="624" spans="2:9" ht="14.25" customHeight="1">
      <c r="B624" s="190"/>
      <c r="F624" s="190"/>
      <c r="H624" s="190"/>
      <c r="I624" s="95"/>
    </row>
    <row r="625" spans="2:9" ht="14.25" customHeight="1">
      <c r="B625" s="190"/>
      <c r="F625" s="190"/>
      <c r="H625" s="190"/>
      <c r="I625" s="95"/>
    </row>
    <row r="626" spans="2:9" ht="14.25" customHeight="1">
      <c r="B626" s="190"/>
      <c r="F626" s="190"/>
      <c r="H626" s="190"/>
      <c r="I626" s="95"/>
    </row>
    <row r="627" spans="2:9" ht="14.25" customHeight="1">
      <c r="B627" s="190"/>
      <c r="F627" s="190"/>
      <c r="H627" s="190"/>
      <c r="I627" s="95"/>
    </row>
    <row r="628" spans="2:9" ht="14.25" customHeight="1">
      <c r="B628" s="190"/>
      <c r="F628" s="190"/>
      <c r="H628" s="190"/>
      <c r="I628" s="95"/>
    </row>
    <row r="629" spans="2:9" ht="14.25" customHeight="1">
      <c r="B629" s="190"/>
      <c r="F629" s="190"/>
      <c r="H629" s="190"/>
      <c r="I629" s="95"/>
    </row>
    <row r="630" spans="2:9" ht="14.25" customHeight="1">
      <c r="B630" s="190"/>
      <c r="F630" s="190"/>
      <c r="H630" s="190"/>
      <c r="I630" s="95"/>
    </row>
    <row r="631" spans="2:9" ht="14.25" customHeight="1">
      <c r="B631" s="190"/>
      <c r="F631" s="190"/>
      <c r="H631" s="190"/>
      <c r="I631" s="95"/>
    </row>
    <row r="632" spans="2:9" ht="14.25" customHeight="1">
      <c r="B632" s="190"/>
      <c r="F632" s="190"/>
      <c r="H632" s="190"/>
      <c r="I632" s="95"/>
    </row>
    <row r="633" spans="2:9" ht="14.25" customHeight="1">
      <c r="B633" s="190"/>
      <c r="F633" s="190"/>
      <c r="H633" s="190"/>
      <c r="I633" s="95"/>
    </row>
    <row r="634" spans="2:9" ht="14.25" customHeight="1">
      <c r="B634" s="190"/>
      <c r="F634" s="190"/>
      <c r="H634" s="190"/>
      <c r="I634" s="95"/>
    </row>
    <row r="635" spans="2:9" ht="14.25" customHeight="1">
      <c r="B635" s="190"/>
      <c r="F635" s="190"/>
      <c r="H635" s="190"/>
      <c r="I635" s="95"/>
    </row>
    <row r="636" spans="2:9" ht="14.25" customHeight="1">
      <c r="B636" s="190"/>
      <c r="F636" s="190"/>
      <c r="H636" s="190"/>
      <c r="I636" s="95"/>
    </row>
    <row r="637" spans="2:9" ht="14.25" customHeight="1">
      <c r="B637" s="190"/>
      <c r="F637" s="190"/>
      <c r="H637" s="190"/>
      <c r="I637" s="95"/>
    </row>
    <row r="638" spans="2:9" ht="14.25" customHeight="1">
      <c r="B638" s="190"/>
      <c r="F638" s="190"/>
      <c r="H638" s="190"/>
      <c r="I638" s="95"/>
    </row>
    <row r="639" spans="2:9" ht="14.25" customHeight="1">
      <c r="B639" s="190"/>
      <c r="F639" s="190"/>
      <c r="H639" s="190"/>
      <c r="I639" s="95"/>
    </row>
    <row r="640" spans="2:9" ht="14.25" customHeight="1">
      <c r="B640" s="190"/>
      <c r="F640" s="190"/>
      <c r="H640" s="190"/>
      <c r="I640" s="95"/>
    </row>
    <row r="641" spans="2:9" ht="14.25" customHeight="1">
      <c r="B641" s="190"/>
      <c r="F641" s="190"/>
      <c r="H641" s="190"/>
      <c r="I641" s="95"/>
    </row>
    <row r="642" spans="2:9" ht="14.25" customHeight="1">
      <c r="B642" s="190"/>
      <c r="F642" s="190"/>
      <c r="H642" s="190"/>
      <c r="I642" s="95"/>
    </row>
    <row r="643" spans="2:9" ht="14.25" customHeight="1">
      <c r="B643" s="190"/>
      <c r="F643" s="190"/>
      <c r="H643" s="190"/>
      <c r="I643" s="95"/>
    </row>
    <row r="644" spans="2:9" ht="14.25" customHeight="1">
      <c r="B644" s="190"/>
      <c r="F644" s="190"/>
      <c r="H644" s="190"/>
      <c r="I644" s="95"/>
    </row>
    <row r="645" spans="2:9" ht="14.25" customHeight="1">
      <c r="B645" s="190"/>
      <c r="F645" s="190"/>
      <c r="H645" s="190"/>
      <c r="I645" s="95"/>
    </row>
    <row r="646" spans="2:9" ht="14.25" customHeight="1">
      <c r="B646" s="190"/>
      <c r="F646" s="190"/>
      <c r="H646" s="190"/>
      <c r="I646" s="95"/>
    </row>
    <row r="647" spans="2:9" ht="14.25" customHeight="1">
      <c r="B647" s="190"/>
      <c r="F647" s="190"/>
      <c r="H647" s="190"/>
      <c r="I647" s="95"/>
    </row>
    <row r="648" spans="2:9" ht="14.25" customHeight="1">
      <c r="B648" s="190"/>
      <c r="F648" s="190"/>
      <c r="H648" s="190"/>
      <c r="I648" s="95"/>
    </row>
    <row r="649" spans="2:9" ht="14.25" customHeight="1">
      <c r="B649" s="190"/>
      <c r="F649" s="190"/>
      <c r="H649" s="190"/>
      <c r="I649" s="95"/>
    </row>
    <row r="650" spans="2:9" ht="14.25" customHeight="1">
      <c r="B650" s="190"/>
      <c r="F650" s="190"/>
      <c r="H650" s="190"/>
      <c r="I650" s="95"/>
    </row>
    <row r="651" spans="2:9" ht="14.25" customHeight="1">
      <c r="B651" s="190"/>
      <c r="F651" s="190"/>
      <c r="H651" s="190"/>
      <c r="I651" s="95"/>
    </row>
    <row r="652" spans="2:9" ht="14.25" customHeight="1">
      <c r="B652" s="190"/>
      <c r="F652" s="190"/>
      <c r="H652" s="190"/>
      <c r="I652" s="95"/>
    </row>
    <row r="653" spans="2:9" ht="14.25" customHeight="1">
      <c r="B653" s="190"/>
      <c r="F653" s="190"/>
      <c r="H653" s="190"/>
      <c r="I653" s="95"/>
    </row>
    <row r="654" spans="2:9" ht="14.25" customHeight="1">
      <c r="B654" s="190"/>
      <c r="F654" s="190"/>
      <c r="H654" s="190"/>
      <c r="I654" s="95"/>
    </row>
    <row r="655" spans="2:9" ht="14.25" customHeight="1">
      <c r="B655" s="190"/>
      <c r="F655" s="190"/>
      <c r="H655" s="190"/>
      <c r="I655" s="95"/>
    </row>
    <row r="656" spans="2:9" ht="14.25" customHeight="1">
      <c r="B656" s="190"/>
      <c r="F656" s="190"/>
      <c r="H656" s="190"/>
      <c r="I656" s="95"/>
    </row>
    <row r="657" spans="2:9" ht="14.25" customHeight="1">
      <c r="B657" s="190"/>
      <c r="F657" s="190"/>
      <c r="H657" s="190"/>
      <c r="I657" s="95"/>
    </row>
    <row r="658" spans="2:9" ht="14.25" customHeight="1">
      <c r="B658" s="190"/>
      <c r="F658" s="190"/>
      <c r="H658" s="190"/>
      <c r="I658" s="95"/>
    </row>
    <row r="659" spans="2:9" ht="14.25" customHeight="1">
      <c r="B659" s="190"/>
      <c r="F659" s="190"/>
      <c r="H659" s="190"/>
      <c r="I659" s="95"/>
    </row>
    <row r="660" spans="2:9" ht="14.25" customHeight="1">
      <c r="B660" s="190"/>
      <c r="F660" s="190"/>
      <c r="H660" s="190"/>
      <c r="I660" s="95"/>
    </row>
    <row r="661" spans="2:9" ht="14.25" customHeight="1">
      <c r="B661" s="190"/>
      <c r="F661" s="190"/>
      <c r="H661" s="190"/>
      <c r="I661" s="95"/>
    </row>
    <row r="662" spans="2:9" ht="14.25" customHeight="1">
      <c r="B662" s="190"/>
      <c r="F662" s="190"/>
      <c r="H662" s="190"/>
      <c r="I662" s="95"/>
    </row>
    <row r="663" spans="2:9" ht="14.25" customHeight="1">
      <c r="B663" s="190"/>
      <c r="F663" s="190"/>
      <c r="H663" s="190"/>
      <c r="I663" s="95"/>
    </row>
    <row r="664" spans="2:9" ht="14.25" customHeight="1">
      <c r="B664" s="190"/>
      <c r="F664" s="190"/>
      <c r="H664" s="190"/>
      <c r="I664" s="95"/>
    </row>
    <row r="665" spans="2:9" ht="14.25" customHeight="1">
      <c r="B665" s="190"/>
      <c r="F665" s="190"/>
      <c r="H665" s="190"/>
      <c r="I665" s="95"/>
    </row>
    <row r="666" spans="2:9" ht="14.25" customHeight="1">
      <c r="B666" s="190"/>
      <c r="F666" s="190"/>
      <c r="H666" s="190"/>
      <c r="I666" s="95"/>
    </row>
    <row r="667" spans="2:9" ht="14.25" customHeight="1">
      <c r="B667" s="190"/>
      <c r="F667" s="190"/>
      <c r="H667" s="190"/>
      <c r="I667" s="95"/>
    </row>
    <row r="668" spans="2:9" ht="14.25" customHeight="1">
      <c r="B668" s="190"/>
      <c r="F668" s="190"/>
      <c r="H668" s="190"/>
      <c r="I668" s="95"/>
    </row>
    <row r="669" spans="2:9" ht="14.25" customHeight="1">
      <c r="B669" s="190"/>
      <c r="F669" s="190"/>
      <c r="H669" s="190"/>
      <c r="I669" s="95"/>
    </row>
    <row r="670" spans="2:9" ht="14.25" customHeight="1">
      <c r="B670" s="190"/>
      <c r="F670" s="190"/>
      <c r="H670" s="190"/>
      <c r="I670" s="95"/>
    </row>
    <row r="671" spans="2:9" ht="14.25" customHeight="1">
      <c r="B671" s="190"/>
      <c r="F671" s="190"/>
      <c r="H671" s="190"/>
      <c r="I671" s="95"/>
    </row>
    <row r="672" spans="2:9" ht="14.25" customHeight="1">
      <c r="B672" s="190"/>
      <c r="F672" s="190"/>
      <c r="H672" s="190"/>
      <c r="I672" s="95"/>
    </row>
    <row r="673" spans="2:9" ht="14.25" customHeight="1">
      <c r="B673" s="190"/>
      <c r="F673" s="190"/>
      <c r="H673" s="190"/>
      <c r="I673" s="95"/>
    </row>
    <row r="674" spans="2:9" ht="14.25" customHeight="1">
      <c r="B674" s="190"/>
      <c r="F674" s="190"/>
      <c r="H674" s="190"/>
      <c r="I674" s="95"/>
    </row>
    <row r="675" spans="2:9" ht="14.25" customHeight="1">
      <c r="B675" s="190"/>
      <c r="F675" s="190"/>
      <c r="H675" s="190"/>
      <c r="I675" s="95"/>
    </row>
    <row r="676" spans="2:9" ht="14.25" customHeight="1">
      <c r="B676" s="190"/>
      <c r="F676" s="190"/>
      <c r="H676" s="190"/>
      <c r="I676" s="95"/>
    </row>
    <row r="677" spans="2:9" ht="14.25" customHeight="1">
      <c r="B677" s="190"/>
      <c r="F677" s="190"/>
      <c r="H677" s="190"/>
      <c r="I677" s="95"/>
    </row>
    <row r="678" spans="2:9" ht="14.25" customHeight="1">
      <c r="B678" s="190"/>
      <c r="F678" s="190"/>
      <c r="H678" s="190"/>
      <c r="I678" s="95"/>
    </row>
    <row r="679" spans="2:9" ht="14.25" customHeight="1">
      <c r="B679" s="190"/>
      <c r="F679" s="190"/>
      <c r="H679" s="190"/>
      <c r="I679" s="95"/>
    </row>
    <row r="680" spans="2:9" ht="14.25" customHeight="1">
      <c r="B680" s="190"/>
      <c r="F680" s="190"/>
      <c r="H680" s="190"/>
      <c r="I680" s="95"/>
    </row>
    <row r="681" spans="2:9" ht="14.25" customHeight="1">
      <c r="B681" s="190"/>
      <c r="F681" s="190"/>
      <c r="H681" s="190"/>
      <c r="I681" s="95"/>
    </row>
    <row r="682" spans="2:9" ht="14.25" customHeight="1">
      <c r="B682" s="190"/>
      <c r="F682" s="190"/>
      <c r="H682" s="190"/>
      <c r="I682" s="95"/>
    </row>
    <row r="683" spans="2:9" ht="14.25" customHeight="1">
      <c r="B683" s="190"/>
      <c r="F683" s="190"/>
      <c r="H683" s="190"/>
      <c r="I683" s="95"/>
    </row>
    <row r="684" spans="2:9" ht="14.25" customHeight="1">
      <c r="B684" s="190"/>
      <c r="F684" s="190"/>
      <c r="H684" s="190"/>
      <c r="I684" s="95"/>
    </row>
    <row r="685" spans="2:9" ht="14.25" customHeight="1">
      <c r="B685" s="190"/>
      <c r="F685" s="190"/>
      <c r="H685" s="190"/>
      <c r="I685" s="95"/>
    </row>
    <row r="686" spans="2:9" ht="14.25" customHeight="1">
      <c r="B686" s="190"/>
      <c r="F686" s="190"/>
      <c r="H686" s="190"/>
      <c r="I686" s="95"/>
    </row>
    <row r="687" spans="2:9" ht="14.25" customHeight="1">
      <c r="B687" s="190"/>
      <c r="F687" s="190"/>
      <c r="H687" s="190"/>
      <c r="I687" s="95"/>
    </row>
    <row r="688" spans="2:9" ht="14.25" customHeight="1">
      <c r="B688" s="190"/>
      <c r="F688" s="190"/>
      <c r="H688" s="190"/>
      <c r="I688" s="95"/>
    </row>
    <row r="689" spans="2:9" ht="14.25" customHeight="1">
      <c r="B689" s="190"/>
      <c r="F689" s="190"/>
      <c r="H689" s="190"/>
      <c r="I689" s="95"/>
    </row>
    <row r="690" spans="2:9" ht="14.25" customHeight="1">
      <c r="B690" s="190"/>
      <c r="F690" s="190"/>
      <c r="H690" s="190"/>
      <c r="I690" s="95"/>
    </row>
    <row r="691" spans="2:9" ht="14.25" customHeight="1">
      <c r="B691" s="190"/>
      <c r="F691" s="190"/>
      <c r="H691" s="190"/>
      <c r="I691" s="95"/>
    </row>
    <row r="692" spans="2:9" ht="14.25" customHeight="1">
      <c r="B692" s="190"/>
      <c r="F692" s="190"/>
      <c r="H692" s="190"/>
      <c r="I692" s="95"/>
    </row>
    <row r="693" spans="2:9" ht="14.25" customHeight="1">
      <c r="B693" s="190"/>
      <c r="F693" s="190"/>
      <c r="H693" s="190"/>
      <c r="I693" s="95"/>
    </row>
    <row r="694" spans="2:9" ht="14.25" customHeight="1">
      <c r="B694" s="190"/>
      <c r="F694" s="190"/>
      <c r="H694" s="190"/>
      <c r="I694" s="95"/>
    </row>
    <row r="695" spans="2:9" ht="14.25" customHeight="1">
      <c r="B695" s="190"/>
      <c r="F695" s="190"/>
      <c r="H695" s="190"/>
      <c r="I695" s="95"/>
    </row>
    <row r="696" spans="2:9" ht="14.25" customHeight="1">
      <c r="B696" s="190"/>
      <c r="F696" s="190"/>
      <c r="H696" s="190"/>
      <c r="I696" s="95"/>
    </row>
    <row r="697" spans="2:9" ht="14.25" customHeight="1">
      <c r="B697" s="190"/>
      <c r="F697" s="190"/>
      <c r="H697" s="190"/>
      <c r="I697" s="95"/>
    </row>
    <row r="698" spans="2:9" ht="14.25" customHeight="1">
      <c r="B698" s="190"/>
      <c r="F698" s="190"/>
      <c r="H698" s="190"/>
      <c r="I698" s="95"/>
    </row>
    <row r="699" spans="2:9" ht="14.25" customHeight="1">
      <c r="B699" s="190"/>
      <c r="F699" s="190"/>
      <c r="H699" s="190"/>
      <c r="I699" s="95"/>
    </row>
    <row r="700" spans="2:9" ht="14.25" customHeight="1">
      <c r="B700" s="190"/>
      <c r="F700" s="190"/>
      <c r="H700" s="190"/>
      <c r="I700" s="95"/>
    </row>
    <row r="701" spans="2:9" ht="14.25" customHeight="1">
      <c r="B701" s="190"/>
      <c r="F701" s="190"/>
      <c r="H701" s="190"/>
      <c r="I701" s="95"/>
    </row>
    <row r="702" spans="2:9" ht="14.25" customHeight="1">
      <c r="B702" s="190"/>
      <c r="F702" s="190"/>
      <c r="H702" s="190"/>
      <c r="I702" s="95"/>
    </row>
    <row r="703" spans="2:9" ht="14.25" customHeight="1">
      <c r="B703" s="190"/>
      <c r="F703" s="190"/>
      <c r="H703" s="190"/>
      <c r="I703" s="95"/>
    </row>
    <row r="704" spans="2:9" ht="14.25" customHeight="1">
      <c r="B704" s="190"/>
      <c r="F704" s="190"/>
      <c r="H704" s="190"/>
      <c r="I704" s="95"/>
    </row>
    <row r="705" spans="2:9" ht="14.25" customHeight="1">
      <c r="B705" s="190"/>
      <c r="F705" s="190"/>
      <c r="H705" s="190"/>
      <c r="I705" s="95"/>
    </row>
    <row r="706" spans="2:9" ht="14.25" customHeight="1">
      <c r="B706" s="190"/>
      <c r="F706" s="190"/>
      <c r="H706" s="190"/>
      <c r="I706" s="95"/>
    </row>
    <row r="707" spans="2:9" ht="14.25" customHeight="1">
      <c r="B707" s="190"/>
      <c r="F707" s="190"/>
      <c r="H707" s="190"/>
      <c r="I707" s="95"/>
    </row>
    <row r="708" spans="2:9" ht="14.25" customHeight="1">
      <c r="B708" s="190"/>
      <c r="F708" s="190"/>
      <c r="H708" s="190"/>
      <c r="I708" s="95"/>
    </row>
    <row r="709" spans="2:9" ht="14.25" customHeight="1">
      <c r="B709" s="190"/>
      <c r="F709" s="190"/>
      <c r="H709" s="190"/>
      <c r="I709" s="95"/>
    </row>
    <row r="710" spans="2:9" ht="14.25" customHeight="1">
      <c r="B710" s="190"/>
      <c r="F710" s="190"/>
      <c r="H710" s="190"/>
      <c r="I710" s="95"/>
    </row>
    <row r="711" spans="2:9" ht="14.25" customHeight="1">
      <c r="B711" s="190"/>
      <c r="F711" s="190"/>
      <c r="H711" s="190"/>
      <c r="I711" s="95"/>
    </row>
    <row r="712" spans="2:9" ht="14.25" customHeight="1">
      <c r="B712" s="190"/>
      <c r="F712" s="190"/>
      <c r="H712" s="190"/>
      <c r="I712" s="95"/>
    </row>
    <row r="713" spans="2:9" ht="14.25" customHeight="1">
      <c r="B713" s="190"/>
      <c r="F713" s="190"/>
      <c r="H713" s="190"/>
      <c r="I713" s="95"/>
    </row>
    <row r="714" spans="2:9" ht="14.25" customHeight="1">
      <c r="B714" s="190"/>
      <c r="F714" s="190"/>
      <c r="H714" s="190"/>
      <c r="I714" s="95"/>
    </row>
    <row r="715" spans="2:9" ht="14.25" customHeight="1">
      <c r="B715" s="190"/>
      <c r="F715" s="190"/>
      <c r="H715" s="190"/>
      <c r="I715" s="95"/>
    </row>
    <row r="716" spans="2:9" ht="14.25" customHeight="1">
      <c r="B716" s="190"/>
      <c r="F716" s="190"/>
      <c r="H716" s="190"/>
      <c r="I716" s="95"/>
    </row>
    <row r="717" spans="2:9" ht="14.25" customHeight="1">
      <c r="B717" s="190"/>
      <c r="F717" s="190"/>
      <c r="H717" s="190"/>
      <c r="I717" s="95"/>
    </row>
    <row r="718" spans="2:9" ht="14.25" customHeight="1">
      <c r="B718" s="190"/>
      <c r="F718" s="190"/>
      <c r="H718" s="190"/>
      <c r="I718" s="95"/>
    </row>
    <row r="719" spans="2:9" ht="14.25" customHeight="1">
      <c r="B719" s="190"/>
      <c r="F719" s="190"/>
      <c r="H719" s="190"/>
      <c r="I719" s="95"/>
    </row>
    <row r="720" spans="2:9" ht="14.25" customHeight="1">
      <c r="B720" s="190"/>
      <c r="F720" s="190"/>
      <c r="H720" s="190"/>
      <c r="I720" s="95"/>
    </row>
    <row r="721" spans="2:9" ht="14.25" customHeight="1">
      <c r="B721" s="190"/>
      <c r="F721" s="190"/>
      <c r="H721" s="190"/>
      <c r="I721" s="95"/>
    </row>
    <row r="722" spans="2:9" ht="14.25" customHeight="1">
      <c r="B722" s="190"/>
      <c r="F722" s="190"/>
      <c r="H722" s="190"/>
      <c r="I722" s="95"/>
    </row>
    <row r="723" spans="2:9" ht="14.25" customHeight="1">
      <c r="B723" s="190"/>
      <c r="F723" s="190"/>
      <c r="H723" s="190"/>
      <c r="I723" s="95"/>
    </row>
    <row r="724" spans="2:9" ht="14.25" customHeight="1">
      <c r="B724" s="190"/>
      <c r="F724" s="190"/>
      <c r="H724" s="190"/>
      <c r="I724" s="95"/>
    </row>
    <row r="725" spans="2:9" ht="14.25" customHeight="1">
      <c r="B725" s="190"/>
      <c r="F725" s="190"/>
      <c r="H725" s="190"/>
      <c r="I725" s="95"/>
    </row>
    <row r="726" spans="2:9" ht="14.25" customHeight="1">
      <c r="B726" s="190"/>
      <c r="F726" s="190"/>
      <c r="H726" s="190"/>
      <c r="I726" s="95"/>
    </row>
    <row r="727" spans="2:9" ht="14.25" customHeight="1">
      <c r="B727" s="190"/>
      <c r="F727" s="190"/>
      <c r="H727" s="190"/>
      <c r="I727" s="95"/>
    </row>
    <row r="728" spans="2:9" ht="14.25" customHeight="1">
      <c r="B728" s="190"/>
      <c r="F728" s="190"/>
      <c r="H728" s="190"/>
      <c r="I728" s="95"/>
    </row>
    <row r="729" spans="2:9" ht="14.25" customHeight="1">
      <c r="B729" s="190"/>
      <c r="F729" s="190"/>
      <c r="H729" s="190"/>
      <c r="I729" s="95"/>
    </row>
    <row r="730" spans="2:9" ht="14.25" customHeight="1">
      <c r="B730" s="190"/>
      <c r="F730" s="190"/>
      <c r="H730" s="190"/>
      <c r="I730" s="95"/>
    </row>
    <row r="731" spans="2:9" ht="14.25" customHeight="1">
      <c r="B731" s="190"/>
      <c r="F731" s="190"/>
      <c r="H731" s="190"/>
      <c r="I731" s="95"/>
    </row>
    <row r="732" spans="2:9" ht="14.25" customHeight="1">
      <c r="B732" s="190"/>
      <c r="F732" s="190"/>
      <c r="H732" s="190"/>
      <c r="I732" s="95"/>
    </row>
    <row r="733" spans="2:9" ht="14.25" customHeight="1">
      <c r="B733" s="190"/>
      <c r="F733" s="190"/>
      <c r="H733" s="190"/>
      <c r="I733" s="95"/>
    </row>
    <row r="734" spans="2:9" ht="14.25" customHeight="1">
      <c r="B734" s="190"/>
      <c r="F734" s="190"/>
      <c r="H734" s="190"/>
      <c r="I734" s="95"/>
    </row>
    <row r="735" spans="2:9" ht="14.25" customHeight="1">
      <c r="B735" s="190"/>
      <c r="F735" s="190"/>
      <c r="H735" s="190"/>
      <c r="I735" s="95"/>
    </row>
    <row r="736" spans="2:9" ht="14.25" customHeight="1">
      <c r="B736" s="190"/>
      <c r="F736" s="190"/>
      <c r="H736" s="190"/>
      <c r="I736" s="95"/>
    </row>
    <row r="737" spans="2:9" ht="14.25" customHeight="1">
      <c r="B737" s="190"/>
      <c r="F737" s="190"/>
      <c r="H737" s="190"/>
      <c r="I737" s="95"/>
    </row>
    <row r="738" spans="2:9" ht="14.25" customHeight="1">
      <c r="B738" s="190"/>
      <c r="F738" s="190"/>
      <c r="H738" s="190"/>
      <c r="I738" s="95"/>
    </row>
    <row r="739" spans="2:9" ht="14.25" customHeight="1">
      <c r="B739" s="190"/>
      <c r="F739" s="190"/>
      <c r="H739" s="190"/>
      <c r="I739" s="95"/>
    </row>
    <row r="740" spans="2:9" ht="14.25" customHeight="1">
      <c r="B740" s="190"/>
      <c r="F740" s="190"/>
      <c r="H740" s="190"/>
      <c r="I740" s="95"/>
    </row>
    <row r="741" spans="2:9" ht="14.25" customHeight="1">
      <c r="B741" s="190"/>
      <c r="F741" s="190"/>
      <c r="H741" s="190"/>
      <c r="I741" s="95"/>
    </row>
    <row r="742" spans="2:9" ht="14.25" customHeight="1">
      <c r="B742" s="190"/>
      <c r="F742" s="190"/>
      <c r="H742" s="190"/>
      <c r="I742" s="95"/>
    </row>
    <row r="743" spans="2:9" ht="14.25" customHeight="1">
      <c r="B743" s="190"/>
      <c r="F743" s="190"/>
      <c r="H743" s="190"/>
      <c r="I743" s="95"/>
    </row>
    <row r="744" spans="2:9" ht="14.25" customHeight="1">
      <c r="B744" s="190"/>
      <c r="F744" s="190"/>
      <c r="H744" s="190"/>
      <c r="I744" s="95"/>
    </row>
    <row r="745" spans="2:9" ht="14.25" customHeight="1">
      <c r="B745" s="190"/>
      <c r="F745" s="190"/>
      <c r="H745" s="190"/>
      <c r="I745" s="95"/>
    </row>
    <row r="746" spans="2:9" ht="14.25" customHeight="1">
      <c r="B746" s="190"/>
      <c r="F746" s="190"/>
      <c r="H746" s="190"/>
      <c r="I746" s="95"/>
    </row>
    <row r="747" spans="2:9" ht="14.25" customHeight="1">
      <c r="B747" s="190"/>
      <c r="F747" s="190"/>
      <c r="H747" s="190"/>
      <c r="I747" s="95"/>
    </row>
    <row r="748" spans="2:9" ht="14.25" customHeight="1">
      <c r="B748" s="190"/>
      <c r="F748" s="190"/>
      <c r="H748" s="190"/>
      <c r="I748" s="95"/>
    </row>
    <row r="749" spans="2:9" ht="14.25" customHeight="1">
      <c r="B749" s="190"/>
      <c r="F749" s="190"/>
      <c r="H749" s="190"/>
      <c r="I749" s="95"/>
    </row>
    <row r="750" spans="2:9" ht="14.25" customHeight="1">
      <c r="B750" s="190"/>
      <c r="F750" s="190"/>
      <c r="H750" s="190"/>
      <c r="I750" s="95"/>
    </row>
    <row r="751" spans="2:9" ht="14.25" customHeight="1">
      <c r="B751" s="190"/>
      <c r="F751" s="190"/>
      <c r="H751" s="190"/>
      <c r="I751" s="95"/>
    </row>
    <row r="752" spans="2:9" ht="14.25" customHeight="1">
      <c r="B752" s="190"/>
      <c r="F752" s="190"/>
      <c r="H752" s="190"/>
      <c r="I752" s="95"/>
    </row>
    <row r="753" spans="2:9" ht="14.25" customHeight="1">
      <c r="B753" s="190"/>
      <c r="F753" s="190"/>
      <c r="H753" s="190"/>
      <c r="I753" s="95"/>
    </row>
    <row r="754" spans="2:9" ht="14.25" customHeight="1">
      <c r="B754" s="190"/>
      <c r="F754" s="190"/>
      <c r="H754" s="190"/>
      <c r="I754" s="95"/>
    </row>
    <row r="755" spans="2:9" ht="14.25" customHeight="1">
      <c r="B755" s="190"/>
      <c r="F755" s="190"/>
      <c r="H755" s="190"/>
      <c r="I755" s="95"/>
    </row>
    <row r="756" spans="2:9" ht="14.25" customHeight="1">
      <c r="B756" s="190"/>
      <c r="F756" s="190"/>
      <c r="H756" s="190"/>
      <c r="I756" s="95"/>
    </row>
    <row r="757" spans="2:9" ht="14.25" customHeight="1">
      <c r="B757" s="190"/>
      <c r="F757" s="190"/>
      <c r="H757" s="190"/>
      <c r="I757" s="95"/>
    </row>
    <row r="758" spans="2:9" ht="14.25" customHeight="1">
      <c r="B758" s="190"/>
      <c r="F758" s="190"/>
      <c r="H758" s="190"/>
      <c r="I758" s="95"/>
    </row>
    <row r="759" spans="2:9" ht="14.25" customHeight="1">
      <c r="B759" s="190"/>
      <c r="F759" s="190"/>
      <c r="H759" s="190"/>
      <c r="I759" s="95"/>
    </row>
    <row r="760" spans="2:9" ht="14.25" customHeight="1">
      <c r="B760" s="190"/>
      <c r="F760" s="190"/>
      <c r="H760" s="190"/>
      <c r="I760" s="95"/>
    </row>
    <row r="761" spans="2:9" ht="14.25" customHeight="1">
      <c r="B761" s="190"/>
      <c r="F761" s="190"/>
      <c r="H761" s="190"/>
      <c r="I761" s="95"/>
    </row>
    <row r="762" spans="2:9" ht="14.25" customHeight="1">
      <c r="B762" s="190"/>
      <c r="F762" s="190"/>
      <c r="H762" s="190"/>
      <c r="I762" s="95"/>
    </row>
    <row r="763" spans="2:9" ht="14.25" customHeight="1">
      <c r="B763" s="190"/>
      <c r="F763" s="190"/>
      <c r="H763" s="190"/>
      <c r="I763" s="95"/>
    </row>
    <row r="764" spans="2:9" ht="14.25" customHeight="1">
      <c r="B764" s="190"/>
      <c r="F764" s="190"/>
      <c r="H764" s="190"/>
      <c r="I764" s="95"/>
    </row>
    <row r="765" spans="2:9" ht="14.25" customHeight="1">
      <c r="B765" s="190"/>
      <c r="F765" s="190"/>
      <c r="H765" s="190"/>
      <c r="I765" s="95"/>
    </row>
    <row r="766" spans="2:9" ht="14.25" customHeight="1">
      <c r="B766" s="190"/>
      <c r="F766" s="190"/>
      <c r="H766" s="190"/>
      <c r="I766" s="95"/>
    </row>
    <row r="767" spans="2:9" ht="14.25" customHeight="1">
      <c r="B767" s="190"/>
      <c r="F767" s="190"/>
      <c r="H767" s="190"/>
      <c r="I767" s="95"/>
    </row>
    <row r="768" spans="2:9" ht="14.25" customHeight="1">
      <c r="B768" s="190"/>
      <c r="F768" s="190"/>
      <c r="H768" s="190"/>
      <c r="I768" s="95"/>
    </row>
    <row r="769" spans="2:9" ht="14.25" customHeight="1">
      <c r="B769" s="190"/>
      <c r="F769" s="190"/>
      <c r="H769" s="190"/>
      <c r="I769" s="95"/>
    </row>
    <row r="770" spans="2:9" ht="14.25" customHeight="1">
      <c r="B770" s="190"/>
      <c r="F770" s="190"/>
      <c r="H770" s="190"/>
      <c r="I770" s="95"/>
    </row>
    <row r="771" spans="2:9" ht="14.25" customHeight="1">
      <c r="B771" s="190"/>
      <c r="F771" s="190"/>
      <c r="H771" s="190"/>
      <c r="I771" s="95"/>
    </row>
    <row r="772" spans="2:9" ht="14.25" customHeight="1">
      <c r="B772" s="190"/>
      <c r="F772" s="190"/>
      <c r="H772" s="190"/>
      <c r="I772" s="95"/>
    </row>
    <row r="773" spans="2:9" ht="14.25" customHeight="1">
      <c r="B773" s="190"/>
      <c r="F773" s="190"/>
      <c r="H773" s="190"/>
      <c r="I773" s="95"/>
    </row>
    <row r="774" spans="2:9" ht="14.25" customHeight="1">
      <c r="B774" s="190"/>
      <c r="F774" s="190"/>
      <c r="H774" s="190"/>
      <c r="I774" s="95"/>
    </row>
    <row r="775" spans="2:9" ht="14.25" customHeight="1">
      <c r="B775" s="190"/>
      <c r="F775" s="190"/>
      <c r="H775" s="190"/>
      <c r="I775" s="95"/>
    </row>
    <row r="776" spans="2:9" ht="14.25" customHeight="1">
      <c r="B776" s="190"/>
      <c r="F776" s="190"/>
      <c r="H776" s="190"/>
      <c r="I776" s="95"/>
    </row>
    <row r="777" spans="2:9" ht="14.25" customHeight="1">
      <c r="B777" s="190"/>
      <c r="F777" s="190"/>
      <c r="H777" s="190"/>
      <c r="I777" s="95"/>
    </row>
    <row r="778" spans="2:9" ht="14.25" customHeight="1">
      <c r="B778" s="190"/>
      <c r="F778" s="190"/>
      <c r="H778" s="190"/>
      <c r="I778" s="95"/>
    </row>
    <row r="779" spans="2:9" ht="14.25" customHeight="1">
      <c r="B779" s="190"/>
      <c r="F779" s="190"/>
      <c r="H779" s="190"/>
      <c r="I779" s="95"/>
    </row>
    <row r="780" spans="2:9" ht="14.25" customHeight="1">
      <c r="B780" s="190"/>
      <c r="F780" s="190"/>
      <c r="H780" s="190"/>
      <c r="I780" s="95"/>
    </row>
    <row r="781" spans="2:9" ht="14.25" customHeight="1">
      <c r="B781" s="190"/>
      <c r="F781" s="190"/>
      <c r="H781" s="190"/>
      <c r="I781" s="95"/>
    </row>
    <row r="782" spans="2:9" ht="14.25" customHeight="1">
      <c r="B782" s="190"/>
      <c r="F782" s="190"/>
      <c r="H782" s="190"/>
      <c r="I782" s="95"/>
    </row>
    <row r="783" spans="2:9" ht="14.25" customHeight="1">
      <c r="B783" s="190"/>
      <c r="F783" s="190"/>
      <c r="H783" s="190"/>
      <c r="I783" s="95"/>
    </row>
    <row r="784" spans="2:9" ht="14.25" customHeight="1">
      <c r="B784" s="190"/>
      <c r="F784" s="190"/>
      <c r="H784" s="190"/>
      <c r="I784" s="95"/>
    </row>
    <row r="785" spans="2:9" ht="14.25" customHeight="1">
      <c r="B785" s="190"/>
      <c r="F785" s="190"/>
      <c r="H785" s="190"/>
      <c r="I785" s="95"/>
    </row>
    <row r="786" spans="2:9" ht="14.25" customHeight="1">
      <c r="B786" s="190"/>
      <c r="F786" s="190"/>
      <c r="H786" s="190"/>
      <c r="I786" s="95"/>
    </row>
    <row r="787" spans="2:9" ht="14.25" customHeight="1">
      <c r="B787" s="190"/>
      <c r="F787" s="190"/>
      <c r="H787" s="190"/>
      <c r="I787" s="95"/>
    </row>
    <row r="788" spans="2:9" ht="14.25" customHeight="1">
      <c r="B788" s="190"/>
      <c r="F788" s="190"/>
      <c r="H788" s="190"/>
      <c r="I788" s="95"/>
    </row>
    <row r="789" spans="2:9" ht="14.25" customHeight="1">
      <c r="B789" s="190"/>
      <c r="F789" s="190"/>
      <c r="H789" s="190"/>
      <c r="I789" s="95"/>
    </row>
    <row r="790" spans="2:9" ht="14.25" customHeight="1">
      <c r="B790" s="190"/>
      <c r="F790" s="190"/>
      <c r="H790" s="190"/>
      <c r="I790" s="95"/>
    </row>
    <row r="791" spans="2:9" ht="14.25" customHeight="1">
      <c r="B791" s="190"/>
      <c r="F791" s="190"/>
      <c r="H791" s="190"/>
      <c r="I791" s="95"/>
    </row>
    <row r="792" spans="2:9" ht="14.25" customHeight="1">
      <c r="B792" s="190"/>
      <c r="F792" s="190"/>
      <c r="H792" s="190"/>
      <c r="I792" s="95"/>
    </row>
    <row r="793" spans="2:9" ht="14.25" customHeight="1">
      <c r="B793" s="190"/>
      <c r="F793" s="190"/>
      <c r="H793" s="190"/>
      <c r="I793" s="95"/>
    </row>
    <row r="794" spans="2:9" ht="14.25" customHeight="1">
      <c r="B794" s="190"/>
      <c r="F794" s="190"/>
      <c r="H794" s="190"/>
      <c r="I794" s="95"/>
    </row>
    <row r="795" spans="2:9" ht="14.25" customHeight="1">
      <c r="B795" s="190"/>
      <c r="F795" s="190"/>
      <c r="H795" s="190"/>
      <c r="I795" s="95"/>
    </row>
    <row r="796" spans="2:9" ht="14.25" customHeight="1">
      <c r="B796" s="190"/>
      <c r="F796" s="190"/>
      <c r="H796" s="190"/>
      <c r="I796" s="95"/>
    </row>
    <row r="797" spans="2:9" ht="14.25" customHeight="1">
      <c r="B797" s="190"/>
      <c r="F797" s="190"/>
      <c r="H797" s="190"/>
      <c r="I797" s="95"/>
    </row>
    <row r="798" spans="2:9" ht="14.25" customHeight="1">
      <c r="B798" s="190"/>
      <c r="F798" s="190"/>
      <c r="H798" s="190"/>
      <c r="I798" s="95"/>
    </row>
    <row r="799" spans="2:9" ht="14.25" customHeight="1">
      <c r="B799" s="190"/>
      <c r="F799" s="190"/>
      <c r="H799" s="190"/>
      <c r="I799" s="95"/>
    </row>
    <row r="800" spans="2:9" ht="14.25" customHeight="1">
      <c r="B800" s="190"/>
      <c r="F800" s="190"/>
      <c r="H800" s="190"/>
      <c r="I800" s="95"/>
    </row>
    <row r="801" spans="2:9" ht="14.25" customHeight="1">
      <c r="B801" s="190"/>
      <c r="F801" s="190"/>
      <c r="H801" s="190"/>
      <c r="I801" s="95"/>
    </row>
    <row r="802" spans="2:9" ht="14.25" customHeight="1">
      <c r="B802" s="190"/>
      <c r="F802" s="190"/>
      <c r="H802" s="190"/>
      <c r="I802" s="95"/>
    </row>
    <row r="803" spans="2:9" ht="14.25" customHeight="1">
      <c r="B803" s="190"/>
      <c r="F803" s="190"/>
      <c r="H803" s="190"/>
      <c r="I803" s="95"/>
    </row>
    <row r="804" spans="2:9" ht="14.25" customHeight="1">
      <c r="B804" s="190"/>
      <c r="F804" s="190"/>
      <c r="H804" s="190"/>
      <c r="I804" s="95"/>
    </row>
    <row r="805" spans="2:9" ht="14.25" customHeight="1">
      <c r="B805" s="190"/>
      <c r="F805" s="190"/>
      <c r="H805" s="190"/>
      <c r="I805" s="95"/>
    </row>
    <row r="806" spans="2:9" ht="14.25" customHeight="1">
      <c r="B806" s="190"/>
      <c r="F806" s="190"/>
      <c r="H806" s="190"/>
      <c r="I806" s="95"/>
    </row>
    <row r="807" spans="2:9" ht="14.25" customHeight="1">
      <c r="B807" s="190"/>
      <c r="F807" s="190"/>
      <c r="H807" s="190"/>
      <c r="I807" s="95"/>
    </row>
    <row r="808" spans="2:9" ht="14.25" customHeight="1">
      <c r="B808" s="190"/>
      <c r="F808" s="190"/>
      <c r="H808" s="190"/>
      <c r="I808" s="95"/>
    </row>
    <row r="809" spans="2:9" ht="14.25" customHeight="1">
      <c r="B809" s="190"/>
      <c r="F809" s="190"/>
      <c r="H809" s="190"/>
      <c r="I809" s="95"/>
    </row>
    <row r="810" spans="2:9" ht="14.25" customHeight="1">
      <c r="B810" s="190"/>
      <c r="F810" s="190"/>
      <c r="H810" s="190"/>
      <c r="I810" s="95"/>
    </row>
    <row r="811" spans="2:9" ht="14.25" customHeight="1">
      <c r="B811" s="190"/>
      <c r="F811" s="190"/>
      <c r="H811" s="190"/>
      <c r="I811" s="95"/>
    </row>
    <row r="812" spans="2:9" ht="14.25" customHeight="1">
      <c r="B812" s="190"/>
      <c r="F812" s="190"/>
      <c r="H812" s="190"/>
      <c r="I812" s="95"/>
    </row>
    <row r="813" spans="2:9" ht="14.25" customHeight="1">
      <c r="B813" s="190"/>
      <c r="F813" s="190"/>
      <c r="H813" s="190"/>
      <c r="I813" s="95"/>
    </row>
    <row r="814" spans="2:9" ht="14.25" customHeight="1">
      <c r="B814" s="190"/>
      <c r="F814" s="190"/>
      <c r="H814" s="190"/>
      <c r="I814" s="95"/>
    </row>
    <row r="815" spans="2:9" ht="14.25" customHeight="1">
      <c r="B815" s="190"/>
      <c r="F815" s="190"/>
      <c r="H815" s="190"/>
      <c r="I815" s="95"/>
    </row>
    <row r="816" spans="2:9" ht="14.25" customHeight="1">
      <c r="B816" s="190"/>
      <c r="F816" s="190"/>
      <c r="H816" s="190"/>
      <c r="I816" s="95"/>
    </row>
    <row r="817" spans="2:9" ht="14.25" customHeight="1">
      <c r="B817" s="190"/>
      <c r="F817" s="190"/>
      <c r="H817" s="190"/>
      <c r="I817" s="95"/>
    </row>
    <row r="818" spans="2:9" ht="14.25" customHeight="1">
      <c r="B818" s="190"/>
      <c r="F818" s="190"/>
      <c r="H818" s="190"/>
      <c r="I818" s="95"/>
    </row>
    <row r="819" spans="2:9" ht="14.25" customHeight="1">
      <c r="B819" s="190"/>
      <c r="F819" s="190"/>
      <c r="H819" s="190"/>
      <c r="I819" s="95"/>
    </row>
    <row r="820" spans="2:9" ht="14.25" customHeight="1">
      <c r="B820" s="190"/>
      <c r="F820" s="190"/>
      <c r="H820" s="190"/>
      <c r="I820" s="95"/>
    </row>
    <row r="821" spans="2:9" ht="14.25" customHeight="1">
      <c r="B821" s="190"/>
      <c r="F821" s="190"/>
      <c r="H821" s="190"/>
      <c r="I821" s="95"/>
    </row>
    <row r="822" spans="2:9" ht="14.25" customHeight="1">
      <c r="B822" s="190"/>
      <c r="F822" s="190"/>
      <c r="H822" s="190"/>
      <c r="I822" s="95"/>
    </row>
    <row r="823" spans="2:9" ht="14.25" customHeight="1">
      <c r="B823" s="190"/>
      <c r="F823" s="190"/>
      <c r="H823" s="190"/>
      <c r="I823" s="95"/>
    </row>
    <row r="824" spans="2:9" ht="14.25" customHeight="1">
      <c r="B824" s="190"/>
      <c r="F824" s="190"/>
      <c r="H824" s="190"/>
      <c r="I824" s="95"/>
    </row>
    <row r="825" spans="2:9" ht="14.25" customHeight="1">
      <c r="B825" s="190"/>
      <c r="F825" s="190"/>
      <c r="H825" s="190"/>
      <c r="I825" s="95"/>
    </row>
    <row r="826" spans="2:9" ht="14.25" customHeight="1">
      <c r="B826" s="190"/>
      <c r="F826" s="190"/>
      <c r="H826" s="190"/>
      <c r="I826" s="95"/>
    </row>
    <row r="827" spans="2:9" ht="14.25" customHeight="1">
      <c r="B827" s="190"/>
      <c r="F827" s="190"/>
      <c r="H827" s="190"/>
      <c r="I827" s="95"/>
    </row>
    <row r="828" spans="2:9" ht="14.25" customHeight="1">
      <c r="B828" s="190"/>
      <c r="F828" s="190"/>
      <c r="H828" s="190"/>
      <c r="I828" s="95"/>
    </row>
    <row r="829" spans="2:9" ht="14.25" customHeight="1">
      <c r="B829" s="190"/>
      <c r="F829" s="190"/>
      <c r="H829" s="190"/>
      <c r="I829" s="95"/>
    </row>
    <row r="830" spans="2:9" ht="14.25" customHeight="1">
      <c r="B830" s="190"/>
      <c r="F830" s="190"/>
      <c r="H830" s="190"/>
      <c r="I830" s="95"/>
    </row>
    <row r="831" spans="2:9" ht="14.25" customHeight="1">
      <c r="B831" s="190"/>
      <c r="F831" s="190"/>
      <c r="H831" s="190"/>
      <c r="I831" s="95"/>
    </row>
    <row r="832" spans="2:9" ht="14.25" customHeight="1">
      <c r="B832" s="190"/>
      <c r="F832" s="190"/>
      <c r="H832" s="190"/>
      <c r="I832" s="95"/>
    </row>
    <row r="833" spans="2:9" ht="14.25" customHeight="1">
      <c r="B833" s="190"/>
      <c r="F833" s="190"/>
      <c r="H833" s="190"/>
      <c r="I833" s="95"/>
    </row>
    <row r="834" spans="2:9" ht="14.25" customHeight="1">
      <c r="B834" s="190"/>
      <c r="F834" s="190"/>
      <c r="H834" s="190"/>
      <c r="I834" s="95"/>
    </row>
    <row r="835" spans="2:9" ht="14.25" customHeight="1">
      <c r="B835" s="190"/>
      <c r="F835" s="190"/>
      <c r="H835" s="190"/>
      <c r="I835" s="95"/>
    </row>
    <row r="836" spans="2:9" ht="14.25" customHeight="1">
      <c r="B836" s="190"/>
      <c r="F836" s="190"/>
      <c r="H836" s="190"/>
      <c r="I836" s="95"/>
    </row>
    <row r="837" spans="2:9" ht="14.25" customHeight="1">
      <c r="B837" s="190"/>
      <c r="F837" s="190"/>
      <c r="H837" s="190"/>
      <c r="I837" s="95"/>
    </row>
    <row r="838" spans="2:9" ht="14.25" customHeight="1">
      <c r="B838" s="190"/>
      <c r="F838" s="190"/>
      <c r="H838" s="190"/>
      <c r="I838" s="95"/>
    </row>
    <row r="839" spans="2:9" ht="14.25" customHeight="1">
      <c r="B839" s="190"/>
      <c r="F839" s="190"/>
      <c r="H839" s="190"/>
      <c r="I839" s="95"/>
    </row>
    <row r="840" spans="2:9" ht="14.25" customHeight="1">
      <c r="B840" s="190"/>
      <c r="F840" s="190"/>
      <c r="H840" s="190"/>
      <c r="I840" s="95"/>
    </row>
    <row r="841" spans="2:9" ht="14.25" customHeight="1">
      <c r="B841" s="190"/>
      <c r="F841" s="190"/>
      <c r="H841" s="190"/>
      <c r="I841" s="95"/>
    </row>
    <row r="842" spans="2:9" ht="14.25" customHeight="1">
      <c r="B842" s="190"/>
      <c r="F842" s="190"/>
      <c r="H842" s="190"/>
      <c r="I842" s="95"/>
    </row>
    <row r="843" spans="2:9" ht="14.25" customHeight="1">
      <c r="B843" s="190"/>
      <c r="F843" s="190"/>
      <c r="H843" s="190"/>
      <c r="I843" s="95"/>
    </row>
    <row r="844" spans="2:9" ht="14.25" customHeight="1">
      <c r="B844" s="190"/>
      <c r="F844" s="190"/>
      <c r="H844" s="190"/>
      <c r="I844" s="95"/>
    </row>
    <row r="845" spans="2:9" ht="14.25" customHeight="1">
      <c r="B845" s="190"/>
      <c r="F845" s="190"/>
      <c r="H845" s="190"/>
      <c r="I845" s="95"/>
    </row>
    <row r="846" spans="2:9" ht="14.25" customHeight="1">
      <c r="B846" s="190"/>
      <c r="F846" s="190"/>
      <c r="H846" s="190"/>
      <c r="I846" s="95"/>
    </row>
    <row r="847" spans="2:9" ht="14.25" customHeight="1">
      <c r="B847" s="190"/>
      <c r="F847" s="190"/>
      <c r="H847" s="190"/>
      <c r="I847" s="95"/>
    </row>
    <row r="848" spans="2:9" ht="14.25" customHeight="1">
      <c r="B848" s="190"/>
      <c r="F848" s="190"/>
      <c r="H848" s="190"/>
      <c r="I848" s="95"/>
    </row>
    <row r="849" spans="2:9" ht="14.25" customHeight="1">
      <c r="B849" s="190"/>
      <c r="F849" s="190"/>
      <c r="H849" s="190"/>
      <c r="I849" s="95"/>
    </row>
    <row r="850" spans="2:9" ht="14.25" customHeight="1">
      <c r="B850" s="190"/>
      <c r="F850" s="190"/>
      <c r="H850" s="190"/>
      <c r="I850" s="95"/>
    </row>
    <row r="851" spans="2:9" ht="14.25" customHeight="1">
      <c r="B851" s="190"/>
      <c r="F851" s="190"/>
      <c r="H851" s="190"/>
      <c r="I851" s="95"/>
    </row>
    <row r="852" spans="2:9" ht="14.25" customHeight="1">
      <c r="B852" s="190"/>
      <c r="F852" s="190"/>
      <c r="H852" s="190"/>
      <c r="I852" s="95"/>
    </row>
    <row r="853" spans="2:9" ht="14.25" customHeight="1">
      <c r="B853" s="190"/>
      <c r="F853" s="190"/>
      <c r="H853" s="190"/>
      <c r="I853" s="95"/>
    </row>
    <row r="854" spans="2:9" ht="14.25" customHeight="1">
      <c r="B854" s="190"/>
      <c r="F854" s="190"/>
      <c r="H854" s="190"/>
      <c r="I854" s="95"/>
    </row>
    <row r="855" spans="2:9" ht="14.25" customHeight="1">
      <c r="B855" s="190"/>
      <c r="F855" s="190"/>
      <c r="H855" s="190"/>
      <c r="I855" s="95"/>
    </row>
    <row r="856" spans="2:9" ht="14.25" customHeight="1">
      <c r="B856" s="190"/>
      <c r="F856" s="190"/>
      <c r="H856" s="190"/>
      <c r="I856" s="95"/>
    </row>
    <row r="857" spans="2:9" ht="14.25" customHeight="1">
      <c r="B857" s="190"/>
      <c r="F857" s="190"/>
      <c r="H857" s="190"/>
      <c r="I857" s="95"/>
    </row>
    <row r="858" spans="2:9" ht="14.25" customHeight="1">
      <c r="B858" s="190"/>
      <c r="F858" s="190"/>
      <c r="H858" s="190"/>
      <c r="I858" s="95"/>
    </row>
    <row r="859" spans="2:9" ht="14.25" customHeight="1">
      <c r="B859" s="190"/>
      <c r="F859" s="190"/>
      <c r="H859" s="190"/>
      <c r="I859" s="95"/>
    </row>
    <row r="860" spans="2:9" ht="14.25" customHeight="1">
      <c r="B860" s="190"/>
      <c r="F860" s="190"/>
      <c r="H860" s="190"/>
      <c r="I860" s="95"/>
    </row>
    <row r="861" spans="2:9" ht="14.25" customHeight="1">
      <c r="B861" s="190"/>
      <c r="F861" s="190"/>
      <c r="H861" s="190"/>
      <c r="I861" s="95"/>
    </row>
    <row r="862" spans="2:9" ht="14.25" customHeight="1">
      <c r="B862" s="190"/>
      <c r="F862" s="190"/>
      <c r="H862" s="190"/>
      <c r="I862" s="95"/>
    </row>
    <row r="863" spans="2:9" ht="14.25" customHeight="1">
      <c r="B863" s="190"/>
      <c r="F863" s="190"/>
      <c r="H863" s="190"/>
      <c r="I863" s="95"/>
    </row>
    <row r="864" spans="2:9" ht="14.25" customHeight="1">
      <c r="B864" s="190"/>
      <c r="F864" s="190"/>
      <c r="H864" s="190"/>
      <c r="I864" s="95"/>
    </row>
    <row r="865" spans="2:9" ht="14.25" customHeight="1">
      <c r="B865" s="190"/>
      <c r="F865" s="190"/>
      <c r="H865" s="190"/>
      <c r="I865" s="95"/>
    </row>
    <row r="866" spans="2:9" ht="14.25" customHeight="1">
      <c r="B866" s="190"/>
      <c r="F866" s="190"/>
      <c r="H866" s="190"/>
      <c r="I866" s="95"/>
    </row>
    <row r="867" spans="2:9" ht="14.25" customHeight="1">
      <c r="B867" s="190"/>
      <c r="F867" s="190"/>
      <c r="H867" s="190"/>
      <c r="I867" s="95"/>
    </row>
    <row r="868" spans="2:9" ht="14.25" customHeight="1">
      <c r="B868" s="190"/>
      <c r="F868" s="190"/>
      <c r="H868" s="190"/>
      <c r="I868" s="95"/>
    </row>
    <row r="869" spans="2:9" ht="14.25" customHeight="1">
      <c r="B869" s="190"/>
      <c r="F869" s="190"/>
      <c r="H869" s="190"/>
      <c r="I869" s="95"/>
    </row>
    <row r="870" spans="2:9" ht="14.25" customHeight="1">
      <c r="B870" s="190"/>
      <c r="F870" s="190"/>
      <c r="H870" s="190"/>
      <c r="I870" s="95"/>
    </row>
    <row r="871" spans="2:9" ht="14.25" customHeight="1">
      <c r="B871" s="190"/>
      <c r="F871" s="190"/>
      <c r="H871" s="190"/>
      <c r="I871" s="95"/>
    </row>
    <row r="872" spans="2:9" ht="14.25" customHeight="1">
      <c r="B872" s="190"/>
      <c r="F872" s="190"/>
      <c r="H872" s="190"/>
      <c r="I872" s="95"/>
    </row>
    <row r="873" spans="2:9" ht="14.25" customHeight="1">
      <c r="B873" s="190"/>
      <c r="F873" s="190"/>
      <c r="H873" s="190"/>
      <c r="I873" s="95"/>
    </row>
    <row r="874" spans="2:9" ht="14.25" customHeight="1">
      <c r="B874" s="190"/>
      <c r="F874" s="190"/>
      <c r="H874" s="190"/>
      <c r="I874" s="95"/>
    </row>
    <row r="875" spans="2:9" ht="14.25" customHeight="1">
      <c r="B875" s="190"/>
      <c r="F875" s="190"/>
      <c r="H875" s="190"/>
      <c r="I875" s="95"/>
    </row>
    <row r="876" spans="2:9" ht="14.25" customHeight="1">
      <c r="B876" s="190"/>
      <c r="F876" s="190"/>
      <c r="H876" s="190"/>
      <c r="I876" s="95"/>
    </row>
    <row r="877" spans="2:9" ht="14.25" customHeight="1">
      <c r="B877" s="190"/>
      <c r="F877" s="190"/>
      <c r="H877" s="190"/>
      <c r="I877" s="95"/>
    </row>
    <row r="878" spans="2:9" ht="14.25" customHeight="1">
      <c r="B878" s="190"/>
      <c r="F878" s="190"/>
      <c r="H878" s="190"/>
      <c r="I878" s="95"/>
    </row>
    <row r="879" spans="2:9" ht="14.25" customHeight="1">
      <c r="B879" s="190"/>
      <c r="F879" s="190"/>
      <c r="H879" s="190"/>
      <c r="I879" s="95"/>
    </row>
    <row r="880" spans="2:9" ht="14.25" customHeight="1">
      <c r="B880" s="190"/>
      <c r="F880" s="190"/>
      <c r="H880" s="190"/>
      <c r="I880" s="95"/>
    </row>
    <row r="881" spans="2:9" ht="14.25" customHeight="1">
      <c r="B881" s="190"/>
      <c r="F881" s="190"/>
      <c r="H881" s="190"/>
      <c r="I881" s="95"/>
    </row>
    <row r="882" spans="2:9" ht="14.25" customHeight="1">
      <c r="B882" s="190"/>
      <c r="F882" s="190"/>
      <c r="H882" s="190"/>
      <c r="I882" s="95"/>
    </row>
    <row r="883" spans="2:9" ht="14.25" customHeight="1">
      <c r="B883" s="190"/>
      <c r="F883" s="190"/>
      <c r="H883" s="190"/>
      <c r="I883" s="95"/>
    </row>
    <row r="884" spans="2:9" ht="14.25" customHeight="1">
      <c r="B884" s="190"/>
      <c r="F884" s="190"/>
      <c r="H884" s="190"/>
      <c r="I884" s="95"/>
    </row>
    <row r="885" spans="2:9" ht="14.25" customHeight="1">
      <c r="B885" s="190"/>
      <c r="F885" s="190"/>
      <c r="H885" s="190"/>
      <c r="I885" s="95"/>
    </row>
    <row r="886" spans="2:9" ht="14.25" customHeight="1">
      <c r="B886" s="190"/>
      <c r="F886" s="190"/>
      <c r="H886" s="190"/>
      <c r="I886" s="95"/>
    </row>
    <row r="887" spans="2:9" ht="14.25" customHeight="1">
      <c r="B887" s="190"/>
      <c r="F887" s="190"/>
      <c r="H887" s="190"/>
      <c r="I887" s="95"/>
    </row>
    <row r="888" spans="2:9" ht="14.25" customHeight="1">
      <c r="B888" s="190"/>
      <c r="F888" s="190"/>
      <c r="H888" s="190"/>
      <c r="I888" s="95"/>
    </row>
    <row r="889" spans="2:9" ht="14.25" customHeight="1">
      <c r="B889" s="190"/>
      <c r="F889" s="190"/>
      <c r="H889" s="190"/>
      <c r="I889" s="95"/>
    </row>
    <row r="890" spans="2:9" ht="14.25" customHeight="1">
      <c r="B890" s="190"/>
      <c r="F890" s="190"/>
      <c r="H890" s="190"/>
      <c r="I890" s="95"/>
    </row>
    <row r="891" spans="2:9" ht="14.25" customHeight="1">
      <c r="B891" s="190"/>
      <c r="F891" s="190"/>
      <c r="H891" s="190"/>
      <c r="I891" s="95"/>
    </row>
    <row r="892" spans="2:9" ht="14.25" customHeight="1">
      <c r="B892" s="190"/>
      <c r="F892" s="190"/>
      <c r="H892" s="190"/>
      <c r="I892" s="95"/>
    </row>
    <row r="893" spans="2:9" ht="14.25" customHeight="1">
      <c r="B893" s="190"/>
      <c r="F893" s="190"/>
      <c r="H893" s="190"/>
      <c r="I893" s="95"/>
    </row>
    <row r="894" spans="2:9" ht="14.25" customHeight="1">
      <c r="B894" s="190"/>
      <c r="F894" s="190"/>
      <c r="H894" s="190"/>
      <c r="I894" s="95"/>
    </row>
    <row r="895" spans="2:9" ht="14.25" customHeight="1">
      <c r="B895" s="190"/>
      <c r="F895" s="190"/>
      <c r="H895" s="190"/>
      <c r="I895" s="95"/>
    </row>
    <row r="896" spans="2:9" ht="14.25" customHeight="1">
      <c r="B896" s="190"/>
      <c r="F896" s="190"/>
      <c r="H896" s="190"/>
      <c r="I896" s="95"/>
    </row>
    <row r="897" spans="2:9" ht="14.25" customHeight="1">
      <c r="B897" s="190"/>
      <c r="F897" s="190"/>
      <c r="H897" s="190"/>
      <c r="I897" s="95"/>
    </row>
    <row r="898" spans="2:9" ht="14.25" customHeight="1">
      <c r="B898" s="190"/>
      <c r="F898" s="190"/>
      <c r="H898" s="190"/>
      <c r="I898" s="95"/>
    </row>
    <row r="899" spans="2:9" ht="14.25" customHeight="1">
      <c r="B899" s="190"/>
      <c r="F899" s="190"/>
      <c r="H899" s="190"/>
      <c r="I899" s="95"/>
    </row>
    <row r="900" spans="2:9" ht="14.25" customHeight="1">
      <c r="B900" s="190"/>
      <c r="F900" s="190"/>
      <c r="H900" s="190"/>
      <c r="I900" s="95"/>
    </row>
    <row r="901" spans="2:9" ht="14.25" customHeight="1">
      <c r="B901" s="190"/>
      <c r="F901" s="190"/>
      <c r="H901" s="190"/>
      <c r="I901" s="95"/>
    </row>
    <row r="902" spans="2:9" ht="14.25" customHeight="1">
      <c r="B902" s="190"/>
      <c r="F902" s="190"/>
      <c r="H902" s="190"/>
      <c r="I902" s="95"/>
    </row>
    <row r="903" spans="2:9" ht="14.25" customHeight="1">
      <c r="B903" s="190"/>
      <c r="F903" s="190"/>
      <c r="H903" s="190"/>
      <c r="I903" s="95"/>
    </row>
    <row r="904" spans="2:9" ht="14.25" customHeight="1">
      <c r="B904" s="190"/>
      <c r="F904" s="190"/>
      <c r="H904" s="190"/>
      <c r="I904" s="95"/>
    </row>
    <row r="905" spans="2:9" ht="14.25" customHeight="1">
      <c r="B905" s="190"/>
      <c r="F905" s="190"/>
      <c r="H905" s="190"/>
      <c r="I905" s="95"/>
    </row>
    <row r="906" spans="2:9" ht="14.25" customHeight="1">
      <c r="B906" s="190"/>
      <c r="F906" s="190"/>
      <c r="H906" s="190"/>
      <c r="I906" s="95"/>
    </row>
    <row r="907" spans="2:9" ht="14.25" customHeight="1">
      <c r="B907" s="190"/>
      <c r="F907" s="190"/>
      <c r="H907" s="190"/>
      <c r="I907" s="95"/>
    </row>
    <row r="908" spans="2:9" ht="14.25" customHeight="1">
      <c r="B908" s="190"/>
      <c r="F908" s="190"/>
      <c r="H908" s="190"/>
      <c r="I908" s="95"/>
    </row>
    <row r="909" spans="2:9" ht="14.25" customHeight="1">
      <c r="B909" s="190"/>
      <c r="F909" s="190"/>
      <c r="H909" s="190"/>
      <c r="I909" s="95"/>
    </row>
    <row r="910" spans="2:9" ht="14.25" customHeight="1">
      <c r="B910" s="190"/>
      <c r="F910" s="190"/>
      <c r="H910" s="190"/>
      <c r="I910" s="95"/>
    </row>
    <row r="911" spans="2:9" ht="14.25" customHeight="1">
      <c r="B911" s="190"/>
      <c r="F911" s="190"/>
      <c r="H911" s="190"/>
      <c r="I911" s="95"/>
    </row>
    <row r="912" spans="2:9" ht="14.25" customHeight="1">
      <c r="B912" s="190"/>
      <c r="F912" s="190"/>
      <c r="H912" s="190"/>
      <c r="I912" s="95"/>
    </row>
    <row r="913" spans="2:9" ht="14.25" customHeight="1">
      <c r="B913" s="190"/>
      <c r="F913" s="190"/>
      <c r="H913" s="190"/>
      <c r="I913" s="95"/>
    </row>
    <row r="914" spans="2:9" ht="14.25" customHeight="1">
      <c r="B914" s="190"/>
      <c r="F914" s="190"/>
      <c r="H914" s="190"/>
      <c r="I914" s="95"/>
    </row>
    <row r="915" spans="2:9" ht="14.25" customHeight="1">
      <c r="B915" s="190"/>
      <c r="F915" s="190"/>
      <c r="H915" s="190"/>
      <c r="I915" s="95"/>
    </row>
    <row r="916" spans="2:9" ht="14.25" customHeight="1">
      <c r="B916" s="190"/>
      <c r="F916" s="190"/>
      <c r="H916" s="190"/>
      <c r="I916" s="95"/>
    </row>
    <row r="917" spans="2:9" ht="14.25" customHeight="1">
      <c r="B917" s="190"/>
      <c r="F917" s="190"/>
      <c r="H917" s="190"/>
      <c r="I917" s="95"/>
    </row>
    <row r="918" spans="2:9" ht="14.25" customHeight="1">
      <c r="B918" s="190"/>
      <c r="F918" s="190"/>
      <c r="H918" s="190"/>
      <c r="I918" s="95"/>
    </row>
    <row r="919" spans="2:9" ht="14.25" customHeight="1">
      <c r="B919" s="190"/>
      <c r="F919" s="190"/>
      <c r="H919" s="190"/>
      <c r="I919" s="95"/>
    </row>
    <row r="920" spans="2:9" ht="14.25" customHeight="1">
      <c r="B920" s="190"/>
      <c r="F920" s="190"/>
      <c r="H920" s="190"/>
      <c r="I920" s="95"/>
    </row>
    <row r="921" spans="2:9" ht="14.25" customHeight="1">
      <c r="B921" s="190"/>
      <c r="F921" s="190"/>
      <c r="H921" s="190"/>
      <c r="I921" s="95"/>
    </row>
    <row r="922" spans="2:9" ht="14.25" customHeight="1">
      <c r="B922" s="190"/>
      <c r="F922" s="190"/>
      <c r="H922" s="190"/>
      <c r="I922" s="95"/>
    </row>
    <row r="923" spans="2:9" ht="14.25" customHeight="1">
      <c r="B923" s="190"/>
      <c r="F923" s="190"/>
      <c r="H923" s="190"/>
      <c r="I923" s="95"/>
    </row>
    <row r="924" spans="2:9" ht="14.25" customHeight="1">
      <c r="B924" s="190"/>
      <c r="F924" s="190"/>
      <c r="H924" s="190"/>
      <c r="I924" s="95"/>
    </row>
    <row r="925" spans="2:9" ht="14.25" customHeight="1">
      <c r="B925" s="190"/>
      <c r="F925" s="190"/>
      <c r="H925" s="190"/>
      <c r="I925" s="95"/>
    </row>
    <row r="926" spans="2:9" ht="14.25" customHeight="1">
      <c r="B926" s="190"/>
      <c r="F926" s="190"/>
      <c r="H926" s="190"/>
      <c r="I926" s="95"/>
    </row>
    <row r="927" spans="2:9" ht="14.25" customHeight="1">
      <c r="B927" s="190"/>
      <c r="F927" s="190"/>
      <c r="H927" s="190"/>
      <c r="I927" s="95"/>
    </row>
    <row r="928" spans="2:9" ht="14.25" customHeight="1">
      <c r="B928" s="190"/>
      <c r="F928" s="190"/>
      <c r="H928" s="190"/>
      <c r="I928" s="95"/>
    </row>
    <row r="929" spans="2:9" ht="14.25" customHeight="1">
      <c r="B929" s="190"/>
      <c r="F929" s="190"/>
      <c r="H929" s="190"/>
      <c r="I929" s="95"/>
    </row>
    <row r="930" spans="2:9" ht="14.25" customHeight="1">
      <c r="B930" s="190"/>
      <c r="F930" s="190"/>
      <c r="H930" s="190"/>
      <c r="I930" s="95"/>
    </row>
    <row r="931" spans="2:9" ht="14.25" customHeight="1">
      <c r="B931" s="190"/>
      <c r="F931" s="190"/>
      <c r="H931" s="190"/>
      <c r="I931" s="95"/>
    </row>
    <row r="932" spans="2:9" ht="14.25" customHeight="1">
      <c r="B932" s="190"/>
      <c r="F932" s="190"/>
      <c r="H932" s="190"/>
      <c r="I932" s="95"/>
    </row>
    <row r="933" spans="2:9" ht="14.25" customHeight="1">
      <c r="B933" s="190"/>
      <c r="F933" s="190"/>
      <c r="H933" s="190"/>
      <c r="I933" s="95"/>
    </row>
    <row r="934" spans="2:9" ht="14.25" customHeight="1">
      <c r="B934" s="190"/>
      <c r="F934" s="190"/>
      <c r="H934" s="190"/>
      <c r="I934" s="95"/>
    </row>
    <row r="935" spans="2:9" ht="14.25" customHeight="1">
      <c r="B935" s="190"/>
      <c r="F935" s="190"/>
      <c r="H935" s="190"/>
      <c r="I935" s="95"/>
    </row>
    <row r="936" spans="2:9" ht="14.25" customHeight="1">
      <c r="B936" s="190"/>
      <c r="F936" s="190"/>
      <c r="H936" s="190"/>
      <c r="I936" s="95"/>
    </row>
    <row r="937" spans="2:9" ht="14.25" customHeight="1">
      <c r="B937" s="190"/>
      <c r="F937" s="190"/>
      <c r="H937" s="190"/>
      <c r="I937" s="95"/>
    </row>
    <row r="938" spans="2:9" ht="14.25" customHeight="1">
      <c r="B938" s="190"/>
      <c r="F938" s="190"/>
      <c r="H938" s="190"/>
      <c r="I938" s="95"/>
    </row>
    <row r="939" spans="2:9" ht="14.25" customHeight="1">
      <c r="B939" s="190"/>
      <c r="F939" s="190"/>
      <c r="H939" s="190"/>
      <c r="I939" s="95"/>
    </row>
    <row r="940" spans="2:9" ht="14.25" customHeight="1">
      <c r="B940" s="190"/>
      <c r="F940" s="190"/>
      <c r="H940" s="190"/>
      <c r="I940" s="95"/>
    </row>
    <row r="941" spans="2:9" ht="14.25" customHeight="1">
      <c r="B941" s="190"/>
      <c r="F941" s="190"/>
      <c r="H941" s="190"/>
      <c r="I941" s="95"/>
    </row>
    <row r="942" spans="2:9" ht="14.25" customHeight="1">
      <c r="B942" s="190"/>
      <c r="F942" s="190"/>
      <c r="H942" s="190"/>
      <c r="I942" s="95"/>
    </row>
    <row r="943" spans="2:9" ht="14.25" customHeight="1">
      <c r="B943" s="190"/>
      <c r="F943" s="190"/>
      <c r="H943" s="190"/>
      <c r="I943" s="95"/>
    </row>
    <row r="944" spans="2:9" ht="14.25" customHeight="1">
      <c r="B944" s="190"/>
      <c r="F944" s="190"/>
      <c r="H944" s="190"/>
      <c r="I944" s="95"/>
    </row>
    <row r="945" spans="2:9" ht="14.25" customHeight="1">
      <c r="B945" s="190"/>
      <c r="F945" s="190"/>
      <c r="H945" s="190"/>
      <c r="I945" s="95"/>
    </row>
    <row r="946" spans="2:9" ht="14.25" customHeight="1">
      <c r="B946" s="190"/>
      <c r="F946" s="190"/>
      <c r="H946" s="190"/>
      <c r="I946" s="95"/>
    </row>
    <row r="947" spans="2:9" ht="14.25" customHeight="1">
      <c r="B947" s="190"/>
      <c r="F947" s="190"/>
      <c r="H947" s="190"/>
      <c r="I947" s="95"/>
    </row>
    <row r="948" spans="2:9" ht="14.25" customHeight="1">
      <c r="B948" s="190"/>
      <c r="F948" s="190"/>
      <c r="H948" s="190"/>
      <c r="I948" s="95"/>
    </row>
    <row r="949" spans="2:9" ht="14.25" customHeight="1">
      <c r="B949" s="190"/>
      <c r="F949" s="190"/>
      <c r="H949" s="190"/>
      <c r="I949" s="95"/>
    </row>
    <row r="950" spans="2:9" ht="14.25" customHeight="1">
      <c r="B950" s="190"/>
      <c r="F950" s="190"/>
      <c r="H950" s="190"/>
      <c r="I950" s="95"/>
    </row>
    <row r="951" spans="2:9" ht="14.25" customHeight="1">
      <c r="B951" s="190"/>
      <c r="F951" s="190"/>
      <c r="H951" s="190"/>
      <c r="I951" s="95"/>
    </row>
    <row r="952" spans="2:9" ht="14.25" customHeight="1">
      <c r="B952" s="190"/>
      <c r="F952" s="190"/>
      <c r="H952" s="190"/>
      <c r="I952" s="95"/>
    </row>
    <row r="953" spans="2:9" ht="14.25" customHeight="1">
      <c r="B953" s="190"/>
      <c r="F953" s="190"/>
      <c r="H953" s="190"/>
      <c r="I953" s="95"/>
    </row>
    <row r="954" spans="2:9" ht="14.25" customHeight="1">
      <c r="B954" s="190"/>
      <c r="F954" s="190"/>
      <c r="H954" s="190"/>
      <c r="I954" s="95"/>
    </row>
    <row r="955" spans="2:9" ht="14.25" customHeight="1">
      <c r="B955" s="190"/>
      <c r="F955" s="190"/>
      <c r="H955" s="190"/>
      <c r="I955" s="95"/>
    </row>
    <row r="956" spans="2:9" ht="14.25" customHeight="1">
      <c r="B956" s="190"/>
      <c r="F956" s="190"/>
      <c r="H956" s="190"/>
      <c r="I956" s="95"/>
    </row>
    <row r="957" spans="2:9" ht="14.25" customHeight="1">
      <c r="B957" s="190"/>
      <c r="F957" s="190"/>
      <c r="H957" s="190"/>
      <c r="I957" s="95"/>
    </row>
    <row r="958" spans="2:9" ht="14.25" customHeight="1">
      <c r="B958" s="190"/>
      <c r="F958" s="190"/>
      <c r="H958" s="190"/>
      <c r="I958" s="95"/>
    </row>
    <row r="959" spans="2:9" ht="14.25" customHeight="1">
      <c r="B959" s="190"/>
      <c r="F959" s="190"/>
      <c r="H959" s="190"/>
      <c r="I959" s="95"/>
    </row>
    <row r="960" spans="2:9" ht="14.25" customHeight="1">
      <c r="B960" s="190"/>
      <c r="F960" s="190"/>
      <c r="H960" s="190"/>
      <c r="I960" s="95"/>
    </row>
    <row r="961" spans="2:9" ht="14.25" customHeight="1">
      <c r="B961" s="190"/>
      <c r="F961" s="190"/>
      <c r="H961" s="190"/>
      <c r="I961" s="95"/>
    </row>
    <row r="962" spans="2:9" ht="14.25" customHeight="1">
      <c r="B962" s="190"/>
      <c r="F962" s="190"/>
      <c r="H962" s="190"/>
      <c r="I962" s="95"/>
    </row>
    <row r="963" spans="2:9" ht="14.25" customHeight="1">
      <c r="B963" s="190"/>
      <c r="F963" s="190"/>
      <c r="H963" s="190"/>
      <c r="I963" s="95"/>
    </row>
    <row r="964" spans="2:9" ht="14.25" customHeight="1">
      <c r="B964" s="190"/>
      <c r="F964" s="190"/>
      <c r="H964" s="190"/>
      <c r="I964" s="95"/>
    </row>
    <row r="965" spans="2:9" ht="14.25" customHeight="1">
      <c r="B965" s="190"/>
      <c r="F965" s="190"/>
      <c r="H965" s="190"/>
      <c r="I965" s="95"/>
    </row>
    <row r="966" spans="2:9" ht="14.25" customHeight="1">
      <c r="B966" s="190"/>
      <c r="F966" s="190"/>
      <c r="H966" s="190"/>
      <c r="I966" s="95"/>
    </row>
    <row r="967" spans="2:9" ht="14.25" customHeight="1">
      <c r="B967" s="190"/>
      <c r="F967" s="190"/>
      <c r="H967" s="190"/>
      <c r="I967" s="95"/>
    </row>
    <row r="968" spans="2:9" ht="14.25" customHeight="1">
      <c r="B968" s="190"/>
      <c r="F968" s="190"/>
      <c r="H968" s="190"/>
      <c r="I968" s="95"/>
    </row>
    <row r="969" spans="2:9" ht="14.25" customHeight="1">
      <c r="B969" s="190"/>
      <c r="F969" s="190"/>
      <c r="H969" s="190"/>
      <c r="I969" s="95"/>
    </row>
    <row r="970" spans="2:9" ht="14.25" customHeight="1">
      <c r="B970" s="190"/>
      <c r="F970" s="190"/>
      <c r="H970" s="190"/>
      <c r="I970" s="95"/>
    </row>
    <row r="971" spans="2:9" ht="14.25" customHeight="1">
      <c r="B971" s="190"/>
      <c r="F971" s="190"/>
      <c r="H971" s="190"/>
      <c r="I971" s="95"/>
    </row>
    <row r="972" spans="2:9" ht="14.25" customHeight="1">
      <c r="B972" s="190"/>
      <c r="F972" s="190"/>
      <c r="H972" s="190"/>
      <c r="I972" s="95"/>
    </row>
    <row r="973" spans="2:9" ht="14.25" customHeight="1">
      <c r="B973" s="190"/>
      <c r="F973" s="190"/>
      <c r="H973" s="190"/>
      <c r="I973" s="95"/>
    </row>
    <row r="974" spans="2:9" ht="14.25" customHeight="1">
      <c r="B974" s="190"/>
      <c r="F974" s="190"/>
      <c r="H974" s="190"/>
      <c r="I974" s="95"/>
    </row>
    <row r="975" spans="2:9" ht="14.25" customHeight="1">
      <c r="B975" s="190"/>
      <c r="F975" s="190"/>
      <c r="H975" s="190"/>
      <c r="I975" s="95"/>
    </row>
    <row r="976" spans="2:9" ht="14.25" customHeight="1">
      <c r="B976" s="190"/>
      <c r="F976" s="190"/>
      <c r="H976" s="190"/>
      <c r="I976" s="95"/>
    </row>
    <row r="977" spans="2:9" ht="14.25" customHeight="1">
      <c r="B977" s="190"/>
      <c r="F977" s="190"/>
      <c r="H977" s="190"/>
      <c r="I977" s="95"/>
    </row>
    <row r="978" spans="2:9" ht="14.25" customHeight="1">
      <c r="B978" s="190"/>
      <c r="F978" s="190"/>
      <c r="H978" s="190"/>
      <c r="I978" s="95"/>
    </row>
    <row r="979" spans="2:9" ht="14.25" customHeight="1">
      <c r="B979" s="190"/>
      <c r="F979" s="190"/>
      <c r="H979" s="190"/>
      <c r="I979" s="95"/>
    </row>
    <row r="980" spans="2:9" ht="14.25" customHeight="1">
      <c r="B980" s="190"/>
      <c r="F980" s="190"/>
      <c r="H980" s="190"/>
      <c r="I980" s="95"/>
    </row>
    <row r="981" spans="2:9" ht="14.25" customHeight="1">
      <c r="B981" s="190"/>
      <c r="F981" s="190"/>
      <c r="H981" s="190"/>
      <c r="I981" s="95"/>
    </row>
    <row r="982" spans="2:9" ht="14.25" customHeight="1">
      <c r="B982" s="190"/>
      <c r="F982" s="190"/>
      <c r="H982" s="190"/>
      <c r="I982" s="95"/>
    </row>
    <row r="983" spans="2:9" ht="14.25" customHeight="1">
      <c r="B983" s="190"/>
      <c r="F983" s="190"/>
      <c r="H983" s="190"/>
      <c r="I983" s="95"/>
    </row>
    <row r="984" spans="2:9" ht="14.25" customHeight="1">
      <c r="B984" s="190"/>
      <c r="F984" s="190"/>
      <c r="H984" s="190"/>
      <c r="I984" s="95"/>
    </row>
    <row r="985" spans="2:9" ht="14.25" customHeight="1">
      <c r="B985" s="190"/>
      <c r="F985" s="190"/>
      <c r="H985" s="190"/>
      <c r="I985" s="95"/>
    </row>
    <row r="986" spans="2:9" ht="14.25" customHeight="1">
      <c r="B986" s="190"/>
      <c r="F986" s="190"/>
      <c r="H986" s="190"/>
      <c r="I986" s="95"/>
    </row>
    <row r="987" spans="2:9" ht="14.25" customHeight="1">
      <c r="B987" s="190"/>
      <c r="F987" s="190"/>
      <c r="H987" s="190"/>
      <c r="I987" s="95"/>
    </row>
    <row r="988" spans="2:9" ht="14.25" customHeight="1">
      <c r="B988" s="190"/>
      <c r="F988" s="190"/>
      <c r="H988" s="190"/>
      <c r="I988" s="95"/>
    </row>
    <row r="989" spans="2:9" ht="14.25" customHeight="1">
      <c r="B989" s="190"/>
      <c r="F989" s="190"/>
      <c r="H989" s="190"/>
      <c r="I989" s="95"/>
    </row>
    <row r="990" spans="2:9" ht="14.25" customHeight="1">
      <c r="B990" s="190"/>
      <c r="F990" s="190"/>
      <c r="H990" s="190"/>
      <c r="I990" s="95"/>
    </row>
    <row r="991" spans="2:9" ht="14.25" customHeight="1">
      <c r="B991" s="190"/>
      <c r="F991" s="190"/>
      <c r="H991" s="190"/>
      <c r="I991" s="95"/>
    </row>
    <row r="992" spans="2:9" ht="14.25" customHeight="1">
      <c r="B992" s="190"/>
      <c r="F992" s="190"/>
      <c r="H992" s="190"/>
      <c r="I992" s="95"/>
    </row>
    <row r="993" spans="2:9" ht="14.25" customHeight="1">
      <c r="B993" s="190"/>
      <c r="F993" s="190"/>
      <c r="H993" s="190"/>
      <c r="I993" s="95"/>
    </row>
    <row r="994" spans="2:9" ht="14.25" customHeight="1">
      <c r="B994" s="190"/>
      <c r="F994" s="190"/>
      <c r="H994" s="190"/>
      <c r="I994" s="95"/>
    </row>
    <row r="995" spans="2:9" ht="14.25" customHeight="1">
      <c r="B995" s="190"/>
      <c r="F995" s="190"/>
      <c r="H995" s="190"/>
      <c r="I995" s="95"/>
    </row>
    <row r="996" spans="2:9" ht="14.25" customHeight="1">
      <c r="B996" s="190"/>
      <c r="F996" s="190"/>
      <c r="H996" s="190"/>
      <c r="I996" s="95"/>
    </row>
    <row r="997" spans="2:9" ht="14.25" customHeight="1">
      <c r="B997" s="190"/>
      <c r="F997" s="190"/>
      <c r="H997" s="190"/>
      <c r="I997" s="95"/>
    </row>
    <row r="998" spans="2:9" ht="14.25" customHeight="1">
      <c r="B998" s="190"/>
      <c r="F998" s="190"/>
      <c r="H998" s="190"/>
      <c r="I998" s="95"/>
    </row>
    <row r="999" spans="2:9" ht="14.25" customHeight="1">
      <c r="B999" s="190"/>
      <c r="F999" s="190"/>
      <c r="H999" s="190"/>
      <c r="I999" s="95"/>
    </row>
    <row r="1000" spans="2:9" ht="14.25" customHeight="1">
      <c r="B1000" s="190"/>
      <c r="F1000" s="190"/>
      <c r="H1000" s="190"/>
      <c r="I1000" s="95"/>
    </row>
    <row r="1001" spans="2:9" ht="14.25" customHeight="1">
      <c r="B1001" s="190"/>
      <c r="F1001" s="190"/>
      <c r="H1001" s="190"/>
      <c r="I1001" s="95"/>
    </row>
    <row r="1002" spans="2:9" ht="14.25" customHeight="1">
      <c r="B1002" s="190"/>
      <c r="F1002" s="190"/>
      <c r="H1002" s="190"/>
      <c r="I1002" s="95"/>
    </row>
    <row r="1003" spans="2:9" ht="14.25" customHeight="1">
      <c r="B1003" s="190"/>
      <c r="F1003" s="190"/>
      <c r="H1003" s="190"/>
      <c r="I1003" s="95"/>
    </row>
    <row r="1004" spans="2:9" ht="14.25" customHeight="1">
      <c r="B1004" s="190"/>
      <c r="F1004" s="190"/>
      <c r="H1004" s="190"/>
      <c r="I1004" s="95"/>
    </row>
  </sheetData>
  <mergeCells count="7">
    <mergeCell ref="B20:B21"/>
    <mergeCell ref="B4:B5"/>
    <mergeCell ref="F4:F5"/>
    <mergeCell ref="B7:B8"/>
    <mergeCell ref="F7:F8"/>
    <mergeCell ref="B13:B15"/>
    <mergeCell ref="F13:F15"/>
  </mergeCells>
  <hyperlinks>
    <hyperlink ref="J50" r:id="rId1"/>
  </hyperlink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937"/>
  <sheetViews>
    <sheetView workbookViewId="0"/>
  </sheetViews>
  <sheetFormatPr defaultColWidth="14.42578125" defaultRowHeight="15" customHeight="1"/>
  <cols>
    <col min="1" max="2" width="5.42578125" customWidth="1"/>
    <col min="3" max="3" width="25.85546875" customWidth="1"/>
    <col min="4" max="4" width="127.42578125" customWidth="1"/>
    <col min="5" max="5" width="8.140625" customWidth="1"/>
    <col min="6" max="6" width="16.140625" customWidth="1"/>
  </cols>
  <sheetData>
    <row r="1" spans="1:29">
      <c r="A1" s="191"/>
      <c r="B1" s="192" t="s">
        <v>2912</v>
      </c>
      <c r="C1" s="193" t="s">
        <v>7</v>
      </c>
      <c r="D1" s="194" t="s">
        <v>2913</v>
      </c>
      <c r="E1" s="195" t="s">
        <v>2914</v>
      </c>
      <c r="F1" s="196" t="s">
        <v>2915</v>
      </c>
      <c r="G1" s="44"/>
      <c r="H1" s="44"/>
      <c r="I1" s="44"/>
      <c r="J1" s="44"/>
      <c r="K1" s="44"/>
      <c r="L1" s="44"/>
      <c r="M1" s="44"/>
      <c r="N1" s="44"/>
      <c r="O1" s="44"/>
      <c r="P1" s="44"/>
      <c r="Q1" s="44"/>
      <c r="R1" s="44"/>
      <c r="S1" s="44"/>
      <c r="T1" s="44"/>
      <c r="U1" s="44"/>
      <c r="V1" s="44"/>
      <c r="W1" s="44"/>
      <c r="X1" s="44"/>
      <c r="Y1" s="44"/>
      <c r="Z1" s="44"/>
      <c r="AA1" s="44"/>
      <c r="AB1" s="44"/>
      <c r="AC1" s="44"/>
    </row>
    <row r="2" spans="1:29">
      <c r="A2" s="191"/>
      <c r="B2" s="197">
        <v>1</v>
      </c>
      <c r="C2" s="153" t="s">
        <v>4</v>
      </c>
      <c r="D2" s="153" t="s">
        <v>2348</v>
      </c>
      <c r="E2" s="153" t="s">
        <v>2916</v>
      </c>
      <c r="F2" s="153" t="s">
        <v>2347</v>
      </c>
      <c r="G2" s="104"/>
      <c r="H2" s="104"/>
      <c r="I2" s="104"/>
      <c r="J2" s="104"/>
      <c r="K2" s="104"/>
      <c r="L2" s="104"/>
      <c r="M2" s="104"/>
      <c r="N2" s="104"/>
      <c r="O2" s="104"/>
      <c r="P2" s="104"/>
      <c r="Q2" s="104"/>
      <c r="R2" s="104"/>
      <c r="S2" s="104"/>
      <c r="T2" s="104"/>
      <c r="U2" s="104"/>
      <c r="V2" s="104"/>
      <c r="W2" s="104"/>
      <c r="X2" s="104"/>
      <c r="Y2" s="104"/>
      <c r="Z2" s="104"/>
      <c r="AA2" s="104"/>
      <c r="AB2" s="104"/>
      <c r="AC2" s="104"/>
    </row>
    <row r="3" spans="1:29">
      <c r="A3" s="191"/>
      <c r="B3" s="197">
        <v>2</v>
      </c>
      <c r="C3" s="153" t="s">
        <v>4</v>
      </c>
      <c r="D3" s="153" t="s">
        <v>2373</v>
      </c>
      <c r="E3" s="153" t="s">
        <v>2916</v>
      </c>
      <c r="F3" s="153" t="s">
        <v>2372</v>
      </c>
      <c r="G3" s="104"/>
      <c r="H3" s="104"/>
      <c r="I3" s="104"/>
      <c r="J3" s="104"/>
      <c r="K3" s="104"/>
      <c r="L3" s="104"/>
      <c r="M3" s="104"/>
      <c r="N3" s="104"/>
      <c r="O3" s="104"/>
      <c r="P3" s="104"/>
      <c r="Q3" s="104"/>
      <c r="R3" s="104"/>
      <c r="S3" s="104"/>
      <c r="T3" s="104"/>
      <c r="U3" s="104"/>
      <c r="V3" s="104"/>
      <c r="W3" s="104"/>
      <c r="X3" s="104"/>
      <c r="Y3" s="104"/>
      <c r="Z3" s="104"/>
      <c r="AA3" s="104"/>
      <c r="AB3" s="104"/>
      <c r="AC3" s="104"/>
    </row>
    <row r="4" spans="1:29">
      <c r="A4" s="191"/>
      <c r="B4" s="197">
        <v>3</v>
      </c>
      <c r="C4" s="153" t="s">
        <v>4</v>
      </c>
      <c r="D4" s="153" t="s">
        <v>2917</v>
      </c>
      <c r="E4" s="153" t="s">
        <v>2916</v>
      </c>
      <c r="F4" s="153" t="s">
        <v>2918</v>
      </c>
      <c r="G4" s="104"/>
      <c r="H4" s="104"/>
      <c r="I4" s="104"/>
      <c r="J4" s="104"/>
      <c r="K4" s="104"/>
      <c r="L4" s="104"/>
      <c r="M4" s="104"/>
      <c r="N4" s="104"/>
      <c r="O4" s="104"/>
      <c r="P4" s="104"/>
      <c r="Q4" s="104"/>
      <c r="R4" s="104"/>
      <c r="S4" s="104"/>
      <c r="T4" s="104"/>
      <c r="U4" s="104"/>
      <c r="V4" s="104"/>
      <c r="W4" s="104"/>
      <c r="X4" s="104"/>
      <c r="Y4" s="104"/>
      <c r="Z4" s="104"/>
      <c r="AA4" s="104"/>
      <c r="AB4" s="104"/>
      <c r="AC4" s="104"/>
    </row>
    <row r="5" spans="1:29">
      <c r="A5" s="191"/>
      <c r="B5" s="197">
        <v>4</v>
      </c>
      <c r="C5" s="153" t="s">
        <v>4</v>
      </c>
      <c r="D5" s="153" t="s">
        <v>2919</v>
      </c>
      <c r="E5" s="153" t="s">
        <v>2916</v>
      </c>
      <c r="F5" s="153" t="s">
        <v>2920</v>
      </c>
      <c r="G5" s="104"/>
      <c r="H5" s="104"/>
      <c r="I5" s="104"/>
      <c r="J5" s="104"/>
      <c r="K5" s="104"/>
      <c r="L5" s="104"/>
      <c r="M5" s="104"/>
      <c r="N5" s="104"/>
      <c r="O5" s="104"/>
      <c r="P5" s="104"/>
      <c r="Q5" s="104"/>
      <c r="R5" s="104"/>
      <c r="S5" s="104"/>
      <c r="T5" s="104"/>
      <c r="U5" s="104"/>
      <c r="V5" s="104"/>
      <c r="W5" s="104"/>
      <c r="X5" s="104"/>
      <c r="Y5" s="104"/>
      <c r="Z5" s="104"/>
      <c r="AA5" s="104"/>
      <c r="AB5" s="104"/>
      <c r="AC5" s="104"/>
    </row>
    <row r="6" spans="1:29">
      <c r="A6" s="191"/>
      <c r="B6" s="197">
        <v>5</v>
      </c>
      <c r="C6" s="153" t="s">
        <v>4</v>
      </c>
      <c r="D6" s="153" t="s">
        <v>2921</v>
      </c>
      <c r="E6" s="153" t="s">
        <v>2922</v>
      </c>
      <c r="F6" s="153" t="s">
        <v>2923</v>
      </c>
      <c r="G6" s="104"/>
      <c r="H6" s="104"/>
      <c r="I6" s="104"/>
      <c r="J6" s="104"/>
      <c r="K6" s="104"/>
      <c r="L6" s="104"/>
      <c r="M6" s="104"/>
      <c r="N6" s="104"/>
      <c r="O6" s="104"/>
      <c r="P6" s="104"/>
      <c r="Q6" s="104"/>
      <c r="R6" s="104"/>
      <c r="S6" s="104"/>
      <c r="T6" s="104"/>
      <c r="U6" s="104"/>
      <c r="V6" s="104"/>
      <c r="W6" s="104"/>
      <c r="X6" s="104"/>
      <c r="Y6" s="104"/>
      <c r="Z6" s="104"/>
      <c r="AA6" s="104"/>
      <c r="AB6" s="104"/>
      <c r="AC6" s="104"/>
    </row>
    <row r="7" spans="1:29">
      <c r="A7" s="191"/>
      <c r="B7" s="197">
        <v>6</v>
      </c>
      <c r="C7" s="153" t="s">
        <v>2924</v>
      </c>
      <c r="D7" s="153" t="s">
        <v>2925</v>
      </c>
      <c r="E7" s="153" t="s">
        <v>2916</v>
      </c>
      <c r="F7" s="153" t="s">
        <v>471</v>
      </c>
      <c r="G7" s="104"/>
      <c r="H7" s="104"/>
      <c r="I7" s="104"/>
      <c r="J7" s="104"/>
      <c r="K7" s="104"/>
      <c r="L7" s="104"/>
      <c r="M7" s="104"/>
      <c r="N7" s="104"/>
      <c r="O7" s="104"/>
      <c r="P7" s="104"/>
      <c r="Q7" s="104"/>
      <c r="R7" s="104"/>
      <c r="S7" s="104"/>
      <c r="T7" s="104"/>
      <c r="U7" s="104"/>
      <c r="V7" s="104"/>
      <c r="W7" s="104"/>
      <c r="X7" s="104"/>
      <c r="Y7" s="104"/>
      <c r="Z7" s="104"/>
      <c r="AA7" s="104"/>
      <c r="AB7" s="104"/>
      <c r="AC7" s="104"/>
    </row>
    <row r="8" spans="1:29">
      <c r="A8" s="191"/>
      <c r="B8" s="197">
        <v>7</v>
      </c>
      <c r="C8" s="153" t="s">
        <v>2924</v>
      </c>
      <c r="D8" s="153" t="s">
        <v>466</v>
      </c>
      <c r="E8" s="153" t="s">
        <v>2916</v>
      </c>
      <c r="F8" s="153" t="s">
        <v>465</v>
      </c>
      <c r="G8" s="104"/>
      <c r="H8" s="104"/>
      <c r="I8" s="104"/>
      <c r="J8" s="104"/>
      <c r="K8" s="104"/>
      <c r="L8" s="104"/>
      <c r="M8" s="104"/>
      <c r="N8" s="104"/>
      <c r="O8" s="104"/>
      <c r="P8" s="104"/>
      <c r="Q8" s="104"/>
      <c r="R8" s="104"/>
      <c r="S8" s="104"/>
      <c r="T8" s="104"/>
      <c r="U8" s="104"/>
      <c r="V8" s="104"/>
      <c r="W8" s="104"/>
      <c r="X8" s="104"/>
      <c r="Y8" s="104"/>
      <c r="Z8" s="104"/>
      <c r="AA8" s="104"/>
      <c r="AB8" s="104"/>
      <c r="AC8" s="104"/>
    </row>
    <row r="9" spans="1:29">
      <c r="A9" s="191"/>
      <c r="B9" s="197">
        <v>8</v>
      </c>
      <c r="C9" s="153" t="s">
        <v>4</v>
      </c>
      <c r="D9" s="153" t="s">
        <v>2926</v>
      </c>
      <c r="E9" s="153" t="s">
        <v>2916</v>
      </c>
      <c r="F9" s="153" t="s">
        <v>2927</v>
      </c>
      <c r="G9" s="104"/>
      <c r="H9" s="104"/>
      <c r="I9" s="104"/>
      <c r="J9" s="104"/>
      <c r="K9" s="104"/>
      <c r="L9" s="104"/>
      <c r="M9" s="104"/>
      <c r="N9" s="104"/>
      <c r="O9" s="104"/>
      <c r="P9" s="104"/>
      <c r="Q9" s="104"/>
      <c r="R9" s="104"/>
      <c r="S9" s="104"/>
      <c r="T9" s="104"/>
      <c r="U9" s="104"/>
      <c r="V9" s="104"/>
      <c r="W9" s="104"/>
      <c r="X9" s="104"/>
      <c r="Y9" s="104"/>
      <c r="Z9" s="104"/>
      <c r="AA9" s="104"/>
      <c r="AB9" s="104"/>
      <c r="AC9" s="104"/>
    </row>
    <row r="10" spans="1:29">
      <c r="A10" s="191"/>
      <c r="B10" s="197">
        <v>9</v>
      </c>
      <c r="C10" s="153" t="s">
        <v>4</v>
      </c>
      <c r="D10" s="153" t="s">
        <v>2928</v>
      </c>
      <c r="E10" s="153" t="s">
        <v>2916</v>
      </c>
      <c r="F10" s="153" t="s">
        <v>2929</v>
      </c>
      <c r="G10" s="104"/>
      <c r="H10" s="104"/>
      <c r="I10" s="104"/>
      <c r="J10" s="104"/>
      <c r="K10" s="104"/>
      <c r="L10" s="104"/>
      <c r="M10" s="104"/>
      <c r="N10" s="104"/>
      <c r="O10" s="104"/>
      <c r="P10" s="104"/>
      <c r="Q10" s="104"/>
      <c r="R10" s="104"/>
      <c r="S10" s="104"/>
      <c r="T10" s="104"/>
      <c r="U10" s="104"/>
      <c r="V10" s="104"/>
      <c r="W10" s="104"/>
      <c r="X10" s="104"/>
      <c r="Y10" s="104"/>
      <c r="Z10" s="104"/>
      <c r="AA10" s="104"/>
      <c r="AB10" s="104"/>
      <c r="AC10" s="104"/>
    </row>
    <row r="11" spans="1:29">
      <c r="A11" s="191"/>
      <c r="B11" s="197">
        <v>10</v>
      </c>
      <c r="C11" s="153" t="s">
        <v>2930</v>
      </c>
      <c r="D11" s="153" t="s">
        <v>461</v>
      </c>
      <c r="E11" s="153" t="s">
        <v>2922</v>
      </c>
      <c r="F11" s="153" t="s">
        <v>460</v>
      </c>
      <c r="G11" s="104"/>
      <c r="H11" s="104"/>
      <c r="I11" s="104"/>
      <c r="J11" s="104"/>
      <c r="K11" s="104"/>
      <c r="L11" s="104"/>
      <c r="M11" s="104"/>
      <c r="N11" s="104"/>
      <c r="O11" s="104"/>
      <c r="P11" s="104"/>
      <c r="Q11" s="104"/>
      <c r="R11" s="104"/>
      <c r="S11" s="104"/>
      <c r="T11" s="104"/>
      <c r="U11" s="104"/>
      <c r="V11" s="104"/>
      <c r="W11" s="104"/>
      <c r="X11" s="104"/>
      <c r="Y11" s="104"/>
      <c r="Z11" s="104"/>
      <c r="AA11" s="104"/>
      <c r="AB11" s="104"/>
      <c r="AC11" s="104"/>
    </row>
    <row r="12" spans="1:29">
      <c r="A12" s="191"/>
      <c r="B12" s="197">
        <v>11</v>
      </c>
      <c r="C12" s="153" t="s">
        <v>4</v>
      </c>
      <c r="D12" s="153" t="s">
        <v>2931</v>
      </c>
      <c r="E12" s="153" t="s">
        <v>2916</v>
      </c>
      <c r="F12" s="153" t="s">
        <v>2932</v>
      </c>
      <c r="G12" s="104"/>
      <c r="H12" s="104"/>
      <c r="I12" s="104"/>
      <c r="J12" s="104"/>
      <c r="K12" s="104"/>
      <c r="L12" s="104"/>
      <c r="M12" s="104"/>
      <c r="N12" s="104"/>
      <c r="O12" s="104"/>
      <c r="P12" s="104"/>
      <c r="Q12" s="104"/>
      <c r="R12" s="104"/>
      <c r="S12" s="104"/>
      <c r="T12" s="104"/>
      <c r="U12" s="104"/>
      <c r="V12" s="104"/>
      <c r="W12" s="104"/>
      <c r="X12" s="104"/>
      <c r="Y12" s="104"/>
      <c r="Z12" s="104"/>
      <c r="AA12" s="104"/>
      <c r="AB12" s="104"/>
      <c r="AC12" s="104"/>
    </row>
    <row r="13" spans="1:29">
      <c r="A13" s="191"/>
      <c r="B13" s="197">
        <v>12</v>
      </c>
      <c r="C13" s="153" t="s">
        <v>2933</v>
      </c>
      <c r="D13" s="153" t="s">
        <v>1214</v>
      </c>
      <c r="E13" s="153" t="s">
        <v>2916</v>
      </c>
      <c r="F13" s="153" t="s">
        <v>1213</v>
      </c>
      <c r="G13" s="104"/>
      <c r="H13" s="104"/>
      <c r="I13" s="104"/>
      <c r="J13" s="104"/>
      <c r="K13" s="104"/>
      <c r="L13" s="104"/>
      <c r="M13" s="104"/>
      <c r="N13" s="104"/>
      <c r="O13" s="104"/>
      <c r="P13" s="104"/>
      <c r="Q13" s="104"/>
      <c r="R13" s="104"/>
      <c r="S13" s="104"/>
      <c r="T13" s="104"/>
      <c r="U13" s="104"/>
      <c r="V13" s="104"/>
      <c r="W13" s="104"/>
      <c r="X13" s="104"/>
      <c r="Y13" s="104"/>
      <c r="Z13" s="104"/>
      <c r="AA13" s="104"/>
      <c r="AB13" s="104"/>
      <c r="AC13" s="104"/>
    </row>
    <row r="14" spans="1:29">
      <c r="A14" s="191"/>
      <c r="B14" s="197">
        <v>13</v>
      </c>
      <c r="C14" s="153" t="s">
        <v>2934</v>
      </c>
      <c r="D14" s="153" t="s">
        <v>2935</v>
      </c>
      <c r="E14" s="153" t="s">
        <v>2922</v>
      </c>
      <c r="F14" s="153" t="s">
        <v>2936</v>
      </c>
      <c r="G14" s="104"/>
      <c r="H14" s="104"/>
      <c r="I14" s="104"/>
      <c r="J14" s="104"/>
      <c r="K14" s="104"/>
      <c r="L14" s="104"/>
      <c r="M14" s="104"/>
      <c r="N14" s="104"/>
      <c r="O14" s="104"/>
      <c r="P14" s="104"/>
      <c r="Q14" s="104"/>
      <c r="R14" s="104"/>
      <c r="S14" s="104"/>
      <c r="T14" s="104"/>
      <c r="U14" s="104"/>
      <c r="V14" s="104"/>
      <c r="W14" s="104"/>
      <c r="X14" s="104"/>
      <c r="Y14" s="104"/>
      <c r="Z14" s="104"/>
      <c r="AA14" s="104"/>
      <c r="AB14" s="104"/>
      <c r="AC14" s="104"/>
    </row>
    <row r="15" spans="1:29">
      <c r="A15" s="191"/>
      <c r="B15" s="197">
        <v>14</v>
      </c>
      <c r="C15" s="153" t="s">
        <v>2933</v>
      </c>
      <c r="D15" s="153" t="s">
        <v>455</v>
      </c>
      <c r="E15" s="153" t="s">
        <v>2916</v>
      </c>
      <c r="F15" s="153" t="s">
        <v>454</v>
      </c>
      <c r="G15" s="104"/>
      <c r="H15" s="104"/>
      <c r="I15" s="104"/>
      <c r="J15" s="104"/>
      <c r="K15" s="104"/>
      <c r="L15" s="104"/>
      <c r="M15" s="104"/>
      <c r="N15" s="104"/>
      <c r="O15" s="104"/>
      <c r="P15" s="104"/>
      <c r="Q15" s="104"/>
      <c r="R15" s="104"/>
      <c r="S15" s="104"/>
      <c r="T15" s="104"/>
      <c r="U15" s="104"/>
      <c r="V15" s="104"/>
      <c r="W15" s="104"/>
      <c r="X15" s="104"/>
      <c r="Y15" s="104"/>
      <c r="Z15" s="104"/>
      <c r="AA15" s="104"/>
      <c r="AB15" s="104"/>
      <c r="AC15" s="104"/>
    </row>
    <row r="16" spans="1:29">
      <c r="A16" s="191"/>
      <c r="B16" s="197">
        <v>15</v>
      </c>
      <c r="C16" s="153" t="s">
        <v>2937</v>
      </c>
      <c r="D16" s="153" t="s">
        <v>2938</v>
      </c>
      <c r="E16" s="153" t="s">
        <v>2922</v>
      </c>
      <c r="F16" s="153" t="s">
        <v>2939</v>
      </c>
      <c r="G16" s="104"/>
      <c r="H16" s="104"/>
      <c r="I16" s="104"/>
      <c r="J16" s="104"/>
      <c r="K16" s="104"/>
      <c r="L16" s="104"/>
      <c r="M16" s="104"/>
      <c r="N16" s="104"/>
      <c r="O16" s="104"/>
      <c r="P16" s="104"/>
      <c r="Q16" s="104"/>
      <c r="R16" s="104"/>
      <c r="S16" s="104"/>
      <c r="T16" s="104"/>
      <c r="U16" s="104"/>
      <c r="V16" s="104"/>
      <c r="W16" s="104"/>
      <c r="X16" s="104"/>
      <c r="Y16" s="104"/>
      <c r="Z16" s="104"/>
      <c r="AA16" s="104"/>
      <c r="AB16" s="104"/>
      <c r="AC16" s="104"/>
    </row>
    <row r="17" spans="1:29">
      <c r="A17" s="191"/>
      <c r="B17" s="197">
        <v>16</v>
      </c>
      <c r="C17" s="153" t="s">
        <v>2933</v>
      </c>
      <c r="D17" s="153" t="s">
        <v>1589</v>
      </c>
      <c r="E17" s="153" t="s">
        <v>2916</v>
      </c>
      <c r="F17" s="153" t="s">
        <v>1588</v>
      </c>
      <c r="G17" s="104"/>
      <c r="H17" s="104"/>
      <c r="I17" s="104"/>
      <c r="J17" s="104"/>
      <c r="K17" s="104"/>
      <c r="L17" s="104"/>
      <c r="M17" s="104"/>
      <c r="N17" s="104"/>
      <c r="O17" s="104"/>
      <c r="P17" s="104"/>
      <c r="Q17" s="104"/>
      <c r="R17" s="104"/>
      <c r="S17" s="104"/>
      <c r="T17" s="104"/>
      <c r="U17" s="104"/>
      <c r="V17" s="104"/>
      <c r="W17" s="104"/>
      <c r="X17" s="104"/>
      <c r="Y17" s="104"/>
      <c r="Z17" s="104"/>
      <c r="AA17" s="104"/>
      <c r="AB17" s="104"/>
      <c r="AC17" s="104"/>
    </row>
    <row r="18" spans="1:29">
      <c r="A18" s="191"/>
      <c r="B18" s="197">
        <v>17</v>
      </c>
      <c r="C18" s="153" t="s">
        <v>2940</v>
      </c>
      <c r="D18" s="153" t="s">
        <v>803</v>
      </c>
      <c r="E18" s="153" t="s">
        <v>2916</v>
      </c>
      <c r="F18" s="153" t="s">
        <v>802</v>
      </c>
      <c r="G18" s="104"/>
      <c r="H18" s="104"/>
      <c r="I18" s="104"/>
      <c r="J18" s="104"/>
      <c r="K18" s="104"/>
      <c r="L18" s="104"/>
      <c r="M18" s="104"/>
      <c r="N18" s="104"/>
      <c r="O18" s="104"/>
      <c r="P18" s="104"/>
      <c r="Q18" s="104"/>
      <c r="R18" s="104"/>
      <c r="S18" s="104"/>
      <c r="T18" s="104"/>
      <c r="U18" s="104"/>
      <c r="V18" s="104"/>
      <c r="W18" s="104"/>
      <c r="X18" s="104"/>
      <c r="Y18" s="104"/>
      <c r="Z18" s="104"/>
      <c r="AA18" s="104"/>
      <c r="AB18" s="104"/>
      <c r="AC18" s="104"/>
    </row>
    <row r="19" spans="1:29">
      <c r="A19" s="191"/>
      <c r="B19" s="197">
        <v>18</v>
      </c>
      <c r="C19" s="153" t="s">
        <v>4</v>
      </c>
      <c r="D19" s="153" t="s">
        <v>2941</v>
      </c>
      <c r="E19" s="153" t="s">
        <v>2916</v>
      </c>
      <c r="F19" s="153" t="s">
        <v>2942</v>
      </c>
      <c r="G19" s="104"/>
      <c r="H19" s="104"/>
      <c r="I19" s="104"/>
      <c r="J19" s="104"/>
      <c r="K19" s="104"/>
      <c r="L19" s="104"/>
      <c r="M19" s="104"/>
      <c r="N19" s="104"/>
      <c r="O19" s="104"/>
      <c r="P19" s="104"/>
      <c r="Q19" s="104"/>
      <c r="R19" s="104"/>
      <c r="S19" s="104"/>
      <c r="T19" s="104"/>
      <c r="U19" s="104"/>
      <c r="V19" s="104"/>
      <c r="W19" s="104"/>
      <c r="X19" s="104"/>
      <c r="Y19" s="104"/>
      <c r="Z19" s="104"/>
      <c r="AA19" s="104"/>
      <c r="AB19" s="104"/>
      <c r="AC19" s="104"/>
    </row>
    <row r="20" spans="1:29">
      <c r="A20" s="191"/>
      <c r="B20" s="197">
        <v>19</v>
      </c>
      <c r="C20" s="153" t="s">
        <v>2940</v>
      </c>
      <c r="D20" s="153" t="s">
        <v>738</v>
      </c>
      <c r="E20" s="153" t="s">
        <v>2916</v>
      </c>
      <c r="F20" s="153" t="s">
        <v>737</v>
      </c>
      <c r="G20" s="104"/>
      <c r="H20" s="104"/>
      <c r="I20" s="104"/>
      <c r="J20" s="104"/>
      <c r="K20" s="104"/>
      <c r="L20" s="104"/>
      <c r="M20" s="104"/>
      <c r="N20" s="104"/>
      <c r="O20" s="104"/>
      <c r="P20" s="104"/>
      <c r="Q20" s="104"/>
      <c r="R20" s="104"/>
      <c r="S20" s="104"/>
      <c r="T20" s="104"/>
      <c r="U20" s="104"/>
      <c r="V20" s="104"/>
      <c r="W20" s="104"/>
      <c r="X20" s="104"/>
      <c r="Y20" s="104"/>
      <c r="Z20" s="104"/>
      <c r="AA20" s="104"/>
      <c r="AB20" s="104"/>
      <c r="AC20" s="104"/>
    </row>
    <row r="21" spans="1:29">
      <c r="A21" s="191"/>
      <c r="B21" s="197">
        <v>20</v>
      </c>
      <c r="C21" s="153" t="s">
        <v>2924</v>
      </c>
      <c r="D21" s="153" t="s">
        <v>2943</v>
      </c>
      <c r="E21" s="153" t="s">
        <v>2922</v>
      </c>
      <c r="F21" s="153" t="s">
        <v>435</v>
      </c>
      <c r="G21" s="104"/>
      <c r="H21" s="104"/>
      <c r="I21" s="104"/>
      <c r="J21" s="104"/>
      <c r="K21" s="104"/>
      <c r="L21" s="104"/>
      <c r="M21" s="104"/>
      <c r="N21" s="104"/>
      <c r="O21" s="104"/>
      <c r="P21" s="104"/>
      <c r="Q21" s="104"/>
      <c r="R21" s="104"/>
      <c r="S21" s="104"/>
      <c r="T21" s="104"/>
      <c r="U21" s="104"/>
      <c r="V21" s="104"/>
      <c r="W21" s="104"/>
      <c r="X21" s="104"/>
      <c r="Y21" s="104"/>
      <c r="Z21" s="104"/>
      <c r="AA21" s="104"/>
      <c r="AB21" s="104"/>
      <c r="AC21" s="104"/>
    </row>
    <row r="22" spans="1:29">
      <c r="A22" s="191"/>
      <c r="B22" s="197">
        <v>21</v>
      </c>
      <c r="C22" s="153" t="s">
        <v>2933</v>
      </c>
      <c r="D22" s="153" t="s">
        <v>2944</v>
      </c>
      <c r="E22" s="153" t="s">
        <v>2916</v>
      </c>
      <c r="F22" s="153" t="s">
        <v>2945</v>
      </c>
      <c r="G22" s="104"/>
      <c r="H22" s="104"/>
      <c r="I22" s="104"/>
      <c r="J22" s="104"/>
      <c r="K22" s="104"/>
      <c r="L22" s="104"/>
      <c r="M22" s="104"/>
      <c r="N22" s="104"/>
      <c r="O22" s="104"/>
      <c r="P22" s="104"/>
      <c r="Q22" s="104"/>
      <c r="R22" s="104"/>
      <c r="S22" s="104"/>
      <c r="T22" s="104"/>
      <c r="U22" s="104"/>
      <c r="V22" s="104"/>
      <c r="W22" s="104"/>
      <c r="X22" s="104"/>
      <c r="Y22" s="104"/>
      <c r="Z22" s="104"/>
      <c r="AA22" s="104"/>
      <c r="AB22" s="104"/>
      <c r="AC22" s="104"/>
    </row>
    <row r="23" spans="1:29">
      <c r="A23" s="104"/>
      <c r="B23" s="197">
        <v>22</v>
      </c>
      <c r="C23" s="153" t="s">
        <v>4</v>
      </c>
      <c r="D23" s="153" t="s">
        <v>2946</v>
      </c>
      <c r="E23" s="153" t="s">
        <v>2916</v>
      </c>
      <c r="F23" s="153" t="s">
        <v>2947</v>
      </c>
      <c r="G23" s="104"/>
      <c r="H23" s="104"/>
      <c r="I23" s="104"/>
      <c r="J23" s="104"/>
      <c r="K23" s="104"/>
      <c r="L23" s="104"/>
      <c r="M23" s="104"/>
      <c r="N23" s="104"/>
      <c r="O23" s="104"/>
      <c r="P23" s="104"/>
      <c r="Q23" s="104"/>
      <c r="R23" s="104"/>
      <c r="S23" s="104"/>
      <c r="T23" s="104"/>
      <c r="U23" s="104"/>
      <c r="V23" s="104"/>
      <c r="W23" s="104"/>
      <c r="X23" s="104"/>
      <c r="Y23" s="104"/>
      <c r="Z23" s="104"/>
      <c r="AA23" s="104"/>
      <c r="AB23" s="104"/>
      <c r="AC23" s="104"/>
    </row>
    <row r="24" spans="1:29">
      <c r="A24" s="104"/>
      <c r="B24" s="197">
        <v>23</v>
      </c>
      <c r="C24" s="153" t="s">
        <v>2948</v>
      </c>
      <c r="D24" s="153" t="s">
        <v>2949</v>
      </c>
      <c r="E24" s="153" t="s">
        <v>2916</v>
      </c>
      <c r="F24" s="153" t="s">
        <v>2950</v>
      </c>
      <c r="G24" s="104"/>
      <c r="H24" s="104"/>
      <c r="I24" s="104"/>
      <c r="J24" s="104"/>
      <c r="K24" s="104"/>
      <c r="L24" s="104"/>
      <c r="M24" s="104"/>
      <c r="N24" s="104"/>
      <c r="O24" s="104"/>
      <c r="P24" s="104"/>
      <c r="Q24" s="104"/>
      <c r="R24" s="104"/>
      <c r="S24" s="104"/>
      <c r="T24" s="104"/>
      <c r="U24" s="104"/>
      <c r="V24" s="104"/>
      <c r="W24" s="104"/>
      <c r="X24" s="104"/>
      <c r="Y24" s="104"/>
      <c r="Z24" s="104"/>
      <c r="AA24" s="104"/>
      <c r="AB24" s="104"/>
      <c r="AC24" s="104"/>
    </row>
    <row r="25" spans="1:29">
      <c r="A25" s="104"/>
      <c r="B25" s="197">
        <v>24</v>
      </c>
      <c r="C25" s="153" t="s">
        <v>2934</v>
      </c>
      <c r="D25" s="153" t="s">
        <v>2951</v>
      </c>
      <c r="E25" s="153" t="s">
        <v>2916</v>
      </c>
      <c r="F25" s="153" t="s">
        <v>2952</v>
      </c>
      <c r="G25" s="104"/>
      <c r="H25" s="104"/>
      <c r="I25" s="104"/>
      <c r="J25" s="104"/>
      <c r="K25" s="104"/>
      <c r="L25" s="104"/>
      <c r="M25" s="104"/>
      <c r="N25" s="104"/>
      <c r="O25" s="104"/>
      <c r="P25" s="104"/>
      <c r="Q25" s="104"/>
      <c r="R25" s="104"/>
      <c r="S25" s="104"/>
      <c r="T25" s="104"/>
      <c r="U25" s="104"/>
      <c r="V25" s="104"/>
      <c r="W25" s="104"/>
      <c r="X25" s="104"/>
      <c r="Y25" s="104"/>
      <c r="Z25" s="104"/>
      <c r="AA25" s="104"/>
      <c r="AB25" s="104"/>
      <c r="AC25" s="104"/>
    </row>
    <row r="26" spans="1:29">
      <c r="A26" s="104"/>
      <c r="B26" s="197">
        <v>25</v>
      </c>
      <c r="C26" s="153" t="s">
        <v>4</v>
      </c>
      <c r="D26" s="153" t="s">
        <v>2953</v>
      </c>
      <c r="E26" s="153" t="s">
        <v>2916</v>
      </c>
      <c r="F26" s="153" t="s">
        <v>2417</v>
      </c>
      <c r="G26" s="104"/>
      <c r="H26" s="104"/>
      <c r="I26" s="104"/>
      <c r="J26" s="104"/>
      <c r="K26" s="104"/>
      <c r="L26" s="104"/>
      <c r="M26" s="104"/>
      <c r="N26" s="104"/>
      <c r="O26" s="104"/>
      <c r="P26" s="104"/>
      <c r="Q26" s="104"/>
      <c r="R26" s="104"/>
      <c r="S26" s="104"/>
      <c r="T26" s="104"/>
      <c r="U26" s="104"/>
      <c r="V26" s="104"/>
      <c r="W26" s="104"/>
      <c r="X26" s="104"/>
      <c r="Y26" s="104"/>
      <c r="Z26" s="104"/>
      <c r="AA26" s="104"/>
      <c r="AB26" s="104"/>
      <c r="AC26" s="104"/>
    </row>
    <row r="27" spans="1:29">
      <c r="A27" s="104"/>
      <c r="B27" s="197">
        <v>26</v>
      </c>
      <c r="C27" s="153" t="s">
        <v>2933</v>
      </c>
      <c r="D27" s="153" t="s">
        <v>2954</v>
      </c>
      <c r="E27" s="153" t="s">
        <v>2916</v>
      </c>
      <c r="F27" s="153" t="s">
        <v>2955</v>
      </c>
      <c r="G27" s="104"/>
      <c r="H27" s="104"/>
      <c r="I27" s="104"/>
      <c r="J27" s="104"/>
      <c r="K27" s="104"/>
      <c r="L27" s="104"/>
      <c r="M27" s="104"/>
      <c r="N27" s="104"/>
      <c r="O27" s="104"/>
      <c r="P27" s="104"/>
      <c r="Q27" s="104"/>
      <c r="R27" s="104"/>
      <c r="S27" s="104"/>
      <c r="T27" s="104"/>
      <c r="U27" s="104"/>
      <c r="V27" s="104"/>
      <c r="W27" s="104"/>
      <c r="X27" s="104"/>
      <c r="Y27" s="104"/>
      <c r="Z27" s="104"/>
      <c r="AA27" s="104"/>
      <c r="AB27" s="104"/>
      <c r="AC27" s="104"/>
    </row>
    <row r="28" spans="1:29">
      <c r="A28" s="104"/>
      <c r="B28" s="197">
        <v>27</v>
      </c>
      <c r="C28" s="153" t="s">
        <v>2934</v>
      </c>
      <c r="D28" s="153" t="s">
        <v>2956</v>
      </c>
      <c r="E28" s="153" t="s">
        <v>2916</v>
      </c>
      <c r="F28" s="153" t="s">
        <v>2957</v>
      </c>
      <c r="G28" s="104"/>
      <c r="H28" s="104"/>
      <c r="I28" s="104"/>
      <c r="J28" s="104"/>
      <c r="K28" s="104"/>
      <c r="L28" s="104"/>
      <c r="M28" s="104"/>
      <c r="N28" s="104"/>
      <c r="O28" s="104"/>
      <c r="P28" s="104"/>
      <c r="Q28" s="104"/>
      <c r="R28" s="104"/>
      <c r="S28" s="104"/>
      <c r="T28" s="104"/>
      <c r="U28" s="104"/>
      <c r="V28" s="104"/>
      <c r="W28" s="104"/>
      <c r="X28" s="104"/>
      <c r="Y28" s="104"/>
      <c r="Z28" s="104"/>
      <c r="AA28" s="104"/>
      <c r="AB28" s="104"/>
      <c r="AC28" s="104"/>
    </row>
    <row r="29" spans="1:29">
      <c r="A29" s="104"/>
      <c r="B29" s="197">
        <v>28</v>
      </c>
      <c r="C29" s="153" t="s">
        <v>4</v>
      </c>
      <c r="D29" s="153" t="s">
        <v>2958</v>
      </c>
      <c r="E29" s="153" t="s">
        <v>2922</v>
      </c>
      <c r="F29" s="153" t="s">
        <v>2959</v>
      </c>
      <c r="G29" s="104"/>
      <c r="H29" s="104"/>
      <c r="I29" s="104"/>
      <c r="J29" s="104"/>
      <c r="K29" s="104"/>
      <c r="L29" s="104"/>
      <c r="M29" s="104"/>
      <c r="N29" s="104"/>
      <c r="O29" s="104"/>
      <c r="P29" s="104"/>
      <c r="Q29" s="104"/>
      <c r="R29" s="104"/>
      <c r="S29" s="104"/>
      <c r="T29" s="104"/>
      <c r="U29" s="104"/>
      <c r="V29" s="104"/>
      <c r="W29" s="104"/>
      <c r="X29" s="104"/>
      <c r="Y29" s="104"/>
      <c r="Z29" s="104"/>
      <c r="AA29" s="104"/>
      <c r="AB29" s="104"/>
      <c r="AC29" s="104"/>
    </row>
    <row r="30" spans="1:29">
      <c r="A30" s="104"/>
      <c r="B30" s="197">
        <v>29</v>
      </c>
      <c r="C30" s="153" t="s">
        <v>2934</v>
      </c>
      <c r="D30" s="153" t="s">
        <v>2960</v>
      </c>
      <c r="E30" s="153" t="s">
        <v>2916</v>
      </c>
      <c r="F30" s="153" t="s">
        <v>2961</v>
      </c>
      <c r="G30" s="104"/>
      <c r="H30" s="104"/>
      <c r="I30" s="104"/>
      <c r="J30" s="104"/>
      <c r="K30" s="104"/>
      <c r="L30" s="104"/>
      <c r="M30" s="104"/>
      <c r="N30" s="104"/>
      <c r="O30" s="104"/>
      <c r="P30" s="104"/>
      <c r="Q30" s="104"/>
      <c r="R30" s="104"/>
      <c r="S30" s="104"/>
      <c r="T30" s="104"/>
      <c r="U30" s="104"/>
      <c r="V30" s="104"/>
      <c r="W30" s="104"/>
      <c r="X30" s="104"/>
      <c r="Y30" s="104"/>
      <c r="Z30" s="104"/>
      <c r="AA30" s="104"/>
      <c r="AB30" s="104"/>
      <c r="AC30" s="104"/>
    </row>
    <row r="31" spans="1:29">
      <c r="A31" s="104"/>
      <c r="B31" s="197">
        <v>30</v>
      </c>
      <c r="C31" s="153" t="s">
        <v>2934</v>
      </c>
      <c r="D31" s="153" t="s">
        <v>2962</v>
      </c>
      <c r="E31" s="153" t="s">
        <v>2916</v>
      </c>
      <c r="F31" s="153" t="s">
        <v>2963</v>
      </c>
      <c r="G31" s="104"/>
      <c r="H31" s="104"/>
      <c r="I31" s="104"/>
      <c r="J31" s="104"/>
      <c r="K31" s="104"/>
      <c r="L31" s="104"/>
      <c r="M31" s="104"/>
      <c r="N31" s="104"/>
      <c r="O31" s="104"/>
      <c r="P31" s="104"/>
      <c r="Q31" s="104"/>
      <c r="R31" s="104"/>
      <c r="S31" s="104"/>
      <c r="T31" s="104"/>
      <c r="U31" s="104"/>
      <c r="V31" s="104"/>
      <c r="W31" s="104"/>
      <c r="X31" s="104"/>
      <c r="Y31" s="104"/>
      <c r="Z31" s="104"/>
      <c r="AA31" s="104"/>
      <c r="AB31" s="104"/>
      <c r="AC31" s="104"/>
    </row>
    <row r="32" spans="1:29">
      <c r="A32" s="104"/>
      <c r="B32" s="197">
        <v>31</v>
      </c>
      <c r="C32" s="153" t="s">
        <v>4</v>
      </c>
      <c r="D32" s="153" t="s">
        <v>2005</v>
      </c>
      <c r="E32" s="153" t="s">
        <v>2916</v>
      </c>
      <c r="F32" s="153" t="s">
        <v>2004</v>
      </c>
      <c r="G32" s="104"/>
      <c r="H32" s="104"/>
      <c r="I32" s="104"/>
      <c r="J32" s="104"/>
      <c r="K32" s="104"/>
      <c r="L32" s="104"/>
      <c r="M32" s="104"/>
      <c r="N32" s="104"/>
      <c r="O32" s="104"/>
      <c r="P32" s="104"/>
      <c r="Q32" s="104"/>
      <c r="R32" s="104"/>
      <c r="S32" s="104"/>
      <c r="T32" s="104"/>
      <c r="U32" s="104"/>
      <c r="V32" s="104"/>
      <c r="W32" s="104"/>
      <c r="X32" s="104"/>
      <c r="Y32" s="104"/>
      <c r="Z32" s="104"/>
      <c r="AA32" s="104"/>
      <c r="AB32" s="104"/>
      <c r="AC32" s="104"/>
    </row>
    <row r="33" spans="1:29">
      <c r="A33" s="104"/>
      <c r="B33" s="197">
        <v>32</v>
      </c>
      <c r="C33" s="153" t="s">
        <v>4</v>
      </c>
      <c r="D33" s="153" t="s">
        <v>2072</v>
      </c>
      <c r="E33" s="153" t="s">
        <v>2916</v>
      </c>
      <c r="F33" s="153" t="s">
        <v>2071</v>
      </c>
      <c r="G33" s="104"/>
      <c r="H33" s="104"/>
      <c r="I33" s="104"/>
      <c r="J33" s="104"/>
      <c r="K33" s="104"/>
      <c r="L33" s="104"/>
      <c r="M33" s="104"/>
      <c r="N33" s="104"/>
      <c r="O33" s="104"/>
      <c r="P33" s="104"/>
      <c r="Q33" s="104"/>
      <c r="R33" s="104"/>
      <c r="S33" s="104"/>
      <c r="T33" s="104"/>
      <c r="U33" s="104"/>
      <c r="V33" s="104"/>
      <c r="W33" s="104"/>
      <c r="X33" s="104"/>
      <c r="Y33" s="104"/>
      <c r="Z33" s="104"/>
      <c r="AA33" s="104"/>
      <c r="AB33" s="104"/>
      <c r="AC33" s="104"/>
    </row>
    <row r="34" spans="1:29">
      <c r="A34" s="104"/>
      <c r="B34" s="197">
        <v>33</v>
      </c>
      <c r="C34" s="153" t="s">
        <v>2933</v>
      </c>
      <c r="D34" s="153" t="s">
        <v>2964</v>
      </c>
      <c r="E34" s="153" t="s">
        <v>2916</v>
      </c>
      <c r="F34" s="153" t="s">
        <v>2965</v>
      </c>
      <c r="G34" s="104"/>
      <c r="H34" s="104"/>
      <c r="I34" s="104"/>
      <c r="J34" s="104"/>
      <c r="K34" s="104"/>
      <c r="L34" s="104"/>
      <c r="M34" s="104"/>
      <c r="N34" s="104"/>
      <c r="O34" s="104"/>
      <c r="P34" s="104"/>
      <c r="Q34" s="104"/>
      <c r="R34" s="104"/>
      <c r="S34" s="104"/>
      <c r="T34" s="104"/>
      <c r="U34" s="104"/>
      <c r="V34" s="104"/>
      <c r="W34" s="104"/>
      <c r="X34" s="104"/>
      <c r="Y34" s="104"/>
      <c r="Z34" s="104"/>
      <c r="AA34" s="104"/>
      <c r="AB34" s="104"/>
      <c r="AC34" s="104"/>
    </row>
    <row r="35" spans="1:29">
      <c r="A35" s="104"/>
      <c r="B35" s="197">
        <v>34</v>
      </c>
      <c r="C35" s="153" t="s">
        <v>2940</v>
      </c>
      <c r="D35" s="153" t="s">
        <v>694</v>
      </c>
      <c r="E35" s="153" t="s">
        <v>2916</v>
      </c>
      <c r="F35" s="153" t="s">
        <v>693</v>
      </c>
      <c r="G35" s="104"/>
      <c r="H35" s="104"/>
      <c r="I35" s="104"/>
      <c r="J35" s="104"/>
      <c r="K35" s="104"/>
      <c r="L35" s="104"/>
      <c r="M35" s="104"/>
      <c r="N35" s="104"/>
      <c r="O35" s="104"/>
      <c r="P35" s="104"/>
      <c r="Q35" s="104"/>
      <c r="R35" s="104"/>
      <c r="S35" s="104"/>
      <c r="T35" s="104"/>
      <c r="U35" s="104"/>
      <c r="V35" s="104"/>
      <c r="W35" s="104"/>
      <c r="X35" s="104"/>
      <c r="Y35" s="104"/>
      <c r="Z35" s="104"/>
      <c r="AA35" s="104"/>
      <c r="AB35" s="104"/>
      <c r="AC35" s="104"/>
    </row>
    <row r="36" spans="1:29">
      <c r="A36" s="104"/>
      <c r="B36" s="197">
        <v>35</v>
      </c>
      <c r="C36" s="153" t="s">
        <v>2966</v>
      </c>
      <c r="D36" s="153" t="s">
        <v>2967</v>
      </c>
      <c r="E36" s="153" t="s">
        <v>2922</v>
      </c>
      <c r="F36" s="153" t="s">
        <v>2968</v>
      </c>
      <c r="G36" s="104"/>
      <c r="H36" s="104"/>
      <c r="I36" s="104"/>
      <c r="J36" s="104"/>
      <c r="K36" s="104"/>
      <c r="L36" s="104"/>
      <c r="M36" s="104"/>
      <c r="N36" s="104"/>
      <c r="O36" s="104"/>
      <c r="P36" s="104"/>
      <c r="Q36" s="104"/>
      <c r="R36" s="104"/>
      <c r="S36" s="104"/>
      <c r="T36" s="104"/>
      <c r="U36" s="104"/>
      <c r="V36" s="104"/>
      <c r="W36" s="104"/>
      <c r="X36" s="104"/>
      <c r="Y36" s="104"/>
      <c r="Z36" s="104"/>
      <c r="AA36" s="104"/>
      <c r="AB36" s="104"/>
      <c r="AC36" s="104"/>
    </row>
    <row r="37" spans="1:29">
      <c r="A37" s="104"/>
      <c r="B37" s="197">
        <v>36</v>
      </c>
      <c r="C37" s="153" t="s">
        <v>2948</v>
      </c>
      <c r="D37" s="153" t="s">
        <v>2969</v>
      </c>
      <c r="E37" s="153" t="s">
        <v>2922</v>
      </c>
      <c r="F37" s="153" t="s">
        <v>2970</v>
      </c>
      <c r="G37" s="104"/>
      <c r="H37" s="104"/>
      <c r="I37" s="104"/>
      <c r="J37" s="104"/>
      <c r="K37" s="104"/>
      <c r="L37" s="104"/>
      <c r="M37" s="104"/>
      <c r="N37" s="104"/>
      <c r="O37" s="104"/>
      <c r="P37" s="104"/>
      <c r="Q37" s="104"/>
      <c r="R37" s="104"/>
      <c r="S37" s="104"/>
      <c r="T37" s="104"/>
      <c r="U37" s="104"/>
      <c r="V37" s="104"/>
      <c r="W37" s="104"/>
      <c r="X37" s="104"/>
      <c r="Y37" s="104"/>
      <c r="Z37" s="104"/>
      <c r="AA37" s="104"/>
      <c r="AB37" s="104"/>
      <c r="AC37" s="104"/>
    </row>
    <row r="38" spans="1:29">
      <c r="A38" s="104"/>
      <c r="B38" s="197">
        <v>37</v>
      </c>
      <c r="C38" s="153" t="s">
        <v>2971</v>
      </c>
      <c r="D38" s="153" t="s">
        <v>2972</v>
      </c>
      <c r="E38" s="153" t="s">
        <v>2922</v>
      </c>
      <c r="F38" s="153" t="s">
        <v>2973</v>
      </c>
      <c r="G38" s="104"/>
      <c r="H38" s="104"/>
      <c r="I38" s="104"/>
      <c r="J38" s="104"/>
      <c r="K38" s="104"/>
      <c r="L38" s="104"/>
      <c r="M38" s="104"/>
      <c r="N38" s="104"/>
      <c r="O38" s="104"/>
      <c r="P38" s="104"/>
      <c r="Q38" s="104"/>
      <c r="R38" s="104"/>
      <c r="S38" s="104"/>
      <c r="T38" s="104"/>
      <c r="U38" s="104"/>
      <c r="V38" s="104"/>
      <c r="W38" s="104"/>
      <c r="X38" s="104"/>
      <c r="Y38" s="104"/>
      <c r="Z38" s="104"/>
      <c r="AA38" s="104"/>
      <c r="AB38" s="104"/>
      <c r="AC38" s="104"/>
    </row>
    <row r="39" spans="1:29">
      <c r="A39" s="104"/>
      <c r="B39" s="197">
        <v>38</v>
      </c>
      <c r="C39" s="153" t="s">
        <v>2937</v>
      </c>
      <c r="D39" s="153" t="s">
        <v>2974</v>
      </c>
      <c r="E39" s="153" t="s">
        <v>2922</v>
      </c>
      <c r="F39" s="153" t="s">
        <v>2975</v>
      </c>
      <c r="G39" s="104"/>
      <c r="H39" s="104"/>
      <c r="I39" s="104"/>
      <c r="J39" s="104"/>
      <c r="K39" s="104"/>
      <c r="L39" s="104"/>
      <c r="M39" s="104"/>
      <c r="N39" s="104"/>
      <c r="O39" s="104"/>
      <c r="P39" s="104"/>
      <c r="Q39" s="104"/>
      <c r="R39" s="104"/>
      <c r="S39" s="104"/>
      <c r="T39" s="104"/>
      <c r="U39" s="104"/>
      <c r="V39" s="104"/>
      <c r="W39" s="104"/>
      <c r="X39" s="104"/>
      <c r="Y39" s="104"/>
      <c r="Z39" s="104"/>
      <c r="AA39" s="104"/>
      <c r="AB39" s="104"/>
      <c r="AC39" s="104"/>
    </row>
    <row r="40" spans="1:29">
      <c r="A40" s="104"/>
      <c r="B40" s="197">
        <v>39</v>
      </c>
      <c r="C40" s="153" t="s">
        <v>2937</v>
      </c>
      <c r="D40" s="153" t="s">
        <v>2976</v>
      </c>
      <c r="E40" s="153" t="s">
        <v>2922</v>
      </c>
      <c r="F40" s="153" t="s">
        <v>2977</v>
      </c>
      <c r="G40" s="104"/>
      <c r="H40" s="104"/>
      <c r="I40" s="104"/>
      <c r="J40" s="104"/>
      <c r="K40" s="104"/>
      <c r="L40" s="104"/>
      <c r="M40" s="104"/>
      <c r="N40" s="104"/>
      <c r="O40" s="104"/>
      <c r="P40" s="104"/>
      <c r="Q40" s="104"/>
      <c r="R40" s="104"/>
      <c r="S40" s="104"/>
      <c r="T40" s="104"/>
      <c r="U40" s="104"/>
      <c r="V40" s="104"/>
      <c r="W40" s="104"/>
      <c r="X40" s="104"/>
      <c r="Y40" s="104"/>
      <c r="Z40" s="104"/>
      <c r="AA40" s="104"/>
      <c r="AB40" s="104"/>
      <c r="AC40" s="104"/>
    </row>
    <row r="41" spans="1:29">
      <c r="A41" s="104"/>
      <c r="B41" s="197">
        <v>40</v>
      </c>
      <c r="C41" s="153" t="s">
        <v>2937</v>
      </c>
      <c r="D41" s="153" t="s">
        <v>2978</v>
      </c>
      <c r="E41" s="153" t="s">
        <v>2922</v>
      </c>
      <c r="F41" s="153" t="s">
        <v>2979</v>
      </c>
      <c r="G41" s="104"/>
      <c r="H41" s="104"/>
      <c r="I41" s="104"/>
      <c r="J41" s="104"/>
      <c r="K41" s="104"/>
      <c r="L41" s="104"/>
      <c r="M41" s="104"/>
      <c r="N41" s="104"/>
      <c r="O41" s="104"/>
      <c r="P41" s="104"/>
      <c r="Q41" s="104"/>
      <c r="R41" s="104"/>
      <c r="S41" s="104"/>
      <c r="T41" s="104"/>
      <c r="U41" s="104"/>
      <c r="V41" s="104"/>
      <c r="W41" s="104"/>
      <c r="X41" s="104"/>
      <c r="Y41" s="104"/>
      <c r="Z41" s="104"/>
      <c r="AA41" s="104"/>
      <c r="AB41" s="104"/>
      <c r="AC41" s="104"/>
    </row>
    <row r="42" spans="1:29">
      <c r="A42" s="104"/>
      <c r="B42" s="197">
        <v>41</v>
      </c>
      <c r="C42" s="153" t="s">
        <v>2937</v>
      </c>
      <c r="D42" s="153" t="s">
        <v>2980</v>
      </c>
      <c r="E42" s="153" t="s">
        <v>2922</v>
      </c>
      <c r="F42" s="153" t="s">
        <v>2981</v>
      </c>
      <c r="G42" s="104"/>
      <c r="H42" s="104"/>
      <c r="I42" s="104"/>
      <c r="J42" s="104"/>
      <c r="K42" s="104"/>
      <c r="L42" s="104"/>
      <c r="M42" s="104"/>
      <c r="N42" s="104"/>
      <c r="O42" s="104"/>
      <c r="P42" s="104"/>
      <c r="Q42" s="104"/>
      <c r="R42" s="104"/>
      <c r="S42" s="104"/>
      <c r="T42" s="104"/>
      <c r="U42" s="104"/>
      <c r="V42" s="104"/>
      <c r="W42" s="104"/>
      <c r="X42" s="104"/>
      <c r="Y42" s="104"/>
      <c r="Z42" s="104"/>
      <c r="AA42" s="104"/>
      <c r="AB42" s="104"/>
      <c r="AC42" s="104"/>
    </row>
    <row r="43" spans="1:29">
      <c r="A43" s="104"/>
      <c r="B43" s="197">
        <v>42</v>
      </c>
      <c r="C43" s="153" t="s">
        <v>2937</v>
      </c>
      <c r="D43" s="153" t="s">
        <v>2982</v>
      </c>
      <c r="E43" s="153" t="s">
        <v>2922</v>
      </c>
      <c r="F43" s="153" t="s">
        <v>2983</v>
      </c>
      <c r="G43" s="104"/>
      <c r="H43" s="104"/>
      <c r="I43" s="104"/>
      <c r="J43" s="104"/>
      <c r="K43" s="104"/>
      <c r="L43" s="104"/>
      <c r="M43" s="104"/>
      <c r="N43" s="104"/>
      <c r="O43" s="104"/>
      <c r="P43" s="104"/>
      <c r="Q43" s="104"/>
      <c r="R43" s="104"/>
      <c r="S43" s="104"/>
      <c r="T43" s="104"/>
      <c r="U43" s="104"/>
      <c r="V43" s="104"/>
      <c r="W43" s="104"/>
      <c r="X43" s="104"/>
      <c r="Y43" s="104"/>
      <c r="Z43" s="104"/>
      <c r="AA43" s="104"/>
      <c r="AB43" s="104"/>
      <c r="AC43" s="104"/>
    </row>
    <row r="44" spans="1:29">
      <c r="A44" s="104"/>
      <c r="B44" s="197">
        <v>43</v>
      </c>
      <c r="C44" s="153" t="s">
        <v>2934</v>
      </c>
      <c r="D44" s="153" t="s">
        <v>2984</v>
      </c>
      <c r="E44" s="153" t="s">
        <v>2922</v>
      </c>
      <c r="F44" s="153" t="s">
        <v>2985</v>
      </c>
      <c r="G44" s="104"/>
      <c r="H44" s="104"/>
      <c r="I44" s="104"/>
      <c r="J44" s="104"/>
      <c r="K44" s="104"/>
      <c r="L44" s="104"/>
      <c r="M44" s="104"/>
      <c r="N44" s="104"/>
      <c r="O44" s="104"/>
      <c r="P44" s="104"/>
      <c r="Q44" s="104"/>
      <c r="R44" s="104"/>
      <c r="S44" s="104"/>
      <c r="T44" s="104"/>
      <c r="U44" s="104"/>
      <c r="V44" s="104"/>
      <c r="W44" s="104"/>
      <c r="X44" s="104"/>
      <c r="Y44" s="104"/>
      <c r="Z44" s="104"/>
      <c r="AA44" s="104"/>
      <c r="AB44" s="104"/>
      <c r="AC44" s="104"/>
    </row>
    <row r="45" spans="1:29">
      <c r="A45" s="104"/>
      <c r="B45" s="197">
        <v>44</v>
      </c>
      <c r="C45" s="153" t="s">
        <v>2940</v>
      </c>
      <c r="D45" s="153" t="s">
        <v>2986</v>
      </c>
      <c r="E45" s="153" t="s">
        <v>2916</v>
      </c>
      <c r="F45" s="153" t="s">
        <v>2987</v>
      </c>
      <c r="G45" s="104"/>
      <c r="H45" s="104"/>
      <c r="I45" s="104"/>
      <c r="J45" s="104"/>
      <c r="K45" s="104"/>
      <c r="L45" s="104"/>
      <c r="M45" s="104"/>
      <c r="N45" s="104"/>
      <c r="O45" s="104"/>
      <c r="P45" s="104"/>
      <c r="Q45" s="104"/>
      <c r="R45" s="104"/>
      <c r="S45" s="104"/>
      <c r="T45" s="104"/>
      <c r="U45" s="104"/>
      <c r="V45" s="104"/>
      <c r="W45" s="104"/>
      <c r="X45" s="104"/>
      <c r="Y45" s="104"/>
      <c r="Z45" s="104"/>
      <c r="AA45" s="104"/>
      <c r="AB45" s="104"/>
      <c r="AC45" s="104"/>
    </row>
    <row r="46" spans="1:29">
      <c r="A46" s="104"/>
      <c r="B46" s="197">
        <v>45</v>
      </c>
      <c r="C46" s="153" t="s">
        <v>2971</v>
      </c>
      <c r="D46" s="153" t="s">
        <v>2988</v>
      </c>
      <c r="E46" s="153" t="s">
        <v>2916</v>
      </c>
      <c r="F46" s="153" t="s">
        <v>2989</v>
      </c>
      <c r="G46" s="104"/>
      <c r="H46" s="104"/>
      <c r="I46" s="104"/>
      <c r="J46" s="104"/>
      <c r="K46" s="104"/>
      <c r="L46" s="104"/>
      <c r="M46" s="104"/>
      <c r="N46" s="104"/>
      <c r="O46" s="104"/>
      <c r="P46" s="104"/>
      <c r="Q46" s="104"/>
      <c r="R46" s="104"/>
      <c r="S46" s="104"/>
      <c r="T46" s="104"/>
      <c r="U46" s="104"/>
      <c r="V46" s="104"/>
      <c r="W46" s="104"/>
      <c r="X46" s="104"/>
      <c r="Y46" s="104"/>
      <c r="Z46" s="104"/>
      <c r="AA46" s="104"/>
      <c r="AB46" s="104"/>
      <c r="AC46" s="104"/>
    </row>
    <row r="47" spans="1:29">
      <c r="A47" s="104"/>
      <c r="B47" s="197">
        <v>46</v>
      </c>
      <c r="C47" s="153" t="s">
        <v>2971</v>
      </c>
      <c r="D47" s="153" t="s">
        <v>2990</v>
      </c>
      <c r="E47" s="153" t="s">
        <v>2916</v>
      </c>
      <c r="F47" s="153" t="s">
        <v>2991</v>
      </c>
      <c r="G47" s="104"/>
      <c r="H47" s="104"/>
      <c r="I47" s="104"/>
      <c r="J47" s="104"/>
      <c r="K47" s="104"/>
      <c r="L47" s="104"/>
      <c r="M47" s="104"/>
      <c r="N47" s="104"/>
      <c r="O47" s="104"/>
      <c r="P47" s="104"/>
      <c r="Q47" s="104"/>
      <c r="R47" s="104"/>
      <c r="S47" s="104"/>
      <c r="T47" s="104"/>
      <c r="U47" s="104"/>
      <c r="V47" s="104"/>
      <c r="W47" s="104"/>
      <c r="X47" s="104"/>
      <c r="Y47" s="104"/>
      <c r="Z47" s="104"/>
      <c r="AA47" s="104"/>
      <c r="AB47" s="104"/>
      <c r="AC47" s="104"/>
    </row>
    <row r="48" spans="1:29">
      <c r="A48" s="104"/>
      <c r="B48" s="197">
        <v>47</v>
      </c>
      <c r="C48" s="153" t="s">
        <v>4</v>
      </c>
      <c r="D48" s="153" t="s">
        <v>2992</v>
      </c>
      <c r="E48" s="153" t="s">
        <v>2916</v>
      </c>
      <c r="F48" s="153" t="s">
        <v>2993</v>
      </c>
      <c r="G48" s="104"/>
      <c r="H48" s="104"/>
      <c r="I48" s="104"/>
      <c r="J48" s="104"/>
      <c r="K48" s="104"/>
      <c r="L48" s="104"/>
      <c r="M48" s="104"/>
      <c r="N48" s="104"/>
      <c r="O48" s="104"/>
      <c r="P48" s="104"/>
      <c r="Q48" s="104"/>
      <c r="R48" s="104"/>
      <c r="S48" s="104"/>
      <c r="T48" s="104"/>
      <c r="U48" s="104"/>
      <c r="V48" s="104"/>
      <c r="W48" s="104"/>
      <c r="X48" s="104"/>
      <c r="Y48" s="104"/>
      <c r="Z48" s="104"/>
      <c r="AA48" s="104"/>
      <c r="AB48" s="104"/>
      <c r="AC48" s="104"/>
    </row>
    <row r="49" spans="1:29">
      <c r="A49" s="104"/>
      <c r="B49" s="197">
        <v>48</v>
      </c>
      <c r="C49" s="153" t="s">
        <v>4</v>
      </c>
      <c r="D49" s="153" t="s">
        <v>2994</v>
      </c>
      <c r="E49" s="153" t="s">
        <v>2922</v>
      </c>
      <c r="F49" s="153" t="s">
        <v>2995</v>
      </c>
      <c r="G49" s="104"/>
      <c r="H49" s="104"/>
      <c r="I49" s="104"/>
      <c r="J49" s="104"/>
      <c r="K49" s="104"/>
      <c r="L49" s="104"/>
      <c r="M49" s="104"/>
      <c r="N49" s="104"/>
      <c r="O49" s="104"/>
      <c r="P49" s="104"/>
      <c r="Q49" s="104"/>
      <c r="R49" s="104"/>
      <c r="S49" s="104"/>
      <c r="T49" s="104"/>
      <c r="U49" s="104"/>
      <c r="V49" s="104"/>
      <c r="W49" s="104"/>
      <c r="X49" s="104"/>
      <c r="Y49" s="104"/>
      <c r="Z49" s="104"/>
      <c r="AA49" s="104"/>
      <c r="AB49" s="104"/>
      <c r="AC49" s="104"/>
    </row>
    <row r="50" spans="1:29">
      <c r="A50" s="104"/>
      <c r="B50" s="197">
        <v>49</v>
      </c>
      <c r="C50" s="153" t="s">
        <v>2933</v>
      </c>
      <c r="D50" s="153" t="s">
        <v>2996</v>
      </c>
      <c r="E50" s="153" t="s">
        <v>2922</v>
      </c>
      <c r="F50" s="153" t="s">
        <v>2997</v>
      </c>
      <c r="G50" s="104"/>
      <c r="H50" s="104"/>
      <c r="I50" s="104"/>
      <c r="J50" s="104"/>
      <c r="K50" s="104"/>
      <c r="L50" s="104"/>
      <c r="M50" s="104"/>
      <c r="N50" s="104"/>
      <c r="O50" s="104"/>
      <c r="P50" s="104"/>
      <c r="Q50" s="104"/>
      <c r="R50" s="104"/>
      <c r="S50" s="104"/>
      <c r="T50" s="104"/>
      <c r="U50" s="104"/>
      <c r="V50" s="104"/>
      <c r="W50" s="104"/>
      <c r="X50" s="104"/>
      <c r="Y50" s="104"/>
      <c r="Z50" s="104"/>
      <c r="AA50" s="104"/>
      <c r="AB50" s="104"/>
      <c r="AC50" s="104"/>
    </row>
    <row r="51" spans="1:29">
      <c r="A51" s="104"/>
      <c r="B51" s="197">
        <v>50</v>
      </c>
      <c r="C51" s="153" t="s">
        <v>2940</v>
      </c>
      <c r="D51" s="153" t="s">
        <v>2998</v>
      </c>
      <c r="E51" s="153" t="s">
        <v>2922</v>
      </c>
      <c r="F51" s="153" t="s">
        <v>2999</v>
      </c>
      <c r="G51" s="104"/>
      <c r="H51" s="104"/>
      <c r="I51" s="104"/>
      <c r="J51" s="104"/>
      <c r="K51" s="104"/>
      <c r="L51" s="104"/>
      <c r="M51" s="104"/>
      <c r="N51" s="104"/>
      <c r="O51" s="104"/>
      <c r="P51" s="104"/>
      <c r="Q51" s="104"/>
      <c r="R51" s="104"/>
      <c r="S51" s="104"/>
      <c r="T51" s="104"/>
      <c r="U51" s="104"/>
      <c r="V51" s="104"/>
      <c r="W51" s="104"/>
      <c r="X51" s="104"/>
      <c r="Y51" s="104"/>
      <c r="Z51" s="104"/>
      <c r="AA51" s="104"/>
      <c r="AB51" s="104"/>
      <c r="AC51" s="104"/>
    </row>
    <row r="52" spans="1:29">
      <c r="A52" s="104"/>
      <c r="B52" s="120"/>
      <c r="C52" s="104"/>
      <c r="D52" s="103"/>
      <c r="E52" s="120"/>
      <c r="F52" s="198"/>
      <c r="G52" s="104"/>
      <c r="H52" s="104"/>
      <c r="I52" s="104"/>
      <c r="J52" s="104"/>
      <c r="K52" s="104"/>
      <c r="L52" s="104"/>
      <c r="M52" s="104"/>
      <c r="N52" s="104"/>
      <c r="O52" s="104"/>
      <c r="P52" s="104"/>
      <c r="Q52" s="104"/>
      <c r="R52" s="104"/>
      <c r="S52" s="104"/>
      <c r="T52" s="104"/>
      <c r="U52" s="104"/>
      <c r="V52" s="104"/>
      <c r="W52" s="104"/>
      <c r="X52" s="104"/>
      <c r="Y52" s="104"/>
      <c r="Z52" s="104"/>
      <c r="AA52" s="104"/>
      <c r="AB52" s="104"/>
      <c r="AC52" s="104"/>
    </row>
    <row r="53" spans="1:29">
      <c r="A53" s="104"/>
      <c r="B53" s="120"/>
      <c r="C53" s="104"/>
      <c r="D53" s="103"/>
      <c r="E53" s="120"/>
      <c r="F53" s="198"/>
      <c r="G53" s="104"/>
      <c r="H53" s="104"/>
      <c r="I53" s="104"/>
      <c r="J53" s="104"/>
      <c r="K53" s="104"/>
      <c r="L53" s="104"/>
      <c r="M53" s="104"/>
      <c r="N53" s="104"/>
      <c r="O53" s="104"/>
      <c r="P53" s="104"/>
      <c r="Q53" s="104"/>
      <c r="R53" s="104"/>
      <c r="S53" s="104"/>
      <c r="T53" s="104"/>
      <c r="U53" s="104"/>
      <c r="V53" s="104"/>
      <c r="W53" s="104"/>
      <c r="X53" s="104"/>
      <c r="Y53" s="104"/>
      <c r="Z53" s="104"/>
      <c r="AA53" s="104"/>
      <c r="AB53" s="104"/>
      <c r="AC53" s="104"/>
    </row>
    <row r="54" spans="1:29">
      <c r="A54" s="104"/>
      <c r="B54" s="120"/>
      <c r="C54" s="104"/>
      <c r="D54" s="103"/>
      <c r="E54" s="120"/>
      <c r="F54" s="198"/>
      <c r="G54" s="104"/>
      <c r="H54" s="104"/>
      <c r="I54" s="104"/>
      <c r="J54" s="104"/>
      <c r="K54" s="104"/>
      <c r="L54" s="104"/>
      <c r="M54" s="104"/>
      <c r="N54" s="104"/>
      <c r="O54" s="104"/>
      <c r="P54" s="104"/>
      <c r="Q54" s="104"/>
      <c r="R54" s="104"/>
      <c r="S54" s="104"/>
      <c r="T54" s="104"/>
      <c r="U54" s="104"/>
      <c r="V54" s="104"/>
      <c r="W54" s="104"/>
      <c r="X54" s="104"/>
      <c r="Y54" s="104"/>
      <c r="Z54" s="104"/>
      <c r="AA54" s="104"/>
      <c r="AB54" s="104"/>
      <c r="AC54" s="104"/>
    </row>
    <row r="55" spans="1:29">
      <c r="A55" s="104"/>
      <c r="B55" s="120"/>
      <c r="C55" s="104"/>
      <c r="D55" s="103"/>
      <c r="E55" s="120"/>
      <c r="F55" s="198"/>
      <c r="G55" s="104"/>
      <c r="H55" s="104"/>
      <c r="I55" s="104"/>
      <c r="J55" s="104"/>
      <c r="K55" s="104"/>
      <c r="L55" s="104"/>
      <c r="M55" s="104"/>
      <c r="N55" s="104"/>
      <c r="O55" s="104"/>
      <c r="P55" s="104"/>
      <c r="Q55" s="104"/>
      <c r="R55" s="104"/>
      <c r="S55" s="104"/>
      <c r="T55" s="104"/>
      <c r="U55" s="104"/>
      <c r="V55" s="104"/>
      <c r="W55" s="104"/>
      <c r="X55" s="104"/>
      <c r="Y55" s="104"/>
      <c r="Z55" s="104"/>
      <c r="AA55" s="104"/>
      <c r="AB55" s="104"/>
      <c r="AC55" s="104"/>
    </row>
    <row r="56" spans="1:29">
      <c r="A56" s="104"/>
      <c r="B56" s="120"/>
      <c r="C56" s="104"/>
      <c r="D56" s="103"/>
      <c r="E56" s="120"/>
      <c r="F56" s="198"/>
      <c r="G56" s="104"/>
      <c r="H56" s="104"/>
      <c r="I56" s="104"/>
      <c r="J56" s="104"/>
      <c r="K56" s="104"/>
      <c r="L56" s="104"/>
      <c r="M56" s="104"/>
      <c r="N56" s="104"/>
      <c r="O56" s="104"/>
      <c r="P56" s="104"/>
      <c r="Q56" s="104"/>
      <c r="R56" s="104"/>
      <c r="S56" s="104"/>
      <c r="T56" s="104"/>
      <c r="U56" s="104"/>
      <c r="V56" s="104"/>
      <c r="W56" s="104"/>
      <c r="X56" s="104"/>
      <c r="Y56" s="104"/>
      <c r="Z56" s="104"/>
      <c r="AA56" s="104"/>
      <c r="AB56" s="104"/>
      <c r="AC56" s="104"/>
    </row>
    <row r="57" spans="1:29">
      <c r="A57" s="104"/>
      <c r="B57" s="120"/>
      <c r="C57" s="104"/>
      <c r="D57" s="103"/>
      <c r="E57" s="120"/>
      <c r="F57" s="198"/>
      <c r="G57" s="104"/>
      <c r="H57" s="104"/>
      <c r="I57" s="104"/>
      <c r="J57" s="104"/>
      <c r="K57" s="104"/>
      <c r="L57" s="104"/>
      <c r="M57" s="104"/>
      <c r="N57" s="104"/>
      <c r="O57" s="104"/>
      <c r="P57" s="104"/>
      <c r="Q57" s="104"/>
      <c r="R57" s="104"/>
      <c r="S57" s="104"/>
      <c r="T57" s="104"/>
      <c r="U57" s="104"/>
      <c r="V57" s="104"/>
      <c r="W57" s="104"/>
      <c r="X57" s="104"/>
      <c r="Y57" s="104"/>
      <c r="Z57" s="104"/>
      <c r="AA57" s="104"/>
      <c r="AB57" s="104"/>
      <c r="AC57" s="104"/>
    </row>
    <row r="58" spans="1:29">
      <c r="A58" s="104"/>
      <c r="B58" s="120"/>
      <c r="C58" s="104"/>
      <c r="D58" s="103"/>
      <c r="E58" s="120"/>
      <c r="F58" s="198"/>
      <c r="G58" s="104"/>
      <c r="H58" s="104"/>
      <c r="I58" s="104"/>
      <c r="J58" s="104"/>
      <c r="K58" s="104"/>
      <c r="L58" s="104"/>
      <c r="M58" s="104"/>
      <c r="N58" s="104"/>
      <c r="O58" s="104"/>
      <c r="P58" s="104"/>
      <c r="Q58" s="104"/>
      <c r="R58" s="104"/>
      <c r="S58" s="104"/>
      <c r="T58" s="104"/>
      <c r="U58" s="104"/>
      <c r="V58" s="104"/>
      <c r="W58" s="104"/>
      <c r="X58" s="104"/>
      <c r="Y58" s="104"/>
      <c r="Z58" s="104"/>
      <c r="AA58" s="104"/>
      <c r="AB58" s="104"/>
      <c r="AC58" s="104"/>
    </row>
    <row r="59" spans="1:29">
      <c r="A59" s="104"/>
      <c r="B59" s="120"/>
      <c r="C59" s="104"/>
      <c r="D59" s="103"/>
      <c r="E59" s="120"/>
      <c r="F59" s="198"/>
      <c r="G59" s="104"/>
      <c r="H59" s="104"/>
      <c r="I59" s="104"/>
      <c r="J59" s="104"/>
      <c r="K59" s="104"/>
      <c r="L59" s="104"/>
      <c r="M59" s="104"/>
      <c r="N59" s="104"/>
      <c r="O59" s="104"/>
      <c r="P59" s="104"/>
      <c r="Q59" s="104"/>
      <c r="R59" s="104"/>
      <c r="S59" s="104"/>
      <c r="T59" s="104"/>
      <c r="U59" s="104"/>
      <c r="V59" s="104"/>
      <c r="W59" s="104"/>
      <c r="X59" s="104"/>
      <c r="Y59" s="104"/>
      <c r="Z59" s="104"/>
      <c r="AA59" s="104"/>
      <c r="AB59" s="104"/>
      <c r="AC59" s="104"/>
    </row>
    <row r="60" spans="1:29">
      <c r="A60" s="104"/>
      <c r="B60" s="120"/>
      <c r="C60" s="104"/>
      <c r="D60" s="103"/>
      <c r="E60" s="120"/>
      <c r="F60" s="198"/>
      <c r="G60" s="104"/>
      <c r="H60" s="104"/>
      <c r="I60" s="104"/>
      <c r="J60" s="104"/>
      <c r="K60" s="104"/>
      <c r="L60" s="104"/>
      <c r="M60" s="104"/>
      <c r="N60" s="104"/>
      <c r="O60" s="104"/>
      <c r="P60" s="104"/>
      <c r="Q60" s="104"/>
      <c r="R60" s="104"/>
      <c r="S60" s="104"/>
      <c r="T60" s="104"/>
      <c r="U60" s="104"/>
      <c r="V60" s="104"/>
      <c r="W60" s="104"/>
      <c r="X60" s="104"/>
      <c r="Y60" s="104"/>
      <c r="Z60" s="104"/>
      <c r="AA60" s="104"/>
      <c r="AB60" s="104"/>
      <c r="AC60" s="104"/>
    </row>
    <row r="61" spans="1:29">
      <c r="A61" s="104"/>
      <c r="B61" s="120"/>
      <c r="C61" s="104"/>
      <c r="D61" s="103"/>
      <c r="E61" s="120"/>
      <c r="F61" s="198"/>
      <c r="G61" s="104"/>
      <c r="H61" s="104"/>
      <c r="I61" s="104"/>
      <c r="J61" s="104"/>
      <c r="K61" s="104"/>
      <c r="L61" s="104"/>
      <c r="M61" s="104"/>
      <c r="N61" s="104"/>
      <c r="O61" s="104"/>
      <c r="P61" s="104"/>
      <c r="Q61" s="104"/>
      <c r="R61" s="104"/>
      <c r="S61" s="104"/>
      <c r="T61" s="104"/>
      <c r="U61" s="104"/>
      <c r="V61" s="104"/>
      <c r="W61" s="104"/>
      <c r="X61" s="104"/>
      <c r="Y61" s="104"/>
      <c r="Z61" s="104"/>
      <c r="AA61" s="104"/>
      <c r="AB61" s="104"/>
      <c r="AC61" s="104"/>
    </row>
    <row r="62" spans="1:29">
      <c r="A62" s="104"/>
      <c r="B62" s="120"/>
      <c r="C62" s="104"/>
      <c r="D62" s="103"/>
      <c r="E62" s="120"/>
      <c r="F62" s="198"/>
      <c r="G62" s="104"/>
      <c r="H62" s="104"/>
      <c r="I62" s="104"/>
      <c r="J62" s="104"/>
      <c r="K62" s="104"/>
      <c r="L62" s="104"/>
      <c r="M62" s="104"/>
      <c r="N62" s="104"/>
      <c r="O62" s="104"/>
      <c r="P62" s="104"/>
      <c r="Q62" s="104"/>
      <c r="R62" s="104"/>
      <c r="S62" s="104"/>
      <c r="T62" s="104"/>
      <c r="U62" s="104"/>
      <c r="V62" s="104"/>
      <c r="W62" s="104"/>
      <c r="X62" s="104"/>
      <c r="Y62" s="104"/>
      <c r="Z62" s="104"/>
      <c r="AA62" s="104"/>
      <c r="AB62" s="104"/>
      <c r="AC62" s="104"/>
    </row>
    <row r="63" spans="1:29">
      <c r="A63" s="104"/>
      <c r="B63" s="120"/>
      <c r="C63" s="104"/>
      <c r="D63" s="103"/>
      <c r="E63" s="120"/>
      <c r="F63" s="198"/>
      <c r="G63" s="104"/>
      <c r="H63" s="104"/>
      <c r="I63" s="104"/>
      <c r="J63" s="104"/>
      <c r="K63" s="104"/>
      <c r="L63" s="104"/>
      <c r="M63" s="104"/>
      <c r="N63" s="104"/>
      <c r="O63" s="104"/>
      <c r="P63" s="104"/>
      <c r="Q63" s="104"/>
      <c r="R63" s="104"/>
      <c r="S63" s="104"/>
      <c r="T63" s="104"/>
      <c r="U63" s="104"/>
      <c r="V63" s="104"/>
      <c r="W63" s="104"/>
      <c r="X63" s="104"/>
      <c r="Y63" s="104"/>
      <c r="Z63" s="104"/>
      <c r="AA63" s="104"/>
      <c r="AB63" s="104"/>
      <c r="AC63" s="104"/>
    </row>
    <row r="64" spans="1:29">
      <c r="A64" s="104"/>
      <c r="B64" s="120"/>
      <c r="C64" s="104"/>
      <c r="D64" s="103"/>
      <c r="E64" s="120"/>
      <c r="F64" s="198"/>
      <c r="G64" s="104"/>
      <c r="H64" s="104"/>
      <c r="I64" s="104"/>
      <c r="J64" s="104"/>
      <c r="K64" s="104"/>
      <c r="L64" s="104"/>
      <c r="M64" s="104"/>
      <c r="N64" s="104"/>
      <c r="O64" s="104"/>
      <c r="P64" s="104"/>
      <c r="Q64" s="104"/>
      <c r="R64" s="104"/>
      <c r="S64" s="104"/>
      <c r="T64" s="104"/>
      <c r="U64" s="104"/>
      <c r="V64" s="104"/>
      <c r="W64" s="104"/>
      <c r="X64" s="104"/>
      <c r="Y64" s="104"/>
      <c r="Z64" s="104"/>
      <c r="AA64" s="104"/>
      <c r="AB64" s="104"/>
      <c r="AC64" s="104"/>
    </row>
    <row r="65" spans="1:29">
      <c r="A65" s="104"/>
      <c r="B65" s="120"/>
      <c r="C65" s="104"/>
      <c r="D65" s="103"/>
      <c r="E65" s="120"/>
      <c r="F65" s="198"/>
      <c r="G65" s="104"/>
      <c r="H65" s="104"/>
      <c r="I65" s="104"/>
      <c r="J65" s="104"/>
      <c r="K65" s="104"/>
      <c r="L65" s="104"/>
      <c r="M65" s="104"/>
      <c r="N65" s="104"/>
      <c r="O65" s="104"/>
      <c r="P65" s="104"/>
      <c r="Q65" s="104"/>
      <c r="R65" s="104"/>
      <c r="S65" s="104"/>
      <c r="T65" s="104"/>
      <c r="U65" s="104"/>
      <c r="V65" s="104"/>
      <c r="W65" s="104"/>
      <c r="X65" s="104"/>
      <c r="Y65" s="104"/>
      <c r="Z65" s="104"/>
      <c r="AA65" s="104"/>
      <c r="AB65" s="104"/>
      <c r="AC65" s="104"/>
    </row>
    <row r="66" spans="1:29">
      <c r="A66" s="104"/>
      <c r="B66" s="120"/>
      <c r="C66" s="104"/>
      <c r="D66" s="103"/>
      <c r="E66" s="120"/>
      <c r="F66" s="198"/>
      <c r="G66" s="104"/>
      <c r="H66" s="104"/>
      <c r="I66" s="104"/>
      <c r="J66" s="104"/>
      <c r="K66" s="104"/>
      <c r="L66" s="104"/>
      <c r="M66" s="104"/>
      <c r="N66" s="104"/>
      <c r="O66" s="104"/>
      <c r="P66" s="104"/>
      <c r="Q66" s="104"/>
      <c r="R66" s="104"/>
      <c r="S66" s="104"/>
      <c r="T66" s="104"/>
      <c r="U66" s="104"/>
      <c r="V66" s="104"/>
      <c r="W66" s="104"/>
      <c r="X66" s="104"/>
      <c r="Y66" s="104"/>
      <c r="Z66" s="104"/>
      <c r="AA66" s="104"/>
      <c r="AB66" s="104"/>
      <c r="AC66" s="104"/>
    </row>
    <row r="67" spans="1:29">
      <c r="A67" s="104"/>
      <c r="B67" s="120"/>
      <c r="C67" s="104"/>
      <c r="D67" s="103"/>
      <c r="E67" s="120"/>
      <c r="F67" s="198"/>
      <c r="G67" s="104"/>
      <c r="H67" s="104"/>
      <c r="I67" s="104"/>
      <c r="J67" s="104"/>
      <c r="K67" s="104"/>
      <c r="L67" s="104"/>
      <c r="M67" s="104"/>
      <c r="N67" s="104"/>
      <c r="O67" s="104"/>
      <c r="P67" s="104"/>
      <c r="Q67" s="104"/>
      <c r="R67" s="104"/>
      <c r="S67" s="104"/>
      <c r="T67" s="104"/>
      <c r="U67" s="104"/>
      <c r="V67" s="104"/>
      <c r="W67" s="104"/>
      <c r="X67" s="104"/>
      <c r="Y67" s="104"/>
      <c r="Z67" s="104"/>
      <c r="AA67" s="104"/>
      <c r="AB67" s="104"/>
      <c r="AC67" s="104"/>
    </row>
    <row r="68" spans="1:29">
      <c r="A68" s="104"/>
      <c r="B68" s="120"/>
      <c r="C68" s="104"/>
      <c r="D68" s="103"/>
      <c r="E68" s="120"/>
      <c r="F68" s="198"/>
      <c r="G68" s="104"/>
      <c r="H68" s="104"/>
      <c r="I68" s="104"/>
      <c r="J68" s="104"/>
      <c r="K68" s="104"/>
      <c r="L68" s="104"/>
      <c r="M68" s="104"/>
      <c r="N68" s="104"/>
      <c r="O68" s="104"/>
      <c r="P68" s="104"/>
      <c r="Q68" s="104"/>
      <c r="R68" s="104"/>
      <c r="S68" s="104"/>
      <c r="T68" s="104"/>
      <c r="U68" s="104"/>
      <c r="V68" s="104"/>
      <c r="W68" s="104"/>
      <c r="X68" s="104"/>
      <c r="Y68" s="104"/>
      <c r="Z68" s="104"/>
      <c r="AA68" s="104"/>
      <c r="AB68" s="104"/>
      <c r="AC68" s="104"/>
    </row>
    <row r="69" spans="1:29">
      <c r="A69" s="104"/>
      <c r="B69" s="120"/>
      <c r="C69" s="104"/>
      <c r="D69" s="103"/>
      <c r="E69" s="120"/>
      <c r="F69" s="198"/>
      <c r="G69" s="104"/>
      <c r="H69" s="104"/>
      <c r="I69" s="104"/>
      <c r="J69" s="104"/>
      <c r="K69" s="104"/>
      <c r="L69" s="104"/>
      <c r="M69" s="104"/>
      <c r="N69" s="104"/>
      <c r="O69" s="104"/>
      <c r="P69" s="104"/>
      <c r="Q69" s="104"/>
      <c r="R69" s="104"/>
      <c r="S69" s="104"/>
      <c r="T69" s="104"/>
      <c r="U69" s="104"/>
      <c r="V69" s="104"/>
      <c r="W69" s="104"/>
      <c r="X69" s="104"/>
      <c r="Y69" s="104"/>
      <c r="Z69" s="104"/>
      <c r="AA69" s="104"/>
      <c r="AB69" s="104"/>
      <c r="AC69" s="104"/>
    </row>
    <row r="70" spans="1:29">
      <c r="A70" s="104"/>
      <c r="B70" s="120"/>
      <c r="C70" s="104"/>
      <c r="D70" s="103"/>
      <c r="E70" s="120"/>
      <c r="F70" s="198"/>
      <c r="G70" s="104"/>
      <c r="H70" s="104"/>
      <c r="I70" s="104"/>
      <c r="J70" s="104"/>
      <c r="K70" s="104"/>
      <c r="L70" s="104"/>
      <c r="M70" s="104"/>
      <c r="N70" s="104"/>
      <c r="O70" s="104"/>
      <c r="P70" s="104"/>
      <c r="Q70" s="104"/>
      <c r="R70" s="104"/>
      <c r="S70" s="104"/>
      <c r="T70" s="104"/>
      <c r="U70" s="104"/>
      <c r="V70" s="104"/>
      <c r="W70" s="104"/>
      <c r="X70" s="104"/>
      <c r="Y70" s="104"/>
      <c r="Z70" s="104"/>
      <c r="AA70" s="104"/>
      <c r="AB70" s="104"/>
      <c r="AC70" s="104"/>
    </row>
    <row r="71" spans="1:29">
      <c r="A71" s="104"/>
      <c r="B71" s="120"/>
      <c r="C71" s="104"/>
      <c r="D71" s="103"/>
      <c r="E71" s="120"/>
      <c r="F71" s="198"/>
      <c r="G71" s="104"/>
      <c r="H71" s="104"/>
      <c r="I71" s="104"/>
      <c r="J71" s="104"/>
      <c r="K71" s="104"/>
      <c r="L71" s="104"/>
      <c r="M71" s="104"/>
      <c r="N71" s="104"/>
      <c r="O71" s="104"/>
      <c r="P71" s="104"/>
      <c r="Q71" s="104"/>
      <c r="R71" s="104"/>
      <c r="S71" s="104"/>
      <c r="T71" s="104"/>
      <c r="U71" s="104"/>
      <c r="V71" s="104"/>
      <c r="W71" s="104"/>
      <c r="X71" s="104"/>
      <c r="Y71" s="104"/>
      <c r="Z71" s="104"/>
      <c r="AA71" s="104"/>
      <c r="AB71" s="104"/>
      <c r="AC71" s="104"/>
    </row>
    <row r="72" spans="1:29">
      <c r="A72" s="104"/>
      <c r="B72" s="120"/>
      <c r="C72" s="104"/>
      <c r="D72" s="103"/>
      <c r="E72" s="120"/>
      <c r="F72" s="198"/>
      <c r="G72" s="104"/>
      <c r="H72" s="104"/>
      <c r="I72" s="104"/>
      <c r="J72" s="104"/>
      <c r="K72" s="104"/>
      <c r="L72" s="104"/>
      <c r="M72" s="104"/>
      <c r="N72" s="104"/>
      <c r="O72" s="104"/>
      <c r="P72" s="104"/>
      <c r="Q72" s="104"/>
      <c r="R72" s="104"/>
      <c r="S72" s="104"/>
      <c r="T72" s="104"/>
      <c r="U72" s="104"/>
      <c r="V72" s="104"/>
      <c r="W72" s="104"/>
      <c r="X72" s="104"/>
      <c r="Y72" s="104"/>
      <c r="Z72" s="104"/>
      <c r="AA72" s="104"/>
      <c r="AB72" s="104"/>
      <c r="AC72" s="104"/>
    </row>
    <row r="73" spans="1:29">
      <c r="A73" s="104"/>
      <c r="B73" s="120"/>
      <c r="C73" s="104"/>
      <c r="D73" s="103"/>
      <c r="E73" s="120"/>
      <c r="F73" s="198"/>
      <c r="G73" s="104"/>
      <c r="H73" s="104"/>
      <c r="I73" s="104"/>
      <c r="J73" s="104"/>
      <c r="K73" s="104"/>
      <c r="L73" s="104"/>
      <c r="M73" s="104"/>
      <c r="N73" s="104"/>
      <c r="O73" s="104"/>
      <c r="P73" s="104"/>
      <c r="Q73" s="104"/>
      <c r="R73" s="104"/>
      <c r="S73" s="104"/>
      <c r="T73" s="104"/>
      <c r="U73" s="104"/>
      <c r="V73" s="104"/>
      <c r="W73" s="104"/>
      <c r="X73" s="104"/>
      <c r="Y73" s="104"/>
      <c r="Z73" s="104"/>
      <c r="AA73" s="104"/>
      <c r="AB73" s="104"/>
      <c r="AC73" s="104"/>
    </row>
    <row r="74" spans="1:29">
      <c r="A74" s="104"/>
      <c r="B74" s="120"/>
      <c r="C74" s="104"/>
      <c r="D74" s="103"/>
      <c r="E74" s="120"/>
      <c r="F74" s="198"/>
      <c r="G74" s="104"/>
      <c r="H74" s="104"/>
      <c r="I74" s="104"/>
      <c r="J74" s="104"/>
      <c r="K74" s="104"/>
      <c r="L74" s="104"/>
      <c r="M74" s="104"/>
      <c r="N74" s="104"/>
      <c r="O74" s="104"/>
      <c r="P74" s="104"/>
      <c r="Q74" s="104"/>
      <c r="R74" s="104"/>
      <c r="S74" s="104"/>
      <c r="T74" s="104"/>
      <c r="U74" s="104"/>
      <c r="V74" s="104"/>
      <c r="W74" s="104"/>
      <c r="X74" s="104"/>
      <c r="Y74" s="104"/>
      <c r="Z74" s="104"/>
      <c r="AA74" s="104"/>
      <c r="AB74" s="104"/>
      <c r="AC74" s="104"/>
    </row>
    <row r="75" spans="1:29">
      <c r="A75" s="104"/>
      <c r="B75" s="120"/>
      <c r="C75" s="104"/>
      <c r="D75" s="103"/>
      <c r="E75" s="120"/>
      <c r="F75" s="198"/>
      <c r="G75" s="104"/>
      <c r="H75" s="104"/>
      <c r="I75" s="104"/>
      <c r="J75" s="104"/>
      <c r="K75" s="104"/>
      <c r="L75" s="104"/>
      <c r="M75" s="104"/>
      <c r="N75" s="104"/>
      <c r="O75" s="104"/>
      <c r="P75" s="104"/>
      <c r="Q75" s="104"/>
      <c r="R75" s="104"/>
      <c r="S75" s="104"/>
      <c r="T75" s="104"/>
      <c r="U75" s="104"/>
      <c r="V75" s="104"/>
      <c r="W75" s="104"/>
      <c r="X75" s="104"/>
      <c r="Y75" s="104"/>
      <c r="Z75" s="104"/>
      <c r="AA75" s="104"/>
      <c r="AB75" s="104"/>
      <c r="AC75" s="104"/>
    </row>
    <row r="76" spans="1:29">
      <c r="A76" s="104"/>
      <c r="B76" s="120"/>
      <c r="C76" s="104"/>
      <c r="D76" s="103"/>
      <c r="E76" s="120"/>
      <c r="F76" s="198"/>
      <c r="G76" s="104"/>
      <c r="H76" s="104"/>
      <c r="I76" s="104"/>
      <c r="J76" s="104"/>
      <c r="K76" s="104"/>
      <c r="L76" s="104"/>
      <c r="M76" s="104"/>
      <c r="N76" s="104"/>
      <c r="O76" s="104"/>
      <c r="P76" s="104"/>
      <c r="Q76" s="104"/>
      <c r="R76" s="104"/>
      <c r="S76" s="104"/>
      <c r="T76" s="104"/>
      <c r="U76" s="104"/>
      <c r="V76" s="104"/>
      <c r="W76" s="104"/>
      <c r="X76" s="104"/>
      <c r="Y76" s="104"/>
      <c r="Z76" s="104"/>
      <c r="AA76" s="104"/>
      <c r="AB76" s="104"/>
      <c r="AC76" s="104"/>
    </row>
    <row r="77" spans="1:29">
      <c r="A77" s="104"/>
      <c r="B77" s="120"/>
      <c r="C77" s="104"/>
      <c r="D77" s="103"/>
      <c r="E77" s="120"/>
      <c r="F77" s="198"/>
      <c r="G77" s="104"/>
      <c r="H77" s="104"/>
      <c r="I77" s="104"/>
      <c r="J77" s="104"/>
      <c r="K77" s="104"/>
      <c r="L77" s="104"/>
      <c r="M77" s="104"/>
      <c r="N77" s="104"/>
      <c r="O77" s="104"/>
      <c r="P77" s="104"/>
      <c r="Q77" s="104"/>
      <c r="R77" s="104"/>
      <c r="S77" s="104"/>
      <c r="T77" s="104"/>
      <c r="U77" s="104"/>
      <c r="V77" s="104"/>
      <c r="W77" s="104"/>
      <c r="X77" s="104"/>
      <c r="Y77" s="104"/>
      <c r="Z77" s="104"/>
      <c r="AA77" s="104"/>
      <c r="AB77" s="104"/>
      <c r="AC77" s="104"/>
    </row>
    <row r="78" spans="1:29">
      <c r="A78" s="104"/>
      <c r="B78" s="120"/>
      <c r="C78" s="104"/>
      <c r="D78" s="103"/>
      <c r="E78" s="120"/>
      <c r="F78" s="198"/>
      <c r="G78" s="104"/>
      <c r="H78" s="104"/>
      <c r="I78" s="104"/>
      <c r="J78" s="104"/>
      <c r="K78" s="104"/>
      <c r="L78" s="104"/>
      <c r="M78" s="104"/>
      <c r="N78" s="104"/>
      <c r="O78" s="104"/>
      <c r="P78" s="104"/>
      <c r="Q78" s="104"/>
      <c r="R78" s="104"/>
      <c r="S78" s="104"/>
      <c r="T78" s="104"/>
      <c r="U78" s="104"/>
      <c r="V78" s="104"/>
      <c r="W78" s="104"/>
      <c r="X78" s="104"/>
      <c r="Y78" s="104"/>
      <c r="Z78" s="104"/>
      <c r="AA78" s="104"/>
      <c r="AB78" s="104"/>
      <c r="AC78" s="104"/>
    </row>
    <row r="79" spans="1:29">
      <c r="A79" s="104"/>
      <c r="B79" s="120"/>
      <c r="C79" s="104"/>
      <c r="D79" s="103"/>
      <c r="E79" s="120"/>
      <c r="F79" s="198"/>
      <c r="G79" s="104"/>
      <c r="H79" s="104"/>
      <c r="I79" s="104"/>
      <c r="J79" s="104"/>
      <c r="K79" s="104"/>
      <c r="L79" s="104"/>
      <c r="M79" s="104"/>
      <c r="N79" s="104"/>
      <c r="O79" s="104"/>
      <c r="P79" s="104"/>
      <c r="Q79" s="104"/>
      <c r="R79" s="104"/>
      <c r="S79" s="104"/>
      <c r="T79" s="104"/>
      <c r="U79" s="104"/>
      <c r="V79" s="104"/>
      <c r="W79" s="104"/>
      <c r="X79" s="104"/>
      <c r="Y79" s="104"/>
      <c r="Z79" s="104"/>
      <c r="AA79" s="104"/>
      <c r="AB79" s="104"/>
      <c r="AC79" s="104"/>
    </row>
    <row r="80" spans="1:29">
      <c r="A80" s="104"/>
      <c r="B80" s="120"/>
      <c r="C80" s="104"/>
      <c r="D80" s="103"/>
      <c r="E80" s="120"/>
      <c r="F80" s="198"/>
      <c r="G80" s="104"/>
      <c r="H80" s="104"/>
      <c r="I80" s="104"/>
      <c r="J80" s="104"/>
      <c r="K80" s="104"/>
      <c r="L80" s="104"/>
      <c r="M80" s="104"/>
      <c r="N80" s="104"/>
      <c r="O80" s="104"/>
      <c r="P80" s="104"/>
      <c r="Q80" s="104"/>
      <c r="R80" s="104"/>
      <c r="S80" s="104"/>
      <c r="T80" s="104"/>
      <c r="U80" s="104"/>
      <c r="V80" s="104"/>
      <c r="W80" s="104"/>
      <c r="X80" s="104"/>
      <c r="Y80" s="104"/>
      <c r="Z80" s="104"/>
      <c r="AA80" s="104"/>
      <c r="AB80" s="104"/>
      <c r="AC80" s="104"/>
    </row>
    <row r="81" spans="1:29">
      <c r="A81" s="104"/>
      <c r="B81" s="120"/>
      <c r="C81" s="104"/>
      <c r="D81" s="103"/>
      <c r="E81" s="120"/>
      <c r="F81" s="198"/>
      <c r="G81" s="104"/>
      <c r="H81" s="104"/>
      <c r="I81" s="104"/>
      <c r="J81" s="104"/>
      <c r="K81" s="104"/>
      <c r="L81" s="104"/>
      <c r="M81" s="104"/>
      <c r="N81" s="104"/>
      <c r="O81" s="104"/>
      <c r="P81" s="104"/>
      <c r="Q81" s="104"/>
      <c r="R81" s="104"/>
      <c r="S81" s="104"/>
      <c r="T81" s="104"/>
      <c r="U81" s="104"/>
      <c r="V81" s="104"/>
      <c r="W81" s="104"/>
      <c r="X81" s="104"/>
      <c r="Y81" s="104"/>
      <c r="Z81" s="104"/>
      <c r="AA81" s="104"/>
      <c r="AB81" s="104"/>
      <c r="AC81" s="104"/>
    </row>
    <row r="82" spans="1:29">
      <c r="A82" s="104"/>
      <c r="B82" s="120"/>
      <c r="C82" s="104"/>
      <c r="D82" s="103"/>
      <c r="E82" s="120"/>
      <c r="F82" s="198"/>
      <c r="G82" s="104"/>
      <c r="H82" s="104"/>
      <c r="I82" s="104"/>
      <c r="J82" s="104"/>
      <c r="K82" s="104"/>
      <c r="L82" s="104"/>
      <c r="M82" s="104"/>
      <c r="N82" s="104"/>
      <c r="O82" s="104"/>
      <c r="P82" s="104"/>
      <c r="Q82" s="104"/>
      <c r="R82" s="104"/>
      <c r="S82" s="104"/>
      <c r="T82" s="104"/>
      <c r="U82" s="104"/>
      <c r="V82" s="104"/>
      <c r="W82" s="104"/>
      <c r="X82" s="104"/>
      <c r="Y82" s="104"/>
      <c r="Z82" s="104"/>
      <c r="AA82" s="104"/>
      <c r="AB82" s="104"/>
      <c r="AC82" s="104"/>
    </row>
    <row r="83" spans="1:29">
      <c r="A83" s="104"/>
      <c r="B83" s="120"/>
      <c r="C83" s="104"/>
      <c r="D83" s="103"/>
      <c r="E83" s="120"/>
      <c r="F83" s="198"/>
      <c r="G83" s="104"/>
      <c r="H83" s="104"/>
      <c r="I83" s="104"/>
      <c r="J83" s="104"/>
      <c r="K83" s="104"/>
      <c r="L83" s="104"/>
      <c r="M83" s="104"/>
      <c r="N83" s="104"/>
      <c r="O83" s="104"/>
      <c r="P83" s="104"/>
      <c r="Q83" s="104"/>
      <c r="R83" s="104"/>
      <c r="S83" s="104"/>
      <c r="T83" s="104"/>
      <c r="U83" s="104"/>
      <c r="V83" s="104"/>
      <c r="W83" s="104"/>
      <c r="X83" s="104"/>
      <c r="Y83" s="104"/>
      <c r="Z83" s="104"/>
      <c r="AA83" s="104"/>
      <c r="AB83" s="104"/>
      <c r="AC83" s="104"/>
    </row>
    <row r="84" spans="1:29">
      <c r="A84" s="104"/>
      <c r="B84" s="120"/>
      <c r="C84" s="104"/>
      <c r="D84" s="103"/>
      <c r="E84" s="120"/>
      <c r="F84" s="198"/>
      <c r="G84" s="104"/>
      <c r="H84" s="104"/>
      <c r="I84" s="104"/>
      <c r="J84" s="104"/>
      <c r="K84" s="104"/>
      <c r="L84" s="104"/>
      <c r="M84" s="104"/>
      <c r="N84" s="104"/>
      <c r="O84" s="104"/>
      <c r="P84" s="104"/>
      <c r="Q84" s="104"/>
      <c r="R84" s="104"/>
      <c r="S84" s="104"/>
      <c r="T84" s="104"/>
      <c r="U84" s="104"/>
      <c r="V84" s="104"/>
      <c r="W84" s="104"/>
      <c r="X84" s="104"/>
      <c r="Y84" s="104"/>
      <c r="Z84" s="104"/>
      <c r="AA84" s="104"/>
      <c r="AB84" s="104"/>
      <c r="AC84" s="104"/>
    </row>
    <row r="85" spans="1:29">
      <c r="A85" s="104"/>
      <c r="B85" s="120"/>
      <c r="C85" s="104"/>
      <c r="D85" s="103"/>
      <c r="E85" s="120"/>
      <c r="F85" s="198"/>
      <c r="G85" s="104"/>
      <c r="H85" s="104"/>
      <c r="I85" s="104"/>
      <c r="J85" s="104"/>
      <c r="K85" s="104"/>
      <c r="L85" s="104"/>
      <c r="M85" s="104"/>
      <c r="N85" s="104"/>
      <c r="O85" s="104"/>
      <c r="P85" s="104"/>
      <c r="Q85" s="104"/>
      <c r="R85" s="104"/>
      <c r="S85" s="104"/>
      <c r="T85" s="104"/>
      <c r="U85" s="104"/>
      <c r="V85" s="104"/>
      <c r="W85" s="104"/>
      <c r="X85" s="104"/>
      <c r="Y85" s="104"/>
      <c r="Z85" s="104"/>
      <c r="AA85" s="104"/>
      <c r="AB85" s="104"/>
      <c r="AC85" s="104"/>
    </row>
    <row r="86" spans="1:29">
      <c r="A86" s="104"/>
      <c r="B86" s="120"/>
      <c r="C86" s="104"/>
      <c r="D86" s="103"/>
      <c r="E86" s="120"/>
      <c r="F86" s="198"/>
      <c r="G86" s="104"/>
      <c r="H86" s="104"/>
      <c r="I86" s="104"/>
      <c r="J86" s="104"/>
      <c r="K86" s="104"/>
      <c r="L86" s="104"/>
      <c r="M86" s="104"/>
      <c r="N86" s="104"/>
      <c r="O86" s="104"/>
      <c r="P86" s="104"/>
      <c r="Q86" s="104"/>
      <c r="R86" s="104"/>
      <c r="S86" s="104"/>
      <c r="T86" s="104"/>
      <c r="U86" s="104"/>
      <c r="V86" s="104"/>
      <c r="W86" s="104"/>
      <c r="X86" s="104"/>
      <c r="Y86" s="104"/>
      <c r="Z86" s="104"/>
      <c r="AA86" s="104"/>
      <c r="AB86" s="104"/>
      <c r="AC86" s="104"/>
    </row>
    <row r="87" spans="1:29">
      <c r="A87" s="104"/>
      <c r="B87" s="120"/>
      <c r="C87" s="104"/>
      <c r="D87" s="103"/>
      <c r="E87" s="120"/>
      <c r="F87" s="198"/>
      <c r="G87" s="104"/>
      <c r="H87" s="104"/>
      <c r="I87" s="104"/>
      <c r="J87" s="104"/>
      <c r="K87" s="104"/>
      <c r="L87" s="104"/>
      <c r="M87" s="104"/>
      <c r="N87" s="104"/>
      <c r="O87" s="104"/>
      <c r="P87" s="104"/>
      <c r="Q87" s="104"/>
      <c r="R87" s="104"/>
      <c r="S87" s="104"/>
      <c r="T87" s="104"/>
      <c r="U87" s="104"/>
      <c r="V87" s="104"/>
      <c r="W87" s="104"/>
      <c r="X87" s="104"/>
      <c r="Y87" s="104"/>
      <c r="Z87" s="104"/>
      <c r="AA87" s="104"/>
      <c r="AB87" s="104"/>
      <c r="AC87" s="104"/>
    </row>
    <row r="88" spans="1:29">
      <c r="A88" s="104"/>
      <c r="B88" s="120"/>
      <c r="C88" s="104"/>
      <c r="D88" s="103"/>
      <c r="E88" s="120"/>
      <c r="F88" s="198"/>
      <c r="G88" s="104"/>
      <c r="H88" s="104"/>
      <c r="I88" s="104"/>
      <c r="J88" s="104"/>
      <c r="K88" s="104"/>
      <c r="L88" s="104"/>
      <c r="M88" s="104"/>
      <c r="N88" s="104"/>
      <c r="O88" s="104"/>
      <c r="P88" s="104"/>
      <c r="Q88" s="104"/>
      <c r="R88" s="104"/>
      <c r="S88" s="104"/>
      <c r="T88" s="104"/>
      <c r="U88" s="104"/>
      <c r="V88" s="104"/>
      <c r="W88" s="104"/>
      <c r="X88" s="104"/>
      <c r="Y88" s="104"/>
      <c r="Z88" s="104"/>
      <c r="AA88" s="104"/>
      <c r="AB88" s="104"/>
      <c r="AC88" s="104"/>
    </row>
    <row r="89" spans="1:29">
      <c r="A89" s="104"/>
      <c r="B89" s="120"/>
      <c r="C89" s="104"/>
      <c r="D89" s="103"/>
      <c r="E89" s="120"/>
      <c r="F89" s="198"/>
      <c r="G89" s="104"/>
      <c r="H89" s="104"/>
      <c r="I89" s="104"/>
      <c r="J89" s="104"/>
      <c r="K89" s="104"/>
      <c r="L89" s="104"/>
      <c r="M89" s="104"/>
      <c r="N89" s="104"/>
      <c r="O89" s="104"/>
      <c r="P89" s="104"/>
      <c r="Q89" s="104"/>
      <c r="R89" s="104"/>
      <c r="S89" s="104"/>
      <c r="T89" s="104"/>
      <c r="U89" s="104"/>
      <c r="V89" s="104"/>
      <c r="W89" s="104"/>
      <c r="X89" s="104"/>
      <c r="Y89" s="104"/>
      <c r="Z89" s="104"/>
      <c r="AA89" s="104"/>
      <c r="AB89" s="104"/>
      <c r="AC89" s="104"/>
    </row>
    <row r="90" spans="1:29">
      <c r="A90" s="104"/>
      <c r="B90" s="120"/>
      <c r="C90" s="104"/>
      <c r="D90" s="103"/>
      <c r="E90" s="120"/>
      <c r="F90" s="198"/>
      <c r="G90" s="104"/>
      <c r="H90" s="104"/>
      <c r="I90" s="104"/>
      <c r="J90" s="104"/>
      <c r="K90" s="104"/>
      <c r="L90" s="104"/>
      <c r="M90" s="104"/>
      <c r="N90" s="104"/>
      <c r="O90" s="104"/>
      <c r="P90" s="104"/>
      <c r="Q90" s="104"/>
      <c r="R90" s="104"/>
      <c r="S90" s="104"/>
      <c r="T90" s="104"/>
      <c r="U90" s="104"/>
      <c r="V90" s="104"/>
      <c r="W90" s="104"/>
      <c r="X90" s="104"/>
      <c r="Y90" s="104"/>
      <c r="Z90" s="104"/>
      <c r="AA90" s="104"/>
      <c r="AB90" s="104"/>
      <c r="AC90" s="104"/>
    </row>
    <row r="91" spans="1:29">
      <c r="A91" s="104"/>
      <c r="B91" s="120"/>
      <c r="C91" s="104"/>
      <c r="D91" s="103"/>
      <c r="E91" s="120"/>
      <c r="F91" s="198"/>
      <c r="G91" s="104"/>
      <c r="H91" s="104"/>
      <c r="I91" s="104"/>
      <c r="J91" s="104"/>
      <c r="K91" s="104"/>
      <c r="L91" s="104"/>
      <c r="M91" s="104"/>
      <c r="N91" s="104"/>
      <c r="O91" s="104"/>
      <c r="P91" s="104"/>
      <c r="Q91" s="104"/>
      <c r="R91" s="104"/>
      <c r="S91" s="104"/>
      <c r="T91" s="104"/>
      <c r="U91" s="104"/>
      <c r="V91" s="104"/>
      <c r="W91" s="104"/>
      <c r="X91" s="104"/>
      <c r="Y91" s="104"/>
      <c r="Z91" s="104"/>
      <c r="AA91" s="104"/>
      <c r="AB91" s="104"/>
      <c r="AC91" s="104"/>
    </row>
    <row r="92" spans="1:29">
      <c r="A92" s="104"/>
      <c r="B92" s="120"/>
      <c r="C92" s="104"/>
      <c r="D92" s="103"/>
      <c r="E92" s="120"/>
      <c r="F92" s="198"/>
      <c r="G92" s="104"/>
      <c r="H92" s="104"/>
      <c r="I92" s="104"/>
      <c r="J92" s="104"/>
      <c r="K92" s="104"/>
      <c r="L92" s="104"/>
      <c r="M92" s="104"/>
      <c r="N92" s="104"/>
      <c r="O92" s="104"/>
      <c r="P92" s="104"/>
      <c r="Q92" s="104"/>
      <c r="R92" s="104"/>
      <c r="S92" s="104"/>
      <c r="T92" s="104"/>
      <c r="U92" s="104"/>
      <c r="V92" s="104"/>
      <c r="W92" s="104"/>
      <c r="X92" s="104"/>
      <c r="Y92" s="104"/>
      <c r="Z92" s="104"/>
      <c r="AA92" s="104"/>
      <c r="AB92" s="104"/>
      <c r="AC92" s="104"/>
    </row>
    <row r="93" spans="1:29">
      <c r="A93" s="104"/>
      <c r="B93" s="120"/>
      <c r="C93" s="104"/>
      <c r="D93" s="103"/>
      <c r="E93" s="120"/>
      <c r="F93" s="198"/>
      <c r="G93" s="104"/>
      <c r="H93" s="104"/>
      <c r="I93" s="104"/>
      <c r="J93" s="104"/>
      <c r="K93" s="104"/>
      <c r="L93" s="104"/>
      <c r="M93" s="104"/>
      <c r="N93" s="104"/>
      <c r="O93" s="104"/>
      <c r="P93" s="104"/>
      <c r="Q93" s="104"/>
      <c r="R93" s="104"/>
      <c r="S93" s="104"/>
      <c r="T93" s="104"/>
      <c r="U93" s="104"/>
      <c r="V93" s="104"/>
      <c r="W93" s="104"/>
      <c r="X93" s="104"/>
      <c r="Y93" s="104"/>
      <c r="Z93" s="104"/>
      <c r="AA93" s="104"/>
      <c r="AB93" s="104"/>
      <c r="AC93" s="104"/>
    </row>
    <row r="94" spans="1:29">
      <c r="A94" s="104"/>
      <c r="B94" s="120"/>
      <c r="C94" s="104"/>
      <c r="D94" s="103"/>
      <c r="E94" s="120"/>
      <c r="F94" s="198"/>
      <c r="G94" s="104"/>
      <c r="H94" s="104"/>
      <c r="I94" s="104"/>
      <c r="J94" s="104"/>
      <c r="K94" s="104"/>
      <c r="L94" s="104"/>
      <c r="M94" s="104"/>
      <c r="N94" s="104"/>
      <c r="O94" s="104"/>
      <c r="P94" s="104"/>
      <c r="Q94" s="104"/>
      <c r="R94" s="104"/>
      <c r="S94" s="104"/>
      <c r="T94" s="104"/>
      <c r="U94" s="104"/>
      <c r="V94" s="104"/>
      <c r="W94" s="104"/>
      <c r="X94" s="104"/>
      <c r="Y94" s="104"/>
      <c r="Z94" s="104"/>
      <c r="AA94" s="104"/>
      <c r="AB94" s="104"/>
      <c r="AC94" s="104"/>
    </row>
    <row r="95" spans="1:29">
      <c r="A95" s="104"/>
      <c r="B95" s="120"/>
      <c r="C95" s="104"/>
      <c r="D95" s="103"/>
      <c r="E95" s="120"/>
      <c r="F95" s="198"/>
      <c r="G95" s="104"/>
      <c r="H95" s="104"/>
      <c r="I95" s="104"/>
      <c r="J95" s="104"/>
      <c r="K95" s="104"/>
      <c r="L95" s="104"/>
      <c r="M95" s="104"/>
      <c r="N95" s="104"/>
      <c r="O95" s="104"/>
      <c r="P95" s="104"/>
      <c r="Q95" s="104"/>
      <c r="R95" s="104"/>
      <c r="S95" s="104"/>
      <c r="T95" s="104"/>
      <c r="U95" s="104"/>
      <c r="V95" s="104"/>
      <c r="W95" s="104"/>
      <c r="X95" s="104"/>
      <c r="Y95" s="104"/>
      <c r="Z95" s="104"/>
      <c r="AA95" s="104"/>
      <c r="AB95" s="104"/>
      <c r="AC95" s="104"/>
    </row>
    <row r="96" spans="1:29">
      <c r="A96" s="104"/>
      <c r="B96" s="120"/>
      <c r="C96" s="104"/>
      <c r="D96" s="103"/>
      <c r="E96" s="120"/>
      <c r="F96" s="198"/>
      <c r="G96" s="104"/>
      <c r="H96" s="104"/>
      <c r="I96" s="104"/>
      <c r="J96" s="104"/>
      <c r="K96" s="104"/>
      <c r="L96" s="104"/>
      <c r="M96" s="104"/>
      <c r="N96" s="104"/>
      <c r="O96" s="104"/>
      <c r="P96" s="104"/>
      <c r="Q96" s="104"/>
      <c r="R96" s="104"/>
      <c r="S96" s="104"/>
      <c r="T96" s="104"/>
      <c r="U96" s="104"/>
      <c r="V96" s="104"/>
      <c r="W96" s="104"/>
      <c r="X96" s="104"/>
      <c r="Y96" s="104"/>
      <c r="Z96" s="104"/>
      <c r="AA96" s="104"/>
      <c r="AB96" s="104"/>
      <c r="AC96" s="104"/>
    </row>
    <row r="97" spans="1:29">
      <c r="A97" s="104"/>
      <c r="B97" s="120"/>
      <c r="C97" s="104"/>
      <c r="D97" s="103"/>
      <c r="E97" s="120"/>
      <c r="F97" s="198"/>
      <c r="G97" s="104"/>
      <c r="H97" s="104"/>
      <c r="I97" s="104"/>
      <c r="J97" s="104"/>
      <c r="K97" s="104"/>
      <c r="L97" s="104"/>
      <c r="M97" s="104"/>
      <c r="N97" s="104"/>
      <c r="O97" s="104"/>
      <c r="P97" s="104"/>
      <c r="Q97" s="104"/>
      <c r="R97" s="104"/>
      <c r="S97" s="104"/>
      <c r="T97" s="104"/>
      <c r="U97" s="104"/>
      <c r="V97" s="104"/>
      <c r="W97" s="104"/>
      <c r="X97" s="104"/>
      <c r="Y97" s="104"/>
      <c r="Z97" s="104"/>
      <c r="AA97" s="104"/>
      <c r="AB97" s="104"/>
      <c r="AC97" s="104"/>
    </row>
    <row r="98" spans="1:29">
      <c r="A98" s="104"/>
      <c r="B98" s="120"/>
      <c r="C98" s="104"/>
      <c r="D98" s="103"/>
      <c r="E98" s="120"/>
      <c r="F98" s="198"/>
      <c r="G98" s="104"/>
      <c r="H98" s="104"/>
      <c r="I98" s="104"/>
      <c r="J98" s="104"/>
      <c r="K98" s="104"/>
      <c r="L98" s="104"/>
      <c r="M98" s="104"/>
      <c r="N98" s="104"/>
      <c r="O98" s="104"/>
      <c r="P98" s="104"/>
      <c r="Q98" s="104"/>
      <c r="R98" s="104"/>
      <c r="S98" s="104"/>
      <c r="T98" s="104"/>
      <c r="U98" s="104"/>
      <c r="V98" s="104"/>
      <c r="W98" s="104"/>
      <c r="X98" s="104"/>
      <c r="Y98" s="104"/>
      <c r="Z98" s="104"/>
      <c r="AA98" s="104"/>
      <c r="AB98" s="104"/>
      <c r="AC98" s="104"/>
    </row>
    <row r="99" spans="1:29">
      <c r="A99" s="104"/>
      <c r="B99" s="120"/>
      <c r="C99" s="104"/>
      <c r="D99" s="103"/>
      <c r="E99" s="120"/>
      <c r="F99" s="198"/>
      <c r="G99" s="104"/>
      <c r="H99" s="104"/>
      <c r="I99" s="104"/>
      <c r="J99" s="104"/>
      <c r="K99" s="104"/>
      <c r="L99" s="104"/>
      <c r="M99" s="104"/>
      <c r="N99" s="104"/>
      <c r="O99" s="104"/>
      <c r="P99" s="104"/>
      <c r="Q99" s="104"/>
      <c r="R99" s="104"/>
      <c r="S99" s="104"/>
      <c r="T99" s="104"/>
      <c r="U99" s="104"/>
      <c r="V99" s="104"/>
      <c r="W99" s="104"/>
      <c r="X99" s="104"/>
      <c r="Y99" s="104"/>
      <c r="Z99" s="104"/>
      <c r="AA99" s="104"/>
      <c r="AB99" s="104"/>
      <c r="AC99" s="104"/>
    </row>
    <row r="100" spans="1:29">
      <c r="A100" s="104"/>
      <c r="B100" s="120"/>
      <c r="C100" s="104"/>
      <c r="D100" s="103"/>
      <c r="E100" s="120"/>
      <c r="F100" s="198"/>
      <c r="G100" s="104"/>
      <c r="H100" s="104"/>
      <c r="I100" s="104"/>
      <c r="J100" s="104"/>
      <c r="K100" s="104"/>
      <c r="L100" s="104"/>
      <c r="M100" s="104"/>
      <c r="N100" s="104"/>
      <c r="O100" s="104"/>
      <c r="P100" s="104"/>
      <c r="Q100" s="104"/>
      <c r="R100" s="104"/>
      <c r="S100" s="104"/>
      <c r="T100" s="104"/>
      <c r="U100" s="104"/>
      <c r="V100" s="104"/>
      <c r="W100" s="104"/>
      <c r="X100" s="104"/>
      <c r="Y100" s="104"/>
      <c r="Z100" s="104"/>
      <c r="AA100" s="104"/>
      <c r="AB100" s="104"/>
      <c r="AC100" s="104"/>
    </row>
    <row r="101" spans="1:29">
      <c r="A101" s="104"/>
      <c r="B101" s="120"/>
      <c r="C101" s="104"/>
      <c r="D101" s="103"/>
      <c r="E101" s="120"/>
      <c r="F101" s="198"/>
      <c r="G101" s="104"/>
      <c r="H101" s="104"/>
      <c r="I101" s="104"/>
      <c r="J101" s="104"/>
      <c r="K101" s="104"/>
      <c r="L101" s="104"/>
      <c r="M101" s="104"/>
      <c r="N101" s="104"/>
      <c r="O101" s="104"/>
      <c r="P101" s="104"/>
      <c r="Q101" s="104"/>
      <c r="R101" s="104"/>
      <c r="S101" s="104"/>
      <c r="T101" s="104"/>
      <c r="U101" s="104"/>
      <c r="V101" s="104"/>
      <c r="W101" s="104"/>
      <c r="X101" s="104"/>
      <c r="Y101" s="104"/>
      <c r="Z101" s="104"/>
      <c r="AA101" s="104"/>
      <c r="AB101" s="104"/>
      <c r="AC101" s="104"/>
    </row>
    <row r="102" spans="1:29">
      <c r="A102" s="104"/>
      <c r="B102" s="120"/>
      <c r="C102" s="104"/>
      <c r="D102" s="103"/>
      <c r="E102" s="120"/>
      <c r="F102" s="198"/>
      <c r="G102" s="104"/>
      <c r="H102" s="104"/>
      <c r="I102" s="104"/>
      <c r="J102" s="104"/>
      <c r="K102" s="104"/>
      <c r="L102" s="104"/>
      <c r="M102" s="104"/>
      <c r="N102" s="104"/>
      <c r="O102" s="104"/>
      <c r="P102" s="104"/>
      <c r="Q102" s="104"/>
      <c r="R102" s="104"/>
      <c r="S102" s="104"/>
      <c r="T102" s="104"/>
      <c r="U102" s="104"/>
      <c r="V102" s="104"/>
      <c r="W102" s="104"/>
      <c r="X102" s="104"/>
      <c r="Y102" s="104"/>
      <c r="Z102" s="104"/>
      <c r="AA102" s="104"/>
      <c r="AB102" s="104"/>
      <c r="AC102" s="104"/>
    </row>
    <row r="103" spans="1:29">
      <c r="A103" s="104"/>
      <c r="B103" s="120"/>
      <c r="C103" s="104"/>
      <c r="D103" s="103"/>
      <c r="E103" s="120"/>
      <c r="F103" s="198"/>
      <c r="G103" s="104"/>
      <c r="H103" s="104"/>
      <c r="I103" s="104"/>
      <c r="J103" s="104"/>
      <c r="K103" s="104"/>
      <c r="L103" s="104"/>
      <c r="M103" s="104"/>
      <c r="N103" s="104"/>
      <c r="O103" s="104"/>
      <c r="P103" s="104"/>
      <c r="Q103" s="104"/>
      <c r="R103" s="104"/>
      <c r="S103" s="104"/>
      <c r="T103" s="104"/>
      <c r="U103" s="104"/>
      <c r="V103" s="104"/>
      <c r="W103" s="104"/>
      <c r="X103" s="104"/>
      <c r="Y103" s="104"/>
      <c r="Z103" s="104"/>
      <c r="AA103" s="104"/>
      <c r="AB103" s="104"/>
      <c r="AC103" s="104"/>
    </row>
    <row r="104" spans="1:29">
      <c r="A104" s="104"/>
      <c r="B104" s="120"/>
      <c r="C104" s="104"/>
      <c r="D104" s="103"/>
      <c r="E104" s="120"/>
      <c r="F104" s="198"/>
      <c r="G104" s="104"/>
      <c r="H104" s="104"/>
      <c r="I104" s="104"/>
      <c r="J104" s="104"/>
      <c r="K104" s="104"/>
      <c r="L104" s="104"/>
      <c r="M104" s="104"/>
      <c r="N104" s="104"/>
      <c r="O104" s="104"/>
      <c r="P104" s="104"/>
      <c r="Q104" s="104"/>
      <c r="R104" s="104"/>
      <c r="S104" s="104"/>
      <c r="T104" s="104"/>
      <c r="U104" s="104"/>
      <c r="V104" s="104"/>
      <c r="W104" s="104"/>
      <c r="X104" s="104"/>
      <c r="Y104" s="104"/>
      <c r="Z104" s="104"/>
      <c r="AA104" s="104"/>
      <c r="AB104" s="104"/>
      <c r="AC104" s="104"/>
    </row>
    <row r="105" spans="1:29">
      <c r="A105" s="104"/>
      <c r="B105" s="120"/>
      <c r="C105" s="104"/>
      <c r="D105" s="103"/>
      <c r="E105" s="120"/>
      <c r="F105" s="198"/>
      <c r="G105" s="104"/>
      <c r="H105" s="104"/>
      <c r="I105" s="104"/>
      <c r="J105" s="104"/>
      <c r="K105" s="104"/>
      <c r="L105" s="104"/>
      <c r="M105" s="104"/>
      <c r="N105" s="104"/>
      <c r="O105" s="104"/>
      <c r="P105" s="104"/>
      <c r="Q105" s="104"/>
      <c r="R105" s="104"/>
      <c r="S105" s="104"/>
      <c r="T105" s="104"/>
      <c r="U105" s="104"/>
      <c r="V105" s="104"/>
      <c r="W105" s="104"/>
      <c r="X105" s="104"/>
      <c r="Y105" s="104"/>
      <c r="Z105" s="104"/>
      <c r="AA105" s="104"/>
      <c r="AB105" s="104"/>
      <c r="AC105" s="104"/>
    </row>
    <row r="106" spans="1:29">
      <c r="A106" s="104"/>
      <c r="B106" s="120"/>
      <c r="C106" s="104"/>
      <c r="D106" s="103"/>
      <c r="E106" s="120"/>
      <c r="F106" s="198"/>
      <c r="G106" s="104"/>
      <c r="H106" s="104"/>
      <c r="I106" s="104"/>
      <c r="J106" s="104"/>
      <c r="K106" s="104"/>
      <c r="L106" s="104"/>
      <c r="M106" s="104"/>
      <c r="N106" s="104"/>
      <c r="O106" s="104"/>
      <c r="P106" s="104"/>
      <c r="Q106" s="104"/>
      <c r="R106" s="104"/>
      <c r="S106" s="104"/>
      <c r="T106" s="104"/>
      <c r="U106" s="104"/>
      <c r="V106" s="104"/>
      <c r="W106" s="104"/>
      <c r="X106" s="104"/>
      <c r="Y106" s="104"/>
      <c r="Z106" s="104"/>
      <c r="AA106" s="104"/>
      <c r="AB106" s="104"/>
      <c r="AC106" s="104"/>
    </row>
    <row r="107" spans="1:29">
      <c r="A107" s="104"/>
      <c r="B107" s="120"/>
      <c r="C107" s="104"/>
      <c r="D107" s="103"/>
      <c r="E107" s="120"/>
      <c r="F107" s="198"/>
      <c r="G107" s="104"/>
      <c r="H107" s="104"/>
      <c r="I107" s="104"/>
      <c r="J107" s="104"/>
      <c r="K107" s="104"/>
      <c r="L107" s="104"/>
      <c r="M107" s="104"/>
      <c r="N107" s="104"/>
      <c r="O107" s="104"/>
      <c r="P107" s="104"/>
      <c r="Q107" s="104"/>
      <c r="R107" s="104"/>
      <c r="S107" s="104"/>
      <c r="T107" s="104"/>
      <c r="U107" s="104"/>
      <c r="V107" s="104"/>
      <c r="W107" s="104"/>
      <c r="X107" s="104"/>
      <c r="Y107" s="104"/>
      <c r="Z107" s="104"/>
      <c r="AA107" s="104"/>
      <c r="AB107" s="104"/>
      <c r="AC107" s="104"/>
    </row>
    <row r="108" spans="1:29">
      <c r="A108" s="104"/>
      <c r="B108" s="120"/>
      <c r="C108" s="104"/>
      <c r="D108" s="103"/>
      <c r="E108" s="120"/>
      <c r="F108" s="198"/>
      <c r="G108" s="104"/>
      <c r="H108" s="104"/>
      <c r="I108" s="104"/>
      <c r="J108" s="104"/>
      <c r="K108" s="104"/>
      <c r="L108" s="104"/>
      <c r="M108" s="104"/>
      <c r="N108" s="104"/>
      <c r="O108" s="104"/>
      <c r="P108" s="104"/>
      <c r="Q108" s="104"/>
      <c r="R108" s="104"/>
      <c r="S108" s="104"/>
      <c r="T108" s="104"/>
      <c r="U108" s="104"/>
      <c r="V108" s="104"/>
      <c r="W108" s="104"/>
      <c r="X108" s="104"/>
      <c r="Y108" s="104"/>
      <c r="Z108" s="104"/>
      <c r="AA108" s="104"/>
      <c r="AB108" s="104"/>
      <c r="AC108" s="104"/>
    </row>
    <row r="109" spans="1:29">
      <c r="A109" s="104"/>
      <c r="B109" s="120"/>
      <c r="C109" s="104"/>
      <c r="D109" s="103"/>
      <c r="E109" s="120"/>
      <c r="F109" s="198"/>
      <c r="G109" s="104"/>
      <c r="H109" s="104"/>
      <c r="I109" s="104"/>
      <c r="J109" s="104"/>
      <c r="K109" s="104"/>
      <c r="L109" s="104"/>
      <c r="M109" s="104"/>
      <c r="N109" s="104"/>
      <c r="O109" s="104"/>
      <c r="P109" s="104"/>
      <c r="Q109" s="104"/>
      <c r="R109" s="104"/>
      <c r="S109" s="104"/>
      <c r="T109" s="104"/>
      <c r="U109" s="104"/>
      <c r="V109" s="104"/>
      <c r="W109" s="104"/>
      <c r="X109" s="104"/>
      <c r="Y109" s="104"/>
      <c r="Z109" s="104"/>
      <c r="AA109" s="104"/>
      <c r="AB109" s="104"/>
      <c r="AC109" s="104"/>
    </row>
    <row r="110" spans="1:29">
      <c r="A110" s="104"/>
      <c r="B110" s="120"/>
      <c r="C110" s="104"/>
      <c r="D110" s="103"/>
      <c r="E110" s="120"/>
      <c r="F110" s="198"/>
      <c r="G110" s="104"/>
      <c r="H110" s="104"/>
      <c r="I110" s="104"/>
      <c r="J110" s="104"/>
      <c r="K110" s="104"/>
      <c r="L110" s="104"/>
      <c r="M110" s="104"/>
      <c r="N110" s="104"/>
      <c r="O110" s="104"/>
      <c r="P110" s="104"/>
      <c r="Q110" s="104"/>
      <c r="R110" s="104"/>
      <c r="S110" s="104"/>
      <c r="T110" s="104"/>
      <c r="U110" s="104"/>
      <c r="V110" s="104"/>
      <c r="W110" s="104"/>
      <c r="X110" s="104"/>
      <c r="Y110" s="104"/>
      <c r="Z110" s="104"/>
      <c r="AA110" s="104"/>
      <c r="AB110" s="104"/>
      <c r="AC110" s="104"/>
    </row>
    <row r="111" spans="1:29">
      <c r="A111" s="104"/>
      <c r="B111" s="120"/>
      <c r="C111" s="104"/>
      <c r="D111" s="103"/>
      <c r="E111" s="120"/>
      <c r="F111" s="198"/>
      <c r="G111" s="104"/>
      <c r="H111" s="104"/>
      <c r="I111" s="104"/>
      <c r="J111" s="104"/>
      <c r="K111" s="104"/>
      <c r="L111" s="104"/>
      <c r="M111" s="104"/>
      <c r="N111" s="104"/>
      <c r="O111" s="104"/>
      <c r="P111" s="104"/>
      <c r="Q111" s="104"/>
      <c r="R111" s="104"/>
      <c r="S111" s="104"/>
      <c r="T111" s="104"/>
      <c r="U111" s="104"/>
      <c r="V111" s="104"/>
      <c r="W111" s="104"/>
      <c r="X111" s="104"/>
      <c r="Y111" s="104"/>
      <c r="Z111" s="104"/>
      <c r="AA111" s="104"/>
      <c r="AB111" s="104"/>
      <c r="AC111" s="104"/>
    </row>
    <row r="112" spans="1:29">
      <c r="A112" s="104"/>
      <c r="B112" s="120"/>
      <c r="C112" s="104"/>
      <c r="D112" s="103"/>
      <c r="E112" s="120"/>
      <c r="F112" s="198"/>
      <c r="G112" s="104"/>
      <c r="H112" s="104"/>
      <c r="I112" s="104"/>
      <c r="J112" s="104"/>
      <c r="K112" s="104"/>
      <c r="L112" s="104"/>
      <c r="M112" s="104"/>
      <c r="N112" s="104"/>
      <c r="O112" s="104"/>
      <c r="P112" s="104"/>
      <c r="Q112" s="104"/>
      <c r="R112" s="104"/>
      <c r="S112" s="104"/>
      <c r="T112" s="104"/>
      <c r="U112" s="104"/>
      <c r="V112" s="104"/>
      <c r="W112" s="104"/>
      <c r="X112" s="104"/>
      <c r="Y112" s="104"/>
      <c r="Z112" s="104"/>
      <c r="AA112" s="104"/>
      <c r="AB112" s="104"/>
      <c r="AC112" s="104"/>
    </row>
    <row r="113" spans="1:29">
      <c r="A113" s="104"/>
      <c r="B113" s="120"/>
      <c r="C113" s="104"/>
      <c r="D113" s="103"/>
      <c r="E113" s="120"/>
      <c r="F113" s="198"/>
      <c r="G113" s="104"/>
      <c r="H113" s="104"/>
      <c r="I113" s="104"/>
      <c r="J113" s="104"/>
      <c r="K113" s="104"/>
      <c r="L113" s="104"/>
      <c r="M113" s="104"/>
      <c r="N113" s="104"/>
      <c r="O113" s="104"/>
      <c r="P113" s="104"/>
      <c r="Q113" s="104"/>
      <c r="R113" s="104"/>
      <c r="S113" s="104"/>
      <c r="T113" s="104"/>
      <c r="U113" s="104"/>
      <c r="V113" s="104"/>
      <c r="W113" s="104"/>
      <c r="X113" s="104"/>
      <c r="Y113" s="104"/>
      <c r="Z113" s="104"/>
      <c r="AA113" s="104"/>
      <c r="AB113" s="104"/>
      <c r="AC113" s="104"/>
    </row>
    <row r="114" spans="1:29">
      <c r="A114" s="104"/>
      <c r="B114" s="120"/>
      <c r="C114" s="104"/>
      <c r="D114" s="103"/>
      <c r="E114" s="120"/>
      <c r="F114" s="198"/>
      <c r="G114" s="104"/>
      <c r="H114" s="104"/>
      <c r="I114" s="104"/>
      <c r="J114" s="104"/>
      <c r="K114" s="104"/>
      <c r="L114" s="104"/>
      <c r="M114" s="104"/>
      <c r="N114" s="104"/>
      <c r="O114" s="104"/>
      <c r="P114" s="104"/>
      <c r="Q114" s="104"/>
      <c r="R114" s="104"/>
      <c r="S114" s="104"/>
      <c r="T114" s="104"/>
      <c r="U114" s="104"/>
      <c r="V114" s="104"/>
      <c r="W114" s="104"/>
      <c r="X114" s="104"/>
      <c r="Y114" s="104"/>
      <c r="Z114" s="104"/>
      <c r="AA114" s="104"/>
      <c r="AB114" s="104"/>
      <c r="AC114" s="104"/>
    </row>
    <row r="115" spans="1:29">
      <c r="A115" s="104"/>
      <c r="B115" s="120"/>
      <c r="C115" s="104"/>
      <c r="D115" s="103"/>
      <c r="E115" s="120"/>
      <c r="F115" s="198"/>
      <c r="G115" s="104"/>
      <c r="H115" s="104"/>
      <c r="I115" s="104"/>
      <c r="J115" s="104"/>
      <c r="K115" s="104"/>
      <c r="L115" s="104"/>
      <c r="M115" s="104"/>
      <c r="N115" s="104"/>
      <c r="O115" s="104"/>
      <c r="P115" s="104"/>
      <c r="Q115" s="104"/>
      <c r="R115" s="104"/>
      <c r="S115" s="104"/>
      <c r="T115" s="104"/>
      <c r="U115" s="104"/>
      <c r="V115" s="104"/>
      <c r="W115" s="104"/>
      <c r="X115" s="104"/>
      <c r="Y115" s="104"/>
      <c r="Z115" s="104"/>
      <c r="AA115" s="104"/>
      <c r="AB115" s="104"/>
      <c r="AC115" s="104"/>
    </row>
    <row r="116" spans="1:29">
      <c r="A116" s="104"/>
      <c r="B116" s="120"/>
      <c r="C116" s="104"/>
      <c r="D116" s="103"/>
      <c r="E116" s="120"/>
      <c r="F116" s="198"/>
      <c r="G116" s="104"/>
      <c r="H116" s="104"/>
      <c r="I116" s="104"/>
      <c r="J116" s="104"/>
      <c r="K116" s="104"/>
      <c r="L116" s="104"/>
      <c r="M116" s="104"/>
      <c r="N116" s="104"/>
      <c r="O116" s="104"/>
      <c r="P116" s="104"/>
      <c r="Q116" s="104"/>
      <c r="R116" s="104"/>
      <c r="S116" s="104"/>
      <c r="T116" s="104"/>
      <c r="U116" s="104"/>
      <c r="V116" s="104"/>
      <c r="W116" s="104"/>
      <c r="X116" s="104"/>
      <c r="Y116" s="104"/>
      <c r="Z116" s="104"/>
      <c r="AA116" s="104"/>
      <c r="AB116" s="104"/>
      <c r="AC116" s="104"/>
    </row>
    <row r="117" spans="1:29">
      <c r="A117" s="104"/>
      <c r="B117" s="120"/>
      <c r="C117" s="104"/>
      <c r="D117" s="103"/>
      <c r="E117" s="120"/>
      <c r="F117" s="198"/>
      <c r="G117" s="104"/>
      <c r="H117" s="104"/>
      <c r="I117" s="104"/>
      <c r="J117" s="104"/>
      <c r="K117" s="104"/>
      <c r="L117" s="104"/>
      <c r="M117" s="104"/>
      <c r="N117" s="104"/>
      <c r="O117" s="104"/>
      <c r="P117" s="104"/>
      <c r="Q117" s="104"/>
      <c r="R117" s="104"/>
      <c r="S117" s="104"/>
      <c r="T117" s="104"/>
      <c r="U117" s="104"/>
      <c r="V117" s="104"/>
      <c r="W117" s="104"/>
      <c r="X117" s="104"/>
      <c r="Y117" s="104"/>
      <c r="Z117" s="104"/>
      <c r="AA117" s="104"/>
      <c r="AB117" s="104"/>
      <c r="AC117" s="104"/>
    </row>
    <row r="118" spans="1:29">
      <c r="A118" s="104"/>
      <c r="B118" s="120"/>
      <c r="C118" s="104"/>
      <c r="D118" s="103"/>
      <c r="E118" s="120"/>
      <c r="F118" s="198"/>
      <c r="G118" s="104"/>
      <c r="H118" s="104"/>
      <c r="I118" s="104"/>
      <c r="J118" s="104"/>
      <c r="K118" s="104"/>
      <c r="L118" s="104"/>
      <c r="M118" s="104"/>
      <c r="N118" s="104"/>
      <c r="O118" s="104"/>
      <c r="P118" s="104"/>
      <c r="Q118" s="104"/>
      <c r="R118" s="104"/>
      <c r="S118" s="104"/>
      <c r="T118" s="104"/>
      <c r="U118" s="104"/>
      <c r="V118" s="104"/>
      <c r="W118" s="104"/>
      <c r="X118" s="104"/>
      <c r="Y118" s="104"/>
      <c r="Z118" s="104"/>
      <c r="AA118" s="104"/>
      <c r="AB118" s="104"/>
      <c r="AC118" s="104"/>
    </row>
    <row r="119" spans="1:29">
      <c r="A119" s="104"/>
      <c r="B119" s="120"/>
      <c r="C119" s="104"/>
      <c r="D119" s="103"/>
      <c r="E119" s="120"/>
      <c r="F119" s="198"/>
      <c r="G119" s="104"/>
      <c r="H119" s="104"/>
      <c r="I119" s="104"/>
      <c r="J119" s="104"/>
      <c r="K119" s="104"/>
      <c r="L119" s="104"/>
      <c r="M119" s="104"/>
      <c r="N119" s="104"/>
      <c r="O119" s="104"/>
      <c r="P119" s="104"/>
      <c r="Q119" s="104"/>
      <c r="R119" s="104"/>
      <c r="S119" s="104"/>
      <c r="T119" s="104"/>
      <c r="U119" s="104"/>
      <c r="V119" s="104"/>
      <c r="W119" s="104"/>
      <c r="X119" s="104"/>
      <c r="Y119" s="104"/>
      <c r="Z119" s="104"/>
      <c r="AA119" s="104"/>
      <c r="AB119" s="104"/>
      <c r="AC119" s="104"/>
    </row>
    <row r="120" spans="1:29">
      <c r="A120" s="104"/>
      <c r="B120" s="120"/>
      <c r="C120" s="104"/>
      <c r="D120" s="103"/>
      <c r="E120" s="120"/>
      <c r="F120" s="198"/>
      <c r="G120" s="104"/>
      <c r="H120" s="104"/>
      <c r="I120" s="104"/>
      <c r="J120" s="104"/>
      <c r="K120" s="104"/>
      <c r="L120" s="104"/>
      <c r="M120" s="104"/>
      <c r="N120" s="104"/>
      <c r="O120" s="104"/>
      <c r="P120" s="104"/>
      <c r="Q120" s="104"/>
      <c r="R120" s="104"/>
      <c r="S120" s="104"/>
      <c r="T120" s="104"/>
      <c r="U120" s="104"/>
      <c r="V120" s="104"/>
      <c r="W120" s="104"/>
      <c r="X120" s="104"/>
      <c r="Y120" s="104"/>
      <c r="Z120" s="104"/>
      <c r="AA120" s="104"/>
      <c r="AB120" s="104"/>
      <c r="AC120" s="104"/>
    </row>
    <row r="121" spans="1:29">
      <c r="A121" s="104"/>
      <c r="B121" s="120"/>
      <c r="C121" s="104"/>
      <c r="D121" s="103"/>
      <c r="E121" s="120"/>
      <c r="F121" s="198"/>
      <c r="G121" s="104"/>
      <c r="H121" s="104"/>
      <c r="I121" s="104"/>
      <c r="J121" s="104"/>
      <c r="K121" s="104"/>
      <c r="L121" s="104"/>
      <c r="M121" s="104"/>
      <c r="N121" s="104"/>
      <c r="O121" s="104"/>
      <c r="P121" s="104"/>
      <c r="Q121" s="104"/>
      <c r="R121" s="104"/>
      <c r="S121" s="104"/>
      <c r="T121" s="104"/>
      <c r="U121" s="104"/>
      <c r="V121" s="104"/>
      <c r="W121" s="104"/>
      <c r="X121" s="104"/>
      <c r="Y121" s="104"/>
      <c r="Z121" s="104"/>
      <c r="AA121" s="104"/>
      <c r="AB121" s="104"/>
      <c r="AC121" s="104"/>
    </row>
    <row r="122" spans="1:29">
      <c r="A122" s="104"/>
      <c r="B122" s="120"/>
      <c r="C122" s="104"/>
      <c r="D122" s="103"/>
      <c r="E122" s="120"/>
      <c r="F122" s="198"/>
      <c r="G122" s="104"/>
      <c r="H122" s="104"/>
      <c r="I122" s="104"/>
      <c r="J122" s="104"/>
      <c r="K122" s="104"/>
      <c r="L122" s="104"/>
      <c r="M122" s="104"/>
      <c r="N122" s="104"/>
      <c r="O122" s="104"/>
      <c r="P122" s="104"/>
      <c r="Q122" s="104"/>
      <c r="R122" s="104"/>
      <c r="S122" s="104"/>
      <c r="T122" s="104"/>
      <c r="U122" s="104"/>
      <c r="V122" s="104"/>
      <c r="W122" s="104"/>
      <c r="X122" s="104"/>
      <c r="Y122" s="104"/>
      <c r="Z122" s="104"/>
      <c r="AA122" s="104"/>
      <c r="AB122" s="104"/>
      <c r="AC122" s="104"/>
    </row>
    <row r="123" spans="1:29">
      <c r="A123" s="104"/>
      <c r="B123" s="120"/>
      <c r="C123" s="104"/>
      <c r="D123" s="103"/>
      <c r="E123" s="120"/>
      <c r="F123" s="198"/>
      <c r="G123" s="104"/>
      <c r="H123" s="104"/>
      <c r="I123" s="104"/>
      <c r="J123" s="104"/>
      <c r="K123" s="104"/>
      <c r="L123" s="104"/>
      <c r="M123" s="104"/>
      <c r="N123" s="104"/>
      <c r="O123" s="104"/>
      <c r="P123" s="104"/>
      <c r="Q123" s="104"/>
      <c r="R123" s="104"/>
      <c r="S123" s="104"/>
      <c r="T123" s="104"/>
      <c r="U123" s="104"/>
      <c r="V123" s="104"/>
      <c r="W123" s="104"/>
      <c r="X123" s="104"/>
      <c r="Y123" s="104"/>
      <c r="Z123" s="104"/>
      <c r="AA123" s="104"/>
      <c r="AB123" s="104"/>
      <c r="AC123" s="104"/>
    </row>
    <row r="124" spans="1:29">
      <c r="A124" s="104"/>
      <c r="B124" s="120"/>
      <c r="C124" s="104"/>
      <c r="D124" s="103"/>
      <c r="E124" s="120"/>
      <c r="F124" s="198"/>
      <c r="G124" s="104"/>
      <c r="H124" s="104"/>
      <c r="I124" s="104"/>
      <c r="J124" s="104"/>
      <c r="K124" s="104"/>
      <c r="L124" s="104"/>
      <c r="M124" s="104"/>
      <c r="N124" s="104"/>
      <c r="O124" s="104"/>
      <c r="P124" s="104"/>
      <c r="Q124" s="104"/>
      <c r="R124" s="104"/>
      <c r="S124" s="104"/>
      <c r="T124" s="104"/>
      <c r="U124" s="104"/>
      <c r="V124" s="104"/>
      <c r="W124" s="104"/>
      <c r="X124" s="104"/>
      <c r="Y124" s="104"/>
      <c r="Z124" s="104"/>
      <c r="AA124" s="104"/>
      <c r="AB124" s="104"/>
      <c r="AC124" s="104"/>
    </row>
    <row r="125" spans="1:29">
      <c r="A125" s="104"/>
      <c r="B125" s="120"/>
      <c r="C125" s="104"/>
      <c r="D125" s="103"/>
      <c r="E125" s="120"/>
      <c r="F125" s="198"/>
      <c r="G125" s="104"/>
      <c r="H125" s="104"/>
      <c r="I125" s="104"/>
      <c r="J125" s="104"/>
      <c r="K125" s="104"/>
      <c r="L125" s="104"/>
      <c r="M125" s="104"/>
      <c r="N125" s="104"/>
      <c r="O125" s="104"/>
      <c r="P125" s="104"/>
      <c r="Q125" s="104"/>
      <c r="R125" s="104"/>
      <c r="S125" s="104"/>
      <c r="T125" s="104"/>
      <c r="U125" s="104"/>
      <c r="V125" s="104"/>
      <c r="W125" s="104"/>
      <c r="X125" s="104"/>
      <c r="Y125" s="104"/>
      <c r="Z125" s="104"/>
      <c r="AA125" s="104"/>
      <c r="AB125" s="104"/>
      <c r="AC125" s="104"/>
    </row>
    <row r="126" spans="1:29">
      <c r="A126" s="104"/>
      <c r="B126" s="120"/>
      <c r="C126" s="104"/>
      <c r="D126" s="103"/>
      <c r="E126" s="120"/>
      <c r="F126" s="198"/>
      <c r="G126" s="104"/>
      <c r="H126" s="104"/>
      <c r="I126" s="104"/>
      <c r="J126" s="104"/>
      <c r="K126" s="104"/>
      <c r="L126" s="104"/>
      <c r="M126" s="104"/>
      <c r="N126" s="104"/>
      <c r="O126" s="104"/>
      <c r="P126" s="104"/>
      <c r="Q126" s="104"/>
      <c r="R126" s="104"/>
      <c r="S126" s="104"/>
      <c r="T126" s="104"/>
      <c r="U126" s="104"/>
      <c r="V126" s="104"/>
      <c r="W126" s="104"/>
      <c r="X126" s="104"/>
      <c r="Y126" s="104"/>
      <c r="Z126" s="104"/>
      <c r="AA126" s="104"/>
      <c r="AB126" s="104"/>
      <c r="AC126" s="104"/>
    </row>
    <row r="127" spans="1:29">
      <c r="A127" s="104"/>
      <c r="B127" s="120"/>
      <c r="C127" s="104"/>
      <c r="D127" s="103"/>
      <c r="E127" s="120"/>
      <c r="F127" s="198"/>
      <c r="G127" s="104"/>
      <c r="H127" s="104"/>
      <c r="I127" s="104"/>
      <c r="J127" s="104"/>
      <c r="K127" s="104"/>
      <c r="L127" s="104"/>
      <c r="M127" s="104"/>
      <c r="N127" s="104"/>
      <c r="O127" s="104"/>
      <c r="P127" s="104"/>
      <c r="Q127" s="104"/>
      <c r="R127" s="104"/>
      <c r="S127" s="104"/>
      <c r="T127" s="104"/>
      <c r="U127" s="104"/>
      <c r="V127" s="104"/>
      <c r="W127" s="104"/>
      <c r="X127" s="104"/>
      <c r="Y127" s="104"/>
      <c r="Z127" s="104"/>
      <c r="AA127" s="104"/>
      <c r="AB127" s="104"/>
      <c r="AC127" s="104"/>
    </row>
    <row r="128" spans="1:29">
      <c r="A128" s="104"/>
      <c r="B128" s="120"/>
      <c r="C128" s="104"/>
      <c r="D128" s="103"/>
      <c r="E128" s="120"/>
      <c r="F128" s="198"/>
      <c r="G128" s="104"/>
      <c r="H128" s="104"/>
      <c r="I128" s="104"/>
      <c r="J128" s="104"/>
      <c r="K128" s="104"/>
      <c r="L128" s="104"/>
      <c r="M128" s="104"/>
      <c r="N128" s="104"/>
      <c r="O128" s="104"/>
      <c r="P128" s="104"/>
      <c r="Q128" s="104"/>
      <c r="R128" s="104"/>
      <c r="S128" s="104"/>
      <c r="T128" s="104"/>
      <c r="U128" s="104"/>
      <c r="V128" s="104"/>
      <c r="W128" s="104"/>
      <c r="X128" s="104"/>
      <c r="Y128" s="104"/>
      <c r="Z128" s="104"/>
      <c r="AA128" s="104"/>
      <c r="AB128" s="104"/>
      <c r="AC128" s="104"/>
    </row>
    <row r="129" spans="1:29">
      <c r="A129" s="104"/>
      <c r="B129" s="120"/>
      <c r="C129" s="104"/>
      <c r="D129" s="103"/>
      <c r="E129" s="120"/>
      <c r="F129" s="198"/>
      <c r="G129" s="104"/>
      <c r="H129" s="104"/>
      <c r="I129" s="104"/>
      <c r="J129" s="104"/>
      <c r="K129" s="104"/>
      <c r="L129" s="104"/>
      <c r="M129" s="104"/>
      <c r="N129" s="104"/>
      <c r="O129" s="104"/>
      <c r="P129" s="104"/>
      <c r="Q129" s="104"/>
      <c r="R129" s="104"/>
      <c r="S129" s="104"/>
      <c r="T129" s="104"/>
      <c r="U129" s="104"/>
      <c r="V129" s="104"/>
      <c r="W129" s="104"/>
      <c r="X129" s="104"/>
      <c r="Y129" s="104"/>
      <c r="Z129" s="104"/>
      <c r="AA129" s="104"/>
      <c r="AB129" s="104"/>
      <c r="AC129" s="104"/>
    </row>
    <row r="130" spans="1:29">
      <c r="A130" s="104"/>
      <c r="B130" s="120"/>
      <c r="C130" s="104"/>
      <c r="D130" s="103"/>
      <c r="E130" s="120"/>
      <c r="F130" s="198"/>
      <c r="G130" s="104"/>
      <c r="H130" s="104"/>
      <c r="I130" s="104"/>
      <c r="J130" s="104"/>
      <c r="K130" s="104"/>
      <c r="L130" s="104"/>
      <c r="M130" s="104"/>
      <c r="N130" s="104"/>
      <c r="O130" s="104"/>
      <c r="P130" s="104"/>
      <c r="Q130" s="104"/>
      <c r="R130" s="104"/>
      <c r="S130" s="104"/>
      <c r="T130" s="104"/>
      <c r="U130" s="104"/>
      <c r="V130" s="104"/>
      <c r="W130" s="104"/>
      <c r="X130" s="104"/>
      <c r="Y130" s="104"/>
      <c r="Z130" s="104"/>
      <c r="AA130" s="104"/>
      <c r="AB130" s="104"/>
      <c r="AC130" s="104"/>
    </row>
    <row r="131" spans="1:29">
      <c r="A131" s="104"/>
      <c r="B131" s="120"/>
      <c r="C131" s="104"/>
      <c r="D131" s="103"/>
      <c r="E131" s="120"/>
      <c r="F131" s="198"/>
      <c r="G131" s="104"/>
      <c r="H131" s="104"/>
      <c r="I131" s="104"/>
      <c r="J131" s="104"/>
      <c r="K131" s="104"/>
      <c r="L131" s="104"/>
      <c r="M131" s="104"/>
      <c r="N131" s="104"/>
      <c r="O131" s="104"/>
      <c r="P131" s="104"/>
      <c r="Q131" s="104"/>
      <c r="R131" s="104"/>
      <c r="S131" s="104"/>
      <c r="T131" s="104"/>
      <c r="U131" s="104"/>
      <c r="V131" s="104"/>
      <c r="W131" s="104"/>
      <c r="X131" s="104"/>
      <c r="Y131" s="104"/>
      <c r="Z131" s="104"/>
      <c r="AA131" s="104"/>
      <c r="AB131" s="104"/>
      <c r="AC131" s="104"/>
    </row>
    <row r="132" spans="1:29">
      <c r="A132" s="104"/>
      <c r="B132" s="120"/>
      <c r="C132" s="104"/>
      <c r="D132" s="103"/>
      <c r="E132" s="120"/>
      <c r="F132" s="198"/>
      <c r="G132" s="104"/>
      <c r="H132" s="104"/>
      <c r="I132" s="104"/>
      <c r="J132" s="104"/>
      <c r="K132" s="104"/>
      <c r="L132" s="104"/>
      <c r="M132" s="104"/>
      <c r="N132" s="104"/>
      <c r="O132" s="104"/>
      <c r="P132" s="104"/>
      <c r="Q132" s="104"/>
      <c r="R132" s="104"/>
      <c r="S132" s="104"/>
      <c r="T132" s="104"/>
      <c r="U132" s="104"/>
      <c r="V132" s="104"/>
      <c r="W132" s="104"/>
      <c r="X132" s="104"/>
      <c r="Y132" s="104"/>
      <c r="Z132" s="104"/>
      <c r="AA132" s="104"/>
      <c r="AB132" s="104"/>
      <c r="AC132" s="104"/>
    </row>
    <row r="133" spans="1:29">
      <c r="A133" s="104"/>
      <c r="B133" s="120"/>
      <c r="C133" s="104"/>
      <c r="D133" s="103"/>
      <c r="E133" s="120"/>
      <c r="F133" s="198"/>
      <c r="G133" s="104"/>
      <c r="H133" s="104"/>
      <c r="I133" s="104"/>
      <c r="J133" s="104"/>
      <c r="K133" s="104"/>
      <c r="L133" s="104"/>
      <c r="M133" s="104"/>
      <c r="N133" s="104"/>
      <c r="O133" s="104"/>
      <c r="P133" s="104"/>
      <c r="Q133" s="104"/>
      <c r="R133" s="104"/>
      <c r="S133" s="104"/>
      <c r="T133" s="104"/>
      <c r="U133" s="104"/>
      <c r="V133" s="104"/>
      <c r="W133" s="104"/>
      <c r="X133" s="104"/>
      <c r="Y133" s="104"/>
      <c r="Z133" s="104"/>
      <c r="AA133" s="104"/>
      <c r="AB133" s="104"/>
      <c r="AC133" s="104"/>
    </row>
    <row r="134" spans="1:29">
      <c r="A134" s="104"/>
      <c r="B134" s="120"/>
      <c r="C134" s="104"/>
      <c r="D134" s="103"/>
      <c r="E134" s="120"/>
      <c r="F134" s="198"/>
      <c r="G134" s="104"/>
      <c r="H134" s="104"/>
      <c r="I134" s="104"/>
      <c r="J134" s="104"/>
      <c r="K134" s="104"/>
      <c r="L134" s="104"/>
      <c r="M134" s="104"/>
      <c r="N134" s="104"/>
      <c r="O134" s="104"/>
      <c r="P134" s="104"/>
      <c r="Q134" s="104"/>
      <c r="R134" s="104"/>
      <c r="S134" s="104"/>
      <c r="T134" s="104"/>
      <c r="U134" s="104"/>
      <c r="V134" s="104"/>
      <c r="W134" s="104"/>
      <c r="X134" s="104"/>
      <c r="Y134" s="104"/>
      <c r="Z134" s="104"/>
      <c r="AA134" s="104"/>
      <c r="AB134" s="104"/>
      <c r="AC134" s="104"/>
    </row>
    <row r="135" spans="1:29">
      <c r="A135" s="104"/>
      <c r="B135" s="120"/>
      <c r="C135" s="104"/>
      <c r="D135" s="103"/>
      <c r="E135" s="120"/>
      <c r="F135" s="198"/>
      <c r="G135" s="104"/>
      <c r="H135" s="104"/>
      <c r="I135" s="104"/>
      <c r="J135" s="104"/>
      <c r="K135" s="104"/>
      <c r="L135" s="104"/>
      <c r="M135" s="104"/>
      <c r="N135" s="104"/>
      <c r="O135" s="104"/>
      <c r="P135" s="104"/>
      <c r="Q135" s="104"/>
      <c r="R135" s="104"/>
      <c r="S135" s="104"/>
      <c r="T135" s="104"/>
      <c r="U135" s="104"/>
      <c r="V135" s="104"/>
      <c r="W135" s="104"/>
      <c r="X135" s="104"/>
      <c r="Y135" s="104"/>
      <c r="Z135" s="104"/>
      <c r="AA135" s="104"/>
      <c r="AB135" s="104"/>
      <c r="AC135" s="104"/>
    </row>
    <row r="136" spans="1:29">
      <c r="A136" s="104"/>
      <c r="B136" s="120"/>
      <c r="C136" s="104"/>
      <c r="D136" s="103"/>
      <c r="E136" s="120"/>
      <c r="F136" s="198"/>
      <c r="G136" s="104"/>
      <c r="H136" s="104"/>
      <c r="I136" s="104"/>
      <c r="J136" s="104"/>
      <c r="K136" s="104"/>
      <c r="L136" s="104"/>
      <c r="M136" s="104"/>
      <c r="N136" s="104"/>
      <c r="O136" s="104"/>
      <c r="P136" s="104"/>
      <c r="Q136" s="104"/>
      <c r="R136" s="104"/>
      <c r="S136" s="104"/>
      <c r="T136" s="104"/>
      <c r="U136" s="104"/>
      <c r="V136" s="104"/>
      <c r="W136" s="104"/>
      <c r="X136" s="104"/>
      <c r="Y136" s="104"/>
      <c r="Z136" s="104"/>
      <c r="AA136" s="104"/>
      <c r="AB136" s="104"/>
      <c r="AC136" s="104"/>
    </row>
    <row r="137" spans="1:29">
      <c r="A137" s="104"/>
      <c r="B137" s="120"/>
      <c r="C137" s="104"/>
      <c r="D137" s="103"/>
      <c r="E137" s="120"/>
      <c r="F137" s="198"/>
      <c r="G137" s="104"/>
      <c r="H137" s="104"/>
      <c r="I137" s="104"/>
      <c r="J137" s="104"/>
      <c r="K137" s="104"/>
      <c r="L137" s="104"/>
      <c r="M137" s="104"/>
      <c r="N137" s="104"/>
      <c r="O137" s="104"/>
      <c r="P137" s="104"/>
      <c r="Q137" s="104"/>
      <c r="R137" s="104"/>
      <c r="S137" s="104"/>
      <c r="T137" s="104"/>
      <c r="U137" s="104"/>
      <c r="V137" s="104"/>
      <c r="W137" s="104"/>
      <c r="X137" s="104"/>
      <c r="Y137" s="104"/>
      <c r="Z137" s="104"/>
      <c r="AA137" s="104"/>
      <c r="AB137" s="104"/>
      <c r="AC137" s="104"/>
    </row>
    <row r="138" spans="1:29">
      <c r="A138" s="104"/>
      <c r="B138" s="120"/>
      <c r="C138" s="104"/>
      <c r="D138" s="103"/>
      <c r="E138" s="120"/>
      <c r="F138" s="198"/>
      <c r="G138" s="104"/>
      <c r="H138" s="104"/>
      <c r="I138" s="104"/>
      <c r="J138" s="104"/>
      <c r="K138" s="104"/>
      <c r="L138" s="104"/>
      <c r="M138" s="104"/>
      <c r="N138" s="104"/>
      <c r="O138" s="104"/>
      <c r="P138" s="104"/>
      <c r="Q138" s="104"/>
      <c r="R138" s="104"/>
      <c r="S138" s="104"/>
      <c r="T138" s="104"/>
      <c r="U138" s="104"/>
      <c r="V138" s="104"/>
      <c r="W138" s="104"/>
      <c r="X138" s="104"/>
      <c r="Y138" s="104"/>
      <c r="Z138" s="104"/>
      <c r="AA138" s="104"/>
      <c r="AB138" s="104"/>
      <c r="AC138" s="104"/>
    </row>
    <row r="139" spans="1:29">
      <c r="A139" s="104"/>
      <c r="B139" s="120"/>
      <c r="C139" s="104"/>
      <c r="D139" s="103"/>
      <c r="E139" s="120"/>
      <c r="F139" s="198"/>
      <c r="G139" s="104"/>
      <c r="H139" s="104"/>
      <c r="I139" s="104"/>
      <c r="J139" s="104"/>
      <c r="K139" s="104"/>
      <c r="L139" s="104"/>
      <c r="M139" s="104"/>
      <c r="N139" s="104"/>
      <c r="O139" s="104"/>
      <c r="P139" s="104"/>
      <c r="Q139" s="104"/>
      <c r="R139" s="104"/>
      <c r="S139" s="104"/>
      <c r="T139" s="104"/>
      <c r="U139" s="104"/>
      <c r="V139" s="104"/>
      <c r="W139" s="104"/>
      <c r="X139" s="104"/>
      <c r="Y139" s="104"/>
      <c r="Z139" s="104"/>
      <c r="AA139" s="104"/>
      <c r="AB139" s="104"/>
      <c r="AC139" s="104"/>
    </row>
    <row r="140" spans="1:29">
      <c r="A140" s="104"/>
      <c r="B140" s="120"/>
      <c r="C140" s="104"/>
      <c r="D140" s="103"/>
      <c r="E140" s="120"/>
      <c r="F140" s="198"/>
      <c r="G140" s="104"/>
      <c r="H140" s="104"/>
      <c r="I140" s="104"/>
      <c r="J140" s="104"/>
      <c r="K140" s="104"/>
      <c r="L140" s="104"/>
      <c r="M140" s="104"/>
      <c r="N140" s="104"/>
      <c r="O140" s="104"/>
      <c r="P140" s="104"/>
      <c r="Q140" s="104"/>
      <c r="R140" s="104"/>
      <c r="S140" s="104"/>
      <c r="T140" s="104"/>
      <c r="U140" s="104"/>
      <c r="V140" s="104"/>
      <c r="W140" s="104"/>
      <c r="X140" s="104"/>
      <c r="Y140" s="104"/>
      <c r="Z140" s="104"/>
      <c r="AA140" s="104"/>
      <c r="AB140" s="104"/>
      <c r="AC140" s="104"/>
    </row>
    <row r="141" spans="1:29">
      <c r="A141" s="104"/>
      <c r="B141" s="120"/>
      <c r="C141" s="104"/>
      <c r="D141" s="103"/>
      <c r="E141" s="120"/>
      <c r="F141" s="198"/>
      <c r="G141" s="104"/>
      <c r="H141" s="104"/>
      <c r="I141" s="104"/>
      <c r="J141" s="104"/>
      <c r="K141" s="104"/>
      <c r="L141" s="104"/>
      <c r="M141" s="104"/>
      <c r="N141" s="104"/>
      <c r="O141" s="104"/>
      <c r="P141" s="104"/>
      <c r="Q141" s="104"/>
      <c r="R141" s="104"/>
      <c r="S141" s="104"/>
      <c r="T141" s="104"/>
      <c r="U141" s="104"/>
      <c r="V141" s="104"/>
      <c r="W141" s="104"/>
      <c r="X141" s="104"/>
      <c r="Y141" s="104"/>
      <c r="Z141" s="104"/>
      <c r="AA141" s="104"/>
      <c r="AB141" s="104"/>
      <c r="AC141" s="104"/>
    </row>
    <row r="142" spans="1:29">
      <c r="A142" s="104"/>
      <c r="B142" s="120"/>
      <c r="C142" s="104"/>
      <c r="D142" s="103"/>
      <c r="E142" s="120"/>
      <c r="F142" s="198"/>
      <c r="G142" s="104"/>
      <c r="H142" s="104"/>
      <c r="I142" s="104"/>
      <c r="J142" s="104"/>
      <c r="K142" s="104"/>
      <c r="L142" s="104"/>
      <c r="M142" s="104"/>
      <c r="N142" s="104"/>
      <c r="O142" s="104"/>
      <c r="P142" s="104"/>
      <c r="Q142" s="104"/>
      <c r="R142" s="104"/>
      <c r="S142" s="104"/>
      <c r="T142" s="104"/>
      <c r="U142" s="104"/>
      <c r="V142" s="104"/>
      <c r="W142" s="104"/>
      <c r="X142" s="104"/>
      <c r="Y142" s="104"/>
      <c r="Z142" s="104"/>
      <c r="AA142" s="104"/>
      <c r="AB142" s="104"/>
      <c r="AC142" s="104"/>
    </row>
    <row r="143" spans="1:29">
      <c r="A143" s="104"/>
      <c r="B143" s="120"/>
      <c r="C143" s="104"/>
      <c r="D143" s="103"/>
      <c r="E143" s="120"/>
      <c r="F143" s="198"/>
      <c r="G143" s="104"/>
      <c r="H143" s="104"/>
      <c r="I143" s="104"/>
      <c r="J143" s="104"/>
      <c r="K143" s="104"/>
      <c r="L143" s="104"/>
      <c r="M143" s="104"/>
      <c r="N143" s="104"/>
      <c r="O143" s="104"/>
      <c r="P143" s="104"/>
      <c r="Q143" s="104"/>
      <c r="R143" s="104"/>
      <c r="S143" s="104"/>
      <c r="T143" s="104"/>
      <c r="U143" s="104"/>
      <c r="V143" s="104"/>
      <c r="W143" s="104"/>
      <c r="X143" s="104"/>
      <c r="Y143" s="104"/>
      <c r="Z143" s="104"/>
      <c r="AA143" s="104"/>
      <c r="AB143" s="104"/>
      <c r="AC143" s="104"/>
    </row>
    <row r="144" spans="1:29">
      <c r="A144" s="104"/>
      <c r="B144" s="120"/>
      <c r="C144" s="104"/>
      <c r="D144" s="103"/>
      <c r="E144" s="120"/>
      <c r="F144" s="198"/>
      <c r="G144" s="104"/>
      <c r="H144" s="104"/>
      <c r="I144" s="104"/>
      <c r="J144" s="104"/>
      <c r="K144" s="104"/>
      <c r="L144" s="104"/>
      <c r="M144" s="104"/>
      <c r="N144" s="104"/>
      <c r="O144" s="104"/>
      <c r="P144" s="104"/>
      <c r="Q144" s="104"/>
      <c r="R144" s="104"/>
      <c r="S144" s="104"/>
      <c r="T144" s="104"/>
      <c r="U144" s="104"/>
      <c r="V144" s="104"/>
      <c r="W144" s="104"/>
      <c r="X144" s="104"/>
      <c r="Y144" s="104"/>
      <c r="Z144" s="104"/>
      <c r="AA144" s="104"/>
      <c r="AB144" s="104"/>
      <c r="AC144" s="104"/>
    </row>
    <row r="145" spans="1:29">
      <c r="A145" s="104"/>
      <c r="B145" s="120"/>
      <c r="C145" s="104"/>
      <c r="D145" s="103"/>
      <c r="E145" s="120"/>
      <c r="F145" s="198"/>
      <c r="G145" s="104"/>
      <c r="H145" s="104"/>
      <c r="I145" s="104"/>
      <c r="J145" s="104"/>
      <c r="K145" s="104"/>
      <c r="L145" s="104"/>
      <c r="M145" s="104"/>
      <c r="N145" s="104"/>
      <c r="O145" s="104"/>
      <c r="P145" s="104"/>
      <c r="Q145" s="104"/>
      <c r="R145" s="104"/>
      <c r="S145" s="104"/>
      <c r="T145" s="104"/>
      <c r="U145" s="104"/>
      <c r="V145" s="104"/>
      <c r="W145" s="104"/>
      <c r="X145" s="104"/>
      <c r="Y145" s="104"/>
      <c r="Z145" s="104"/>
      <c r="AA145" s="104"/>
      <c r="AB145" s="104"/>
      <c r="AC145" s="104"/>
    </row>
    <row r="146" spans="1:29">
      <c r="A146" s="104"/>
      <c r="B146" s="120"/>
      <c r="C146" s="104"/>
      <c r="D146" s="103"/>
      <c r="E146" s="120"/>
      <c r="F146" s="198"/>
      <c r="G146" s="104"/>
      <c r="H146" s="104"/>
      <c r="I146" s="104"/>
      <c r="J146" s="104"/>
      <c r="K146" s="104"/>
      <c r="L146" s="104"/>
      <c r="M146" s="104"/>
      <c r="N146" s="104"/>
      <c r="O146" s="104"/>
      <c r="P146" s="104"/>
      <c r="Q146" s="104"/>
      <c r="R146" s="104"/>
      <c r="S146" s="104"/>
      <c r="T146" s="104"/>
      <c r="U146" s="104"/>
      <c r="V146" s="104"/>
      <c r="W146" s="104"/>
      <c r="X146" s="104"/>
      <c r="Y146" s="104"/>
      <c r="Z146" s="104"/>
      <c r="AA146" s="104"/>
      <c r="AB146" s="104"/>
      <c r="AC146" s="104"/>
    </row>
    <row r="147" spans="1:29">
      <c r="A147" s="104"/>
      <c r="B147" s="120"/>
      <c r="C147" s="104"/>
      <c r="D147" s="103"/>
      <c r="E147" s="120"/>
      <c r="F147" s="198"/>
      <c r="G147" s="104"/>
      <c r="H147" s="104"/>
      <c r="I147" s="104"/>
      <c r="J147" s="104"/>
      <c r="K147" s="104"/>
      <c r="L147" s="104"/>
      <c r="M147" s="104"/>
      <c r="N147" s="104"/>
      <c r="O147" s="104"/>
      <c r="P147" s="104"/>
      <c r="Q147" s="104"/>
      <c r="R147" s="104"/>
      <c r="S147" s="104"/>
      <c r="T147" s="104"/>
      <c r="U147" s="104"/>
      <c r="V147" s="104"/>
      <c r="W147" s="104"/>
      <c r="X147" s="104"/>
      <c r="Y147" s="104"/>
      <c r="Z147" s="104"/>
      <c r="AA147" s="104"/>
      <c r="AB147" s="104"/>
      <c r="AC147" s="104"/>
    </row>
    <row r="148" spans="1:29">
      <c r="A148" s="104"/>
      <c r="B148" s="120"/>
      <c r="C148" s="104"/>
      <c r="D148" s="103"/>
      <c r="E148" s="120"/>
      <c r="F148" s="198"/>
      <c r="G148" s="104"/>
      <c r="H148" s="104"/>
      <c r="I148" s="104"/>
      <c r="J148" s="104"/>
      <c r="K148" s="104"/>
      <c r="L148" s="104"/>
      <c r="M148" s="104"/>
      <c r="N148" s="104"/>
      <c r="O148" s="104"/>
      <c r="P148" s="104"/>
      <c r="Q148" s="104"/>
      <c r="R148" s="104"/>
      <c r="S148" s="104"/>
      <c r="T148" s="104"/>
      <c r="U148" s="104"/>
      <c r="V148" s="104"/>
      <c r="W148" s="104"/>
      <c r="X148" s="104"/>
      <c r="Y148" s="104"/>
      <c r="Z148" s="104"/>
      <c r="AA148" s="104"/>
      <c r="AB148" s="104"/>
      <c r="AC148" s="104"/>
    </row>
    <row r="149" spans="1:29">
      <c r="A149" s="104"/>
      <c r="B149" s="120"/>
      <c r="C149" s="104"/>
      <c r="D149" s="103"/>
      <c r="E149" s="120"/>
      <c r="F149" s="198"/>
      <c r="G149" s="104"/>
      <c r="H149" s="104"/>
      <c r="I149" s="104"/>
      <c r="J149" s="104"/>
      <c r="K149" s="104"/>
      <c r="L149" s="104"/>
      <c r="M149" s="104"/>
      <c r="N149" s="104"/>
      <c r="O149" s="104"/>
      <c r="P149" s="104"/>
      <c r="Q149" s="104"/>
      <c r="R149" s="104"/>
      <c r="S149" s="104"/>
      <c r="T149" s="104"/>
      <c r="U149" s="104"/>
      <c r="V149" s="104"/>
      <c r="W149" s="104"/>
      <c r="X149" s="104"/>
      <c r="Y149" s="104"/>
      <c r="Z149" s="104"/>
      <c r="AA149" s="104"/>
      <c r="AB149" s="104"/>
      <c r="AC149" s="104"/>
    </row>
    <row r="150" spans="1:29">
      <c r="A150" s="104"/>
      <c r="B150" s="120"/>
      <c r="C150" s="104"/>
      <c r="D150" s="103"/>
      <c r="E150" s="120"/>
      <c r="F150" s="198"/>
      <c r="G150" s="104"/>
      <c r="H150" s="104"/>
      <c r="I150" s="104"/>
      <c r="J150" s="104"/>
      <c r="K150" s="104"/>
      <c r="L150" s="104"/>
      <c r="M150" s="104"/>
      <c r="N150" s="104"/>
      <c r="O150" s="104"/>
      <c r="P150" s="104"/>
      <c r="Q150" s="104"/>
      <c r="R150" s="104"/>
      <c r="S150" s="104"/>
      <c r="T150" s="104"/>
      <c r="U150" s="104"/>
      <c r="V150" s="104"/>
      <c r="W150" s="104"/>
      <c r="X150" s="104"/>
      <c r="Y150" s="104"/>
      <c r="Z150" s="104"/>
      <c r="AA150" s="104"/>
      <c r="AB150" s="104"/>
      <c r="AC150" s="104"/>
    </row>
    <row r="151" spans="1:29">
      <c r="A151" s="104"/>
      <c r="B151" s="120"/>
      <c r="C151" s="104"/>
      <c r="D151" s="103"/>
      <c r="E151" s="120"/>
      <c r="F151" s="198"/>
      <c r="G151" s="104"/>
      <c r="H151" s="104"/>
      <c r="I151" s="104"/>
      <c r="J151" s="104"/>
      <c r="K151" s="104"/>
      <c r="L151" s="104"/>
      <c r="M151" s="104"/>
      <c r="N151" s="104"/>
      <c r="O151" s="104"/>
      <c r="P151" s="104"/>
      <c r="Q151" s="104"/>
      <c r="R151" s="104"/>
      <c r="S151" s="104"/>
      <c r="T151" s="104"/>
      <c r="U151" s="104"/>
      <c r="V151" s="104"/>
      <c r="W151" s="104"/>
      <c r="X151" s="104"/>
      <c r="Y151" s="104"/>
      <c r="Z151" s="104"/>
      <c r="AA151" s="104"/>
      <c r="AB151" s="104"/>
      <c r="AC151" s="104"/>
    </row>
    <row r="152" spans="1:29">
      <c r="A152" s="104"/>
      <c r="B152" s="120"/>
      <c r="C152" s="104"/>
      <c r="D152" s="103"/>
      <c r="E152" s="120"/>
      <c r="F152" s="198"/>
      <c r="G152" s="104"/>
      <c r="H152" s="104"/>
      <c r="I152" s="104"/>
      <c r="J152" s="104"/>
      <c r="K152" s="104"/>
      <c r="L152" s="104"/>
      <c r="M152" s="104"/>
      <c r="N152" s="104"/>
      <c r="O152" s="104"/>
      <c r="P152" s="104"/>
      <c r="Q152" s="104"/>
      <c r="R152" s="104"/>
      <c r="S152" s="104"/>
      <c r="T152" s="104"/>
      <c r="U152" s="104"/>
      <c r="V152" s="104"/>
      <c r="W152" s="104"/>
      <c r="X152" s="104"/>
      <c r="Y152" s="104"/>
      <c r="Z152" s="104"/>
      <c r="AA152" s="104"/>
      <c r="AB152" s="104"/>
      <c r="AC152" s="104"/>
    </row>
    <row r="153" spans="1:29">
      <c r="A153" s="104"/>
      <c r="B153" s="120"/>
      <c r="C153" s="104"/>
      <c r="D153" s="103"/>
      <c r="E153" s="120"/>
      <c r="F153" s="198"/>
      <c r="G153" s="104"/>
      <c r="H153" s="104"/>
      <c r="I153" s="104"/>
      <c r="J153" s="104"/>
      <c r="K153" s="104"/>
      <c r="L153" s="104"/>
      <c r="M153" s="104"/>
      <c r="N153" s="104"/>
      <c r="O153" s="104"/>
      <c r="P153" s="104"/>
      <c r="Q153" s="104"/>
      <c r="R153" s="104"/>
      <c r="S153" s="104"/>
      <c r="T153" s="104"/>
      <c r="U153" s="104"/>
      <c r="V153" s="104"/>
      <c r="W153" s="104"/>
      <c r="X153" s="104"/>
      <c r="Y153" s="104"/>
      <c r="Z153" s="104"/>
      <c r="AA153" s="104"/>
      <c r="AB153" s="104"/>
      <c r="AC153" s="104"/>
    </row>
    <row r="154" spans="1:29">
      <c r="A154" s="104"/>
      <c r="B154" s="120"/>
      <c r="C154" s="104"/>
      <c r="D154" s="103"/>
      <c r="E154" s="120"/>
      <c r="F154" s="198"/>
      <c r="G154" s="104"/>
      <c r="H154" s="104"/>
      <c r="I154" s="104"/>
      <c r="J154" s="104"/>
      <c r="K154" s="104"/>
      <c r="L154" s="104"/>
      <c r="M154" s="104"/>
      <c r="N154" s="104"/>
      <c r="O154" s="104"/>
      <c r="P154" s="104"/>
      <c r="Q154" s="104"/>
      <c r="R154" s="104"/>
      <c r="S154" s="104"/>
      <c r="T154" s="104"/>
      <c r="U154" s="104"/>
      <c r="V154" s="104"/>
      <c r="W154" s="104"/>
      <c r="X154" s="104"/>
      <c r="Y154" s="104"/>
      <c r="Z154" s="104"/>
      <c r="AA154" s="104"/>
      <c r="AB154" s="104"/>
      <c r="AC154" s="104"/>
    </row>
    <row r="155" spans="1:29">
      <c r="A155" s="104"/>
      <c r="B155" s="120"/>
      <c r="C155" s="104"/>
      <c r="D155" s="103"/>
      <c r="E155" s="120"/>
      <c r="F155" s="198"/>
      <c r="G155" s="104"/>
      <c r="H155" s="104"/>
      <c r="I155" s="104"/>
      <c r="J155" s="104"/>
      <c r="K155" s="104"/>
      <c r="L155" s="104"/>
      <c r="M155" s="104"/>
      <c r="N155" s="104"/>
      <c r="O155" s="104"/>
      <c r="P155" s="104"/>
      <c r="Q155" s="104"/>
      <c r="R155" s="104"/>
      <c r="S155" s="104"/>
      <c r="T155" s="104"/>
      <c r="U155" s="104"/>
      <c r="V155" s="104"/>
      <c r="W155" s="104"/>
      <c r="X155" s="104"/>
      <c r="Y155" s="104"/>
      <c r="Z155" s="104"/>
      <c r="AA155" s="104"/>
      <c r="AB155" s="104"/>
      <c r="AC155" s="104"/>
    </row>
    <row r="156" spans="1:29">
      <c r="A156" s="104"/>
      <c r="B156" s="120"/>
      <c r="C156" s="104"/>
      <c r="D156" s="103"/>
      <c r="E156" s="120"/>
      <c r="F156" s="198"/>
      <c r="G156" s="104"/>
      <c r="H156" s="104"/>
      <c r="I156" s="104"/>
      <c r="J156" s="104"/>
      <c r="K156" s="104"/>
      <c r="L156" s="104"/>
      <c r="M156" s="104"/>
      <c r="N156" s="104"/>
      <c r="O156" s="104"/>
      <c r="P156" s="104"/>
      <c r="Q156" s="104"/>
      <c r="R156" s="104"/>
      <c r="S156" s="104"/>
      <c r="T156" s="104"/>
      <c r="U156" s="104"/>
      <c r="V156" s="104"/>
      <c r="W156" s="104"/>
      <c r="X156" s="104"/>
      <c r="Y156" s="104"/>
      <c r="Z156" s="104"/>
      <c r="AA156" s="104"/>
      <c r="AB156" s="104"/>
      <c r="AC156" s="104"/>
    </row>
    <row r="157" spans="1:29">
      <c r="A157" s="104"/>
      <c r="B157" s="120"/>
      <c r="C157" s="104"/>
      <c r="D157" s="103"/>
      <c r="E157" s="120"/>
      <c r="F157" s="198"/>
      <c r="G157" s="104"/>
      <c r="H157" s="104"/>
      <c r="I157" s="104"/>
      <c r="J157" s="104"/>
      <c r="K157" s="104"/>
      <c r="L157" s="104"/>
      <c r="M157" s="104"/>
      <c r="N157" s="104"/>
      <c r="O157" s="104"/>
      <c r="P157" s="104"/>
      <c r="Q157" s="104"/>
      <c r="R157" s="104"/>
      <c r="S157" s="104"/>
      <c r="T157" s="104"/>
      <c r="U157" s="104"/>
      <c r="V157" s="104"/>
      <c r="W157" s="104"/>
      <c r="X157" s="104"/>
      <c r="Y157" s="104"/>
      <c r="Z157" s="104"/>
      <c r="AA157" s="104"/>
      <c r="AB157" s="104"/>
      <c r="AC157" s="104"/>
    </row>
    <row r="158" spans="1:29">
      <c r="A158" s="104"/>
      <c r="B158" s="120"/>
      <c r="C158" s="104"/>
      <c r="D158" s="103"/>
      <c r="E158" s="120"/>
      <c r="F158" s="198"/>
      <c r="G158" s="104"/>
      <c r="H158" s="104"/>
      <c r="I158" s="104"/>
      <c r="J158" s="104"/>
      <c r="K158" s="104"/>
      <c r="L158" s="104"/>
      <c r="M158" s="104"/>
      <c r="N158" s="104"/>
      <c r="O158" s="104"/>
      <c r="P158" s="104"/>
      <c r="Q158" s="104"/>
      <c r="R158" s="104"/>
      <c r="S158" s="104"/>
      <c r="T158" s="104"/>
      <c r="U158" s="104"/>
      <c r="V158" s="104"/>
      <c r="W158" s="104"/>
      <c r="X158" s="104"/>
      <c r="Y158" s="104"/>
      <c r="Z158" s="104"/>
      <c r="AA158" s="104"/>
      <c r="AB158" s="104"/>
      <c r="AC158" s="104"/>
    </row>
    <row r="159" spans="1:29">
      <c r="A159" s="104"/>
      <c r="B159" s="120"/>
      <c r="C159" s="104"/>
      <c r="D159" s="103"/>
      <c r="E159" s="120"/>
      <c r="F159" s="198"/>
      <c r="G159" s="104"/>
      <c r="H159" s="104"/>
      <c r="I159" s="104"/>
      <c r="J159" s="104"/>
      <c r="K159" s="104"/>
      <c r="L159" s="104"/>
      <c r="M159" s="104"/>
      <c r="N159" s="104"/>
      <c r="O159" s="104"/>
      <c r="P159" s="104"/>
      <c r="Q159" s="104"/>
      <c r="R159" s="104"/>
      <c r="S159" s="104"/>
      <c r="T159" s="104"/>
      <c r="U159" s="104"/>
      <c r="V159" s="104"/>
      <c r="W159" s="104"/>
      <c r="X159" s="104"/>
      <c r="Y159" s="104"/>
      <c r="Z159" s="104"/>
      <c r="AA159" s="104"/>
      <c r="AB159" s="104"/>
      <c r="AC159" s="104"/>
    </row>
    <row r="160" spans="1:29">
      <c r="A160" s="104"/>
      <c r="B160" s="120"/>
      <c r="C160" s="104"/>
      <c r="D160" s="103"/>
      <c r="E160" s="120"/>
      <c r="F160" s="198"/>
      <c r="G160" s="104"/>
      <c r="H160" s="104"/>
      <c r="I160" s="104"/>
      <c r="J160" s="104"/>
      <c r="K160" s="104"/>
      <c r="L160" s="104"/>
      <c r="M160" s="104"/>
      <c r="N160" s="104"/>
      <c r="O160" s="104"/>
      <c r="P160" s="104"/>
      <c r="Q160" s="104"/>
      <c r="R160" s="104"/>
      <c r="S160" s="104"/>
      <c r="T160" s="104"/>
      <c r="U160" s="104"/>
      <c r="V160" s="104"/>
      <c r="W160" s="104"/>
      <c r="X160" s="104"/>
      <c r="Y160" s="104"/>
      <c r="Z160" s="104"/>
      <c r="AA160" s="104"/>
      <c r="AB160" s="104"/>
      <c r="AC160" s="104"/>
    </row>
    <row r="161" spans="1:29">
      <c r="A161" s="104"/>
      <c r="B161" s="120"/>
      <c r="C161" s="104"/>
      <c r="D161" s="103"/>
      <c r="E161" s="120"/>
      <c r="F161" s="198"/>
      <c r="G161" s="104"/>
      <c r="H161" s="104"/>
      <c r="I161" s="104"/>
      <c r="J161" s="104"/>
      <c r="K161" s="104"/>
      <c r="L161" s="104"/>
      <c r="M161" s="104"/>
      <c r="N161" s="104"/>
      <c r="O161" s="104"/>
      <c r="P161" s="104"/>
      <c r="Q161" s="104"/>
      <c r="R161" s="104"/>
      <c r="S161" s="104"/>
      <c r="T161" s="104"/>
      <c r="U161" s="104"/>
      <c r="V161" s="104"/>
      <c r="W161" s="104"/>
      <c r="X161" s="104"/>
      <c r="Y161" s="104"/>
      <c r="Z161" s="104"/>
      <c r="AA161" s="104"/>
      <c r="AB161" s="104"/>
      <c r="AC161" s="104"/>
    </row>
    <row r="162" spans="1:29">
      <c r="A162" s="104"/>
      <c r="B162" s="120"/>
      <c r="C162" s="104"/>
      <c r="D162" s="103"/>
      <c r="E162" s="120"/>
      <c r="F162" s="198"/>
      <c r="G162" s="104"/>
      <c r="H162" s="104"/>
      <c r="I162" s="104"/>
      <c r="J162" s="104"/>
      <c r="K162" s="104"/>
      <c r="L162" s="104"/>
      <c r="M162" s="104"/>
      <c r="N162" s="104"/>
      <c r="O162" s="104"/>
      <c r="P162" s="104"/>
      <c r="Q162" s="104"/>
      <c r="R162" s="104"/>
      <c r="S162" s="104"/>
      <c r="T162" s="104"/>
      <c r="U162" s="104"/>
      <c r="V162" s="104"/>
      <c r="W162" s="104"/>
      <c r="X162" s="104"/>
      <c r="Y162" s="104"/>
      <c r="Z162" s="104"/>
      <c r="AA162" s="104"/>
      <c r="AB162" s="104"/>
      <c r="AC162" s="104"/>
    </row>
    <row r="163" spans="1:29">
      <c r="A163" s="104"/>
      <c r="B163" s="120"/>
      <c r="C163" s="104"/>
      <c r="D163" s="103"/>
      <c r="E163" s="120"/>
      <c r="F163" s="198"/>
      <c r="G163" s="104"/>
      <c r="H163" s="104"/>
      <c r="I163" s="104"/>
      <c r="J163" s="104"/>
      <c r="K163" s="104"/>
      <c r="L163" s="104"/>
      <c r="M163" s="104"/>
      <c r="N163" s="104"/>
      <c r="O163" s="104"/>
      <c r="P163" s="104"/>
      <c r="Q163" s="104"/>
      <c r="R163" s="104"/>
      <c r="S163" s="104"/>
      <c r="T163" s="104"/>
      <c r="U163" s="104"/>
      <c r="V163" s="104"/>
      <c r="W163" s="104"/>
      <c r="X163" s="104"/>
      <c r="Y163" s="104"/>
      <c r="Z163" s="104"/>
      <c r="AA163" s="104"/>
      <c r="AB163" s="104"/>
      <c r="AC163" s="104"/>
    </row>
    <row r="164" spans="1:29">
      <c r="A164" s="104"/>
      <c r="B164" s="120"/>
      <c r="C164" s="104"/>
      <c r="D164" s="103"/>
      <c r="E164" s="120"/>
      <c r="F164" s="198"/>
      <c r="G164" s="104"/>
      <c r="H164" s="104"/>
      <c r="I164" s="104"/>
      <c r="J164" s="104"/>
      <c r="K164" s="104"/>
      <c r="L164" s="104"/>
      <c r="M164" s="104"/>
      <c r="N164" s="104"/>
      <c r="O164" s="104"/>
      <c r="P164" s="104"/>
      <c r="Q164" s="104"/>
      <c r="R164" s="104"/>
      <c r="S164" s="104"/>
      <c r="T164" s="104"/>
      <c r="U164" s="104"/>
      <c r="V164" s="104"/>
      <c r="W164" s="104"/>
      <c r="X164" s="104"/>
      <c r="Y164" s="104"/>
      <c r="Z164" s="104"/>
      <c r="AA164" s="104"/>
      <c r="AB164" s="104"/>
      <c r="AC164" s="104"/>
    </row>
    <row r="165" spans="1:29">
      <c r="A165" s="104"/>
      <c r="B165" s="120"/>
      <c r="C165" s="104"/>
      <c r="D165" s="103"/>
      <c r="E165" s="120"/>
      <c r="F165" s="198"/>
      <c r="G165" s="104"/>
      <c r="H165" s="104"/>
      <c r="I165" s="104"/>
      <c r="J165" s="104"/>
      <c r="K165" s="104"/>
      <c r="L165" s="104"/>
      <c r="M165" s="104"/>
      <c r="N165" s="104"/>
      <c r="O165" s="104"/>
      <c r="P165" s="104"/>
      <c r="Q165" s="104"/>
      <c r="R165" s="104"/>
      <c r="S165" s="104"/>
      <c r="T165" s="104"/>
      <c r="U165" s="104"/>
      <c r="V165" s="104"/>
      <c r="W165" s="104"/>
      <c r="X165" s="104"/>
      <c r="Y165" s="104"/>
      <c r="Z165" s="104"/>
      <c r="AA165" s="104"/>
      <c r="AB165" s="104"/>
      <c r="AC165" s="104"/>
    </row>
    <row r="166" spans="1:29">
      <c r="A166" s="104"/>
      <c r="B166" s="120"/>
      <c r="C166" s="104"/>
      <c r="D166" s="103"/>
      <c r="E166" s="120"/>
      <c r="F166" s="198"/>
      <c r="G166" s="104"/>
      <c r="H166" s="104"/>
      <c r="I166" s="104"/>
      <c r="J166" s="104"/>
      <c r="K166" s="104"/>
      <c r="L166" s="104"/>
      <c r="M166" s="104"/>
      <c r="N166" s="104"/>
      <c r="O166" s="104"/>
      <c r="P166" s="104"/>
      <c r="Q166" s="104"/>
      <c r="R166" s="104"/>
      <c r="S166" s="104"/>
      <c r="T166" s="104"/>
      <c r="U166" s="104"/>
      <c r="V166" s="104"/>
      <c r="W166" s="104"/>
      <c r="X166" s="104"/>
      <c r="Y166" s="104"/>
      <c r="Z166" s="104"/>
      <c r="AA166" s="104"/>
      <c r="AB166" s="104"/>
      <c r="AC166" s="104"/>
    </row>
    <row r="167" spans="1:29">
      <c r="A167" s="104"/>
      <c r="B167" s="120"/>
      <c r="C167" s="104"/>
      <c r="D167" s="103"/>
      <c r="E167" s="120"/>
      <c r="F167" s="198"/>
      <c r="G167" s="104"/>
      <c r="H167" s="104"/>
      <c r="I167" s="104"/>
      <c r="J167" s="104"/>
      <c r="K167" s="104"/>
      <c r="L167" s="104"/>
      <c r="M167" s="104"/>
      <c r="N167" s="104"/>
      <c r="O167" s="104"/>
      <c r="P167" s="104"/>
      <c r="Q167" s="104"/>
      <c r="R167" s="104"/>
      <c r="S167" s="104"/>
      <c r="T167" s="104"/>
      <c r="U167" s="104"/>
      <c r="V167" s="104"/>
      <c r="W167" s="104"/>
      <c r="X167" s="104"/>
      <c r="Y167" s="104"/>
      <c r="Z167" s="104"/>
      <c r="AA167" s="104"/>
      <c r="AB167" s="104"/>
      <c r="AC167" s="104"/>
    </row>
    <row r="168" spans="1:29">
      <c r="A168" s="104"/>
      <c r="B168" s="120"/>
      <c r="C168" s="104"/>
      <c r="D168" s="103"/>
      <c r="E168" s="120"/>
      <c r="F168" s="198"/>
      <c r="G168" s="104"/>
      <c r="H168" s="104"/>
      <c r="I168" s="104"/>
      <c r="J168" s="104"/>
      <c r="K168" s="104"/>
      <c r="L168" s="104"/>
      <c r="M168" s="104"/>
      <c r="N168" s="104"/>
      <c r="O168" s="104"/>
      <c r="P168" s="104"/>
      <c r="Q168" s="104"/>
      <c r="R168" s="104"/>
      <c r="S168" s="104"/>
      <c r="T168" s="104"/>
      <c r="U168" s="104"/>
      <c r="V168" s="104"/>
      <c r="W168" s="104"/>
      <c r="X168" s="104"/>
      <c r="Y168" s="104"/>
      <c r="Z168" s="104"/>
      <c r="AA168" s="104"/>
      <c r="AB168" s="104"/>
      <c r="AC168" s="104"/>
    </row>
    <row r="169" spans="1:29">
      <c r="A169" s="104"/>
      <c r="B169" s="120"/>
      <c r="C169" s="104"/>
      <c r="D169" s="103"/>
      <c r="E169" s="120"/>
      <c r="F169" s="198"/>
      <c r="G169" s="104"/>
      <c r="H169" s="104"/>
      <c r="I169" s="104"/>
      <c r="J169" s="104"/>
      <c r="K169" s="104"/>
      <c r="L169" s="104"/>
      <c r="M169" s="104"/>
      <c r="N169" s="104"/>
      <c r="O169" s="104"/>
      <c r="P169" s="104"/>
      <c r="Q169" s="104"/>
      <c r="R169" s="104"/>
      <c r="S169" s="104"/>
      <c r="T169" s="104"/>
      <c r="U169" s="104"/>
      <c r="V169" s="104"/>
      <c r="W169" s="104"/>
      <c r="X169" s="104"/>
      <c r="Y169" s="104"/>
      <c r="Z169" s="104"/>
      <c r="AA169" s="104"/>
      <c r="AB169" s="104"/>
      <c r="AC169" s="104"/>
    </row>
    <row r="170" spans="1:29">
      <c r="A170" s="104"/>
      <c r="B170" s="120"/>
      <c r="C170" s="104"/>
      <c r="D170" s="103"/>
      <c r="E170" s="120"/>
      <c r="F170" s="198"/>
      <c r="G170" s="104"/>
      <c r="H170" s="104"/>
      <c r="I170" s="104"/>
      <c r="J170" s="104"/>
      <c r="K170" s="104"/>
      <c r="L170" s="104"/>
      <c r="M170" s="104"/>
      <c r="N170" s="104"/>
      <c r="O170" s="104"/>
      <c r="P170" s="104"/>
      <c r="Q170" s="104"/>
      <c r="R170" s="104"/>
      <c r="S170" s="104"/>
      <c r="T170" s="104"/>
      <c r="U170" s="104"/>
      <c r="V170" s="104"/>
      <c r="W170" s="104"/>
      <c r="X170" s="104"/>
      <c r="Y170" s="104"/>
      <c r="Z170" s="104"/>
      <c r="AA170" s="104"/>
      <c r="AB170" s="104"/>
      <c r="AC170" s="104"/>
    </row>
    <row r="171" spans="1:29">
      <c r="A171" s="104"/>
      <c r="B171" s="120"/>
      <c r="C171" s="104"/>
      <c r="D171" s="103"/>
      <c r="E171" s="120"/>
      <c r="F171" s="198"/>
      <c r="G171" s="104"/>
      <c r="H171" s="104"/>
      <c r="I171" s="104"/>
      <c r="J171" s="104"/>
      <c r="K171" s="104"/>
      <c r="L171" s="104"/>
      <c r="M171" s="104"/>
      <c r="N171" s="104"/>
      <c r="O171" s="104"/>
      <c r="P171" s="104"/>
      <c r="Q171" s="104"/>
      <c r="R171" s="104"/>
      <c r="S171" s="104"/>
      <c r="T171" s="104"/>
      <c r="U171" s="104"/>
      <c r="V171" s="104"/>
      <c r="W171" s="104"/>
      <c r="X171" s="104"/>
      <c r="Y171" s="104"/>
      <c r="Z171" s="104"/>
      <c r="AA171" s="104"/>
      <c r="AB171" s="104"/>
      <c r="AC171" s="104"/>
    </row>
    <row r="172" spans="1:29">
      <c r="A172" s="104"/>
      <c r="B172" s="120"/>
      <c r="C172" s="104"/>
      <c r="D172" s="103"/>
      <c r="E172" s="120"/>
      <c r="F172" s="198"/>
      <c r="G172" s="104"/>
      <c r="H172" s="104"/>
      <c r="I172" s="104"/>
      <c r="J172" s="104"/>
      <c r="K172" s="104"/>
      <c r="L172" s="104"/>
      <c r="M172" s="104"/>
      <c r="N172" s="104"/>
      <c r="O172" s="104"/>
      <c r="P172" s="104"/>
      <c r="Q172" s="104"/>
      <c r="R172" s="104"/>
      <c r="S172" s="104"/>
      <c r="T172" s="104"/>
      <c r="U172" s="104"/>
      <c r="V172" s="104"/>
      <c r="W172" s="104"/>
      <c r="X172" s="104"/>
      <c r="Y172" s="104"/>
      <c r="Z172" s="104"/>
      <c r="AA172" s="104"/>
      <c r="AB172" s="104"/>
      <c r="AC172" s="104"/>
    </row>
    <row r="173" spans="1:29">
      <c r="A173" s="104"/>
      <c r="B173" s="120"/>
      <c r="C173" s="104"/>
      <c r="D173" s="103"/>
      <c r="E173" s="120"/>
      <c r="F173" s="198"/>
      <c r="G173" s="104"/>
      <c r="H173" s="104"/>
      <c r="I173" s="104"/>
      <c r="J173" s="104"/>
      <c r="K173" s="104"/>
      <c r="L173" s="104"/>
      <c r="M173" s="104"/>
      <c r="N173" s="104"/>
      <c r="O173" s="104"/>
      <c r="P173" s="104"/>
      <c r="Q173" s="104"/>
      <c r="R173" s="104"/>
      <c r="S173" s="104"/>
      <c r="T173" s="104"/>
      <c r="U173" s="104"/>
      <c r="V173" s="104"/>
      <c r="W173" s="104"/>
      <c r="X173" s="104"/>
      <c r="Y173" s="104"/>
      <c r="Z173" s="104"/>
      <c r="AA173" s="104"/>
      <c r="AB173" s="104"/>
      <c r="AC173" s="104"/>
    </row>
    <row r="174" spans="1:29">
      <c r="A174" s="104"/>
      <c r="B174" s="120"/>
      <c r="C174" s="104"/>
      <c r="D174" s="103"/>
      <c r="E174" s="120"/>
      <c r="F174" s="198"/>
      <c r="G174" s="104"/>
      <c r="H174" s="104"/>
      <c r="I174" s="104"/>
      <c r="J174" s="104"/>
      <c r="K174" s="104"/>
      <c r="L174" s="104"/>
      <c r="M174" s="104"/>
      <c r="N174" s="104"/>
      <c r="O174" s="104"/>
      <c r="P174" s="104"/>
      <c r="Q174" s="104"/>
      <c r="R174" s="104"/>
      <c r="S174" s="104"/>
      <c r="T174" s="104"/>
      <c r="U174" s="104"/>
      <c r="V174" s="104"/>
      <c r="W174" s="104"/>
      <c r="X174" s="104"/>
      <c r="Y174" s="104"/>
      <c r="Z174" s="104"/>
      <c r="AA174" s="104"/>
      <c r="AB174" s="104"/>
      <c r="AC174" s="104"/>
    </row>
    <row r="175" spans="1:29">
      <c r="A175" s="104"/>
      <c r="B175" s="120"/>
      <c r="C175" s="104"/>
      <c r="D175" s="103"/>
      <c r="E175" s="120"/>
      <c r="F175" s="198"/>
      <c r="G175" s="104"/>
      <c r="H175" s="104"/>
      <c r="I175" s="104"/>
      <c r="J175" s="104"/>
      <c r="K175" s="104"/>
      <c r="L175" s="104"/>
      <c r="M175" s="104"/>
      <c r="N175" s="104"/>
      <c r="O175" s="104"/>
      <c r="P175" s="104"/>
      <c r="Q175" s="104"/>
      <c r="R175" s="104"/>
      <c r="S175" s="104"/>
      <c r="T175" s="104"/>
      <c r="U175" s="104"/>
      <c r="V175" s="104"/>
      <c r="W175" s="104"/>
      <c r="X175" s="104"/>
      <c r="Y175" s="104"/>
      <c r="Z175" s="104"/>
      <c r="AA175" s="104"/>
      <c r="AB175" s="104"/>
      <c r="AC175" s="104"/>
    </row>
    <row r="176" spans="1:29">
      <c r="A176" s="104"/>
      <c r="B176" s="120"/>
      <c r="C176" s="104"/>
      <c r="D176" s="103"/>
      <c r="E176" s="120"/>
      <c r="F176" s="198"/>
      <c r="G176" s="104"/>
      <c r="H176" s="104"/>
      <c r="I176" s="104"/>
      <c r="J176" s="104"/>
      <c r="K176" s="104"/>
      <c r="L176" s="104"/>
      <c r="M176" s="104"/>
      <c r="N176" s="104"/>
      <c r="O176" s="104"/>
      <c r="P176" s="104"/>
      <c r="Q176" s="104"/>
      <c r="R176" s="104"/>
      <c r="S176" s="104"/>
      <c r="T176" s="104"/>
      <c r="U176" s="104"/>
      <c r="V176" s="104"/>
      <c r="W176" s="104"/>
      <c r="X176" s="104"/>
      <c r="Y176" s="104"/>
      <c r="Z176" s="104"/>
      <c r="AA176" s="104"/>
      <c r="AB176" s="104"/>
      <c r="AC176" s="104"/>
    </row>
    <row r="177" spans="1:29">
      <c r="A177" s="104"/>
      <c r="B177" s="120"/>
      <c r="C177" s="104"/>
      <c r="D177" s="103"/>
      <c r="E177" s="120"/>
      <c r="F177" s="198"/>
      <c r="G177" s="104"/>
      <c r="H177" s="104"/>
      <c r="I177" s="104"/>
      <c r="J177" s="104"/>
      <c r="K177" s="104"/>
      <c r="L177" s="104"/>
      <c r="M177" s="104"/>
      <c r="N177" s="104"/>
      <c r="O177" s="104"/>
      <c r="P177" s="104"/>
      <c r="Q177" s="104"/>
      <c r="R177" s="104"/>
      <c r="S177" s="104"/>
      <c r="T177" s="104"/>
      <c r="U177" s="104"/>
      <c r="V177" s="104"/>
      <c r="W177" s="104"/>
      <c r="X177" s="104"/>
      <c r="Y177" s="104"/>
      <c r="Z177" s="104"/>
      <c r="AA177" s="104"/>
      <c r="AB177" s="104"/>
      <c r="AC177" s="104"/>
    </row>
    <row r="178" spans="1:29">
      <c r="A178" s="104"/>
      <c r="B178" s="120"/>
      <c r="C178" s="104"/>
      <c r="D178" s="103"/>
      <c r="E178" s="120"/>
      <c r="F178" s="198"/>
      <c r="G178" s="104"/>
      <c r="H178" s="104"/>
      <c r="I178" s="104"/>
      <c r="J178" s="104"/>
      <c r="K178" s="104"/>
      <c r="L178" s="104"/>
      <c r="M178" s="104"/>
      <c r="N178" s="104"/>
      <c r="O178" s="104"/>
      <c r="P178" s="104"/>
      <c r="Q178" s="104"/>
      <c r="R178" s="104"/>
      <c r="S178" s="104"/>
      <c r="T178" s="104"/>
      <c r="U178" s="104"/>
      <c r="V178" s="104"/>
      <c r="W178" s="104"/>
      <c r="X178" s="104"/>
      <c r="Y178" s="104"/>
      <c r="Z178" s="104"/>
      <c r="AA178" s="104"/>
      <c r="AB178" s="104"/>
      <c r="AC178" s="104"/>
    </row>
    <row r="179" spans="1:29">
      <c r="A179" s="104"/>
      <c r="B179" s="120"/>
      <c r="C179" s="104"/>
      <c r="D179" s="103"/>
      <c r="E179" s="120"/>
      <c r="F179" s="198"/>
      <c r="G179" s="104"/>
      <c r="H179" s="104"/>
      <c r="I179" s="104"/>
      <c r="J179" s="104"/>
      <c r="K179" s="104"/>
      <c r="L179" s="104"/>
      <c r="M179" s="104"/>
      <c r="N179" s="104"/>
      <c r="O179" s="104"/>
      <c r="P179" s="104"/>
      <c r="Q179" s="104"/>
      <c r="R179" s="104"/>
      <c r="S179" s="104"/>
      <c r="T179" s="104"/>
      <c r="U179" s="104"/>
      <c r="V179" s="104"/>
      <c r="W179" s="104"/>
      <c r="X179" s="104"/>
      <c r="Y179" s="104"/>
      <c r="Z179" s="104"/>
      <c r="AA179" s="104"/>
      <c r="AB179" s="104"/>
      <c r="AC179" s="104"/>
    </row>
    <row r="180" spans="1:29">
      <c r="A180" s="104"/>
      <c r="B180" s="120"/>
      <c r="C180" s="104"/>
      <c r="D180" s="103"/>
      <c r="E180" s="120"/>
      <c r="F180" s="198"/>
      <c r="G180" s="104"/>
      <c r="H180" s="104"/>
      <c r="I180" s="104"/>
      <c r="J180" s="104"/>
      <c r="K180" s="104"/>
      <c r="L180" s="104"/>
      <c r="M180" s="104"/>
      <c r="N180" s="104"/>
      <c r="O180" s="104"/>
      <c r="P180" s="104"/>
      <c r="Q180" s="104"/>
      <c r="R180" s="104"/>
      <c r="S180" s="104"/>
      <c r="T180" s="104"/>
      <c r="U180" s="104"/>
      <c r="V180" s="104"/>
      <c r="W180" s="104"/>
      <c r="X180" s="104"/>
      <c r="Y180" s="104"/>
      <c r="Z180" s="104"/>
      <c r="AA180" s="104"/>
      <c r="AB180" s="104"/>
      <c r="AC180" s="104"/>
    </row>
    <row r="181" spans="1:29">
      <c r="A181" s="104"/>
      <c r="B181" s="120"/>
      <c r="C181" s="104"/>
      <c r="D181" s="103"/>
      <c r="E181" s="120"/>
      <c r="F181" s="198"/>
      <c r="G181" s="104"/>
      <c r="H181" s="104"/>
      <c r="I181" s="104"/>
      <c r="J181" s="104"/>
      <c r="K181" s="104"/>
      <c r="L181" s="104"/>
      <c r="M181" s="104"/>
      <c r="N181" s="104"/>
      <c r="O181" s="104"/>
      <c r="P181" s="104"/>
      <c r="Q181" s="104"/>
      <c r="R181" s="104"/>
      <c r="S181" s="104"/>
      <c r="T181" s="104"/>
      <c r="U181" s="104"/>
      <c r="V181" s="104"/>
      <c r="W181" s="104"/>
      <c r="X181" s="104"/>
      <c r="Y181" s="104"/>
      <c r="Z181" s="104"/>
      <c r="AA181" s="104"/>
      <c r="AB181" s="104"/>
      <c r="AC181" s="104"/>
    </row>
    <row r="182" spans="1:29">
      <c r="A182" s="104"/>
      <c r="B182" s="120"/>
      <c r="C182" s="104"/>
      <c r="D182" s="103"/>
      <c r="E182" s="120"/>
      <c r="F182" s="198"/>
      <c r="G182" s="104"/>
      <c r="H182" s="104"/>
      <c r="I182" s="104"/>
      <c r="J182" s="104"/>
      <c r="K182" s="104"/>
      <c r="L182" s="104"/>
      <c r="M182" s="104"/>
      <c r="N182" s="104"/>
      <c r="O182" s="104"/>
      <c r="P182" s="104"/>
      <c r="Q182" s="104"/>
      <c r="R182" s="104"/>
      <c r="S182" s="104"/>
      <c r="T182" s="104"/>
      <c r="U182" s="104"/>
      <c r="V182" s="104"/>
      <c r="W182" s="104"/>
      <c r="X182" s="104"/>
      <c r="Y182" s="104"/>
      <c r="Z182" s="104"/>
      <c r="AA182" s="104"/>
      <c r="AB182" s="104"/>
      <c r="AC182" s="104"/>
    </row>
    <row r="183" spans="1:29">
      <c r="A183" s="104"/>
      <c r="B183" s="120"/>
      <c r="C183" s="104"/>
      <c r="D183" s="103"/>
      <c r="E183" s="120"/>
      <c r="F183" s="198"/>
      <c r="G183" s="104"/>
      <c r="H183" s="104"/>
      <c r="I183" s="104"/>
      <c r="J183" s="104"/>
      <c r="K183" s="104"/>
      <c r="L183" s="104"/>
      <c r="M183" s="104"/>
      <c r="N183" s="104"/>
      <c r="O183" s="104"/>
      <c r="P183" s="104"/>
      <c r="Q183" s="104"/>
      <c r="R183" s="104"/>
      <c r="S183" s="104"/>
      <c r="T183" s="104"/>
      <c r="U183" s="104"/>
      <c r="V183" s="104"/>
      <c r="W183" s="104"/>
      <c r="X183" s="104"/>
      <c r="Y183" s="104"/>
      <c r="Z183" s="104"/>
      <c r="AA183" s="104"/>
      <c r="AB183" s="104"/>
      <c r="AC183" s="104"/>
    </row>
    <row r="184" spans="1:29">
      <c r="A184" s="104"/>
      <c r="B184" s="120"/>
      <c r="C184" s="104"/>
      <c r="D184" s="103"/>
      <c r="E184" s="120"/>
      <c r="F184" s="198"/>
      <c r="G184" s="104"/>
      <c r="H184" s="104"/>
      <c r="I184" s="104"/>
      <c r="J184" s="104"/>
      <c r="K184" s="104"/>
      <c r="L184" s="104"/>
      <c r="M184" s="104"/>
      <c r="N184" s="104"/>
      <c r="O184" s="104"/>
      <c r="P184" s="104"/>
      <c r="Q184" s="104"/>
      <c r="R184" s="104"/>
      <c r="S184" s="104"/>
      <c r="T184" s="104"/>
      <c r="U184" s="104"/>
      <c r="V184" s="104"/>
      <c r="W184" s="104"/>
      <c r="X184" s="104"/>
      <c r="Y184" s="104"/>
      <c r="Z184" s="104"/>
      <c r="AA184" s="104"/>
      <c r="AB184" s="104"/>
      <c r="AC184" s="104"/>
    </row>
    <row r="185" spans="1:29">
      <c r="A185" s="104"/>
      <c r="B185" s="120"/>
      <c r="C185" s="104"/>
      <c r="D185" s="103"/>
      <c r="E185" s="120"/>
      <c r="F185" s="198"/>
      <c r="G185" s="104"/>
      <c r="H185" s="104"/>
      <c r="I185" s="104"/>
      <c r="J185" s="104"/>
      <c r="K185" s="104"/>
      <c r="L185" s="104"/>
      <c r="M185" s="104"/>
      <c r="N185" s="104"/>
      <c r="O185" s="104"/>
      <c r="P185" s="104"/>
      <c r="Q185" s="104"/>
      <c r="R185" s="104"/>
      <c r="S185" s="104"/>
      <c r="T185" s="104"/>
      <c r="U185" s="104"/>
      <c r="V185" s="104"/>
      <c r="W185" s="104"/>
      <c r="X185" s="104"/>
      <c r="Y185" s="104"/>
      <c r="Z185" s="104"/>
      <c r="AA185" s="104"/>
      <c r="AB185" s="104"/>
      <c r="AC185" s="104"/>
    </row>
    <row r="186" spans="1:29">
      <c r="A186" s="104"/>
      <c r="B186" s="120"/>
      <c r="C186" s="104"/>
      <c r="D186" s="103"/>
      <c r="E186" s="120"/>
      <c r="F186" s="198"/>
      <c r="G186" s="104"/>
      <c r="H186" s="104"/>
      <c r="I186" s="104"/>
      <c r="J186" s="104"/>
      <c r="K186" s="104"/>
      <c r="L186" s="104"/>
      <c r="M186" s="104"/>
      <c r="N186" s="104"/>
      <c r="O186" s="104"/>
      <c r="P186" s="104"/>
      <c r="Q186" s="104"/>
      <c r="R186" s="104"/>
      <c r="S186" s="104"/>
      <c r="T186" s="104"/>
      <c r="U186" s="104"/>
      <c r="V186" s="104"/>
      <c r="W186" s="104"/>
      <c r="X186" s="104"/>
      <c r="Y186" s="104"/>
      <c r="Z186" s="104"/>
      <c r="AA186" s="104"/>
      <c r="AB186" s="104"/>
      <c r="AC186" s="104"/>
    </row>
    <row r="187" spans="1:29">
      <c r="A187" s="104"/>
      <c r="B187" s="120"/>
      <c r="C187" s="104"/>
      <c r="D187" s="103"/>
      <c r="E187" s="120"/>
      <c r="F187" s="198"/>
      <c r="G187" s="104"/>
      <c r="H187" s="104"/>
      <c r="I187" s="104"/>
      <c r="J187" s="104"/>
      <c r="K187" s="104"/>
      <c r="L187" s="104"/>
      <c r="M187" s="104"/>
      <c r="N187" s="104"/>
      <c r="O187" s="104"/>
      <c r="P187" s="104"/>
      <c r="Q187" s="104"/>
      <c r="R187" s="104"/>
      <c r="S187" s="104"/>
      <c r="T187" s="104"/>
      <c r="U187" s="104"/>
      <c r="V187" s="104"/>
      <c r="W187" s="104"/>
      <c r="X187" s="104"/>
      <c r="Y187" s="104"/>
      <c r="Z187" s="104"/>
      <c r="AA187" s="104"/>
      <c r="AB187" s="104"/>
      <c r="AC187" s="104"/>
    </row>
    <row r="188" spans="1:29">
      <c r="A188" s="104"/>
      <c r="B188" s="120"/>
      <c r="C188" s="104"/>
      <c r="D188" s="103"/>
      <c r="E188" s="120"/>
      <c r="F188" s="198"/>
      <c r="G188" s="104"/>
      <c r="H188" s="104"/>
      <c r="I188" s="104"/>
      <c r="J188" s="104"/>
      <c r="K188" s="104"/>
      <c r="L188" s="104"/>
      <c r="M188" s="104"/>
      <c r="N188" s="104"/>
      <c r="O188" s="104"/>
      <c r="P188" s="104"/>
      <c r="Q188" s="104"/>
      <c r="R188" s="104"/>
      <c r="S188" s="104"/>
      <c r="T188" s="104"/>
      <c r="U188" s="104"/>
      <c r="V188" s="104"/>
      <c r="W188" s="104"/>
      <c r="X188" s="104"/>
      <c r="Y188" s="104"/>
      <c r="Z188" s="104"/>
      <c r="AA188" s="104"/>
      <c r="AB188" s="104"/>
      <c r="AC188" s="104"/>
    </row>
    <row r="189" spans="1:29">
      <c r="A189" s="104"/>
      <c r="B189" s="120"/>
      <c r="C189" s="104"/>
      <c r="D189" s="103"/>
      <c r="E189" s="120"/>
      <c r="F189" s="198"/>
      <c r="G189" s="104"/>
      <c r="H189" s="104"/>
      <c r="I189" s="104"/>
      <c r="J189" s="104"/>
      <c r="K189" s="104"/>
      <c r="L189" s="104"/>
      <c r="M189" s="104"/>
      <c r="N189" s="104"/>
      <c r="O189" s="104"/>
      <c r="P189" s="104"/>
      <c r="Q189" s="104"/>
      <c r="R189" s="104"/>
      <c r="S189" s="104"/>
      <c r="T189" s="104"/>
      <c r="U189" s="104"/>
      <c r="V189" s="104"/>
      <c r="W189" s="104"/>
      <c r="X189" s="104"/>
      <c r="Y189" s="104"/>
      <c r="Z189" s="104"/>
      <c r="AA189" s="104"/>
      <c r="AB189" s="104"/>
      <c r="AC189" s="104"/>
    </row>
    <row r="190" spans="1:29">
      <c r="A190" s="104"/>
      <c r="B190" s="120"/>
      <c r="C190" s="104"/>
      <c r="D190" s="103"/>
      <c r="E190" s="120"/>
      <c r="F190" s="198"/>
      <c r="G190" s="104"/>
      <c r="H190" s="104"/>
      <c r="I190" s="104"/>
      <c r="J190" s="104"/>
      <c r="K190" s="104"/>
      <c r="L190" s="104"/>
      <c r="M190" s="104"/>
      <c r="N190" s="104"/>
      <c r="O190" s="104"/>
      <c r="P190" s="104"/>
      <c r="Q190" s="104"/>
      <c r="R190" s="104"/>
      <c r="S190" s="104"/>
      <c r="T190" s="104"/>
      <c r="U190" s="104"/>
      <c r="V190" s="104"/>
      <c r="W190" s="104"/>
      <c r="X190" s="104"/>
      <c r="Y190" s="104"/>
      <c r="Z190" s="104"/>
      <c r="AA190" s="104"/>
      <c r="AB190" s="104"/>
      <c r="AC190" s="104"/>
    </row>
    <row r="191" spans="1:29">
      <c r="A191" s="104"/>
      <c r="B191" s="120"/>
      <c r="C191" s="104"/>
      <c r="D191" s="103"/>
      <c r="E191" s="120"/>
      <c r="F191" s="198"/>
      <c r="G191" s="104"/>
      <c r="H191" s="104"/>
      <c r="I191" s="104"/>
      <c r="J191" s="104"/>
      <c r="K191" s="104"/>
      <c r="L191" s="104"/>
      <c r="M191" s="104"/>
      <c r="N191" s="104"/>
      <c r="O191" s="104"/>
      <c r="P191" s="104"/>
      <c r="Q191" s="104"/>
      <c r="R191" s="104"/>
      <c r="S191" s="104"/>
      <c r="T191" s="104"/>
      <c r="U191" s="104"/>
      <c r="V191" s="104"/>
      <c r="W191" s="104"/>
      <c r="X191" s="104"/>
      <c r="Y191" s="104"/>
      <c r="Z191" s="104"/>
      <c r="AA191" s="104"/>
      <c r="AB191" s="104"/>
      <c r="AC191" s="104"/>
    </row>
    <row r="192" spans="1:29">
      <c r="A192" s="104"/>
      <c r="B192" s="120"/>
      <c r="C192" s="104"/>
      <c r="D192" s="103"/>
      <c r="E192" s="120"/>
      <c r="F192" s="198"/>
      <c r="G192" s="104"/>
      <c r="H192" s="104"/>
      <c r="I192" s="104"/>
      <c r="J192" s="104"/>
      <c r="K192" s="104"/>
      <c r="L192" s="104"/>
      <c r="M192" s="104"/>
      <c r="N192" s="104"/>
      <c r="O192" s="104"/>
      <c r="P192" s="104"/>
      <c r="Q192" s="104"/>
      <c r="R192" s="104"/>
      <c r="S192" s="104"/>
      <c r="T192" s="104"/>
      <c r="U192" s="104"/>
      <c r="V192" s="104"/>
      <c r="W192" s="104"/>
      <c r="X192" s="104"/>
      <c r="Y192" s="104"/>
      <c r="Z192" s="104"/>
      <c r="AA192" s="104"/>
      <c r="AB192" s="104"/>
      <c r="AC192" s="104"/>
    </row>
    <row r="193" spans="1:29">
      <c r="A193" s="104"/>
      <c r="B193" s="120"/>
      <c r="C193" s="104"/>
      <c r="D193" s="103"/>
      <c r="E193" s="120"/>
      <c r="F193" s="198"/>
      <c r="G193" s="104"/>
      <c r="H193" s="104"/>
      <c r="I193" s="104"/>
      <c r="J193" s="104"/>
      <c r="K193" s="104"/>
      <c r="L193" s="104"/>
      <c r="M193" s="104"/>
      <c r="N193" s="104"/>
      <c r="O193" s="104"/>
      <c r="P193" s="104"/>
      <c r="Q193" s="104"/>
      <c r="R193" s="104"/>
      <c r="S193" s="104"/>
      <c r="T193" s="104"/>
      <c r="U193" s="104"/>
      <c r="V193" s="104"/>
      <c r="W193" s="104"/>
      <c r="X193" s="104"/>
      <c r="Y193" s="104"/>
      <c r="Z193" s="104"/>
      <c r="AA193" s="104"/>
      <c r="AB193" s="104"/>
      <c r="AC193" s="104"/>
    </row>
    <row r="194" spans="1:29">
      <c r="A194" s="104"/>
      <c r="B194" s="120"/>
      <c r="C194" s="104"/>
      <c r="D194" s="103"/>
      <c r="E194" s="120"/>
      <c r="F194" s="198"/>
      <c r="G194" s="104"/>
      <c r="H194" s="104"/>
      <c r="I194" s="104"/>
      <c r="J194" s="104"/>
      <c r="K194" s="104"/>
      <c r="L194" s="104"/>
      <c r="M194" s="104"/>
      <c r="N194" s="104"/>
      <c r="O194" s="104"/>
      <c r="P194" s="104"/>
      <c r="Q194" s="104"/>
      <c r="R194" s="104"/>
      <c r="S194" s="104"/>
      <c r="T194" s="104"/>
      <c r="U194" s="104"/>
      <c r="V194" s="104"/>
      <c r="W194" s="104"/>
      <c r="X194" s="104"/>
      <c r="Y194" s="104"/>
      <c r="Z194" s="104"/>
      <c r="AA194" s="104"/>
      <c r="AB194" s="104"/>
      <c r="AC194" s="104"/>
    </row>
    <row r="195" spans="1:29">
      <c r="A195" s="104"/>
      <c r="B195" s="120"/>
      <c r="C195" s="104"/>
      <c r="D195" s="103"/>
      <c r="E195" s="120"/>
      <c r="F195" s="198"/>
      <c r="G195" s="104"/>
      <c r="H195" s="104"/>
      <c r="I195" s="104"/>
      <c r="J195" s="104"/>
      <c r="K195" s="104"/>
      <c r="L195" s="104"/>
      <c r="M195" s="104"/>
      <c r="N195" s="104"/>
      <c r="O195" s="104"/>
      <c r="P195" s="104"/>
      <c r="Q195" s="104"/>
      <c r="R195" s="104"/>
      <c r="S195" s="104"/>
      <c r="T195" s="104"/>
      <c r="U195" s="104"/>
      <c r="V195" s="104"/>
      <c r="W195" s="104"/>
      <c r="X195" s="104"/>
      <c r="Y195" s="104"/>
      <c r="Z195" s="104"/>
      <c r="AA195" s="104"/>
      <c r="AB195" s="104"/>
      <c r="AC195" s="104"/>
    </row>
    <row r="196" spans="1:29">
      <c r="A196" s="104"/>
      <c r="B196" s="120"/>
      <c r="C196" s="104"/>
      <c r="D196" s="103"/>
      <c r="E196" s="120"/>
      <c r="F196" s="198"/>
      <c r="G196" s="104"/>
      <c r="H196" s="104"/>
      <c r="I196" s="104"/>
      <c r="J196" s="104"/>
      <c r="K196" s="104"/>
      <c r="L196" s="104"/>
      <c r="M196" s="104"/>
      <c r="N196" s="104"/>
      <c r="O196" s="104"/>
      <c r="P196" s="104"/>
      <c r="Q196" s="104"/>
      <c r="R196" s="104"/>
      <c r="S196" s="104"/>
      <c r="T196" s="104"/>
      <c r="U196" s="104"/>
      <c r="V196" s="104"/>
      <c r="W196" s="104"/>
      <c r="X196" s="104"/>
      <c r="Y196" s="104"/>
      <c r="Z196" s="104"/>
      <c r="AA196" s="104"/>
      <c r="AB196" s="104"/>
      <c r="AC196" s="104"/>
    </row>
    <row r="197" spans="1:29">
      <c r="A197" s="104"/>
      <c r="B197" s="120"/>
      <c r="C197" s="104"/>
      <c r="D197" s="103"/>
      <c r="E197" s="120"/>
      <c r="F197" s="198"/>
      <c r="G197" s="104"/>
      <c r="H197" s="104"/>
      <c r="I197" s="104"/>
      <c r="J197" s="104"/>
      <c r="K197" s="104"/>
      <c r="L197" s="104"/>
      <c r="M197" s="104"/>
      <c r="N197" s="104"/>
      <c r="O197" s="104"/>
      <c r="P197" s="104"/>
      <c r="Q197" s="104"/>
      <c r="R197" s="104"/>
      <c r="S197" s="104"/>
      <c r="T197" s="104"/>
      <c r="U197" s="104"/>
      <c r="V197" s="104"/>
      <c r="W197" s="104"/>
      <c r="X197" s="104"/>
      <c r="Y197" s="104"/>
      <c r="Z197" s="104"/>
      <c r="AA197" s="104"/>
      <c r="AB197" s="104"/>
      <c r="AC197" s="104"/>
    </row>
    <row r="198" spans="1:29">
      <c r="A198" s="104"/>
      <c r="B198" s="120"/>
      <c r="C198" s="104"/>
      <c r="D198" s="103"/>
      <c r="E198" s="120"/>
      <c r="F198" s="198"/>
      <c r="G198" s="104"/>
      <c r="H198" s="104"/>
      <c r="I198" s="104"/>
      <c r="J198" s="104"/>
      <c r="K198" s="104"/>
      <c r="L198" s="104"/>
      <c r="M198" s="104"/>
      <c r="N198" s="104"/>
      <c r="O198" s="104"/>
      <c r="P198" s="104"/>
      <c r="Q198" s="104"/>
      <c r="R198" s="104"/>
      <c r="S198" s="104"/>
      <c r="T198" s="104"/>
      <c r="U198" s="104"/>
      <c r="V198" s="104"/>
      <c r="W198" s="104"/>
      <c r="X198" s="104"/>
      <c r="Y198" s="104"/>
      <c r="Z198" s="104"/>
      <c r="AA198" s="104"/>
      <c r="AB198" s="104"/>
      <c r="AC198" s="104"/>
    </row>
    <row r="199" spans="1:29">
      <c r="A199" s="104"/>
      <c r="B199" s="120"/>
      <c r="C199" s="104"/>
      <c r="D199" s="103"/>
      <c r="E199" s="120"/>
      <c r="F199" s="198"/>
      <c r="G199" s="104"/>
      <c r="H199" s="104"/>
      <c r="I199" s="104"/>
      <c r="J199" s="104"/>
      <c r="K199" s="104"/>
      <c r="L199" s="104"/>
      <c r="M199" s="104"/>
      <c r="N199" s="104"/>
      <c r="O199" s="104"/>
      <c r="P199" s="104"/>
      <c r="Q199" s="104"/>
      <c r="R199" s="104"/>
      <c r="S199" s="104"/>
      <c r="T199" s="104"/>
      <c r="U199" s="104"/>
      <c r="V199" s="104"/>
      <c r="W199" s="104"/>
      <c r="X199" s="104"/>
      <c r="Y199" s="104"/>
      <c r="Z199" s="104"/>
      <c r="AA199" s="104"/>
      <c r="AB199" s="104"/>
      <c r="AC199" s="104"/>
    </row>
    <row r="200" spans="1:29">
      <c r="A200" s="104"/>
      <c r="B200" s="120"/>
      <c r="C200" s="104"/>
      <c r="D200" s="103"/>
      <c r="E200" s="120"/>
      <c r="F200" s="198"/>
      <c r="G200" s="104"/>
      <c r="H200" s="104"/>
      <c r="I200" s="104"/>
      <c r="J200" s="104"/>
      <c r="K200" s="104"/>
      <c r="L200" s="104"/>
      <c r="M200" s="104"/>
      <c r="N200" s="104"/>
      <c r="O200" s="104"/>
      <c r="P200" s="104"/>
      <c r="Q200" s="104"/>
      <c r="R200" s="104"/>
      <c r="S200" s="104"/>
      <c r="T200" s="104"/>
      <c r="U200" s="104"/>
      <c r="V200" s="104"/>
      <c r="W200" s="104"/>
      <c r="X200" s="104"/>
      <c r="Y200" s="104"/>
      <c r="Z200" s="104"/>
      <c r="AA200" s="104"/>
      <c r="AB200" s="104"/>
      <c r="AC200" s="104"/>
    </row>
    <row r="201" spans="1:29">
      <c r="A201" s="104"/>
      <c r="B201" s="120"/>
      <c r="C201" s="104"/>
      <c r="D201" s="103"/>
      <c r="E201" s="120"/>
      <c r="F201" s="198"/>
      <c r="G201" s="104"/>
      <c r="H201" s="104"/>
      <c r="I201" s="104"/>
      <c r="J201" s="104"/>
      <c r="K201" s="104"/>
      <c r="L201" s="104"/>
      <c r="M201" s="104"/>
      <c r="N201" s="104"/>
      <c r="O201" s="104"/>
      <c r="P201" s="104"/>
      <c r="Q201" s="104"/>
      <c r="R201" s="104"/>
      <c r="S201" s="104"/>
      <c r="T201" s="104"/>
      <c r="U201" s="104"/>
      <c r="V201" s="104"/>
      <c r="W201" s="104"/>
      <c r="X201" s="104"/>
      <c r="Y201" s="104"/>
      <c r="Z201" s="104"/>
      <c r="AA201" s="104"/>
      <c r="AB201" s="104"/>
      <c r="AC201" s="104"/>
    </row>
    <row r="202" spans="1:29">
      <c r="A202" s="104"/>
      <c r="B202" s="120"/>
      <c r="C202" s="104"/>
      <c r="D202" s="103"/>
      <c r="E202" s="120"/>
      <c r="F202" s="198"/>
      <c r="G202" s="104"/>
      <c r="H202" s="104"/>
      <c r="I202" s="104"/>
      <c r="J202" s="104"/>
      <c r="K202" s="104"/>
      <c r="L202" s="104"/>
      <c r="M202" s="104"/>
      <c r="N202" s="104"/>
      <c r="O202" s="104"/>
      <c r="P202" s="104"/>
      <c r="Q202" s="104"/>
      <c r="R202" s="104"/>
      <c r="S202" s="104"/>
      <c r="T202" s="104"/>
      <c r="U202" s="104"/>
      <c r="V202" s="104"/>
      <c r="W202" s="104"/>
      <c r="X202" s="104"/>
      <c r="Y202" s="104"/>
      <c r="Z202" s="104"/>
      <c r="AA202" s="104"/>
      <c r="AB202" s="104"/>
      <c r="AC202" s="104"/>
    </row>
    <row r="203" spans="1:29">
      <c r="A203" s="104"/>
      <c r="B203" s="120"/>
      <c r="C203" s="104"/>
      <c r="D203" s="103"/>
      <c r="E203" s="120"/>
      <c r="F203" s="198"/>
      <c r="G203" s="104"/>
      <c r="H203" s="104"/>
      <c r="I203" s="104"/>
      <c r="J203" s="104"/>
      <c r="K203" s="104"/>
      <c r="L203" s="104"/>
      <c r="M203" s="104"/>
      <c r="N203" s="104"/>
      <c r="O203" s="104"/>
      <c r="P203" s="104"/>
      <c r="Q203" s="104"/>
      <c r="R203" s="104"/>
      <c r="S203" s="104"/>
      <c r="T203" s="104"/>
      <c r="U203" s="104"/>
      <c r="V203" s="104"/>
      <c r="W203" s="104"/>
      <c r="X203" s="104"/>
      <c r="Y203" s="104"/>
      <c r="Z203" s="104"/>
      <c r="AA203" s="104"/>
      <c r="AB203" s="104"/>
      <c r="AC203" s="104"/>
    </row>
    <row r="204" spans="1:29">
      <c r="A204" s="104"/>
      <c r="B204" s="120"/>
      <c r="C204" s="104"/>
      <c r="D204" s="103"/>
      <c r="E204" s="120"/>
      <c r="F204" s="198"/>
      <c r="G204" s="104"/>
      <c r="H204" s="104"/>
      <c r="I204" s="104"/>
      <c r="J204" s="104"/>
      <c r="K204" s="104"/>
      <c r="L204" s="104"/>
      <c r="M204" s="104"/>
      <c r="N204" s="104"/>
      <c r="O204" s="104"/>
      <c r="P204" s="104"/>
      <c r="Q204" s="104"/>
      <c r="R204" s="104"/>
      <c r="S204" s="104"/>
      <c r="T204" s="104"/>
      <c r="U204" s="104"/>
      <c r="V204" s="104"/>
      <c r="W204" s="104"/>
      <c r="X204" s="104"/>
      <c r="Y204" s="104"/>
      <c r="Z204" s="104"/>
      <c r="AA204" s="104"/>
      <c r="AB204" s="104"/>
      <c r="AC204" s="104"/>
    </row>
    <row r="205" spans="1:29">
      <c r="A205" s="104"/>
      <c r="B205" s="120"/>
      <c r="C205" s="104"/>
      <c r="D205" s="103"/>
      <c r="E205" s="120"/>
      <c r="F205" s="198"/>
      <c r="G205" s="104"/>
      <c r="H205" s="104"/>
      <c r="I205" s="104"/>
      <c r="J205" s="104"/>
      <c r="K205" s="104"/>
      <c r="L205" s="104"/>
      <c r="M205" s="104"/>
      <c r="N205" s="104"/>
      <c r="O205" s="104"/>
      <c r="P205" s="104"/>
      <c r="Q205" s="104"/>
      <c r="R205" s="104"/>
      <c r="S205" s="104"/>
      <c r="T205" s="104"/>
      <c r="U205" s="104"/>
      <c r="V205" s="104"/>
      <c r="W205" s="104"/>
      <c r="X205" s="104"/>
      <c r="Y205" s="104"/>
      <c r="Z205" s="104"/>
      <c r="AA205" s="104"/>
      <c r="AB205" s="104"/>
      <c r="AC205" s="104"/>
    </row>
    <row r="206" spans="1:29">
      <c r="A206" s="104"/>
      <c r="B206" s="120"/>
      <c r="C206" s="104"/>
      <c r="D206" s="103"/>
      <c r="E206" s="120"/>
      <c r="F206" s="198"/>
      <c r="G206" s="104"/>
      <c r="H206" s="104"/>
      <c r="I206" s="104"/>
      <c r="J206" s="104"/>
      <c r="K206" s="104"/>
      <c r="L206" s="104"/>
      <c r="M206" s="104"/>
      <c r="N206" s="104"/>
      <c r="O206" s="104"/>
      <c r="P206" s="104"/>
      <c r="Q206" s="104"/>
      <c r="R206" s="104"/>
      <c r="S206" s="104"/>
      <c r="T206" s="104"/>
      <c r="U206" s="104"/>
      <c r="V206" s="104"/>
      <c r="W206" s="104"/>
      <c r="X206" s="104"/>
      <c r="Y206" s="104"/>
      <c r="Z206" s="104"/>
      <c r="AA206" s="104"/>
      <c r="AB206" s="104"/>
      <c r="AC206" s="104"/>
    </row>
    <row r="207" spans="1:29">
      <c r="A207" s="104"/>
      <c r="B207" s="120"/>
      <c r="C207" s="104"/>
      <c r="D207" s="103"/>
      <c r="E207" s="120"/>
      <c r="F207" s="198"/>
      <c r="G207" s="104"/>
      <c r="H207" s="104"/>
      <c r="I207" s="104"/>
      <c r="J207" s="104"/>
      <c r="K207" s="104"/>
      <c r="L207" s="104"/>
      <c r="M207" s="104"/>
      <c r="N207" s="104"/>
      <c r="O207" s="104"/>
      <c r="P207" s="104"/>
      <c r="Q207" s="104"/>
      <c r="R207" s="104"/>
      <c r="S207" s="104"/>
      <c r="T207" s="104"/>
      <c r="U207" s="104"/>
      <c r="V207" s="104"/>
      <c r="W207" s="104"/>
      <c r="X207" s="104"/>
      <c r="Y207" s="104"/>
      <c r="Z207" s="104"/>
      <c r="AA207" s="104"/>
      <c r="AB207" s="104"/>
      <c r="AC207" s="104"/>
    </row>
    <row r="208" spans="1:29">
      <c r="A208" s="104"/>
      <c r="B208" s="120"/>
      <c r="C208" s="104"/>
      <c r="D208" s="103"/>
      <c r="E208" s="120"/>
      <c r="F208" s="198"/>
      <c r="G208" s="104"/>
      <c r="H208" s="104"/>
      <c r="I208" s="104"/>
      <c r="J208" s="104"/>
      <c r="K208" s="104"/>
      <c r="L208" s="104"/>
      <c r="M208" s="104"/>
      <c r="N208" s="104"/>
      <c r="O208" s="104"/>
      <c r="P208" s="104"/>
      <c r="Q208" s="104"/>
      <c r="R208" s="104"/>
      <c r="S208" s="104"/>
      <c r="T208" s="104"/>
      <c r="U208" s="104"/>
      <c r="V208" s="104"/>
      <c r="W208" s="104"/>
      <c r="X208" s="104"/>
      <c r="Y208" s="104"/>
      <c r="Z208" s="104"/>
      <c r="AA208" s="104"/>
      <c r="AB208" s="104"/>
      <c r="AC208" s="104"/>
    </row>
    <row r="209" spans="1:29">
      <c r="A209" s="104"/>
      <c r="B209" s="120"/>
      <c r="C209" s="104"/>
      <c r="D209" s="103"/>
      <c r="E209" s="120"/>
      <c r="F209" s="198"/>
      <c r="G209" s="104"/>
      <c r="H209" s="104"/>
      <c r="I209" s="104"/>
      <c r="J209" s="104"/>
      <c r="K209" s="104"/>
      <c r="L209" s="104"/>
      <c r="M209" s="104"/>
      <c r="N209" s="104"/>
      <c r="O209" s="104"/>
      <c r="P209" s="104"/>
      <c r="Q209" s="104"/>
      <c r="R209" s="104"/>
      <c r="S209" s="104"/>
      <c r="T209" s="104"/>
      <c r="U209" s="104"/>
      <c r="V209" s="104"/>
      <c r="W209" s="104"/>
      <c r="X209" s="104"/>
      <c r="Y209" s="104"/>
      <c r="Z209" s="104"/>
      <c r="AA209" s="104"/>
      <c r="AB209" s="104"/>
      <c r="AC209" s="104"/>
    </row>
    <row r="210" spans="1:29">
      <c r="A210" s="104"/>
      <c r="B210" s="120"/>
      <c r="C210" s="104"/>
      <c r="D210" s="103"/>
      <c r="E210" s="120"/>
      <c r="F210" s="198"/>
      <c r="G210" s="104"/>
      <c r="H210" s="104"/>
      <c r="I210" s="104"/>
      <c r="J210" s="104"/>
      <c r="K210" s="104"/>
      <c r="L210" s="104"/>
      <c r="M210" s="104"/>
      <c r="N210" s="104"/>
      <c r="O210" s="104"/>
      <c r="P210" s="104"/>
      <c r="Q210" s="104"/>
      <c r="R210" s="104"/>
      <c r="S210" s="104"/>
      <c r="T210" s="104"/>
      <c r="U210" s="104"/>
      <c r="V210" s="104"/>
      <c r="W210" s="104"/>
      <c r="X210" s="104"/>
      <c r="Y210" s="104"/>
      <c r="Z210" s="104"/>
      <c r="AA210" s="104"/>
      <c r="AB210" s="104"/>
      <c r="AC210" s="104"/>
    </row>
    <row r="211" spans="1:29">
      <c r="A211" s="104"/>
      <c r="B211" s="120"/>
      <c r="C211" s="104"/>
      <c r="D211" s="103"/>
      <c r="E211" s="120"/>
      <c r="F211" s="198"/>
      <c r="G211" s="104"/>
      <c r="H211" s="104"/>
      <c r="I211" s="104"/>
      <c r="J211" s="104"/>
      <c r="K211" s="104"/>
      <c r="L211" s="104"/>
      <c r="M211" s="104"/>
      <c r="N211" s="104"/>
      <c r="O211" s="104"/>
      <c r="P211" s="104"/>
      <c r="Q211" s="104"/>
      <c r="R211" s="104"/>
      <c r="S211" s="104"/>
      <c r="T211" s="104"/>
      <c r="U211" s="104"/>
      <c r="V211" s="104"/>
      <c r="W211" s="104"/>
      <c r="X211" s="104"/>
      <c r="Y211" s="104"/>
      <c r="Z211" s="104"/>
      <c r="AA211" s="104"/>
      <c r="AB211" s="104"/>
      <c r="AC211" s="104"/>
    </row>
    <row r="212" spans="1:29">
      <c r="A212" s="104"/>
      <c r="B212" s="120"/>
      <c r="C212" s="104"/>
      <c r="D212" s="103"/>
      <c r="E212" s="120"/>
      <c r="F212" s="198"/>
      <c r="G212" s="104"/>
      <c r="H212" s="104"/>
      <c r="I212" s="104"/>
      <c r="J212" s="104"/>
      <c r="K212" s="104"/>
      <c r="L212" s="104"/>
      <c r="M212" s="104"/>
      <c r="N212" s="104"/>
      <c r="O212" s="104"/>
      <c r="P212" s="104"/>
      <c r="Q212" s="104"/>
      <c r="R212" s="104"/>
      <c r="S212" s="104"/>
      <c r="T212" s="104"/>
      <c r="U212" s="104"/>
      <c r="V212" s="104"/>
      <c r="W212" s="104"/>
      <c r="X212" s="104"/>
      <c r="Y212" s="104"/>
      <c r="Z212" s="104"/>
      <c r="AA212" s="104"/>
      <c r="AB212" s="104"/>
      <c r="AC212" s="104"/>
    </row>
    <row r="213" spans="1:29">
      <c r="A213" s="104"/>
      <c r="B213" s="120"/>
      <c r="C213" s="104"/>
      <c r="D213" s="103"/>
      <c r="E213" s="120"/>
      <c r="F213" s="198"/>
      <c r="G213" s="104"/>
      <c r="H213" s="104"/>
      <c r="I213" s="104"/>
      <c r="J213" s="104"/>
      <c r="K213" s="104"/>
      <c r="L213" s="104"/>
      <c r="M213" s="104"/>
      <c r="N213" s="104"/>
      <c r="O213" s="104"/>
      <c r="P213" s="104"/>
      <c r="Q213" s="104"/>
      <c r="R213" s="104"/>
      <c r="S213" s="104"/>
      <c r="T213" s="104"/>
      <c r="U213" s="104"/>
      <c r="V213" s="104"/>
      <c r="W213" s="104"/>
      <c r="X213" s="104"/>
      <c r="Y213" s="104"/>
      <c r="Z213" s="104"/>
      <c r="AA213" s="104"/>
      <c r="AB213" s="104"/>
      <c r="AC213" s="104"/>
    </row>
    <row r="214" spans="1:29">
      <c r="A214" s="104"/>
      <c r="B214" s="120"/>
      <c r="C214" s="104"/>
      <c r="D214" s="103"/>
      <c r="E214" s="120"/>
      <c r="F214" s="198"/>
      <c r="G214" s="104"/>
      <c r="H214" s="104"/>
      <c r="I214" s="104"/>
      <c r="J214" s="104"/>
      <c r="K214" s="104"/>
      <c r="L214" s="104"/>
      <c r="M214" s="104"/>
      <c r="N214" s="104"/>
      <c r="O214" s="104"/>
      <c r="P214" s="104"/>
      <c r="Q214" s="104"/>
      <c r="R214" s="104"/>
      <c r="S214" s="104"/>
      <c r="T214" s="104"/>
      <c r="U214" s="104"/>
      <c r="V214" s="104"/>
      <c r="W214" s="104"/>
      <c r="X214" s="104"/>
      <c r="Y214" s="104"/>
      <c r="Z214" s="104"/>
      <c r="AA214" s="104"/>
      <c r="AB214" s="104"/>
      <c r="AC214" s="104"/>
    </row>
    <row r="215" spans="1:29">
      <c r="A215" s="104"/>
      <c r="B215" s="120"/>
      <c r="C215" s="104"/>
      <c r="D215" s="103"/>
      <c r="E215" s="120"/>
      <c r="F215" s="198"/>
      <c r="G215" s="104"/>
      <c r="H215" s="104"/>
      <c r="I215" s="104"/>
      <c r="J215" s="104"/>
      <c r="K215" s="104"/>
      <c r="L215" s="104"/>
      <c r="M215" s="104"/>
      <c r="N215" s="104"/>
      <c r="O215" s="104"/>
      <c r="P215" s="104"/>
      <c r="Q215" s="104"/>
      <c r="R215" s="104"/>
      <c r="S215" s="104"/>
      <c r="T215" s="104"/>
      <c r="U215" s="104"/>
      <c r="V215" s="104"/>
      <c r="W215" s="104"/>
      <c r="X215" s="104"/>
      <c r="Y215" s="104"/>
      <c r="Z215" s="104"/>
      <c r="AA215" s="104"/>
      <c r="AB215" s="104"/>
      <c r="AC215" s="104"/>
    </row>
    <row r="216" spans="1:29">
      <c r="A216" s="104"/>
      <c r="B216" s="120"/>
      <c r="C216" s="104"/>
      <c r="D216" s="103"/>
      <c r="E216" s="120"/>
      <c r="F216" s="198"/>
      <c r="G216" s="104"/>
      <c r="H216" s="104"/>
      <c r="I216" s="104"/>
      <c r="J216" s="104"/>
      <c r="K216" s="104"/>
      <c r="L216" s="104"/>
      <c r="M216" s="104"/>
      <c r="N216" s="104"/>
      <c r="O216" s="104"/>
      <c r="P216" s="104"/>
      <c r="Q216" s="104"/>
      <c r="R216" s="104"/>
      <c r="S216" s="104"/>
      <c r="T216" s="104"/>
      <c r="U216" s="104"/>
      <c r="V216" s="104"/>
      <c r="W216" s="104"/>
      <c r="X216" s="104"/>
      <c r="Y216" s="104"/>
      <c r="Z216" s="104"/>
      <c r="AA216" s="104"/>
      <c r="AB216" s="104"/>
      <c r="AC216" s="104"/>
    </row>
    <row r="217" spans="1:29">
      <c r="A217" s="104"/>
      <c r="B217" s="120"/>
      <c r="C217" s="104"/>
      <c r="D217" s="103"/>
      <c r="E217" s="120"/>
      <c r="F217" s="198"/>
      <c r="G217" s="104"/>
      <c r="H217" s="104"/>
      <c r="I217" s="104"/>
      <c r="J217" s="104"/>
      <c r="K217" s="104"/>
      <c r="L217" s="104"/>
      <c r="M217" s="104"/>
      <c r="N217" s="104"/>
      <c r="O217" s="104"/>
      <c r="P217" s="104"/>
      <c r="Q217" s="104"/>
      <c r="R217" s="104"/>
      <c r="S217" s="104"/>
      <c r="T217" s="104"/>
      <c r="U217" s="104"/>
      <c r="V217" s="104"/>
      <c r="W217" s="104"/>
      <c r="X217" s="104"/>
      <c r="Y217" s="104"/>
      <c r="Z217" s="104"/>
      <c r="AA217" s="104"/>
      <c r="AB217" s="104"/>
      <c r="AC217" s="104"/>
    </row>
    <row r="218" spans="1:29">
      <c r="A218" s="104"/>
      <c r="B218" s="120"/>
      <c r="C218" s="104"/>
      <c r="D218" s="103"/>
      <c r="E218" s="120"/>
      <c r="F218" s="198"/>
      <c r="G218" s="104"/>
      <c r="H218" s="104"/>
      <c r="I218" s="104"/>
      <c r="J218" s="104"/>
      <c r="K218" s="104"/>
      <c r="L218" s="104"/>
      <c r="M218" s="104"/>
      <c r="N218" s="104"/>
      <c r="O218" s="104"/>
      <c r="P218" s="104"/>
      <c r="Q218" s="104"/>
      <c r="R218" s="104"/>
      <c r="S218" s="104"/>
      <c r="T218" s="104"/>
      <c r="U218" s="104"/>
      <c r="V218" s="104"/>
      <c r="W218" s="104"/>
      <c r="X218" s="104"/>
      <c r="Y218" s="104"/>
      <c r="Z218" s="104"/>
      <c r="AA218" s="104"/>
      <c r="AB218" s="104"/>
      <c r="AC218" s="104"/>
    </row>
    <row r="219" spans="1:29">
      <c r="A219" s="104"/>
      <c r="B219" s="120"/>
      <c r="C219" s="104"/>
      <c r="D219" s="103"/>
      <c r="E219" s="120"/>
      <c r="F219" s="198"/>
      <c r="G219" s="104"/>
      <c r="H219" s="104"/>
      <c r="I219" s="104"/>
      <c r="J219" s="104"/>
      <c r="K219" s="104"/>
      <c r="L219" s="104"/>
      <c r="M219" s="104"/>
      <c r="N219" s="104"/>
      <c r="O219" s="104"/>
      <c r="P219" s="104"/>
      <c r="Q219" s="104"/>
      <c r="R219" s="104"/>
      <c r="S219" s="104"/>
      <c r="T219" s="104"/>
      <c r="U219" s="104"/>
      <c r="V219" s="104"/>
      <c r="W219" s="104"/>
      <c r="X219" s="104"/>
      <c r="Y219" s="104"/>
      <c r="Z219" s="104"/>
      <c r="AA219" s="104"/>
      <c r="AB219" s="104"/>
      <c r="AC219" s="104"/>
    </row>
    <row r="220" spans="1:29">
      <c r="A220" s="104"/>
      <c r="B220" s="120"/>
      <c r="C220" s="104"/>
      <c r="D220" s="103"/>
      <c r="E220" s="120"/>
      <c r="F220" s="198"/>
      <c r="G220" s="104"/>
      <c r="H220" s="104"/>
      <c r="I220" s="104"/>
      <c r="J220" s="104"/>
      <c r="K220" s="104"/>
      <c r="L220" s="104"/>
      <c r="M220" s="104"/>
      <c r="N220" s="104"/>
      <c r="O220" s="104"/>
      <c r="P220" s="104"/>
      <c r="Q220" s="104"/>
      <c r="R220" s="104"/>
      <c r="S220" s="104"/>
      <c r="T220" s="104"/>
      <c r="U220" s="104"/>
      <c r="V220" s="104"/>
      <c r="W220" s="104"/>
      <c r="X220" s="104"/>
      <c r="Y220" s="104"/>
      <c r="Z220" s="104"/>
      <c r="AA220" s="104"/>
      <c r="AB220" s="104"/>
      <c r="AC220" s="104"/>
    </row>
    <row r="221" spans="1:29">
      <c r="A221" s="104"/>
      <c r="B221" s="120"/>
      <c r="C221" s="104"/>
      <c r="D221" s="103"/>
      <c r="E221" s="120"/>
      <c r="F221" s="198"/>
      <c r="G221" s="104"/>
      <c r="H221" s="104"/>
      <c r="I221" s="104"/>
      <c r="J221" s="104"/>
      <c r="K221" s="104"/>
      <c r="L221" s="104"/>
      <c r="M221" s="104"/>
      <c r="N221" s="104"/>
      <c r="O221" s="104"/>
      <c r="P221" s="104"/>
      <c r="Q221" s="104"/>
      <c r="R221" s="104"/>
      <c r="S221" s="104"/>
      <c r="T221" s="104"/>
      <c r="U221" s="104"/>
      <c r="V221" s="104"/>
      <c r="W221" s="104"/>
      <c r="X221" s="104"/>
      <c r="Y221" s="104"/>
      <c r="Z221" s="104"/>
      <c r="AA221" s="104"/>
      <c r="AB221" s="104"/>
      <c r="AC221" s="104"/>
    </row>
    <row r="222" spans="1:29">
      <c r="A222" s="104"/>
      <c r="B222" s="120"/>
      <c r="C222" s="104"/>
      <c r="D222" s="103"/>
      <c r="E222" s="120"/>
      <c r="F222" s="198"/>
      <c r="G222" s="104"/>
      <c r="H222" s="104"/>
      <c r="I222" s="104"/>
      <c r="J222" s="104"/>
      <c r="K222" s="104"/>
      <c r="L222" s="104"/>
      <c r="M222" s="104"/>
      <c r="N222" s="104"/>
      <c r="O222" s="104"/>
      <c r="P222" s="104"/>
      <c r="Q222" s="104"/>
      <c r="R222" s="104"/>
      <c r="S222" s="104"/>
      <c r="T222" s="104"/>
      <c r="U222" s="104"/>
      <c r="V222" s="104"/>
      <c r="W222" s="104"/>
      <c r="X222" s="104"/>
      <c r="Y222" s="104"/>
      <c r="Z222" s="104"/>
      <c r="AA222" s="104"/>
      <c r="AB222" s="104"/>
      <c r="AC222" s="104"/>
    </row>
    <row r="223" spans="1:29">
      <c r="A223" s="104"/>
      <c r="B223" s="120"/>
      <c r="C223" s="104"/>
      <c r="D223" s="103"/>
      <c r="E223" s="120"/>
      <c r="F223" s="198"/>
      <c r="G223" s="104"/>
      <c r="H223" s="104"/>
      <c r="I223" s="104"/>
      <c r="J223" s="104"/>
      <c r="K223" s="104"/>
      <c r="L223" s="104"/>
      <c r="M223" s="104"/>
      <c r="N223" s="104"/>
      <c r="O223" s="104"/>
      <c r="P223" s="104"/>
      <c r="Q223" s="104"/>
      <c r="R223" s="104"/>
      <c r="S223" s="104"/>
      <c r="T223" s="104"/>
      <c r="U223" s="104"/>
      <c r="V223" s="104"/>
      <c r="W223" s="104"/>
      <c r="X223" s="104"/>
      <c r="Y223" s="104"/>
      <c r="Z223" s="104"/>
      <c r="AA223" s="104"/>
      <c r="AB223" s="104"/>
      <c r="AC223" s="104"/>
    </row>
    <row r="224" spans="1:29">
      <c r="A224" s="104"/>
      <c r="B224" s="120"/>
      <c r="C224" s="104"/>
      <c r="D224" s="103"/>
      <c r="E224" s="120"/>
      <c r="F224" s="198"/>
      <c r="G224" s="104"/>
      <c r="H224" s="104"/>
      <c r="I224" s="104"/>
      <c r="J224" s="104"/>
      <c r="K224" s="104"/>
      <c r="L224" s="104"/>
      <c r="M224" s="104"/>
      <c r="N224" s="104"/>
      <c r="O224" s="104"/>
      <c r="P224" s="104"/>
      <c r="Q224" s="104"/>
      <c r="R224" s="104"/>
      <c r="S224" s="104"/>
      <c r="T224" s="104"/>
      <c r="U224" s="104"/>
      <c r="V224" s="104"/>
      <c r="W224" s="104"/>
      <c r="X224" s="104"/>
      <c r="Y224" s="104"/>
      <c r="Z224" s="104"/>
      <c r="AA224" s="104"/>
      <c r="AB224" s="104"/>
      <c r="AC224" s="104"/>
    </row>
    <row r="225" spans="1:29">
      <c r="A225" s="104"/>
      <c r="B225" s="120"/>
      <c r="C225" s="104"/>
      <c r="D225" s="103"/>
      <c r="E225" s="120"/>
      <c r="F225" s="198"/>
      <c r="G225" s="104"/>
      <c r="H225" s="104"/>
      <c r="I225" s="104"/>
      <c r="J225" s="104"/>
      <c r="K225" s="104"/>
      <c r="L225" s="104"/>
      <c r="M225" s="104"/>
      <c r="N225" s="104"/>
      <c r="O225" s="104"/>
      <c r="P225" s="104"/>
      <c r="Q225" s="104"/>
      <c r="R225" s="104"/>
      <c r="S225" s="104"/>
      <c r="T225" s="104"/>
      <c r="U225" s="104"/>
      <c r="V225" s="104"/>
      <c r="W225" s="104"/>
      <c r="X225" s="104"/>
      <c r="Y225" s="104"/>
      <c r="Z225" s="104"/>
      <c r="AA225" s="104"/>
      <c r="AB225" s="104"/>
      <c r="AC225" s="104"/>
    </row>
    <row r="226" spans="1:29">
      <c r="A226" s="104"/>
      <c r="B226" s="120"/>
      <c r="C226" s="104"/>
      <c r="D226" s="103"/>
      <c r="E226" s="120"/>
      <c r="F226" s="198"/>
      <c r="G226" s="104"/>
      <c r="H226" s="104"/>
      <c r="I226" s="104"/>
      <c r="J226" s="104"/>
      <c r="K226" s="104"/>
      <c r="L226" s="104"/>
      <c r="M226" s="104"/>
      <c r="N226" s="104"/>
      <c r="O226" s="104"/>
      <c r="P226" s="104"/>
      <c r="Q226" s="104"/>
      <c r="R226" s="104"/>
      <c r="S226" s="104"/>
      <c r="T226" s="104"/>
      <c r="U226" s="104"/>
      <c r="V226" s="104"/>
      <c r="W226" s="104"/>
      <c r="X226" s="104"/>
      <c r="Y226" s="104"/>
      <c r="Z226" s="104"/>
      <c r="AA226" s="104"/>
      <c r="AB226" s="104"/>
      <c r="AC226" s="104"/>
    </row>
    <row r="227" spans="1:29">
      <c r="A227" s="104"/>
      <c r="B227" s="120"/>
      <c r="C227" s="104"/>
      <c r="D227" s="103"/>
      <c r="E227" s="120"/>
      <c r="F227" s="198"/>
      <c r="G227" s="104"/>
      <c r="H227" s="104"/>
      <c r="I227" s="104"/>
      <c r="J227" s="104"/>
      <c r="K227" s="104"/>
      <c r="L227" s="104"/>
      <c r="M227" s="104"/>
      <c r="N227" s="104"/>
      <c r="O227" s="104"/>
      <c r="P227" s="104"/>
      <c r="Q227" s="104"/>
      <c r="R227" s="104"/>
      <c r="S227" s="104"/>
      <c r="T227" s="104"/>
      <c r="U227" s="104"/>
      <c r="V227" s="104"/>
      <c r="W227" s="104"/>
      <c r="X227" s="104"/>
      <c r="Y227" s="104"/>
      <c r="Z227" s="104"/>
      <c r="AA227" s="104"/>
      <c r="AB227" s="104"/>
      <c r="AC227" s="104"/>
    </row>
    <row r="228" spans="1:29">
      <c r="A228" s="104"/>
      <c r="B228" s="120"/>
      <c r="C228" s="104"/>
      <c r="D228" s="103"/>
      <c r="E228" s="120"/>
      <c r="F228" s="198"/>
      <c r="G228" s="104"/>
      <c r="H228" s="104"/>
      <c r="I228" s="104"/>
      <c r="J228" s="104"/>
      <c r="K228" s="104"/>
      <c r="L228" s="104"/>
      <c r="M228" s="104"/>
      <c r="N228" s="104"/>
      <c r="O228" s="104"/>
      <c r="P228" s="104"/>
      <c r="Q228" s="104"/>
      <c r="R228" s="104"/>
      <c r="S228" s="104"/>
      <c r="T228" s="104"/>
      <c r="U228" s="104"/>
      <c r="V228" s="104"/>
      <c r="W228" s="104"/>
      <c r="X228" s="104"/>
      <c r="Y228" s="104"/>
      <c r="Z228" s="104"/>
      <c r="AA228" s="104"/>
      <c r="AB228" s="104"/>
      <c r="AC228" s="104"/>
    </row>
    <row r="229" spans="1:29">
      <c r="A229" s="104"/>
      <c r="B229" s="120"/>
      <c r="C229" s="104"/>
      <c r="D229" s="103"/>
      <c r="E229" s="120"/>
      <c r="F229" s="198"/>
      <c r="G229" s="104"/>
      <c r="H229" s="104"/>
      <c r="I229" s="104"/>
      <c r="J229" s="104"/>
      <c r="K229" s="104"/>
      <c r="L229" s="104"/>
      <c r="M229" s="104"/>
      <c r="N229" s="104"/>
      <c r="O229" s="104"/>
      <c r="P229" s="104"/>
      <c r="Q229" s="104"/>
      <c r="R229" s="104"/>
      <c r="S229" s="104"/>
      <c r="T229" s="104"/>
      <c r="U229" s="104"/>
      <c r="V229" s="104"/>
      <c r="W229" s="104"/>
      <c r="X229" s="104"/>
      <c r="Y229" s="104"/>
      <c r="Z229" s="104"/>
      <c r="AA229" s="104"/>
      <c r="AB229" s="104"/>
      <c r="AC229" s="104"/>
    </row>
    <row r="230" spans="1:29">
      <c r="A230" s="104"/>
      <c r="B230" s="120"/>
      <c r="C230" s="104"/>
      <c r="D230" s="103"/>
      <c r="E230" s="120"/>
      <c r="F230" s="198"/>
      <c r="G230" s="104"/>
      <c r="H230" s="104"/>
      <c r="I230" s="104"/>
      <c r="J230" s="104"/>
      <c r="K230" s="104"/>
      <c r="L230" s="104"/>
      <c r="M230" s="104"/>
      <c r="N230" s="104"/>
      <c r="O230" s="104"/>
      <c r="P230" s="104"/>
      <c r="Q230" s="104"/>
      <c r="R230" s="104"/>
      <c r="S230" s="104"/>
      <c r="T230" s="104"/>
      <c r="U230" s="104"/>
      <c r="V230" s="104"/>
      <c r="W230" s="104"/>
      <c r="X230" s="104"/>
      <c r="Y230" s="104"/>
      <c r="Z230" s="104"/>
      <c r="AA230" s="104"/>
      <c r="AB230" s="104"/>
      <c r="AC230" s="104"/>
    </row>
    <row r="231" spans="1:29">
      <c r="A231" s="104"/>
      <c r="B231" s="120"/>
      <c r="C231" s="104"/>
      <c r="D231" s="103"/>
      <c r="E231" s="120"/>
      <c r="F231" s="198"/>
      <c r="G231" s="104"/>
      <c r="H231" s="104"/>
      <c r="I231" s="104"/>
      <c r="J231" s="104"/>
      <c r="K231" s="104"/>
      <c r="L231" s="104"/>
      <c r="M231" s="104"/>
      <c r="N231" s="104"/>
      <c r="O231" s="104"/>
      <c r="P231" s="104"/>
      <c r="Q231" s="104"/>
      <c r="R231" s="104"/>
      <c r="S231" s="104"/>
      <c r="T231" s="104"/>
      <c r="U231" s="104"/>
      <c r="V231" s="104"/>
      <c r="W231" s="104"/>
      <c r="X231" s="104"/>
      <c r="Y231" s="104"/>
      <c r="Z231" s="104"/>
      <c r="AA231" s="104"/>
      <c r="AB231" s="104"/>
      <c r="AC231" s="104"/>
    </row>
    <row r="232" spans="1:29">
      <c r="A232" s="104"/>
      <c r="B232" s="120"/>
      <c r="C232" s="104"/>
      <c r="D232" s="103"/>
      <c r="E232" s="120"/>
      <c r="F232" s="198"/>
      <c r="G232" s="104"/>
      <c r="H232" s="104"/>
      <c r="I232" s="104"/>
      <c r="J232" s="104"/>
      <c r="K232" s="104"/>
      <c r="L232" s="104"/>
      <c r="M232" s="104"/>
      <c r="N232" s="104"/>
      <c r="O232" s="104"/>
      <c r="P232" s="104"/>
      <c r="Q232" s="104"/>
      <c r="R232" s="104"/>
      <c r="S232" s="104"/>
      <c r="T232" s="104"/>
      <c r="U232" s="104"/>
      <c r="V232" s="104"/>
      <c r="W232" s="104"/>
      <c r="X232" s="104"/>
      <c r="Y232" s="104"/>
      <c r="Z232" s="104"/>
      <c r="AA232" s="104"/>
      <c r="AB232" s="104"/>
      <c r="AC232" s="104"/>
    </row>
    <row r="233" spans="1:29">
      <c r="A233" s="104"/>
      <c r="B233" s="120"/>
      <c r="C233" s="104"/>
      <c r="D233" s="103"/>
      <c r="E233" s="120"/>
      <c r="F233" s="198"/>
      <c r="G233" s="104"/>
      <c r="H233" s="104"/>
      <c r="I233" s="104"/>
      <c r="J233" s="104"/>
      <c r="K233" s="104"/>
      <c r="L233" s="104"/>
      <c r="M233" s="104"/>
      <c r="N233" s="104"/>
      <c r="O233" s="104"/>
      <c r="P233" s="104"/>
      <c r="Q233" s="104"/>
      <c r="R233" s="104"/>
      <c r="S233" s="104"/>
      <c r="T233" s="104"/>
      <c r="U233" s="104"/>
      <c r="V233" s="104"/>
      <c r="W233" s="104"/>
      <c r="X233" s="104"/>
      <c r="Y233" s="104"/>
      <c r="Z233" s="104"/>
      <c r="AA233" s="104"/>
      <c r="AB233" s="104"/>
      <c r="AC233" s="104"/>
    </row>
    <row r="234" spans="1:29">
      <c r="A234" s="104"/>
      <c r="B234" s="120"/>
      <c r="C234" s="104"/>
      <c r="D234" s="103"/>
      <c r="E234" s="120"/>
      <c r="F234" s="198"/>
      <c r="G234" s="104"/>
      <c r="H234" s="104"/>
      <c r="I234" s="104"/>
      <c r="J234" s="104"/>
      <c r="K234" s="104"/>
      <c r="L234" s="104"/>
      <c r="M234" s="104"/>
      <c r="N234" s="104"/>
      <c r="O234" s="104"/>
      <c r="P234" s="104"/>
      <c r="Q234" s="104"/>
      <c r="R234" s="104"/>
      <c r="S234" s="104"/>
      <c r="T234" s="104"/>
      <c r="U234" s="104"/>
      <c r="V234" s="104"/>
      <c r="W234" s="104"/>
      <c r="X234" s="104"/>
      <c r="Y234" s="104"/>
      <c r="Z234" s="104"/>
      <c r="AA234" s="104"/>
      <c r="AB234" s="104"/>
      <c r="AC234" s="104"/>
    </row>
    <row r="235" spans="1:29">
      <c r="A235" s="104"/>
      <c r="B235" s="120"/>
      <c r="C235" s="104"/>
      <c r="D235" s="103"/>
      <c r="E235" s="120"/>
      <c r="F235" s="198"/>
      <c r="G235" s="104"/>
      <c r="H235" s="104"/>
      <c r="I235" s="104"/>
      <c r="J235" s="104"/>
      <c r="K235" s="104"/>
      <c r="L235" s="104"/>
      <c r="M235" s="104"/>
      <c r="N235" s="104"/>
      <c r="O235" s="104"/>
      <c r="P235" s="104"/>
      <c r="Q235" s="104"/>
      <c r="R235" s="104"/>
      <c r="S235" s="104"/>
      <c r="T235" s="104"/>
      <c r="U235" s="104"/>
      <c r="V235" s="104"/>
      <c r="W235" s="104"/>
      <c r="X235" s="104"/>
      <c r="Y235" s="104"/>
      <c r="Z235" s="104"/>
      <c r="AA235" s="104"/>
      <c r="AB235" s="104"/>
      <c r="AC235" s="104"/>
    </row>
    <row r="236" spans="1:29">
      <c r="A236" s="104"/>
      <c r="B236" s="120"/>
      <c r="C236" s="104"/>
      <c r="D236" s="103"/>
      <c r="E236" s="120"/>
      <c r="F236" s="198"/>
      <c r="G236" s="104"/>
      <c r="H236" s="104"/>
      <c r="I236" s="104"/>
      <c r="J236" s="104"/>
      <c r="K236" s="104"/>
      <c r="L236" s="104"/>
      <c r="M236" s="104"/>
      <c r="N236" s="104"/>
      <c r="O236" s="104"/>
      <c r="P236" s="104"/>
      <c r="Q236" s="104"/>
      <c r="R236" s="104"/>
      <c r="S236" s="104"/>
      <c r="T236" s="104"/>
      <c r="U236" s="104"/>
      <c r="V236" s="104"/>
      <c r="W236" s="104"/>
      <c r="X236" s="104"/>
      <c r="Y236" s="104"/>
      <c r="Z236" s="104"/>
      <c r="AA236" s="104"/>
      <c r="AB236" s="104"/>
      <c r="AC236" s="104"/>
    </row>
    <row r="237" spans="1:29">
      <c r="A237" s="104"/>
      <c r="B237" s="120"/>
      <c r="C237" s="104"/>
      <c r="D237" s="103"/>
      <c r="E237" s="120"/>
      <c r="F237" s="198"/>
      <c r="G237" s="104"/>
      <c r="H237" s="104"/>
      <c r="I237" s="104"/>
      <c r="J237" s="104"/>
      <c r="K237" s="104"/>
      <c r="L237" s="104"/>
      <c r="M237" s="104"/>
      <c r="N237" s="104"/>
      <c r="O237" s="104"/>
      <c r="P237" s="104"/>
      <c r="Q237" s="104"/>
      <c r="R237" s="104"/>
      <c r="S237" s="104"/>
      <c r="T237" s="104"/>
      <c r="U237" s="104"/>
      <c r="V237" s="104"/>
      <c r="W237" s="104"/>
      <c r="X237" s="104"/>
      <c r="Y237" s="104"/>
      <c r="Z237" s="104"/>
      <c r="AA237" s="104"/>
      <c r="AB237" s="104"/>
      <c r="AC237" s="104"/>
    </row>
    <row r="238" spans="1:29">
      <c r="A238" s="104"/>
      <c r="B238" s="120"/>
      <c r="C238" s="104"/>
      <c r="D238" s="103"/>
      <c r="E238" s="120"/>
      <c r="F238" s="198"/>
      <c r="G238" s="104"/>
      <c r="H238" s="104"/>
      <c r="I238" s="104"/>
      <c r="J238" s="104"/>
      <c r="K238" s="104"/>
      <c r="L238" s="104"/>
      <c r="M238" s="104"/>
      <c r="N238" s="104"/>
      <c r="O238" s="104"/>
      <c r="P238" s="104"/>
      <c r="Q238" s="104"/>
      <c r="R238" s="104"/>
      <c r="S238" s="104"/>
      <c r="T238" s="104"/>
      <c r="U238" s="104"/>
      <c r="V238" s="104"/>
      <c r="W238" s="104"/>
      <c r="X238" s="104"/>
      <c r="Y238" s="104"/>
      <c r="Z238" s="104"/>
      <c r="AA238" s="104"/>
      <c r="AB238" s="104"/>
      <c r="AC238" s="104"/>
    </row>
    <row r="239" spans="1:29">
      <c r="A239" s="104"/>
      <c r="B239" s="120"/>
      <c r="C239" s="104"/>
      <c r="D239" s="103"/>
      <c r="E239" s="120"/>
      <c r="F239" s="198"/>
      <c r="G239" s="104"/>
      <c r="H239" s="104"/>
      <c r="I239" s="104"/>
      <c r="J239" s="104"/>
      <c r="K239" s="104"/>
      <c r="L239" s="104"/>
      <c r="M239" s="104"/>
      <c r="N239" s="104"/>
      <c r="O239" s="104"/>
      <c r="P239" s="104"/>
      <c r="Q239" s="104"/>
      <c r="R239" s="104"/>
      <c r="S239" s="104"/>
      <c r="T239" s="104"/>
      <c r="U239" s="104"/>
      <c r="V239" s="104"/>
      <c r="W239" s="104"/>
      <c r="X239" s="104"/>
      <c r="Y239" s="104"/>
      <c r="Z239" s="104"/>
      <c r="AA239" s="104"/>
      <c r="AB239" s="104"/>
      <c r="AC239" s="104"/>
    </row>
    <row r="240" spans="1:29">
      <c r="A240" s="104"/>
      <c r="B240" s="120"/>
      <c r="C240" s="104"/>
      <c r="D240" s="103"/>
      <c r="E240" s="120"/>
      <c r="F240" s="198"/>
      <c r="G240" s="104"/>
      <c r="H240" s="104"/>
      <c r="I240" s="104"/>
      <c r="J240" s="104"/>
      <c r="K240" s="104"/>
      <c r="L240" s="104"/>
      <c r="M240" s="104"/>
      <c r="N240" s="104"/>
      <c r="O240" s="104"/>
      <c r="P240" s="104"/>
      <c r="Q240" s="104"/>
      <c r="R240" s="104"/>
      <c r="S240" s="104"/>
      <c r="T240" s="104"/>
      <c r="U240" s="104"/>
      <c r="V240" s="104"/>
      <c r="W240" s="104"/>
      <c r="X240" s="104"/>
      <c r="Y240" s="104"/>
      <c r="Z240" s="104"/>
      <c r="AA240" s="104"/>
      <c r="AB240" s="104"/>
      <c r="AC240" s="104"/>
    </row>
    <row r="241" spans="1:29">
      <c r="A241" s="104"/>
      <c r="B241" s="120"/>
      <c r="C241" s="104"/>
      <c r="D241" s="103"/>
      <c r="E241" s="120"/>
      <c r="F241" s="198"/>
      <c r="G241" s="104"/>
      <c r="H241" s="104"/>
      <c r="I241" s="104"/>
      <c r="J241" s="104"/>
      <c r="K241" s="104"/>
      <c r="L241" s="104"/>
      <c r="M241" s="104"/>
      <c r="N241" s="104"/>
      <c r="O241" s="104"/>
      <c r="P241" s="104"/>
      <c r="Q241" s="104"/>
      <c r="R241" s="104"/>
      <c r="S241" s="104"/>
      <c r="T241" s="104"/>
      <c r="U241" s="104"/>
      <c r="V241" s="104"/>
      <c r="W241" s="104"/>
      <c r="X241" s="104"/>
      <c r="Y241" s="104"/>
      <c r="Z241" s="104"/>
      <c r="AA241" s="104"/>
      <c r="AB241" s="104"/>
      <c r="AC241" s="104"/>
    </row>
    <row r="242" spans="1:29">
      <c r="A242" s="104"/>
      <c r="B242" s="120"/>
      <c r="C242" s="104"/>
      <c r="D242" s="103"/>
      <c r="E242" s="120"/>
      <c r="F242" s="198"/>
      <c r="G242" s="104"/>
      <c r="H242" s="104"/>
      <c r="I242" s="104"/>
      <c r="J242" s="104"/>
      <c r="K242" s="104"/>
      <c r="L242" s="104"/>
      <c r="M242" s="104"/>
      <c r="N242" s="104"/>
      <c r="O242" s="104"/>
      <c r="P242" s="104"/>
      <c r="Q242" s="104"/>
      <c r="R242" s="104"/>
      <c r="S242" s="104"/>
      <c r="T242" s="104"/>
      <c r="U242" s="104"/>
      <c r="V242" s="104"/>
      <c r="W242" s="104"/>
      <c r="X242" s="104"/>
      <c r="Y242" s="104"/>
      <c r="Z242" s="104"/>
      <c r="AA242" s="104"/>
      <c r="AB242" s="104"/>
      <c r="AC242" s="104"/>
    </row>
    <row r="243" spans="1:29">
      <c r="A243" s="104"/>
      <c r="B243" s="120"/>
      <c r="C243" s="104"/>
      <c r="D243" s="103"/>
      <c r="E243" s="120"/>
      <c r="F243" s="198"/>
      <c r="G243" s="104"/>
      <c r="H243" s="104"/>
      <c r="I243" s="104"/>
      <c r="J243" s="104"/>
      <c r="K243" s="104"/>
      <c r="L243" s="104"/>
      <c r="M243" s="104"/>
      <c r="N243" s="104"/>
      <c r="O243" s="104"/>
      <c r="P243" s="104"/>
      <c r="Q243" s="104"/>
      <c r="R243" s="104"/>
      <c r="S243" s="104"/>
      <c r="T243" s="104"/>
      <c r="U243" s="104"/>
      <c r="V243" s="104"/>
      <c r="W243" s="104"/>
      <c r="X243" s="104"/>
      <c r="Y243" s="104"/>
      <c r="Z243" s="104"/>
      <c r="AA243" s="104"/>
      <c r="AB243" s="104"/>
      <c r="AC243" s="104"/>
    </row>
    <row r="244" spans="1:29">
      <c r="A244" s="104"/>
      <c r="B244" s="120"/>
      <c r="C244" s="104"/>
      <c r="D244" s="103"/>
      <c r="E244" s="120"/>
      <c r="F244" s="198"/>
      <c r="G244" s="104"/>
      <c r="H244" s="104"/>
      <c r="I244" s="104"/>
      <c r="J244" s="104"/>
      <c r="K244" s="104"/>
      <c r="L244" s="104"/>
      <c r="M244" s="104"/>
      <c r="N244" s="104"/>
      <c r="O244" s="104"/>
      <c r="P244" s="104"/>
      <c r="Q244" s="104"/>
      <c r="R244" s="104"/>
      <c r="S244" s="104"/>
      <c r="T244" s="104"/>
      <c r="U244" s="104"/>
      <c r="V244" s="104"/>
      <c r="W244" s="104"/>
      <c r="X244" s="104"/>
      <c r="Y244" s="104"/>
      <c r="Z244" s="104"/>
      <c r="AA244" s="104"/>
      <c r="AB244" s="104"/>
      <c r="AC244" s="104"/>
    </row>
    <row r="245" spans="1:29">
      <c r="A245" s="104"/>
      <c r="B245" s="120"/>
      <c r="C245" s="104"/>
      <c r="D245" s="103"/>
      <c r="E245" s="120"/>
      <c r="F245" s="198"/>
      <c r="G245" s="104"/>
      <c r="H245" s="104"/>
      <c r="I245" s="104"/>
      <c r="J245" s="104"/>
      <c r="K245" s="104"/>
      <c r="L245" s="104"/>
      <c r="M245" s="104"/>
      <c r="N245" s="104"/>
      <c r="O245" s="104"/>
      <c r="P245" s="104"/>
      <c r="Q245" s="104"/>
      <c r="R245" s="104"/>
      <c r="S245" s="104"/>
      <c r="T245" s="104"/>
      <c r="U245" s="104"/>
      <c r="V245" s="104"/>
      <c r="W245" s="104"/>
      <c r="X245" s="104"/>
      <c r="Y245" s="104"/>
      <c r="Z245" s="104"/>
      <c r="AA245" s="104"/>
      <c r="AB245" s="104"/>
      <c r="AC245" s="104"/>
    </row>
    <row r="246" spans="1:29">
      <c r="A246" s="104"/>
      <c r="B246" s="120"/>
      <c r="C246" s="104"/>
      <c r="D246" s="103"/>
      <c r="E246" s="120"/>
      <c r="F246" s="198"/>
      <c r="G246" s="104"/>
      <c r="H246" s="104"/>
      <c r="I246" s="104"/>
      <c r="J246" s="104"/>
      <c r="K246" s="104"/>
      <c r="L246" s="104"/>
      <c r="M246" s="104"/>
      <c r="N246" s="104"/>
      <c r="O246" s="104"/>
      <c r="P246" s="104"/>
      <c r="Q246" s="104"/>
      <c r="R246" s="104"/>
      <c r="S246" s="104"/>
      <c r="T246" s="104"/>
      <c r="U246" s="104"/>
      <c r="V246" s="104"/>
      <c r="W246" s="104"/>
      <c r="X246" s="104"/>
      <c r="Y246" s="104"/>
      <c r="Z246" s="104"/>
      <c r="AA246" s="104"/>
      <c r="AB246" s="104"/>
      <c r="AC246" s="104"/>
    </row>
    <row r="247" spans="1:29">
      <c r="A247" s="104"/>
      <c r="B247" s="120"/>
      <c r="C247" s="104"/>
      <c r="D247" s="103"/>
      <c r="E247" s="120"/>
      <c r="F247" s="198"/>
      <c r="G247" s="104"/>
      <c r="H247" s="104"/>
      <c r="I247" s="104"/>
      <c r="J247" s="104"/>
      <c r="K247" s="104"/>
      <c r="L247" s="104"/>
      <c r="M247" s="104"/>
      <c r="N247" s="104"/>
      <c r="O247" s="104"/>
      <c r="P247" s="104"/>
      <c r="Q247" s="104"/>
      <c r="R247" s="104"/>
      <c r="S247" s="104"/>
      <c r="T247" s="104"/>
      <c r="U247" s="104"/>
      <c r="V247" s="104"/>
      <c r="W247" s="104"/>
      <c r="X247" s="104"/>
      <c r="Y247" s="104"/>
      <c r="Z247" s="104"/>
      <c r="AA247" s="104"/>
      <c r="AB247" s="104"/>
      <c r="AC247" s="104"/>
    </row>
    <row r="248" spans="1:29">
      <c r="A248" s="104"/>
      <c r="B248" s="120"/>
      <c r="C248" s="104"/>
      <c r="D248" s="103"/>
      <c r="E248" s="120"/>
      <c r="F248" s="198"/>
      <c r="G248" s="104"/>
      <c r="H248" s="104"/>
      <c r="I248" s="104"/>
      <c r="J248" s="104"/>
      <c r="K248" s="104"/>
      <c r="L248" s="104"/>
      <c r="M248" s="104"/>
      <c r="N248" s="104"/>
      <c r="O248" s="104"/>
      <c r="P248" s="104"/>
      <c r="Q248" s="104"/>
      <c r="R248" s="104"/>
      <c r="S248" s="104"/>
      <c r="T248" s="104"/>
      <c r="U248" s="104"/>
      <c r="V248" s="104"/>
      <c r="W248" s="104"/>
      <c r="X248" s="104"/>
      <c r="Y248" s="104"/>
      <c r="Z248" s="104"/>
      <c r="AA248" s="104"/>
      <c r="AB248" s="104"/>
      <c r="AC248" s="104"/>
    </row>
    <row r="249" spans="1:29">
      <c r="A249" s="104"/>
      <c r="B249" s="120"/>
      <c r="C249" s="104"/>
      <c r="D249" s="103"/>
      <c r="E249" s="120"/>
      <c r="F249" s="198"/>
      <c r="G249" s="104"/>
      <c r="H249" s="104"/>
      <c r="I249" s="104"/>
      <c r="J249" s="104"/>
      <c r="K249" s="104"/>
      <c r="L249" s="104"/>
      <c r="M249" s="104"/>
      <c r="N249" s="104"/>
      <c r="O249" s="104"/>
      <c r="P249" s="104"/>
      <c r="Q249" s="104"/>
      <c r="R249" s="104"/>
      <c r="S249" s="104"/>
      <c r="T249" s="104"/>
      <c r="U249" s="104"/>
      <c r="V249" s="104"/>
      <c r="W249" s="104"/>
      <c r="X249" s="104"/>
      <c r="Y249" s="104"/>
      <c r="Z249" s="104"/>
      <c r="AA249" s="104"/>
      <c r="AB249" s="104"/>
      <c r="AC249" s="104"/>
    </row>
    <row r="250" spans="1:29">
      <c r="A250" s="104"/>
      <c r="B250" s="120"/>
      <c r="C250" s="104"/>
      <c r="D250" s="103"/>
      <c r="E250" s="120"/>
      <c r="F250" s="198"/>
      <c r="G250" s="104"/>
      <c r="H250" s="104"/>
      <c r="I250" s="104"/>
      <c r="J250" s="104"/>
      <c r="K250" s="104"/>
      <c r="L250" s="104"/>
      <c r="M250" s="104"/>
      <c r="N250" s="104"/>
      <c r="O250" s="104"/>
      <c r="P250" s="104"/>
      <c r="Q250" s="104"/>
      <c r="R250" s="104"/>
      <c r="S250" s="104"/>
      <c r="T250" s="104"/>
      <c r="U250" s="104"/>
      <c r="V250" s="104"/>
      <c r="W250" s="104"/>
      <c r="X250" s="104"/>
      <c r="Y250" s="104"/>
      <c r="Z250" s="104"/>
      <c r="AA250" s="104"/>
      <c r="AB250" s="104"/>
      <c r="AC250" s="104"/>
    </row>
    <row r="251" spans="1:29">
      <c r="A251" s="104"/>
      <c r="B251" s="120"/>
      <c r="C251" s="104"/>
      <c r="D251" s="103"/>
      <c r="E251" s="120"/>
      <c r="F251" s="198"/>
      <c r="G251" s="104"/>
      <c r="H251" s="104"/>
      <c r="I251" s="104"/>
      <c r="J251" s="104"/>
      <c r="K251" s="104"/>
      <c r="L251" s="104"/>
      <c r="M251" s="104"/>
      <c r="N251" s="104"/>
      <c r="O251" s="104"/>
      <c r="P251" s="104"/>
      <c r="Q251" s="104"/>
      <c r="R251" s="104"/>
      <c r="S251" s="104"/>
      <c r="T251" s="104"/>
      <c r="U251" s="104"/>
      <c r="V251" s="104"/>
      <c r="W251" s="104"/>
      <c r="X251" s="104"/>
      <c r="Y251" s="104"/>
      <c r="Z251" s="104"/>
      <c r="AA251" s="104"/>
      <c r="AB251" s="104"/>
      <c r="AC251" s="104"/>
    </row>
    <row r="252" spans="1:29">
      <c r="A252" s="104"/>
      <c r="B252" s="120"/>
      <c r="C252" s="104"/>
      <c r="D252" s="103"/>
      <c r="E252" s="120"/>
      <c r="F252" s="198"/>
      <c r="G252" s="104"/>
      <c r="H252" s="104"/>
      <c r="I252" s="104"/>
      <c r="J252" s="104"/>
      <c r="K252" s="104"/>
      <c r="L252" s="104"/>
      <c r="M252" s="104"/>
      <c r="N252" s="104"/>
      <c r="O252" s="104"/>
      <c r="P252" s="104"/>
      <c r="Q252" s="104"/>
      <c r="R252" s="104"/>
      <c r="S252" s="104"/>
      <c r="T252" s="104"/>
      <c r="U252" s="104"/>
      <c r="V252" s="104"/>
      <c r="W252" s="104"/>
      <c r="X252" s="104"/>
      <c r="Y252" s="104"/>
      <c r="Z252" s="104"/>
      <c r="AA252" s="104"/>
      <c r="AB252" s="104"/>
      <c r="AC252" s="104"/>
    </row>
    <row r="253" spans="1:29">
      <c r="A253" s="104"/>
      <c r="B253" s="120"/>
      <c r="C253" s="104"/>
      <c r="D253" s="103"/>
      <c r="E253" s="120"/>
      <c r="F253" s="198"/>
      <c r="G253" s="104"/>
      <c r="H253" s="104"/>
      <c r="I253" s="104"/>
      <c r="J253" s="104"/>
      <c r="K253" s="104"/>
      <c r="L253" s="104"/>
      <c r="M253" s="104"/>
      <c r="N253" s="104"/>
      <c r="O253" s="104"/>
      <c r="P253" s="104"/>
      <c r="Q253" s="104"/>
      <c r="R253" s="104"/>
      <c r="S253" s="104"/>
      <c r="T253" s="104"/>
      <c r="U253" s="104"/>
      <c r="V253" s="104"/>
      <c r="W253" s="104"/>
      <c r="X253" s="104"/>
      <c r="Y253" s="104"/>
      <c r="Z253" s="104"/>
      <c r="AA253" s="104"/>
      <c r="AB253" s="104"/>
      <c r="AC253" s="104"/>
    </row>
    <row r="254" spans="1:29">
      <c r="A254" s="104"/>
      <c r="B254" s="120"/>
      <c r="C254" s="104"/>
      <c r="D254" s="103"/>
      <c r="E254" s="120"/>
      <c r="F254" s="198"/>
      <c r="G254" s="104"/>
      <c r="H254" s="104"/>
      <c r="I254" s="104"/>
      <c r="J254" s="104"/>
      <c r="K254" s="104"/>
      <c r="L254" s="104"/>
      <c r="M254" s="104"/>
      <c r="N254" s="104"/>
      <c r="O254" s="104"/>
      <c r="P254" s="104"/>
      <c r="Q254" s="104"/>
      <c r="R254" s="104"/>
      <c r="S254" s="104"/>
      <c r="T254" s="104"/>
      <c r="U254" s="104"/>
      <c r="V254" s="104"/>
      <c r="W254" s="104"/>
      <c r="X254" s="104"/>
      <c r="Y254" s="104"/>
      <c r="Z254" s="104"/>
      <c r="AA254" s="104"/>
      <c r="AB254" s="104"/>
      <c r="AC254" s="104"/>
    </row>
    <row r="255" spans="1:29">
      <c r="A255" s="104"/>
      <c r="B255" s="120"/>
      <c r="C255" s="104"/>
      <c r="D255" s="103"/>
      <c r="E255" s="120"/>
      <c r="F255" s="198"/>
      <c r="G255" s="104"/>
      <c r="H255" s="104"/>
      <c r="I255" s="104"/>
      <c r="J255" s="104"/>
      <c r="K255" s="104"/>
      <c r="L255" s="104"/>
      <c r="M255" s="104"/>
      <c r="N255" s="104"/>
      <c r="O255" s="104"/>
      <c r="P255" s="104"/>
      <c r="Q255" s="104"/>
      <c r="R255" s="104"/>
      <c r="S255" s="104"/>
      <c r="T255" s="104"/>
      <c r="U255" s="104"/>
      <c r="V255" s="104"/>
      <c r="W255" s="104"/>
      <c r="X255" s="104"/>
      <c r="Y255" s="104"/>
      <c r="Z255" s="104"/>
      <c r="AA255" s="104"/>
      <c r="AB255" s="104"/>
      <c r="AC255" s="104"/>
    </row>
    <row r="256" spans="1:29">
      <c r="A256" s="104"/>
      <c r="B256" s="120"/>
      <c r="C256" s="104"/>
      <c r="D256" s="103"/>
      <c r="E256" s="120"/>
      <c r="F256" s="198"/>
      <c r="G256" s="104"/>
      <c r="H256" s="104"/>
      <c r="I256" s="104"/>
      <c r="J256" s="104"/>
      <c r="K256" s="104"/>
      <c r="L256" s="104"/>
      <c r="M256" s="104"/>
      <c r="N256" s="104"/>
      <c r="O256" s="104"/>
      <c r="P256" s="104"/>
      <c r="Q256" s="104"/>
      <c r="R256" s="104"/>
      <c r="S256" s="104"/>
      <c r="T256" s="104"/>
      <c r="U256" s="104"/>
      <c r="V256" s="104"/>
      <c r="W256" s="104"/>
      <c r="X256" s="104"/>
      <c r="Y256" s="104"/>
      <c r="Z256" s="104"/>
      <c r="AA256" s="104"/>
      <c r="AB256" s="104"/>
      <c r="AC256" s="104"/>
    </row>
    <row r="257" spans="1:29">
      <c r="A257" s="104"/>
      <c r="B257" s="120"/>
      <c r="C257" s="104"/>
      <c r="D257" s="103"/>
      <c r="E257" s="120"/>
      <c r="F257" s="198"/>
      <c r="G257" s="104"/>
      <c r="H257" s="104"/>
      <c r="I257" s="104"/>
      <c r="J257" s="104"/>
      <c r="K257" s="104"/>
      <c r="L257" s="104"/>
      <c r="M257" s="104"/>
      <c r="N257" s="104"/>
      <c r="O257" s="104"/>
      <c r="P257" s="104"/>
      <c r="Q257" s="104"/>
      <c r="R257" s="104"/>
      <c r="S257" s="104"/>
      <c r="T257" s="104"/>
      <c r="U257" s="104"/>
      <c r="V257" s="104"/>
      <c r="W257" s="104"/>
      <c r="X257" s="104"/>
      <c r="Y257" s="104"/>
      <c r="Z257" s="104"/>
      <c r="AA257" s="104"/>
      <c r="AB257" s="104"/>
      <c r="AC257" s="104"/>
    </row>
    <row r="258" spans="1:29">
      <c r="A258" s="104"/>
      <c r="B258" s="120"/>
      <c r="C258" s="104"/>
      <c r="D258" s="103"/>
      <c r="E258" s="120"/>
      <c r="F258" s="198"/>
      <c r="G258" s="104"/>
      <c r="H258" s="104"/>
      <c r="I258" s="104"/>
      <c r="J258" s="104"/>
      <c r="K258" s="104"/>
      <c r="L258" s="104"/>
      <c r="M258" s="104"/>
      <c r="N258" s="104"/>
      <c r="O258" s="104"/>
      <c r="P258" s="104"/>
      <c r="Q258" s="104"/>
      <c r="R258" s="104"/>
      <c r="S258" s="104"/>
      <c r="T258" s="104"/>
      <c r="U258" s="104"/>
      <c r="V258" s="104"/>
      <c r="W258" s="104"/>
      <c r="X258" s="104"/>
      <c r="Y258" s="104"/>
      <c r="Z258" s="104"/>
      <c r="AA258" s="104"/>
      <c r="AB258" s="104"/>
      <c r="AC258" s="104"/>
    </row>
    <row r="259" spans="1:29">
      <c r="A259" s="104"/>
      <c r="B259" s="120"/>
      <c r="C259" s="104"/>
      <c r="D259" s="103"/>
      <c r="E259" s="120"/>
      <c r="F259" s="198"/>
      <c r="G259" s="104"/>
      <c r="H259" s="104"/>
      <c r="I259" s="104"/>
      <c r="J259" s="104"/>
      <c r="K259" s="104"/>
      <c r="L259" s="104"/>
      <c r="M259" s="104"/>
      <c r="N259" s="104"/>
      <c r="O259" s="104"/>
      <c r="P259" s="104"/>
      <c r="Q259" s="104"/>
      <c r="R259" s="104"/>
      <c r="S259" s="104"/>
      <c r="T259" s="104"/>
      <c r="U259" s="104"/>
      <c r="V259" s="104"/>
      <c r="W259" s="104"/>
      <c r="X259" s="104"/>
      <c r="Y259" s="104"/>
      <c r="Z259" s="104"/>
      <c r="AA259" s="104"/>
      <c r="AB259" s="104"/>
      <c r="AC259" s="104"/>
    </row>
    <row r="260" spans="1:29">
      <c r="A260" s="104"/>
      <c r="B260" s="120"/>
      <c r="C260" s="104"/>
      <c r="D260" s="103"/>
      <c r="E260" s="120"/>
      <c r="F260" s="198"/>
      <c r="G260" s="104"/>
      <c r="H260" s="104"/>
      <c r="I260" s="104"/>
      <c r="J260" s="104"/>
      <c r="K260" s="104"/>
      <c r="L260" s="104"/>
      <c r="M260" s="104"/>
      <c r="N260" s="104"/>
      <c r="O260" s="104"/>
      <c r="P260" s="104"/>
      <c r="Q260" s="104"/>
      <c r="R260" s="104"/>
      <c r="S260" s="104"/>
      <c r="T260" s="104"/>
      <c r="U260" s="104"/>
      <c r="V260" s="104"/>
      <c r="W260" s="104"/>
      <c r="X260" s="104"/>
      <c r="Y260" s="104"/>
      <c r="Z260" s="104"/>
      <c r="AA260" s="104"/>
      <c r="AB260" s="104"/>
      <c r="AC260" s="104"/>
    </row>
    <row r="261" spans="1:29">
      <c r="A261" s="104"/>
      <c r="B261" s="120"/>
      <c r="C261" s="104"/>
      <c r="D261" s="103"/>
      <c r="E261" s="120"/>
      <c r="F261" s="198"/>
      <c r="G261" s="104"/>
      <c r="H261" s="104"/>
      <c r="I261" s="104"/>
      <c r="J261" s="104"/>
      <c r="K261" s="104"/>
      <c r="L261" s="104"/>
      <c r="M261" s="104"/>
      <c r="N261" s="104"/>
      <c r="O261" s="104"/>
      <c r="P261" s="104"/>
      <c r="Q261" s="104"/>
      <c r="R261" s="104"/>
      <c r="S261" s="104"/>
      <c r="T261" s="104"/>
      <c r="U261" s="104"/>
      <c r="V261" s="104"/>
      <c r="W261" s="104"/>
      <c r="X261" s="104"/>
      <c r="Y261" s="104"/>
      <c r="Z261" s="104"/>
      <c r="AA261" s="104"/>
      <c r="AB261" s="104"/>
      <c r="AC261" s="104"/>
    </row>
    <row r="262" spans="1:29">
      <c r="A262" s="104"/>
      <c r="B262" s="120"/>
      <c r="C262" s="104"/>
      <c r="D262" s="103"/>
      <c r="E262" s="120"/>
      <c r="F262" s="198"/>
      <c r="G262" s="104"/>
      <c r="H262" s="104"/>
      <c r="I262" s="104"/>
      <c r="J262" s="104"/>
      <c r="K262" s="104"/>
      <c r="L262" s="104"/>
      <c r="M262" s="104"/>
      <c r="N262" s="104"/>
      <c r="O262" s="104"/>
      <c r="P262" s="104"/>
      <c r="Q262" s="104"/>
      <c r="R262" s="104"/>
      <c r="S262" s="104"/>
      <c r="T262" s="104"/>
      <c r="U262" s="104"/>
      <c r="V262" s="104"/>
      <c r="W262" s="104"/>
      <c r="X262" s="104"/>
      <c r="Y262" s="104"/>
      <c r="Z262" s="104"/>
      <c r="AA262" s="104"/>
      <c r="AB262" s="104"/>
      <c r="AC262" s="104"/>
    </row>
    <row r="263" spans="1:29">
      <c r="A263" s="104"/>
      <c r="B263" s="120"/>
      <c r="C263" s="104"/>
      <c r="D263" s="103"/>
      <c r="E263" s="120"/>
      <c r="F263" s="198"/>
      <c r="G263" s="104"/>
      <c r="H263" s="104"/>
      <c r="I263" s="104"/>
      <c r="J263" s="104"/>
      <c r="K263" s="104"/>
      <c r="L263" s="104"/>
      <c r="M263" s="104"/>
      <c r="N263" s="104"/>
      <c r="O263" s="104"/>
      <c r="P263" s="104"/>
      <c r="Q263" s="104"/>
      <c r="R263" s="104"/>
      <c r="S263" s="104"/>
      <c r="T263" s="104"/>
      <c r="U263" s="104"/>
      <c r="V263" s="104"/>
      <c r="W263" s="104"/>
      <c r="X263" s="104"/>
      <c r="Y263" s="104"/>
      <c r="Z263" s="104"/>
      <c r="AA263" s="104"/>
      <c r="AB263" s="104"/>
      <c r="AC263" s="104"/>
    </row>
    <row r="264" spans="1:29">
      <c r="A264" s="104"/>
      <c r="B264" s="120"/>
      <c r="C264" s="104"/>
      <c r="D264" s="103"/>
      <c r="E264" s="120"/>
      <c r="F264" s="198"/>
      <c r="G264" s="104"/>
      <c r="H264" s="104"/>
      <c r="I264" s="104"/>
      <c r="J264" s="104"/>
      <c r="K264" s="104"/>
      <c r="L264" s="104"/>
      <c r="M264" s="104"/>
      <c r="N264" s="104"/>
      <c r="O264" s="104"/>
      <c r="P264" s="104"/>
      <c r="Q264" s="104"/>
      <c r="R264" s="104"/>
      <c r="S264" s="104"/>
      <c r="T264" s="104"/>
      <c r="U264" s="104"/>
      <c r="V264" s="104"/>
      <c r="W264" s="104"/>
      <c r="X264" s="104"/>
      <c r="Y264" s="104"/>
      <c r="Z264" s="104"/>
      <c r="AA264" s="104"/>
      <c r="AB264" s="104"/>
      <c r="AC264" s="104"/>
    </row>
    <row r="265" spans="1:29">
      <c r="A265" s="104"/>
      <c r="B265" s="120"/>
      <c r="C265" s="104"/>
      <c r="D265" s="103"/>
      <c r="E265" s="120"/>
      <c r="F265" s="198"/>
      <c r="G265" s="104"/>
      <c r="H265" s="104"/>
      <c r="I265" s="104"/>
      <c r="J265" s="104"/>
      <c r="K265" s="104"/>
      <c r="L265" s="104"/>
      <c r="M265" s="104"/>
      <c r="N265" s="104"/>
      <c r="O265" s="104"/>
      <c r="P265" s="104"/>
      <c r="Q265" s="104"/>
      <c r="R265" s="104"/>
      <c r="S265" s="104"/>
      <c r="T265" s="104"/>
      <c r="U265" s="104"/>
      <c r="V265" s="104"/>
      <c r="W265" s="104"/>
      <c r="X265" s="104"/>
      <c r="Y265" s="104"/>
      <c r="Z265" s="104"/>
      <c r="AA265" s="104"/>
      <c r="AB265" s="104"/>
      <c r="AC265" s="104"/>
    </row>
    <row r="266" spans="1:29">
      <c r="A266" s="104"/>
      <c r="B266" s="120"/>
      <c r="C266" s="104"/>
      <c r="D266" s="103"/>
      <c r="E266" s="120"/>
      <c r="F266" s="198"/>
      <c r="G266" s="104"/>
      <c r="H266" s="104"/>
      <c r="I266" s="104"/>
      <c r="J266" s="104"/>
      <c r="K266" s="104"/>
      <c r="L266" s="104"/>
      <c r="M266" s="104"/>
      <c r="N266" s="104"/>
      <c r="O266" s="104"/>
      <c r="P266" s="104"/>
      <c r="Q266" s="104"/>
      <c r="R266" s="104"/>
      <c r="S266" s="104"/>
      <c r="T266" s="104"/>
      <c r="U266" s="104"/>
      <c r="V266" s="104"/>
      <c r="W266" s="104"/>
      <c r="X266" s="104"/>
      <c r="Y266" s="104"/>
      <c r="Z266" s="104"/>
      <c r="AA266" s="104"/>
      <c r="AB266" s="104"/>
      <c r="AC266" s="104"/>
    </row>
    <row r="267" spans="1:29">
      <c r="A267" s="104"/>
      <c r="B267" s="120"/>
      <c r="C267" s="104"/>
      <c r="D267" s="103"/>
      <c r="E267" s="120"/>
      <c r="F267" s="198"/>
      <c r="G267" s="104"/>
      <c r="H267" s="104"/>
      <c r="I267" s="104"/>
      <c r="J267" s="104"/>
      <c r="K267" s="104"/>
      <c r="L267" s="104"/>
      <c r="M267" s="104"/>
      <c r="N267" s="104"/>
      <c r="O267" s="104"/>
      <c r="P267" s="104"/>
      <c r="Q267" s="104"/>
      <c r="R267" s="104"/>
      <c r="S267" s="104"/>
      <c r="T267" s="104"/>
      <c r="U267" s="104"/>
      <c r="V267" s="104"/>
      <c r="W267" s="104"/>
      <c r="X267" s="104"/>
      <c r="Y267" s="104"/>
      <c r="Z267" s="104"/>
      <c r="AA267" s="104"/>
      <c r="AB267" s="104"/>
      <c r="AC267" s="104"/>
    </row>
    <row r="268" spans="1:29">
      <c r="A268" s="104"/>
      <c r="B268" s="120"/>
      <c r="C268" s="104"/>
      <c r="D268" s="103"/>
      <c r="E268" s="120"/>
      <c r="F268" s="198"/>
      <c r="G268" s="104"/>
      <c r="H268" s="104"/>
      <c r="I268" s="104"/>
      <c r="J268" s="104"/>
      <c r="K268" s="104"/>
      <c r="L268" s="104"/>
      <c r="M268" s="104"/>
      <c r="N268" s="104"/>
      <c r="O268" s="104"/>
      <c r="P268" s="104"/>
      <c r="Q268" s="104"/>
      <c r="R268" s="104"/>
      <c r="S268" s="104"/>
      <c r="T268" s="104"/>
      <c r="U268" s="104"/>
      <c r="V268" s="104"/>
      <c r="W268" s="104"/>
      <c r="X268" s="104"/>
      <c r="Y268" s="104"/>
      <c r="Z268" s="104"/>
      <c r="AA268" s="104"/>
      <c r="AB268" s="104"/>
      <c r="AC268" s="104"/>
    </row>
    <row r="269" spans="1:29">
      <c r="A269" s="104"/>
      <c r="B269" s="120"/>
      <c r="C269" s="104"/>
      <c r="D269" s="103"/>
      <c r="E269" s="120"/>
      <c r="F269" s="198"/>
      <c r="G269" s="104"/>
      <c r="H269" s="104"/>
      <c r="I269" s="104"/>
      <c r="J269" s="104"/>
      <c r="K269" s="104"/>
      <c r="L269" s="104"/>
      <c r="M269" s="104"/>
      <c r="N269" s="104"/>
      <c r="O269" s="104"/>
      <c r="P269" s="104"/>
      <c r="Q269" s="104"/>
      <c r="R269" s="104"/>
      <c r="S269" s="104"/>
      <c r="T269" s="104"/>
      <c r="U269" s="104"/>
      <c r="V269" s="104"/>
      <c r="W269" s="104"/>
      <c r="X269" s="104"/>
      <c r="Y269" s="104"/>
      <c r="Z269" s="104"/>
      <c r="AA269" s="104"/>
      <c r="AB269" s="104"/>
      <c r="AC269" s="104"/>
    </row>
    <row r="270" spans="1:29">
      <c r="A270" s="104"/>
      <c r="B270" s="120"/>
      <c r="C270" s="104"/>
      <c r="D270" s="103"/>
      <c r="E270" s="120"/>
      <c r="F270" s="198"/>
      <c r="G270" s="104"/>
      <c r="H270" s="104"/>
      <c r="I270" s="104"/>
      <c r="J270" s="104"/>
      <c r="K270" s="104"/>
      <c r="L270" s="104"/>
      <c r="M270" s="104"/>
      <c r="N270" s="104"/>
      <c r="O270" s="104"/>
      <c r="P270" s="104"/>
      <c r="Q270" s="104"/>
      <c r="R270" s="104"/>
      <c r="S270" s="104"/>
      <c r="T270" s="104"/>
      <c r="U270" s="104"/>
      <c r="V270" s="104"/>
      <c r="W270" s="104"/>
      <c r="X270" s="104"/>
      <c r="Y270" s="104"/>
      <c r="Z270" s="104"/>
      <c r="AA270" s="104"/>
      <c r="AB270" s="104"/>
      <c r="AC270" s="104"/>
    </row>
    <row r="271" spans="1:29">
      <c r="A271" s="104"/>
      <c r="B271" s="120"/>
      <c r="C271" s="104"/>
      <c r="D271" s="103"/>
      <c r="E271" s="120"/>
      <c r="F271" s="198"/>
      <c r="G271" s="104"/>
      <c r="H271" s="104"/>
      <c r="I271" s="104"/>
      <c r="J271" s="104"/>
      <c r="K271" s="104"/>
      <c r="L271" s="104"/>
      <c r="M271" s="104"/>
      <c r="N271" s="104"/>
      <c r="O271" s="104"/>
      <c r="P271" s="104"/>
      <c r="Q271" s="104"/>
      <c r="R271" s="104"/>
      <c r="S271" s="104"/>
      <c r="T271" s="104"/>
      <c r="U271" s="104"/>
      <c r="V271" s="104"/>
      <c r="W271" s="104"/>
      <c r="X271" s="104"/>
      <c r="Y271" s="104"/>
      <c r="Z271" s="104"/>
      <c r="AA271" s="104"/>
      <c r="AB271" s="104"/>
      <c r="AC271" s="104"/>
    </row>
    <row r="272" spans="1:29">
      <c r="A272" s="104"/>
      <c r="B272" s="120"/>
      <c r="C272" s="104"/>
      <c r="D272" s="103"/>
      <c r="E272" s="120"/>
      <c r="F272" s="198"/>
      <c r="G272" s="104"/>
      <c r="H272" s="104"/>
      <c r="I272" s="104"/>
      <c r="J272" s="104"/>
      <c r="K272" s="104"/>
      <c r="L272" s="104"/>
      <c r="M272" s="104"/>
      <c r="N272" s="104"/>
      <c r="O272" s="104"/>
      <c r="P272" s="104"/>
      <c r="Q272" s="104"/>
      <c r="R272" s="104"/>
      <c r="S272" s="104"/>
      <c r="T272" s="104"/>
      <c r="U272" s="104"/>
      <c r="V272" s="104"/>
      <c r="W272" s="104"/>
      <c r="X272" s="104"/>
      <c r="Y272" s="104"/>
      <c r="Z272" s="104"/>
      <c r="AA272" s="104"/>
      <c r="AB272" s="104"/>
      <c r="AC272" s="104"/>
    </row>
    <row r="273" spans="1:29">
      <c r="A273" s="104"/>
      <c r="B273" s="120"/>
      <c r="C273" s="104"/>
      <c r="D273" s="103"/>
      <c r="E273" s="120"/>
      <c r="F273" s="198"/>
      <c r="G273" s="104"/>
      <c r="H273" s="104"/>
      <c r="I273" s="104"/>
      <c r="J273" s="104"/>
      <c r="K273" s="104"/>
      <c r="L273" s="104"/>
      <c r="M273" s="104"/>
      <c r="N273" s="104"/>
      <c r="O273" s="104"/>
      <c r="P273" s="104"/>
      <c r="Q273" s="104"/>
      <c r="R273" s="104"/>
      <c r="S273" s="104"/>
      <c r="T273" s="104"/>
      <c r="U273" s="104"/>
      <c r="V273" s="104"/>
      <c r="W273" s="104"/>
      <c r="X273" s="104"/>
      <c r="Y273" s="104"/>
      <c r="Z273" s="104"/>
      <c r="AA273" s="104"/>
      <c r="AB273" s="104"/>
      <c r="AC273" s="104"/>
    </row>
    <row r="274" spans="1:29">
      <c r="A274" s="104"/>
      <c r="B274" s="120"/>
      <c r="C274" s="104"/>
      <c r="D274" s="103"/>
      <c r="E274" s="120"/>
      <c r="F274" s="198"/>
      <c r="G274" s="104"/>
      <c r="H274" s="104"/>
      <c r="I274" s="104"/>
      <c r="J274" s="104"/>
      <c r="K274" s="104"/>
      <c r="L274" s="104"/>
      <c r="M274" s="104"/>
      <c r="N274" s="104"/>
      <c r="O274" s="104"/>
      <c r="P274" s="104"/>
      <c r="Q274" s="104"/>
      <c r="R274" s="104"/>
      <c r="S274" s="104"/>
      <c r="T274" s="104"/>
      <c r="U274" s="104"/>
      <c r="V274" s="104"/>
      <c r="W274" s="104"/>
      <c r="X274" s="104"/>
      <c r="Y274" s="104"/>
      <c r="Z274" s="104"/>
      <c r="AA274" s="104"/>
      <c r="AB274" s="104"/>
      <c r="AC274" s="104"/>
    </row>
    <row r="275" spans="1:29">
      <c r="A275" s="104"/>
      <c r="B275" s="120"/>
      <c r="C275" s="104"/>
      <c r="D275" s="103"/>
      <c r="E275" s="120"/>
      <c r="F275" s="198"/>
      <c r="G275" s="104"/>
      <c r="H275" s="104"/>
      <c r="I275" s="104"/>
      <c r="J275" s="104"/>
      <c r="K275" s="104"/>
      <c r="L275" s="104"/>
      <c r="M275" s="104"/>
      <c r="N275" s="104"/>
      <c r="O275" s="104"/>
      <c r="P275" s="104"/>
      <c r="Q275" s="104"/>
      <c r="R275" s="104"/>
      <c r="S275" s="104"/>
      <c r="T275" s="104"/>
      <c r="U275" s="104"/>
      <c r="V275" s="104"/>
      <c r="W275" s="104"/>
      <c r="X275" s="104"/>
      <c r="Y275" s="104"/>
      <c r="Z275" s="104"/>
      <c r="AA275" s="104"/>
      <c r="AB275" s="104"/>
      <c r="AC275" s="104"/>
    </row>
    <row r="276" spans="1:29">
      <c r="A276" s="104"/>
      <c r="B276" s="120"/>
      <c r="C276" s="104"/>
      <c r="D276" s="103"/>
      <c r="E276" s="120"/>
      <c r="F276" s="198"/>
      <c r="G276" s="104"/>
      <c r="H276" s="104"/>
      <c r="I276" s="104"/>
      <c r="J276" s="104"/>
      <c r="K276" s="104"/>
      <c r="L276" s="104"/>
      <c r="M276" s="104"/>
      <c r="N276" s="104"/>
      <c r="O276" s="104"/>
      <c r="P276" s="104"/>
      <c r="Q276" s="104"/>
      <c r="R276" s="104"/>
      <c r="S276" s="104"/>
      <c r="T276" s="104"/>
      <c r="U276" s="104"/>
      <c r="V276" s="104"/>
      <c r="W276" s="104"/>
      <c r="X276" s="104"/>
      <c r="Y276" s="104"/>
      <c r="Z276" s="104"/>
      <c r="AA276" s="104"/>
      <c r="AB276" s="104"/>
      <c r="AC276" s="104"/>
    </row>
    <row r="277" spans="1:29">
      <c r="A277" s="104"/>
      <c r="B277" s="120"/>
      <c r="C277" s="104"/>
      <c r="D277" s="103"/>
      <c r="E277" s="120"/>
      <c r="F277" s="198"/>
      <c r="G277" s="104"/>
      <c r="H277" s="104"/>
      <c r="I277" s="104"/>
      <c r="J277" s="104"/>
      <c r="K277" s="104"/>
      <c r="L277" s="104"/>
      <c r="M277" s="104"/>
      <c r="N277" s="104"/>
      <c r="O277" s="104"/>
      <c r="P277" s="104"/>
      <c r="Q277" s="104"/>
      <c r="R277" s="104"/>
      <c r="S277" s="104"/>
      <c r="T277" s="104"/>
      <c r="U277" s="104"/>
      <c r="V277" s="104"/>
      <c r="W277" s="104"/>
      <c r="X277" s="104"/>
      <c r="Y277" s="104"/>
      <c r="Z277" s="104"/>
      <c r="AA277" s="104"/>
      <c r="AB277" s="104"/>
      <c r="AC277" s="104"/>
    </row>
    <row r="278" spans="1:29">
      <c r="A278" s="104"/>
      <c r="B278" s="120"/>
      <c r="C278" s="104"/>
      <c r="D278" s="103"/>
      <c r="E278" s="120"/>
      <c r="F278" s="198"/>
      <c r="G278" s="104"/>
      <c r="H278" s="104"/>
      <c r="I278" s="104"/>
      <c r="J278" s="104"/>
      <c r="K278" s="104"/>
      <c r="L278" s="104"/>
      <c r="M278" s="104"/>
      <c r="N278" s="104"/>
      <c r="O278" s="104"/>
      <c r="P278" s="104"/>
      <c r="Q278" s="104"/>
      <c r="R278" s="104"/>
      <c r="S278" s="104"/>
      <c r="T278" s="104"/>
      <c r="U278" s="104"/>
      <c r="V278" s="104"/>
      <c r="W278" s="104"/>
      <c r="X278" s="104"/>
      <c r="Y278" s="104"/>
      <c r="Z278" s="104"/>
      <c r="AA278" s="104"/>
      <c r="AB278" s="104"/>
      <c r="AC278" s="104"/>
    </row>
    <row r="279" spans="1:29">
      <c r="A279" s="104"/>
      <c r="B279" s="120"/>
      <c r="C279" s="104"/>
      <c r="D279" s="103"/>
      <c r="E279" s="120"/>
      <c r="F279" s="198"/>
      <c r="G279" s="104"/>
      <c r="H279" s="104"/>
      <c r="I279" s="104"/>
      <c r="J279" s="104"/>
      <c r="K279" s="104"/>
      <c r="L279" s="104"/>
      <c r="M279" s="104"/>
      <c r="N279" s="104"/>
      <c r="O279" s="104"/>
      <c r="P279" s="104"/>
      <c r="Q279" s="104"/>
      <c r="R279" s="104"/>
      <c r="S279" s="104"/>
      <c r="T279" s="104"/>
      <c r="U279" s="104"/>
      <c r="V279" s="104"/>
      <c r="W279" s="104"/>
      <c r="X279" s="104"/>
      <c r="Y279" s="104"/>
      <c r="Z279" s="104"/>
      <c r="AA279" s="104"/>
      <c r="AB279" s="104"/>
      <c r="AC279" s="104"/>
    </row>
    <row r="280" spans="1:29">
      <c r="A280" s="104"/>
      <c r="B280" s="120"/>
      <c r="C280" s="104"/>
      <c r="D280" s="103"/>
      <c r="E280" s="120"/>
      <c r="F280" s="198"/>
      <c r="G280" s="104"/>
      <c r="H280" s="104"/>
      <c r="I280" s="104"/>
      <c r="J280" s="104"/>
      <c r="K280" s="104"/>
      <c r="L280" s="104"/>
      <c r="M280" s="104"/>
      <c r="N280" s="104"/>
      <c r="O280" s="104"/>
      <c r="P280" s="104"/>
      <c r="Q280" s="104"/>
      <c r="R280" s="104"/>
      <c r="S280" s="104"/>
      <c r="T280" s="104"/>
      <c r="U280" s="104"/>
      <c r="V280" s="104"/>
      <c r="W280" s="104"/>
      <c r="X280" s="104"/>
      <c r="Y280" s="104"/>
      <c r="Z280" s="104"/>
      <c r="AA280" s="104"/>
      <c r="AB280" s="104"/>
      <c r="AC280" s="104"/>
    </row>
    <row r="281" spans="1:29">
      <c r="A281" s="104"/>
      <c r="B281" s="120"/>
      <c r="C281" s="104"/>
      <c r="D281" s="103"/>
      <c r="E281" s="120"/>
      <c r="F281" s="198"/>
      <c r="G281" s="104"/>
      <c r="H281" s="104"/>
      <c r="I281" s="104"/>
      <c r="J281" s="104"/>
      <c r="K281" s="104"/>
      <c r="L281" s="104"/>
      <c r="M281" s="104"/>
      <c r="N281" s="104"/>
      <c r="O281" s="104"/>
      <c r="P281" s="104"/>
      <c r="Q281" s="104"/>
      <c r="R281" s="104"/>
      <c r="S281" s="104"/>
      <c r="T281" s="104"/>
      <c r="U281" s="104"/>
      <c r="V281" s="104"/>
      <c r="W281" s="104"/>
      <c r="X281" s="104"/>
      <c r="Y281" s="104"/>
      <c r="Z281" s="104"/>
      <c r="AA281" s="104"/>
      <c r="AB281" s="104"/>
      <c r="AC281" s="104"/>
    </row>
    <row r="282" spans="1:29">
      <c r="A282" s="104"/>
      <c r="B282" s="120"/>
      <c r="C282" s="104"/>
      <c r="D282" s="103"/>
      <c r="E282" s="120"/>
      <c r="F282" s="198"/>
      <c r="G282" s="104"/>
      <c r="H282" s="104"/>
      <c r="I282" s="104"/>
      <c r="J282" s="104"/>
      <c r="K282" s="104"/>
      <c r="L282" s="104"/>
      <c r="M282" s="104"/>
      <c r="N282" s="104"/>
      <c r="O282" s="104"/>
      <c r="P282" s="104"/>
      <c r="Q282" s="104"/>
      <c r="R282" s="104"/>
      <c r="S282" s="104"/>
      <c r="T282" s="104"/>
      <c r="U282" s="104"/>
      <c r="V282" s="104"/>
      <c r="W282" s="104"/>
      <c r="X282" s="104"/>
      <c r="Y282" s="104"/>
      <c r="Z282" s="104"/>
      <c r="AA282" s="104"/>
      <c r="AB282" s="104"/>
      <c r="AC282" s="104"/>
    </row>
    <row r="283" spans="1:29">
      <c r="A283" s="104"/>
      <c r="B283" s="120"/>
      <c r="C283" s="104"/>
      <c r="D283" s="103"/>
      <c r="E283" s="120"/>
      <c r="F283" s="198"/>
      <c r="G283" s="104"/>
      <c r="H283" s="104"/>
      <c r="I283" s="104"/>
      <c r="J283" s="104"/>
      <c r="K283" s="104"/>
      <c r="L283" s="104"/>
      <c r="M283" s="104"/>
      <c r="N283" s="104"/>
      <c r="O283" s="104"/>
      <c r="P283" s="104"/>
      <c r="Q283" s="104"/>
      <c r="R283" s="104"/>
      <c r="S283" s="104"/>
      <c r="T283" s="104"/>
      <c r="U283" s="104"/>
      <c r="V283" s="104"/>
      <c r="W283" s="104"/>
      <c r="X283" s="104"/>
      <c r="Y283" s="104"/>
      <c r="Z283" s="104"/>
      <c r="AA283" s="104"/>
      <c r="AB283" s="104"/>
      <c r="AC283" s="104"/>
    </row>
    <row r="284" spans="1:29">
      <c r="A284" s="104"/>
      <c r="B284" s="120"/>
      <c r="C284" s="104"/>
      <c r="D284" s="103"/>
      <c r="E284" s="120"/>
      <c r="F284" s="198"/>
      <c r="G284" s="104"/>
      <c r="H284" s="104"/>
      <c r="I284" s="104"/>
      <c r="J284" s="104"/>
      <c r="K284" s="104"/>
      <c r="L284" s="104"/>
      <c r="M284" s="104"/>
      <c r="N284" s="104"/>
      <c r="O284" s="104"/>
      <c r="P284" s="104"/>
      <c r="Q284" s="104"/>
      <c r="R284" s="104"/>
      <c r="S284" s="104"/>
      <c r="T284" s="104"/>
      <c r="U284" s="104"/>
      <c r="V284" s="104"/>
      <c r="W284" s="104"/>
      <c r="X284" s="104"/>
      <c r="Y284" s="104"/>
      <c r="Z284" s="104"/>
      <c r="AA284" s="104"/>
      <c r="AB284" s="104"/>
      <c r="AC284" s="104"/>
    </row>
    <row r="285" spans="1:29">
      <c r="A285" s="104"/>
      <c r="B285" s="120"/>
      <c r="C285" s="104"/>
      <c r="D285" s="103"/>
      <c r="E285" s="120"/>
      <c r="F285" s="198"/>
      <c r="G285" s="104"/>
      <c r="H285" s="104"/>
      <c r="I285" s="104"/>
      <c r="J285" s="104"/>
      <c r="K285" s="104"/>
      <c r="L285" s="104"/>
      <c r="M285" s="104"/>
      <c r="N285" s="104"/>
      <c r="O285" s="104"/>
      <c r="P285" s="104"/>
      <c r="Q285" s="104"/>
      <c r="R285" s="104"/>
      <c r="S285" s="104"/>
      <c r="T285" s="104"/>
      <c r="U285" s="104"/>
      <c r="V285" s="104"/>
      <c r="W285" s="104"/>
      <c r="X285" s="104"/>
      <c r="Y285" s="104"/>
      <c r="Z285" s="104"/>
      <c r="AA285" s="104"/>
      <c r="AB285" s="104"/>
      <c r="AC285" s="104"/>
    </row>
    <row r="286" spans="1:29">
      <c r="A286" s="104"/>
      <c r="B286" s="120"/>
      <c r="C286" s="104"/>
      <c r="D286" s="103"/>
      <c r="E286" s="120"/>
      <c r="F286" s="198"/>
      <c r="G286" s="104"/>
      <c r="H286" s="104"/>
      <c r="I286" s="104"/>
      <c r="J286" s="104"/>
      <c r="K286" s="104"/>
      <c r="L286" s="104"/>
      <c r="M286" s="104"/>
      <c r="N286" s="104"/>
      <c r="O286" s="104"/>
      <c r="P286" s="104"/>
      <c r="Q286" s="104"/>
      <c r="R286" s="104"/>
      <c r="S286" s="104"/>
      <c r="T286" s="104"/>
      <c r="U286" s="104"/>
      <c r="V286" s="104"/>
      <c r="W286" s="104"/>
      <c r="X286" s="104"/>
      <c r="Y286" s="104"/>
      <c r="Z286" s="104"/>
      <c r="AA286" s="104"/>
      <c r="AB286" s="104"/>
      <c r="AC286" s="104"/>
    </row>
    <row r="287" spans="1:29">
      <c r="A287" s="104"/>
      <c r="B287" s="120"/>
      <c r="C287" s="104"/>
      <c r="D287" s="103"/>
      <c r="E287" s="120"/>
      <c r="F287" s="198"/>
      <c r="G287" s="104"/>
      <c r="H287" s="104"/>
      <c r="I287" s="104"/>
      <c r="J287" s="104"/>
      <c r="K287" s="104"/>
      <c r="L287" s="104"/>
      <c r="M287" s="104"/>
      <c r="N287" s="104"/>
      <c r="O287" s="104"/>
      <c r="P287" s="104"/>
      <c r="Q287" s="104"/>
      <c r="R287" s="104"/>
      <c r="S287" s="104"/>
      <c r="T287" s="104"/>
      <c r="U287" s="104"/>
      <c r="V287" s="104"/>
      <c r="W287" s="104"/>
      <c r="X287" s="104"/>
      <c r="Y287" s="104"/>
      <c r="Z287" s="104"/>
      <c r="AA287" s="104"/>
      <c r="AB287" s="104"/>
      <c r="AC287" s="104"/>
    </row>
    <row r="288" spans="1:29">
      <c r="A288" s="104"/>
      <c r="B288" s="120"/>
      <c r="C288" s="104"/>
      <c r="D288" s="103"/>
      <c r="E288" s="120"/>
      <c r="F288" s="198"/>
      <c r="G288" s="104"/>
      <c r="H288" s="104"/>
      <c r="I288" s="104"/>
      <c r="J288" s="104"/>
      <c r="K288" s="104"/>
      <c r="L288" s="104"/>
      <c r="M288" s="104"/>
      <c r="N288" s="104"/>
      <c r="O288" s="104"/>
      <c r="P288" s="104"/>
      <c r="Q288" s="104"/>
      <c r="R288" s="104"/>
      <c r="S288" s="104"/>
      <c r="T288" s="104"/>
      <c r="U288" s="104"/>
      <c r="V288" s="104"/>
      <c r="W288" s="104"/>
      <c r="X288" s="104"/>
      <c r="Y288" s="104"/>
      <c r="Z288" s="104"/>
      <c r="AA288" s="104"/>
      <c r="AB288" s="104"/>
      <c r="AC288" s="104"/>
    </row>
    <row r="289" spans="1:29">
      <c r="A289" s="104"/>
      <c r="B289" s="120"/>
      <c r="C289" s="104"/>
      <c r="D289" s="103"/>
      <c r="E289" s="120"/>
      <c r="F289" s="198"/>
      <c r="G289" s="104"/>
      <c r="H289" s="104"/>
      <c r="I289" s="104"/>
      <c r="J289" s="104"/>
      <c r="K289" s="104"/>
      <c r="L289" s="104"/>
      <c r="M289" s="104"/>
      <c r="N289" s="104"/>
      <c r="O289" s="104"/>
      <c r="P289" s="104"/>
      <c r="Q289" s="104"/>
      <c r="R289" s="104"/>
      <c r="S289" s="104"/>
      <c r="T289" s="104"/>
      <c r="U289" s="104"/>
      <c r="V289" s="104"/>
      <c r="W289" s="104"/>
      <c r="X289" s="104"/>
      <c r="Y289" s="104"/>
      <c r="Z289" s="104"/>
      <c r="AA289" s="104"/>
      <c r="AB289" s="104"/>
      <c r="AC289" s="104"/>
    </row>
    <row r="290" spans="1:29">
      <c r="A290" s="104"/>
      <c r="B290" s="120"/>
      <c r="C290" s="104"/>
      <c r="D290" s="103"/>
      <c r="E290" s="120"/>
      <c r="F290" s="198"/>
      <c r="G290" s="104"/>
      <c r="H290" s="104"/>
      <c r="I290" s="104"/>
      <c r="J290" s="104"/>
      <c r="K290" s="104"/>
      <c r="L290" s="104"/>
      <c r="M290" s="104"/>
      <c r="N290" s="104"/>
      <c r="O290" s="104"/>
      <c r="P290" s="104"/>
      <c r="Q290" s="104"/>
      <c r="R290" s="104"/>
      <c r="S290" s="104"/>
      <c r="T290" s="104"/>
      <c r="U290" s="104"/>
      <c r="V290" s="104"/>
      <c r="W290" s="104"/>
      <c r="X290" s="104"/>
      <c r="Y290" s="104"/>
      <c r="Z290" s="104"/>
      <c r="AA290" s="104"/>
      <c r="AB290" s="104"/>
      <c r="AC290" s="104"/>
    </row>
    <row r="291" spans="1:29">
      <c r="A291" s="104"/>
      <c r="B291" s="120"/>
      <c r="C291" s="104"/>
      <c r="D291" s="103"/>
      <c r="E291" s="120"/>
      <c r="F291" s="198"/>
      <c r="G291" s="104"/>
      <c r="H291" s="104"/>
      <c r="I291" s="104"/>
      <c r="J291" s="104"/>
      <c r="K291" s="104"/>
      <c r="L291" s="104"/>
      <c r="M291" s="104"/>
      <c r="N291" s="104"/>
      <c r="O291" s="104"/>
      <c r="P291" s="104"/>
      <c r="Q291" s="104"/>
      <c r="R291" s="104"/>
      <c r="S291" s="104"/>
      <c r="T291" s="104"/>
      <c r="U291" s="104"/>
      <c r="V291" s="104"/>
      <c r="W291" s="104"/>
      <c r="X291" s="104"/>
      <c r="Y291" s="104"/>
      <c r="Z291" s="104"/>
      <c r="AA291" s="104"/>
      <c r="AB291" s="104"/>
      <c r="AC291" s="104"/>
    </row>
    <row r="292" spans="1:29">
      <c r="A292" s="104"/>
      <c r="B292" s="120"/>
      <c r="C292" s="104"/>
      <c r="D292" s="103"/>
      <c r="E292" s="120"/>
      <c r="F292" s="198"/>
      <c r="G292" s="104"/>
      <c r="H292" s="104"/>
      <c r="I292" s="104"/>
      <c r="J292" s="104"/>
      <c r="K292" s="104"/>
      <c r="L292" s="104"/>
      <c r="M292" s="104"/>
      <c r="N292" s="104"/>
      <c r="O292" s="104"/>
      <c r="P292" s="104"/>
      <c r="Q292" s="104"/>
      <c r="R292" s="104"/>
      <c r="S292" s="104"/>
      <c r="T292" s="104"/>
      <c r="U292" s="104"/>
      <c r="V292" s="104"/>
      <c r="W292" s="104"/>
      <c r="X292" s="104"/>
      <c r="Y292" s="104"/>
      <c r="Z292" s="104"/>
      <c r="AA292" s="104"/>
      <c r="AB292" s="104"/>
      <c r="AC292" s="104"/>
    </row>
    <row r="293" spans="1:29">
      <c r="A293" s="104"/>
      <c r="B293" s="120"/>
      <c r="C293" s="104"/>
      <c r="D293" s="103"/>
      <c r="E293" s="120"/>
      <c r="F293" s="198"/>
      <c r="G293" s="104"/>
      <c r="H293" s="104"/>
      <c r="I293" s="104"/>
      <c r="J293" s="104"/>
      <c r="K293" s="104"/>
      <c r="L293" s="104"/>
      <c r="M293" s="104"/>
      <c r="N293" s="104"/>
      <c r="O293" s="104"/>
      <c r="P293" s="104"/>
      <c r="Q293" s="104"/>
      <c r="R293" s="104"/>
      <c r="S293" s="104"/>
      <c r="T293" s="104"/>
      <c r="U293" s="104"/>
      <c r="V293" s="104"/>
      <c r="W293" s="104"/>
      <c r="X293" s="104"/>
      <c r="Y293" s="104"/>
      <c r="Z293" s="104"/>
      <c r="AA293" s="104"/>
      <c r="AB293" s="104"/>
      <c r="AC293" s="104"/>
    </row>
    <row r="294" spans="1:29">
      <c r="A294" s="104"/>
      <c r="B294" s="199"/>
      <c r="C294" s="200"/>
      <c r="D294" s="201"/>
      <c r="E294" s="199"/>
      <c r="F294" s="202"/>
      <c r="G294" s="104"/>
      <c r="H294" s="104"/>
      <c r="I294" s="104"/>
      <c r="J294" s="104"/>
      <c r="K294" s="104"/>
      <c r="L294" s="104"/>
      <c r="M294" s="104"/>
      <c r="N294" s="104"/>
      <c r="O294" s="104"/>
      <c r="P294" s="104"/>
      <c r="Q294" s="104"/>
      <c r="R294" s="104"/>
      <c r="S294" s="104"/>
      <c r="T294" s="104"/>
      <c r="U294" s="104"/>
      <c r="V294" s="104"/>
      <c r="W294" s="104"/>
      <c r="X294" s="104"/>
      <c r="Y294" s="104"/>
      <c r="Z294" s="104"/>
      <c r="AA294" s="104"/>
      <c r="AB294" s="104"/>
      <c r="AC294" s="104"/>
    </row>
    <row r="295" spans="1:29">
      <c r="A295" s="104"/>
      <c r="B295" s="147"/>
      <c r="C295" s="112"/>
      <c r="D295" s="100"/>
      <c r="E295" s="147"/>
      <c r="F295" s="203"/>
      <c r="G295" s="104"/>
      <c r="H295" s="104"/>
      <c r="I295" s="104"/>
      <c r="J295" s="104"/>
      <c r="K295" s="104"/>
      <c r="L295" s="104"/>
      <c r="M295" s="104"/>
      <c r="N295" s="104"/>
      <c r="O295" s="104"/>
      <c r="P295" s="104"/>
      <c r="Q295" s="104"/>
      <c r="R295" s="104"/>
      <c r="S295" s="104"/>
      <c r="T295" s="104"/>
      <c r="U295" s="104"/>
      <c r="V295" s="104"/>
      <c r="W295" s="104"/>
      <c r="X295" s="104"/>
      <c r="Y295" s="104"/>
      <c r="Z295" s="104"/>
      <c r="AA295" s="104"/>
      <c r="AB295" s="104"/>
      <c r="AC295" s="104"/>
    </row>
    <row r="296" spans="1:29">
      <c r="A296" s="104"/>
      <c r="B296" s="147"/>
      <c r="C296" s="112"/>
      <c r="D296" s="100"/>
      <c r="E296" s="147"/>
      <c r="F296" s="203"/>
      <c r="G296" s="104"/>
      <c r="H296" s="104"/>
      <c r="I296" s="104"/>
      <c r="J296" s="104"/>
      <c r="K296" s="104"/>
      <c r="L296" s="104"/>
      <c r="M296" s="104"/>
      <c r="N296" s="104"/>
      <c r="O296" s="104"/>
      <c r="P296" s="104"/>
      <c r="Q296" s="104"/>
      <c r="R296" s="104"/>
      <c r="S296" s="104"/>
      <c r="T296" s="104"/>
      <c r="U296" s="104"/>
      <c r="V296" s="104"/>
      <c r="W296" s="104"/>
      <c r="X296" s="104"/>
      <c r="Y296" s="104"/>
      <c r="Z296" s="104"/>
      <c r="AA296" s="104"/>
      <c r="AB296" s="104"/>
      <c r="AC296" s="104"/>
    </row>
    <row r="297" spans="1:29">
      <c r="A297" s="104"/>
      <c r="B297" s="147"/>
      <c r="C297" s="112"/>
      <c r="D297" s="100"/>
      <c r="E297" s="147"/>
      <c r="F297" s="203"/>
      <c r="G297" s="104"/>
      <c r="H297" s="104"/>
      <c r="I297" s="104"/>
      <c r="J297" s="104"/>
      <c r="K297" s="104"/>
      <c r="L297" s="104"/>
      <c r="M297" s="104"/>
      <c r="N297" s="104"/>
      <c r="O297" s="104"/>
      <c r="P297" s="104"/>
      <c r="Q297" s="104"/>
      <c r="R297" s="104"/>
      <c r="S297" s="104"/>
      <c r="T297" s="104"/>
      <c r="U297" s="104"/>
      <c r="V297" s="104"/>
      <c r="W297" s="104"/>
      <c r="X297" s="104"/>
      <c r="Y297" s="104"/>
      <c r="Z297" s="104"/>
      <c r="AA297" s="104"/>
      <c r="AB297" s="104"/>
      <c r="AC297" s="104"/>
    </row>
    <row r="298" spans="1:29">
      <c r="A298" s="104"/>
      <c r="B298" s="147"/>
      <c r="C298" s="112"/>
      <c r="D298" s="100"/>
      <c r="E298" s="147"/>
      <c r="F298" s="203"/>
      <c r="G298" s="104"/>
      <c r="H298" s="104"/>
      <c r="I298" s="104"/>
      <c r="J298" s="104"/>
      <c r="K298" s="104"/>
      <c r="L298" s="104"/>
      <c r="M298" s="104"/>
      <c r="N298" s="104"/>
      <c r="O298" s="104"/>
      <c r="P298" s="104"/>
      <c r="Q298" s="104"/>
      <c r="R298" s="104"/>
      <c r="S298" s="104"/>
      <c r="T298" s="104"/>
      <c r="U298" s="104"/>
      <c r="V298" s="104"/>
      <c r="W298" s="104"/>
      <c r="X298" s="104"/>
      <c r="Y298" s="104"/>
      <c r="Z298" s="104"/>
      <c r="AA298" s="104"/>
      <c r="AB298" s="104"/>
      <c r="AC298" s="104"/>
    </row>
    <row r="299" spans="1:29">
      <c r="A299" s="104"/>
      <c r="B299" s="147"/>
      <c r="C299" s="112"/>
      <c r="D299" s="100"/>
      <c r="E299" s="147"/>
      <c r="F299" s="203"/>
      <c r="G299" s="104"/>
      <c r="H299" s="104"/>
      <c r="I299" s="104"/>
      <c r="J299" s="104"/>
      <c r="K299" s="104"/>
      <c r="L299" s="104"/>
      <c r="M299" s="104"/>
      <c r="N299" s="104"/>
      <c r="O299" s="104"/>
      <c r="P299" s="104"/>
      <c r="Q299" s="104"/>
      <c r="R299" s="104"/>
      <c r="S299" s="104"/>
      <c r="T299" s="104"/>
      <c r="U299" s="104"/>
      <c r="V299" s="104"/>
      <c r="W299" s="104"/>
      <c r="X299" s="104"/>
      <c r="Y299" s="104"/>
      <c r="Z299" s="104"/>
      <c r="AA299" s="104"/>
      <c r="AB299" s="104"/>
      <c r="AC299" s="104"/>
    </row>
    <row r="300" spans="1:29">
      <c r="A300" s="104"/>
      <c r="B300" s="147"/>
      <c r="C300" s="112"/>
      <c r="D300" s="100"/>
      <c r="E300" s="147"/>
      <c r="F300" s="203"/>
      <c r="G300" s="104"/>
      <c r="H300" s="104"/>
      <c r="I300" s="104"/>
      <c r="J300" s="104"/>
      <c r="K300" s="104"/>
      <c r="L300" s="104"/>
      <c r="M300" s="104"/>
      <c r="N300" s="104"/>
      <c r="O300" s="104"/>
      <c r="P300" s="104"/>
      <c r="Q300" s="104"/>
      <c r="R300" s="104"/>
      <c r="S300" s="104"/>
      <c r="T300" s="104"/>
      <c r="U300" s="104"/>
      <c r="V300" s="104"/>
      <c r="W300" s="104"/>
      <c r="X300" s="104"/>
      <c r="Y300" s="104"/>
      <c r="Z300" s="104"/>
      <c r="AA300" s="104"/>
      <c r="AB300" s="104"/>
      <c r="AC300" s="104"/>
    </row>
    <row r="301" spans="1:29">
      <c r="A301" s="104"/>
      <c r="B301" s="147"/>
      <c r="C301" s="112"/>
      <c r="D301" s="100"/>
      <c r="E301" s="147"/>
      <c r="F301" s="203"/>
      <c r="G301" s="104"/>
      <c r="H301" s="104"/>
      <c r="I301" s="104"/>
      <c r="J301" s="104"/>
      <c r="K301" s="104"/>
      <c r="L301" s="104"/>
      <c r="M301" s="104"/>
      <c r="N301" s="104"/>
      <c r="O301" s="104"/>
      <c r="P301" s="104"/>
      <c r="Q301" s="104"/>
      <c r="R301" s="104"/>
      <c r="S301" s="104"/>
      <c r="T301" s="104"/>
      <c r="U301" s="104"/>
      <c r="V301" s="104"/>
      <c r="W301" s="104"/>
      <c r="X301" s="104"/>
      <c r="Y301" s="104"/>
      <c r="Z301" s="104"/>
      <c r="AA301" s="104"/>
      <c r="AB301" s="104"/>
      <c r="AC301" s="104"/>
    </row>
    <row r="302" spans="1:29">
      <c r="A302" s="104"/>
      <c r="B302" s="147"/>
      <c r="C302" s="112"/>
      <c r="D302" s="100"/>
      <c r="E302" s="147"/>
      <c r="F302" s="203"/>
      <c r="G302" s="104"/>
      <c r="H302" s="104"/>
      <c r="I302" s="104"/>
      <c r="J302" s="104"/>
      <c r="K302" s="104"/>
      <c r="L302" s="104"/>
      <c r="M302" s="104"/>
      <c r="N302" s="104"/>
      <c r="O302" s="104"/>
      <c r="P302" s="104"/>
      <c r="Q302" s="104"/>
      <c r="R302" s="104"/>
      <c r="S302" s="104"/>
      <c r="T302" s="104"/>
      <c r="U302" s="104"/>
      <c r="V302" s="104"/>
      <c r="W302" s="104"/>
      <c r="X302" s="104"/>
      <c r="Y302" s="104"/>
      <c r="Z302" s="104"/>
      <c r="AA302" s="104"/>
      <c r="AB302" s="104"/>
      <c r="AC302" s="104"/>
    </row>
    <row r="303" spans="1:29">
      <c r="A303" s="104"/>
      <c r="B303" s="147"/>
      <c r="C303" s="112"/>
      <c r="D303" s="100"/>
      <c r="E303" s="147"/>
      <c r="F303" s="203"/>
      <c r="G303" s="104"/>
      <c r="H303" s="104"/>
      <c r="I303" s="104"/>
      <c r="J303" s="104"/>
      <c r="K303" s="104"/>
      <c r="L303" s="104"/>
      <c r="M303" s="104"/>
      <c r="N303" s="104"/>
      <c r="O303" s="104"/>
      <c r="P303" s="104"/>
      <c r="Q303" s="104"/>
      <c r="R303" s="104"/>
      <c r="S303" s="104"/>
      <c r="T303" s="104"/>
      <c r="U303" s="104"/>
      <c r="V303" s="104"/>
      <c r="W303" s="104"/>
      <c r="X303" s="104"/>
      <c r="Y303" s="104"/>
      <c r="Z303" s="104"/>
      <c r="AA303" s="104"/>
      <c r="AB303" s="104"/>
      <c r="AC303" s="104"/>
    </row>
    <row r="304" spans="1:29">
      <c r="A304" s="104"/>
      <c r="B304" s="147"/>
      <c r="C304" s="112"/>
      <c r="D304" s="100"/>
      <c r="E304" s="147"/>
      <c r="F304" s="203"/>
      <c r="G304" s="104"/>
      <c r="H304" s="104"/>
      <c r="I304" s="104"/>
      <c r="J304" s="104"/>
      <c r="K304" s="104"/>
      <c r="L304" s="104"/>
      <c r="M304" s="104"/>
      <c r="N304" s="104"/>
      <c r="O304" s="104"/>
      <c r="P304" s="104"/>
      <c r="Q304" s="104"/>
      <c r="R304" s="104"/>
      <c r="S304" s="104"/>
      <c r="T304" s="104"/>
      <c r="U304" s="104"/>
      <c r="V304" s="104"/>
      <c r="W304" s="104"/>
      <c r="X304" s="104"/>
      <c r="Y304" s="104"/>
      <c r="Z304" s="104"/>
      <c r="AA304" s="104"/>
      <c r="AB304" s="104"/>
      <c r="AC304" s="104"/>
    </row>
    <row r="305" spans="1:29">
      <c r="A305" s="104"/>
      <c r="B305" s="147"/>
      <c r="C305" s="112"/>
      <c r="D305" s="100"/>
      <c r="E305" s="147"/>
      <c r="F305" s="203"/>
      <c r="G305" s="104"/>
      <c r="H305" s="104"/>
      <c r="I305" s="104"/>
      <c r="J305" s="104"/>
      <c r="K305" s="104"/>
      <c r="L305" s="104"/>
      <c r="M305" s="104"/>
      <c r="N305" s="104"/>
      <c r="O305" s="104"/>
      <c r="P305" s="104"/>
      <c r="Q305" s="104"/>
      <c r="R305" s="104"/>
      <c r="S305" s="104"/>
      <c r="T305" s="104"/>
      <c r="U305" s="104"/>
      <c r="V305" s="104"/>
      <c r="W305" s="104"/>
      <c r="X305" s="104"/>
      <c r="Y305" s="104"/>
      <c r="Z305" s="104"/>
      <c r="AA305" s="104"/>
      <c r="AB305" s="104"/>
      <c r="AC305" s="104"/>
    </row>
    <row r="306" spans="1:29">
      <c r="A306" s="104"/>
      <c r="B306" s="147"/>
      <c r="C306" s="112"/>
      <c r="D306" s="100"/>
      <c r="E306" s="147"/>
      <c r="F306" s="203"/>
      <c r="G306" s="104"/>
      <c r="H306" s="104"/>
      <c r="I306" s="104"/>
      <c r="J306" s="104"/>
      <c r="K306" s="104"/>
      <c r="L306" s="104"/>
      <c r="M306" s="104"/>
      <c r="N306" s="104"/>
      <c r="O306" s="104"/>
      <c r="P306" s="104"/>
      <c r="Q306" s="104"/>
      <c r="R306" s="104"/>
      <c r="S306" s="104"/>
      <c r="T306" s="104"/>
      <c r="U306" s="104"/>
      <c r="V306" s="104"/>
      <c r="W306" s="104"/>
      <c r="X306" s="104"/>
      <c r="Y306" s="104"/>
      <c r="Z306" s="104"/>
      <c r="AA306" s="104"/>
      <c r="AB306" s="104"/>
      <c r="AC306" s="104"/>
    </row>
    <row r="307" spans="1:29">
      <c r="A307" s="104"/>
      <c r="B307" s="147"/>
      <c r="C307" s="112"/>
      <c r="D307" s="100"/>
      <c r="E307" s="147"/>
      <c r="F307" s="203"/>
      <c r="G307" s="104"/>
      <c r="H307" s="104"/>
      <c r="I307" s="104"/>
      <c r="J307" s="104"/>
      <c r="K307" s="104"/>
      <c r="L307" s="104"/>
      <c r="M307" s="104"/>
      <c r="N307" s="104"/>
      <c r="O307" s="104"/>
      <c r="P307" s="104"/>
      <c r="Q307" s="104"/>
      <c r="R307" s="104"/>
      <c r="S307" s="104"/>
      <c r="T307" s="104"/>
      <c r="U307" s="104"/>
      <c r="V307" s="104"/>
      <c r="W307" s="104"/>
      <c r="X307" s="104"/>
      <c r="Y307" s="104"/>
      <c r="Z307" s="104"/>
      <c r="AA307" s="104"/>
      <c r="AB307" s="104"/>
      <c r="AC307" s="104"/>
    </row>
    <row r="308" spans="1:29">
      <c r="A308" s="104"/>
      <c r="B308" s="147"/>
      <c r="C308" s="112"/>
      <c r="D308" s="100"/>
      <c r="E308" s="147"/>
      <c r="F308" s="203"/>
      <c r="G308" s="104"/>
      <c r="H308" s="104"/>
      <c r="I308" s="104"/>
      <c r="J308" s="104"/>
      <c r="K308" s="104"/>
      <c r="L308" s="104"/>
      <c r="M308" s="104"/>
      <c r="N308" s="104"/>
      <c r="O308" s="104"/>
      <c r="P308" s="104"/>
      <c r="Q308" s="104"/>
      <c r="R308" s="104"/>
      <c r="S308" s="104"/>
      <c r="T308" s="104"/>
      <c r="U308" s="104"/>
      <c r="V308" s="104"/>
      <c r="W308" s="104"/>
      <c r="X308" s="104"/>
      <c r="Y308" s="104"/>
      <c r="Z308" s="104"/>
      <c r="AA308" s="104"/>
      <c r="AB308" s="104"/>
      <c r="AC308" s="104"/>
    </row>
    <row r="309" spans="1:29">
      <c r="A309" s="104"/>
      <c r="B309" s="147"/>
      <c r="C309" s="112"/>
      <c r="D309" s="100"/>
      <c r="E309" s="147"/>
      <c r="F309" s="203"/>
      <c r="G309" s="104"/>
      <c r="H309" s="104"/>
      <c r="I309" s="104"/>
      <c r="J309" s="104"/>
      <c r="K309" s="104"/>
      <c r="L309" s="104"/>
      <c r="M309" s="104"/>
      <c r="N309" s="104"/>
      <c r="O309" s="104"/>
      <c r="P309" s="104"/>
      <c r="Q309" s="104"/>
      <c r="R309" s="104"/>
      <c r="S309" s="104"/>
      <c r="T309" s="104"/>
      <c r="U309" s="104"/>
      <c r="V309" s="104"/>
      <c r="W309" s="104"/>
      <c r="X309" s="104"/>
      <c r="Y309" s="104"/>
      <c r="Z309" s="104"/>
      <c r="AA309" s="104"/>
      <c r="AB309" s="104"/>
      <c r="AC309" s="104"/>
    </row>
    <row r="310" spans="1:29">
      <c r="A310" s="104"/>
      <c r="B310" s="147"/>
      <c r="C310" s="112"/>
      <c r="D310" s="100"/>
      <c r="E310" s="147"/>
      <c r="F310" s="203"/>
      <c r="G310" s="104"/>
      <c r="H310" s="104"/>
      <c r="I310" s="104"/>
      <c r="J310" s="104"/>
      <c r="K310" s="104"/>
      <c r="L310" s="104"/>
      <c r="M310" s="104"/>
      <c r="N310" s="104"/>
      <c r="O310" s="104"/>
      <c r="P310" s="104"/>
      <c r="Q310" s="104"/>
      <c r="R310" s="104"/>
      <c r="S310" s="104"/>
      <c r="T310" s="104"/>
      <c r="U310" s="104"/>
      <c r="V310" s="104"/>
      <c r="W310" s="104"/>
      <c r="X310" s="104"/>
      <c r="Y310" s="104"/>
      <c r="Z310" s="104"/>
      <c r="AA310" s="104"/>
      <c r="AB310" s="104"/>
      <c r="AC310" s="104"/>
    </row>
    <row r="311" spans="1:29">
      <c r="A311" s="104"/>
      <c r="B311" s="147"/>
      <c r="C311" s="112"/>
      <c r="D311" s="100"/>
      <c r="E311" s="147"/>
      <c r="F311" s="203"/>
      <c r="G311" s="104"/>
      <c r="H311" s="104"/>
      <c r="I311" s="104"/>
      <c r="J311" s="104"/>
      <c r="K311" s="104"/>
      <c r="L311" s="104"/>
      <c r="M311" s="104"/>
      <c r="N311" s="104"/>
      <c r="O311" s="104"/>
      <c r="P311" s="104"/>
      <c r="Q311" s="104"/>
      <c r="R311" s="104"/>
      <c r="S311" s="104"/>
      <c r="T311" s="104"/>
      <c r="U311" s="104"/>
      <c r="V311" s="104"/>
      <c r="W311" s="104"/>
      <c r="X311" s="104"/>
      <c r="Y311" s="104"/>
      <c r="Z311" s="104"/>
      <c r="AA311" s="104"/>
      <c r="AB311" s="104"/>
      <c r="AC311" s="104"/>
    </row>
    <row r="312" spans="1:29">
      <c r="A312" s="104"/>
      <c r="B312" s="147"/>
      <c r="C312" s="112"/>
      <c r="D312" s="100"/>
      <c r="E312" s="147"/>
      <c r="F312" s="203"/>
      <c r="G312" s="104"/>
      <c r="H312" s="104"/>
      <c r="I312" s="104"/>
      <c r="J312" s="104"/>
      <c r="K312" s="104"/>
      <c r="L312" s="104"/>
      <c r="M312" s="104"/>
      <c r="N312" s="104"/>
      <c r="O312" s="104"/>
      <c r="P312" s="104"/>
      <c r="Q312" s="104"/>
      <c r="R312" s="104"/>
      <c r="S312" s="104"/>
      <c r="T312" s="104"/>
      <c r="U312" s="104"/>
      <c r="V312" s="104"/>
      <c r="W312" s="104"/>
      <c r="X312" s="104"/>
      <c r="Y312" s="104"/>
      <c r="Z312" s="104"/>
      <c r="AA312" s="104"/>
      <c r="AB312" s="104"/>
      <c r="AC312" s="104"/>
    </row>
    <row r="313" spans="1:29">
      <c r="A313" s="104"/>
      <c r="B313" s="147"/>
      <c r="C313" s="112"/>
      <c r="D313" s="100"/>
      <c r="E313" s="147"/>
      <c r="F313" s="203"/>
      <c r="G313" s="104"/>
      <c r="H313" s="104"/>
      <c r="I313" s="104"/>
      <c r="J313" s="104"/>
      <c r="K313" s="104"/>
      <c r="L313" s="104"/>
      <c r="M313" s="104"/>
      <c r="N313" s="104"/>
      <c r="O313" s="104"/>
      <c r="P313" s="104"/>
      <c r="Q313" s="104"/>
      <c r="R313" s="104"/>
      <c r="S313" s="104"/>
      <c r="T313" s="104"/>
      <c r="U313" s="104"/>
      <c r="V313" s="104"/>
      <c r="W313" s="104"/>
      <c r="X313" s="104"/>
      <c r="Y313" s="104"/>
      <c r="Z313" s="104"/>
      <c r="AA313" s="104"/>
      <c r="AB313" s="104"/>
      <c r="AC313" s="104"/>
    </row>
    <row r="314" spans="1:29">
      <c r="A314" s="104"/>
      <c r="B314" s="147"/>
      <c r="C314" s="112"/>
      <c r="D314" s="100"/>
      <c r="E314" s="147"/>
      <c r="F314" s="203"/>
      <c r="G314" s="104"/>
      <c r="H314" s="104"/>
      <c r="I314" s="104"/>
      <c r="J314" s="104"/>
      <c r="K314" s="104"/>
      <c r="L314" s="104"/>
      <c r="M314" s="104"/>
      <c r="N314" s="104"/>
      <c r="O314" s="104"/>
      <c r="P314" s="104"/>
      <c r="Q314" s="104"/>
      <c r="R314" s="104"/>
      <c r="S314" s="104"/>
      <c r="T314" s="104"/>
      <c r="U314" s="104"/>
      <c r="V314" s="104"/>
      <c r="W314" s="104"/>
      <c r="X314" s="104"/>
      <c r="Y314" s="104"/>
      <c r="Z314" s="104"/>
      <c r="AA314" s="104"/>
      <c r="AB314" s="104"/>
      <c r="AC314" s="104"/>
    </row>
    <row r="315" spans="1:29">
      <c r="A315" s="104"/>
      <c r="B315" s="147"/>
      <c r="C315" s="112"/>
      <c r="D315" s="100"/>
      <c r="E315" s="147"/>
      <c r="F315" s="203"/>
      <c r="G315" s="104"/>
      <c r="H315" s="104"/>
      <c r="I315" s="104"/>
      <c r="J315" s="104"/>
      <c r="K315" s="104"/>
      <c r="L315" s="104"/>
      <c r="M315" s="104"/>
      <c r="N315" s="104"/>
      <c r="O315" s="104"/>
      <c r="P315" s="104"/>
      <c r="Q315" s="104"/>
      <c r="R315" s="104"/>
      <c r="S315" s="104"/>
      <c r="T315" s="104"/>
      <c r="U315" s="104"/>
      <c r="V315" s="104"/>
      <c r="W315" s="104"/>
      <c r="X315" s="104"/>
      <c r="Y315" s="104"/>
      <c r="Z315" s="104"/>
      <c r="AA315" s="104"/>
      <c r="AB315" s="104"/>
      <c r="AC315" s="104"/>
    </row>
    <row r="316" spans="1:29">
      <c r="A316" s="104"/>
      <c r="B316" s="147"/>
      <c r="C316" s="112"/>
      <c r="D316" s="100"/>
      <c r="E316" s="147"/>
      <c r="F316" s="203"/>
      <c r="G316" s="104"/>
      <c r="H316" s="104"/>
      <c r="I316" s="104"/>
      <c r="J316" s="104"/>
      <c r="K316" s="104"/>
      <c r="L316" s="104"/>
      <c r="M316" s="104"/>
      <c r="N316" s="104"/>
      <c r="O316" s="104"/>
      <c r="P316" s="104"/>
      <c r="Q316" s="104"/>
      <c r="R316" s="104"/>
      <c r="S316" s="104"/>
      <c r="T316" s="104"/>
      <c r="U316" s="104"/>
      <c r="V316" s="104"/>
      <c r="W316" s="104"/>
      <c r="X316" s="104"/>
      <c r="Y316" s="104"/>
      <c r="Z316" s="104"/>
      <c r="AA316" s="104"/>
      <c r="AB316" s="104"/>
      <c r="AC316" s="104"/>
    </row>
    <row r="317" spans="1:29">
      <c r="A317" s="104"/>
      <c r="B317" s="147"/>
      <c r="C317" s="112"/>
      <c r="D317" s="100"/>
      <c r="E317" s="147"/>
      <c r="F317" s="203"/>
      <c r="G317" s="104"/>
      <c r="H317" s="104"/>
      <c r="I317" s="104"/>
      <c r="J317" s="104"/>
      <c r="K317" s="104"/>
      <c r="L317" s="104"/>
      <c r="M317" s="104"/>
      <c r="N317" s="104"/>
      <c r="O317" s="104"/>
      <c r="P317" s="104"/>
      <c r="Q317" s="104"/>
      <c r="R317" s="104"/>
      <c r="S317" s="104"/>
      <c r="T317" s="104"/>
      <c r="U317" s="104"/>
      <c r="V317" s="104"/>
      <c r="W317" s="104"/>
      <c r="X317" s="104"/>
      <c r="Y317" s="104"/>
      <c r="Z317" s="104"/>
      <c r="AA317" s="104"/>
      <c r="AB317" s="104"/>
      <c r="AC317" s="104"/>
    </row>
    <row r="318" spans="1:29">
      <c r="A318" s="104"/>
      <c r="B318" s="147"/>
      <c r="C318" s="112"/>
      <c r="D318" s="100"/>
      <c r="E318" s="147"/>
      <c r="F318" s="203"/>
      <c r="G318" s="104"/>
      <c r="H318" s="104"/>
      <c r="I318" s="104"/>
      <c r="J318" s="104"/>
      <c r="K318" s="104"/>
      <c r="L318" s="104"/>
      <c r="M318" s="104"/>
      <c r="N318" s="104"/>
      <c r="O318" s="104"/>
      <c r="P318" s="104"/>
      <c r="Q318" s="104"/>
      <c r="R318" s="104"/>
      <c r="S318" s="104"/>
      <c r="T318" s="104"/>
      <c r="U318" s="104"/>
      <c r="V318" s="104"/>
      <c r="W318" s="104"/>
      <c r="X318" s="104"/>
      <c r="Y318" s="104"/>
      <c r="Z318" s="104"/>
      <c r="AA318" s="104"/>
      <c r="AB318" s="104"/>
      <c r="AC318" s="104"/>
    </row>
    <row r="319" spans="1:29">
      <c r="A319" s="104"/>
      <c r="B319" s="147"/>
      <c r="C319" s="112"/>
      <c r="D319" s="100"/>
      <c r="E319" s="147"/>
      <c r="F319" s="203"/>
      <c r="G319" s="104"/>
      <c r="H319" s="104"/>
      <c r="I319" s="104"/>
      <c r="J319" s="104"/>
      <c r="K319" s="104"/>
      <c r="L319" s="104"/>
      <c r="M319" s="104"/>
      <c r="N319" s="104"/>
      <c r="O319" s="104"/>
      <c r="P319" s="104"/>
      <c r="Q319" s="104"/>
      <c r="R319" s="104"/>
      <c r="S319" s="104"/>
      <c r="T319" s="104"/>
      <c r="U319" s="104"/>
      <c r="V319" s="104"/>
      <c r="W319" s="104"/>
      <c r="X319" s="104"/>
      <c r="Y319" s="104"/>
      <c r="Z319" s="104"/>
      <c r="AA319" s="104"/>
      <c r="AB319" s="104"/>
      <c r="AC319" s="104"/>
    </row>
    <row r="320" spans="1:29">
      <c r="A320" s="104"/>
      <c r="B320" s="147"/>
      <c r="C320" s="112"/>
      <c r="D320" s="100"/>
      <c r="E320" s="147"/>
      <c r="F320" s="203"/>
      <c r="G320" s="104"/>
      <c r="H320" s="104"/>
      <c r="I320" s="104"/>
      <c r="J320" s="104"/>
      <c r="K320" s="104"/>
      <c r="L320" s="104"/>
      <c r="M320" s="104"/>
      <c r="N320" s="104"/>
      <c r="O320" s="104"/>
      <c r="P320" s="104"/>
      <c r="Q320" s="104"/>
      <c r="R320" s="104"/>
      <c r="S320" s="104"/>
      <c r="T320" s="104"/>
      <c r="U320" s="104"/>
      <c r="V320" s="104"/>
      <c r="W320" s="104"/>
      <c r="X320" s="104"/>
      <c r="Y320" s="104"/>
      <c r="Z320" s="104"/>
      <c r="AA320" s="104"/>
      <c r="AB320" s="104"/>
      <c r="AC320" s="104"/>
    </row>
    <row r="321" spans="1:29">
      <c r="A321" s="104"/>
      <c r="B321" s="147"/>
      <c r="C321" s="112"/>
      <c r="D321" s="100"/>
      <c r="E321" s="147"/>
      <c r="F321" s="203"/>
      <c r="G321" s="104"/>
      <c r="H321" s="104"/>
      <c r="I321" s="104"/>
      <c r="J321" s="104"/>
      <c r="K321" s="104"/>
      <c r="L321" s="104"/>
      <c r="M321" s="104"/>
      <c r="N321" s="104"/>
      <c r="O321" s="104"/>
      <c r="P321" s="104"/>
      <c r="Q321" s="104"/>
      <c r="R321" s="104"/>
      <c r="S321" s="104"/>
      <c r="T321" s="104"/>
      <c r="U321" s="104"/>
      <c r="V321" s="104"/>
      <c r="W321" s="104"/>
      <c r="X321" s="104"/>
      <c r="Y321" s="104"/>
      <c r="Z321" s="104"/>
      <c r="AA321" s="104"/>
      <c r="AB321" s="104"/>
      <c r="AC321" s="104"/>
    </row>
    <row r="322" spans="1:29">
      <c r="A322" s="104"/>
      <c r="B322" s="147"/>
      <c r="C322" s="112"/>
      <c r="D322" s="100"/>
      <c r="E322" s="147"/>
      <c r="F322" s="203"/>
      <c r="G322" s="104"/>
      <c r="H322" s="104"/>
      <c r="I322" s="104"/>
      <c r="J322" s="104"/>
      <c r="K322" s="104"/>
      <c r="L322" s="104"/>
      <c r="M322" s="104"/>
      <c r="N322" s="104"/>
      <c r="O322" s="104"/>
      <c r="P322" s="104"/>
      <c r="Q322" s="104"/>
      <c r="R322" s="104"/>
      <c r="S322" s="104"/>
      <c r="T322" s="104"/>
      <c r="U322" s="104"/>
      <c r="V322" s="104"/>
      <c r="W322" s="104"/>
      <c r="X322" s="104"/>
      <c r="Y322" s="104"/>
      <c r="Z322" s="104"/>
      <c r="AA322" s="104"/>
      <c r="AB322" s="104"/>
      <c r="AC322" s="104"/>
    </row>
    <row r="323" spans="1:29">
      <c r="A323" s="104"/>
      <c r="B323" s="147"/>
      <c r="C323" s="112"/>
      <c r="D323" s="100"/>
      <c r="E323" s="147"/>
      <c r="F323" s="203"/>
      <c r="G323" s="104"/>
      <c r="H323" s="104"/>
      <c r="I323" s="104"/>
      <c r="J323" s="104"/>
      <c r="K323" s="104"/>
      <c r="L323" s="104"/>
      <c r="M323" s="104"/>
      <c r="N323" s="104"/>
      <c r="O323" s="104"/>
      <c r="P323" s="104"/>
      <c r="Q323" s="104"/>
      <c r="R323" s="104"/>
      <c r="S323" s="104"/>
      <c r="T323" s="104"/>
      <c r="U323" s="104"/>
      <c r="V323" s="104"/>
      <c r="W323" s="104"/>
      <c r="X323" s="104"/>
      <c r="Y323" s="104"/>
      <c r="Z323" s="104"/>
      <c r="AA323" s="104"/>
      <c r="AB323" s="104"/>
      <c r="AC323" s="104"/>
    </row>
    <row r="324" spans="1:29">
      <c r="A324" s="104"/>
      <c r="B324" s="147"/>
      <c r="C324" s="112"/>
      <c r="D324" s="100"/>
      <c r="E324" s="147"/>
      <c r="F324" s="203"/>
      <c r="G324" s="104"/>
      <c r="H324" s="104"/>
      <c r="I324" s="104"/>
      <c r="J324" s="104"/>
      <c r="K324" s="104"/>
      <c r="L324" s="104"/>
      <c r="M324" s="104"/>
      <c r="N324" s="104"/>
      <c r="O324" s="104"/>
      <c r="P324" s="104"/>
      <c r="Q324" s="104"/>
      <c r="R324" s="104"/>
      <c r="S324" s="104"/>
      <c r="T324" s="104"/>
      <c r="U324" s="104"/>
      <c r="V324" s="104"/>
      <c r="W324" s="104"/>
      <c r="X324" s="104"/>
      <c r="Y324" s="104"/>
      <c r="Z324" s="104"/>
      <c r="AA324" s="104"/>
      <c r="AB324" s="104"/>
      <c r="AC324" s="104"/>
    </row>
    <row r="325" spans="1:29">
      <c r="A325" s="104"/>
      <c r="B325" s="147"/>
      <c r="C325" s="112"/>
      <c r="D325" s="100"/>
      <c r="E325" s="147"/>
      <c r="F325" s="203"/>
      <c r="G325" s="104"/>
      <c r="H325" s="104"/>
      <c r="I325" s="104"/>
      <c r="J325" s="104"/>
      <c r="K325" s="104"/>
      <c r="L325" s="104"/>
      <c r="M325" s="104"/>
      <c r="N325" s="104"/>
      <c r="O325" s="104"/>
      <c r="P325" s="104"/>
      <c r="Q325" s="104"/>
      <c r="R325" s="104"/>
      <c r="S325" s="104"/>
      <c r="T325" s="104"/>
      <c r="U325" s="104"/>
      <c r="V325" s="104"/>
      <c r="W325" s="104"/>
      <c r="X325" s="104"/>
      <c r="Y325" s="104"/>
      <c r="Z325" s="104"/>
      <c r="AA325" s="104"/>
      <c r="AB325" s="104"/>
      <c r="AC325" s="104"/>
    </row>
    <row r="326" spans="1:29">
      <c r="A326" s="104"/>
      <c r="B326" s="147"/>
      <c r="C326" s="112"/>
      <c r="D326" s="100"/>
      <c r="E326" s="147"/>
      <c r="F326" s="203"/>
      <c r="G326" s="104"/>
      <c r="H326" s="104"/>
      <c r="I326" s="104"/>
      <c r="J326" s="104"/>
      <c r="K326" s="104"/>
      <c r="L326" s="104"/>
      <c r="M326" s="104"/>
      <c r="N326" s="104"/>
      <c r="O326" s="104"/>
      <c r="P326" s="104"/>
      <c r="Q326" s="104"/>
      <c r="R326" s="104"/>
      <c r="S326" s="104"/>
      <c r="T326" s="104"/>
      <c r="U326" s="104"/>
      <c r="V326" s="104"/>
      <c r="W326" s="104"/>
      <c r="X326" s="104"/>
      <c r="Y326" s="104"/>
      <c r="Z326" s="104"/>
      <c r="AA326" s="104"/>
      <c r="AB326" s="104"/>
      <c r="AC326" s="104"/>
    </row>
    <row r="327" spans="1:29">
      <c r="A327" s="104"/>
      <c r="B327" s="147"/>
      <c r="C327" s="112"/>
      <c r="D327" s="100"/>
      <c r="E327" s="147"/>
      <c r="F327" s="203"/>
      <c r="G327" s="104"/>
      <c r="H327" s="104"/>
      <c r="I327" s="104"/>
      <c r="J327" s="104"/>
      <c r="K327" s="104"/>
      <c r="L327" s="104"/>
      <c r="M327" s="104"/>
      <c r="N327" s="104"/>
      <c r="O327" s="104"/>
      <c r="P327" s="104"/>
      <c r="Q327" s="104"/>
      <c r="R327" s="104"/>
      <c r="S327" s="104"/>
      <c r="T327" s="104"/>
      <c r="U327" s="104"/>
      <c r="V327" s="104"/>
      <c r="W327" s="104"/>
      <c r="X327" s="104"/>
      <c r="Y327" s="104"/>
      <c r="Z327" s="104"/>
      <c r="AA327" s="104"/>
      <c r="AB327" s="104"/>
      <c r="AC327" s="104"/>
    </row>
    <row r="328" spans="1:29">
      <c r="A328" s="104"/>
      <c r="B328" s="147"/>
      <c r="C328" s="112"/>
      <c r="D328" s="100"/>
      <c r="E328" s="147"/>
      <c r="F328" s="203"/>
      <c r="G328" s="104"/>
      <c r="H328" s="104"/>
      <c r="I328" s="104"/>
      <c r="J328" s="104"/>
      <c r="K328" s="104"/>
      <c r="L328" s="104"/>
      <c r="M328" s="104"/>
      <c r="N328" s="104"/>
      <c r="O328" s="104"/>
      <c r="P328" s="104"/>
      <c r="Q328" s="104"/>
      <c r="R328" s="104"/>
      <c r="S328" s="104"/>
      <c r="T328" s="104"/>
      <c r="U328" s="104"/>
      <c r="V328" s="104"/>
      <c r="W328" s="104"/>
      <c r="X328" s="104"/>
      <c r="Y328" s="104"/>
      <c r="Z328" s="104"/>
      <c r="AA328" s="104"/>
      <c r="AB328" s="104"/>
      <c r="AC328" s="104"/>
    </row>
    <row r="329" spans="1:29">
      <c r="A329" s="104"/>
      <c r="B329" s="147"/>
      <c r="C329" s="112"/>
      <c r="D329" s="100"/>
      <c r="E329" s="147"/>
      <c r="F329" s="203"/>
      <c r="G329" s="104"/>
      <c r="H329" s="104"/>
      <c r="I329" s="104"/>
      <c r="J329" s="104"/>
      <c r="K329" s="104"/>
      <c r="L329" s="104"/>
      <c r="M329" s="104"/>
      <c r="N329" s="104"/>
      <c r="O329" s="104"/>
      <c r="P329" s="104"/>
      <c r="Q329" s="104"/>
      <c r="R329" s="104"/>
      <c r="S329" s="104"/>
      <c r="T329" s="104"/>
      <c r="U329" s="104"/>
      <c r="V329" s="104"/>
      <c r="W329" s="104"/>
      <c r="X329" s="104"/>
      <c r="Y329" s="104"/>
      <c r="Z329" s="104"/>
      <c r="AA329" s="104"/>
      <c r="AB329" s="104"/>
      <c r="AC329" s="104"/>
    </row>
    <row r="330" spans="1:29">
      <c r="A330" s="104"/>
      <c r="B330" s="147"/>
      <c r="C330" s="112"/>
      <c r="D330" s="100"/>
      <c r="E330" s="147"/>
      <c r="F330" s="203"/>
      <c r="G330" s="104"/>
      <c r="H330" s="104"/>
      <c r="I330" s="104"/>
      <c r="J330" s="104"/>
      <c r="K330" s="104"/>
      <c r="L330" s="104"/>
      <c r="M330" s="104"/>
      <c r="N330" s="104"/>
      <c r="O330" s="104"/>
      <c r="P330" s="104"/>
      <c r="Q330" s="104"/>
      <c r="R330" s="104"/>
      <c r="S330" s="104"/>
      <c r="T330" s="104"/>
      <c r="U330" s="104"/>
      <c r="V330" s="104"/>
      <c r="W330" s="104"/>
      <c r="X330" s="104"/>
      <c r="Y330" s="104"/>
      <c r="Z330" s="104"/>
      <c r="AA330" s="104"/>
      <c r="AB330" s="104"/>
      <c r="AC330" s="104"/>
    </row>
    <row r="331" spans="1:29">
      <c r="A331" s="104"/>
      <c r="B331" s="147"/>
      <c r="C331" s="112"/>
      <c r="D331" s="100"/>
      <c r="E331" s="147"/>
      <c r="F331" s="203"/>
      <c r="G331" s="104"/>
      <c r="H331" s="104"/>
      <c r="I331" s="104"/>
      <c r="J331" s="104"/>
      <c r="K331" s="104"/>
      <c r="L331" s="104"/>
      <c r="M331" s="104"/>
      <c r="N331" s="104"/>
      <c r="O331" s="104"/>
      <c r="P331" s="104"/>
      <c r="Q331" s="104"/>
      <c r="R331" s="104"/>
      <c r="S331" s="104"/>
      <c r="T331" s="104"/>
      <c r="U331" s="104"/>
      <c r="V331" s="104"/>
      <c r="W331" s="104"/>
      <c r="X331" s="104"/>
      <c r="Y331" s="104"/>
      <c r="Z331" s="104"/>
      <c r="AA331" s="104"/>
      <c r="AB331" s="104"/>
      <c r="AC331" s="104"/>
    </row>
    <row r="332" spans="1:29">
      <c r="A332" s="104"/>
      <c r="B332" s="147"/>
      <c r="C332" s="112"/>
      <c r="D332" s="100"/>
      <c r="E332" s="147"/>
      <c r="F332" s="203"/>
      <c r="G332" s="104"/>
      <c r="H332" s="104"/>
      <c r="I332" s="104"/>
      <c r="J332" s="104"/>
      <c r="K332" s="104"/>
      <c r="L332" s="104"/>
      <c r="M332" s="104"/>
      <c r="N332" s="104"/>
      <c r="O332" s="104"/>
      <c r="P332" s="104"/>
      <c r="Q332" s="104"/>
      <c r="R332" s="104"/>
      <c r="S332" s="104"/>
      <c r="T332" s="104"/>
      <c r="U332" s="104"/>
      <c r="V332" s="104"/>
      <c r="W332" s="104"/>
      <c r="X332" s="104"/>
      <c r="Y332" s="104"/>
      <c r="Z332" s="104"/>
      <c r="AA332" s="104"/>
      <c r="AB332" s="104"/>
      <c r="AC332" s="104"/>
    </row>
    <row r="333" spans="1:29">
      <c r="A333" s="104"/>
      <c r="B333" s="147"/>
      <c r="C333" s="112"/>
      <c r="D333" s="100"/>
      <c r="E333" s="147"/>
      <c r="F333" s="203"/>
      <c r="G333" s="104"/>
      <c r="H333" s="104"/>
      <c r="I333" s="104"/>
      <c r="J333" s="104"/>
      <c r="K333" s="104"/>
      <c r="L333" s="104"/>
      <c r="M333" s="104"/>
      <c r="N333" s="104"/>
      <c r="O333" s="104"/>
      <c r="P333" s="104"/>
      <c r="Q333" s="104"/>
      <c r="R333" s="104"/>
      <c r="S333" s="104"/>
      <c r="T333" s="104"/>
      <c r="U333" s="104"/>
      <c r="V333" s="104"/>
      <c r="W333" s="104"/>
      <c r="X333" s="104"/>
      <c r="Y333" s="104"/>
      <c r="Z333" s="104"/>
      <c r="AA333" s="104"/>
      <c r="AB333" s="104"/>
      <c r="AC333" s="104"/>
    </row>
    <row r="334" spans="1:29">
      <c r="A334" s="104"/>
      <c r="B334" s="147"/>
      <c r="C334" s="112"/>
      <c r="D334" s="100"/>
      <c r="E334" s="147"/>
      <c r="F334" s="203"/>
      <c r="G334" s="104"/>
      <c r="H334" s="104"/>
      <c r="I334" s="104"/>
      <c r="J334" s="104"/>
      <c r="K334" s="104"/>
      <c r="L334" s="104"/>
      <c r="M334" s="104"/>
      <c r="N334" s="104"/>
      <c r="O334" s="104"/>
      <c r="P334" s="104"/>
      <c r="Q334" s="104"/>
      <c r="R334" s="104"/>
      <c r="S334" s="104"/>
      <c r="T334" s="104"/>
      <c r="U334" s="104"/>
      <c r="V334" s="104"/>
      <c r="W334" s="104"/>
      <c r="X334" s="104"/>
      <c r="Y334" s="104"/>
      <c r="Z334" s="104"/>
      <c r="AA334" s="104"/>
      <c r="AB334" s="104"/>
      <c r="AC334" s="104"/>
    </row>
    <row r="335" spans="1:29">
      <c r="A335" s="104"/>
      <c r="B335" s="147"/>
      <c r="C335" s="112"/>
      <c r="D335" s="100"/>
      <c r="E335" s="147"/>
      <c r="F335" s="203"/>
      <c r="G335" s="104"/>
      <c r="H335" s="104"/>
      <c r="I335" s="104"/>
      <c r="J335" s="104"/>
      <c r="K335" s="104"/>
      <c r="L335" s="104"/>
      <c r="M335" s="104"/>
      <c r="N335" s="104"/>
      <c r="O335" s="104"/>
      <c r="P335" s="104"/>
      <c r="Q335" s="104"/>
      <c r="R335" s="104"/>
      <c r="S335" s="104"/>
      <c r="T335" s="104"/>
      <c r="U335" s="104"/>
      <c r="V335" s="104"/>
      <c r="W335" s="104"/>
      <c r="X335" s="104"/>
      <c r="Y335" s="104"/>
      <c r="Z335" s="104"/>
      <c r="AA335" s="104"/>
      <c r="AB335" s="104"/>
      <c r="AC335" s="104"/>
    </row>
    <row r="336" spans="1:29">
      <c r="A336" s="104"/>
      <c r="B336" s="147"/>
      <c r="C336" s="112"/>
      <c r="D336" s="100"/>
      <c r="E336" s="147"/>
      <c r="F336" s="203"/>
      <c r="G336" s="104"/>
      <c r="H336" s="104"/>
      <c r="I336" s="104"/>
      <c r="J336" s="104"/>
      <c r="K336" s="104"/>
      <c r="L336" s="104"/>
      <c r="M336" s="104"/>
      <c r="N336" s="104"/>
      <c r="O336" s="104"/>
      <c r="P336" s="104"/>
      <c r="Q336" s="104"/>
      <c r="R336" s="104"/>
      <c r="S336" s="104"/>
      <c r="T336" s="104"/>
      <c r="U336" s="104"/>
      <c r="V336" s="104"/>
      <c r="W336" s="104"/>
      <c r="X336" s="104"/>
      <c r="Y336" s="104"/>
      <c r="Z336" s="104"/>
      <c r="AA336" s="104"/>
      <c r="AB336" s="104"/>
      <c r="AC336" s="104"/>
    </row>
    <row r="337" spans="1:29">
      <c r="A337" s="104"/>
      <c r="B337" s="147"/>
      <c r="C337" s="112"/>
      <c r="D337" s="100"/>
      <c r="E337" s="147"/>
      <c r="F337" s="203"/>
      <c r="G337" s="104"/>
      <c r="H337" s="104"/>
      <c r="I337" s="104"/>
      <c r="J337" s="104"/>
      <c r="K337" s="104"/>
      <c r="L337" s="104"/>
      <c r="M337" s="104"/>
      <c r="N337" s="104"/>
      <c r="O337" s="104"/>
      <c r="P337" s="104"/>
      <c r="Q337" s="104"/>
      <c r="R337" s="104"/>
      <c r="S337" s="104"/>
      <c r="T337" s="104"/>
      <c r="U337" s="104"/>
      <c r="V337" s="104"/>
      <c r="W337" s="104"/>
      <c r="X337" s="104"/>
      <c r="Y337" s="104"/>
      <c r="Z337" s="104"/>
      <c r="AA337" s="104"/>
      <c r="AB337" s="104"/>
      <c r="AC337" s="104"/>
    </row>
    <row r="338" spans="1:29">
      <c r="A338" s="104"/>
      <c r="B338" s="147"/>
      <c r="C338" s="112"/>
      <c r="D338" s="100"/>
      <c r="E338" s="147"/>
      <c r="F338" s="203"/>
      <c r="G338" s="104"/>
      <c r="H338" s="104"/>
      <c r="I338" s="104"/>
      <c r="J338" s="104"/>
      <c r="K338" s="104"/>
      <c r="L338" s="104"/>
      <c r="M338" s="104"/>
      <c r="N338" s="104"/>
      <c r="O338" s="104"/>
      <c r="P338" s="104"/>
      <c r="Q338" s="104"/>
      <c r="R338" s="104"/>
      <c r="S338" s="104"/>
      <c r="T338" s="104"/>
      <c r="U338" s="104"/>
      <c r="V338" s="104"/>
      <c r="W338" s="104"/>
      <c r="X338" s="104"/>
      <c r="Y338" s="104"/>
      <c r="Z338" s="104"/>
      <c r="AA338" s="104"/>
      <c r="AB338" s="104"/>
      <c r="AC338" s="104"/>
    </row>
    <row r="339" spans="1:29">
      <c r="A339" s="104"/>
      <c r="B339" s="147"/>
      <c r="C339" s="112"/>
      <c r="D339" s="100"/>
      <c r="E339" s="147"/>
      <c r="F339" s="203"/>
      <c r="G339" s="104"/>
      <c r="H339" s="104"/>
      <c r="I339" s="104"/>
      <c r="J339" s="104"/>
      <c r="K339" s="104"/>
      <c r="L339" s="104"/>
      <c r="M339" s="104"/>
      <c r="N339" s="104"/>
      <c r="O339" s="104"/>
      <c r="P339" s="104"/>
      <c r="Q339" s="104"/>
      <c r="R339" s="104"/>
      <c r="S339" s="104"/>
      <c r="T339" s="104"/>
      <c r="U339" s="104"/>
      <c r="V339" s="104"/>
      <c r="W339" s="104"/>
      <c r="X339" s="104"/>
      <c r="Y339" s="104"/>
      <c r="Z339" s="104"/>
      <c r="AA339" s="104"/>
      <c r="AB339" s="104"/>
      <c r="AC339" s="104"/>
    </row>
    <row r="340" spans="1:29">
      <c r="A340" s="104"/>
      <c r="B340" s="147"/>
      <c r="C340" s="112"/>
      <c r="D340" s="100"/>
      <c r="E340" s="147"/>
      <c r="F340" s="203"/>
      <c r="G340" s="104"/>
      <c r="H340" s="104"/>
      <c r="I340" s="104"/>
      <c r="J340" s="104"/>
      <c r="K340" s="104"/>
      <c r="L340" s="104"/>
      <c r="M340" s="104"/>
      <c r="N340" s="104"/>
      <c r="O340" s="104"/>
      <c r="P340" s="104"/>
      <c r="Q340" s="104"/>
      <c r="R340" s="104"/>
      <c r="S340" s="104"/>
      <c r="T340" s="104"/>
      <c r="U340" s="104"/>
      <c r="V340" s="104"/>
      <c r="W340" s="104"/>
      <c r="X340" s="104"/>
      <c r="Y340" s="104"/>
      <c r="Z340" s="104"/>
      <c r="AA340" s="104"/>
      <c r="AB340" s="104"/>
      <c r="AC340" s="104"/>
    </row>
    <row r="341" spans="1:29">
      <c r="A341" s="104"/>
      <c r="B341" s="147"/>
      <c r="C341" s="112"/>
      <c r="D341" s="100"/>
      <c r="E341" s="147"/>
      <c r="F341" s="203"/>
      <c r="G341" s="104"/>
      <c r="H341" s="104"/>
      <c r="I341" s="104"/>
      <c r="J341" s="104"/>
      <c r="K341" s="104"/>
      <c r="L341" s="104"/>
      <c r="M341" s="104"/>
      <c r="N341" s="104"/>
      <c r="O341" s="104"/>
      <c r="P341" s="104"/>
      <c r="Q341" s="104"/>
      <c r="R341" s="104"/>
      <c r="S341" s="104"/>
      <c r="T341" s="104"/>
      <c r="U341" s="104"/>
      <c r="V341" s="104"/>
      <c r="W341" s="104"/>
      <c r="X341" s="104"/>
      <c r="Y341" s="104"/>
      <c r="Z341" s="104"/>
      <c r="AA341" s="104"/>
      <c r="AB341" s="104"/>
      <c r="AC341" s="104"/>
    </row>
    <row r="342" spans="1:29">
      <c r="A342" s="104"/>
      <c r="B342" s="147"/>
      <c r="C342" s="112"/>
      <c r="D342" s="100"/>
      <c r="E342" s="147"/>
      <c r="F342" s="203"/>
      <c r="G342" s="104"/>
      <c r="H342" s="104"/>
      <c r="I342" s="104"/>
      <c r="J342" s="104"/>
      <c r="K342" s="104"/>
      <c r="L342" s="104"/>
      <c r="M342" s="104"/>
      <c r="N342" s="104"/>
      <c r="O342" s="104"/>
      <c r="P342" s="104"/>
      <c r="Q342" s="104"/>
      <c r="R342" s="104"/>
      <c r="S342" s="104"/>
      <c r="T342" s="104"/>
      <c r="U342" s="104"/>
      <c r="V342" s="104"/>
      <c r="W342" s="104"/>
      <c r="X342" s="104"/>
      <c r="Y342" s="104"/>
      <c r="Z342" s="104"/>
      <c r="AA342" s="104"/>
      <c r="AB342" s="104"/>
      <c r="AC342" s="104"/>
    </row>
    <row r="343" spans="1:29">
      <c r="A343" s="104"/>
      <c r="B343" s="147"/>
      <c r="C343" s="112"/>
      <c r="D343" s="100"/>
      <c r="E343" s="147"/>
      <c r="F343" s="203"/>
      <c r="G343" s="104"/>
      <c r="H343" s="104"/>
      <c r="I343" s="104"/>
      <c r="J343" s="104"/>
      <c r="K343" s="104"/>
      <c r="L343" s="104"/>
      <c r="M343" s="104"/>
      <c r="N343" s="104"/>
      <c r="O343" s="104"/>
      <c r="P343" s="104"/>
      <c r="Q343" s="104"/>
      <c r="R343" s="104"/>
      <c r="S343" s="104"/>
      <c r="T343" s="104"/>
      <c r="U343" s="104"/>
      <c r="V343" s="104"/>
      <c r="W343" s="104"/>
      <c r="X343" s="104"/>
      <c r="Y343" s="104"/>
      <c r="Z343" s="104"/>
      <c r="AA343" s="104"/>
      <c r="AB343" s="104"/>
      <c r="AC343" s="104"/>
    </row>
    <row r="344" spans="1:29">
      <c r="A344" s="104"/>
      <c r="B344" s="147"/>
      <c r="C344" s="112"/>
      <c r="D344" s="100"/>
      <c r="E344" s="147"/>
      <c r="F344" s="203"/>
      <c r="G344" s="104"/>
      <c r="H344" s="104"/>
      <c r="I344" s="104"/>
      <c r="J344" s="104"/>
      <c r="K344" s="104"/>
      <c r="L344" s="104"/>
      <c r="M344" s="104"/>
      <c r="N344" s="104"/>
      <c r="O344" s="104"/>
      <c r="P344" s="104"/>
      <c r="Q344" s="104"/>
      <c r="R344" s="104"/>
      <c r="S344" s="104"/>
      <c r="T344" s="104"/>
      <c r="U344" s="104"/>
      <c r="V344" s="104"/>
      <c r="W344" s="104"/>
      <c r="X344" s="104"/>
      <c r="Y344" s="104"/>
      <c r="Z344" s="104"/>
      <c r="AA344" s="104"/>
      <c r="AB344" s="104"/>
      <c r="AC344" s="104"/>
    </row>
    <row r="345" spans="1:29">
      <c r="A345" s="104"/>
      <c r="B345" s="147"/>
      <c r="C345" s="112"/>
      <c r="D345" s="100"/>
      <c r="E345" s="147"/>
      <c r="F345" s="203"/>
      <c r="G345" s="104"/>
      <c r="H345" s="104"/>
      <c r="I345" s="104"/>
      <c r="J345" s="104"/>
      <c r="K345" s="104"/>
      <c r="L345" s="104"/>
      <c r="M345" s="104"/>
      <c r="N345" s="104"/>
      <c r="O345" s="104"/>
      <c r="P345" s="104"/>
      <c r="Q345" s="104"/>
      <c r="R345" s="104"/>
      <c r="S345" s="104"/>
      <c r="T345" s="104"/>
      <c r="U345" s="104"/>
      <c r="V345" s="104"/>
      <c r="W345" s="104"/>
      <c r="X345" s="104"/>
      <c r="Y345" s="104"/>
      <c r="Z345" s="104"/>
      <c r="AA345" s="104"/>
      <c r="AB345" s="104"/>
      <c r="AC345" s="104"/>
    </row>
    <row r="346" spans="1:29">
      <c r="A346" s="104"/>
      <c r="B346" s="147"/>
      <c r="C346" s="112"/>
      <c r="D346" s="100"/>
      <c r="E346" s="147"/>
      <c r="F346" s="203"/>
      <c r="G346" s="104"/>
      <c r="H346" s="104"/>
      <c r="I346" s="104"/>
      <c r="J346" s="104"/>
      <c r="K346" s="104"/>
      <c r="L346" s="104"/>
      <c r="M346" s="104"/>
      <c r="N346" s="104"/>
      <c r="O346" s="104"/>
      <c r="P346" s="104"/>
      <c r="Q346" s="104"/>
      <c r="R346" s="104"/>
      <c r="S346" s="104"/>
      <c r="T346" s="104"/>
      <c r="U346" s="104"/>
      <c r="V346" s="104"/>
      <c r="W346" s="104"/>
      <c r="X346" s="104"/>
      <c r="Y346" s="104"/>
      <c r="Z346" s="104"/>
      <c r="AA346" s="104"/>
      <c r="AB346" s="104"/>
      <c r="AC346" s="104"/>
    </row>
    <row r="347" spans="1:29">
      <c r="A347" s="104"/>
      <c r="B347" s="147"/>
      <c r="C347" s="112"/>
      <c r="D347" s="100"/>
      <c r="E347" s="147"/>
      <c r="F347" s="203"/>
      <c r="G347" s="104"/>
      <c r="H347" s="104"/>
      <c r="I347" s="104"/>
      <c r="J347" s="104"/>
      <c r="K347" s="104"/>
      <c r="L347" s="104"/>
      <c r="M347" s="104"/>
      <c r="N347" s="104"/>
      <c r="O347" s="104"/>
      <c r="P347" s="104"/>
      <c r="Q347" s="104"/>
      <c r="R347" s="104"/>
      <c r="S347" s="104"/>
      <c r="T347" s="104"/>
      <c r="U347" s="104"/>
      <c r="V347" s="104"/>
      <c r="W347" s="104"/>
      <c r="X347" s="104"/>
      <c r="Y347" s="104"/>
      <c r="Z347" s="104"/>
      <c r="AA347" s="104"/>
      <c r="AB347" s="104"/>
      <c r="AC347" s="104"/>
    </row>
    <row r="348" spans="1:29">
      <c r="A348" s="104"/>
      <c r="B348" s="147"/>
      <c r="C348" s="112"/>
      <c r="D348" s="100"/>
      <c r="E348" s="147"/>
      <c r="F348" s="203"/>
      <c r="G348" s="104"/>
      <c r="H348" s="104"/>
      <c r="I348" s="104"/>
      <c r="J348" s="104"/>
      <c r="K348" s="104"/>
      <c r="L348" s="104"/>
      <c r="M348" s="104"/>
      <c r="N348" s="104"/>
      <c r="O348" s="104"/>
      <c r="P348" s="104"/>
      <c r="Q348" s="104"/>
      <c r="R348" s="104"/>
      <c r="S348" s="104"/>
      <c r="T348" s="104"/>
      <c r="U348" s="104"/>
      <c r="V348" s="104"/>
      <c r="W348" s="104"/>
      <c r="X348" s="104"/>
      <c r="Y348" s="104"/>
      <c r="Z348" s="104"/>
      <c r="AA348" s="104"/>
      <c r="AB348" s="104"/>
      <c r="AC348" s="104"/>
    </row>
    <row r="349" spans="1:29">
      <c r="A349" s="104"/>
      <c r="B349" s="147"/>
      <c r="C349" s="112"/>
      <c r="D349" s="100"/>
      <c r="E349" s="147"/>
      <c r="F349" s="203"/>
      <c r="G349" s="104"/>
      <c r="H349" s="104"/>
      <c r="I349" s="104"/>
      <c r="J349" s="104"/>
      <c r="K349" s="104"/>
      <c r="L349" s="104"/>
      <c r="M349" s="104"/>
      <c r="N349" s="104"/>
      <c r="O349" s="104"/>
      <c r="P349" s="104"/>
      <c r="Q349" s="104"/>
      <c r="R349" s="104"/>
      <c r="S349" s="104"/>
      <c r="T349" s="104"/>
      <c r="U349" s="104"/>
      <c r="V349" s="104"/>
      <c r="W349" s="104"/>
      <c r="X349" s="104"/>
      <c r="Y349" s="104"/>
      <c r="Z349" s="104"/>
      <c r="AA349" s="104"/>
      <c r="AB349" s="104"/>
      <c r="AC349" s="104"/>
    </row>
    <row r="350" spans="1:29">
      <c r="A350" s="104"/>
      <c r="B350" s="147"/>
      <c r="C350" s="112"/>
      <c r="D350" s="100"/>
      <c r="E350" s="147"/>
      <c r="F350" s="203"/>
      <c r="G350" s="104"/>
      <c r="H350" s="104"/>
      <c r="I350" s="104"/>
      <c r="J350" s="104"/>
      <c r="K350" s="104"/>
      <c r="L350" s="104"/>
      <c r="M350" s="104"/>
      <c r="N350" s="104"/>
      <c r="O350" s="104"/>
      <c r="P350" s="104"/>
      <c r="Q350" s="104"/>
      <c r="R350" s="104"/>
      <c r="S350" s="104"/>
      <c r="T350" s="104"/>
      <c r="U350" s="104"/>
      <c r="V350" s="104"/>
      <c r="W350" s="104"/>
      <c r="X350" s="104"/>
      <c r="Y350" s="104"/>
      <c r="Z350" s="104"/>
      <c r="AA350" s="104"/>
      <c r="AB350" s="104"/>
      <c r="AC350" s="104"/>
    </row>
    <row r="351" spans="1:29">
      <c r="A351" s="104"/>
      <c r="B351" s="147"/>
      <c r="C351" s="112"/>
      <c r="D351" s="100"/>
      <c r="E351" s="147"/>
      <c r="F351" s="203"/>
      <c r="G351" s="104"/>
      <c r="H351" s="104"/>
      <c r="I351" s="104"/>
      <c r="J351" s="104"/>
      <c r="K351" s="104"/>
      <c r="L351" s="104"/>
      <c r="M351" s="104"/>
      <c r="N351" s="104"/>
      <c r="O351" s="104"/>
      <c r="P351" s="104"/>
      <c r="Q351" s="104"/>
      <c r="R351" s="104"/>
      <c r="S351" s="104"/>
      <c r="T351" s="104"/>
      <c r="U351" s="104"/>
      <c r="V351" s="104"/>
      <c r="W351" s="104"/>
      <c r="X351" s="104"/>
      <c r="Y351" s="104"/>
      <c r="Z351" s="104"/>
      <c r="AA351" s="104"/>
      <c r="AB351" s="104"/>
      <c r="AC351" s="104"/>
    </row>
    <row r="352" spans="1:29">
      <c r="A352" s="104"/>
      <c r="B352" s="147"/>
      <c r="C352" s="112"/>
      <c r="D352" s="100"/>
      <c r="E352" s="147"/>
      <c r="F352" s="203"/>
      <c r="G352" s="104"/>
      <c r="H352" s="104"/>
      <c r="I352" s="104"/>
      <c r="J352" s="104"/>
      <c r="K352" s="104"/>
      <c r="L352" s="104"/>
      <c r="M352" s="104"/>
      <c r="N352" s="104"/>
      <c r="O352" s="104"/>
      <c r="P352" s="104"/>
      <c r="Q352" s="104"/>
      <c r="R352" s="104"/>
      <c r="S352" s="104"/>
      <c r="T352" s="104"/>
      <c r="U352" s="104"/>
      <c r="V352" s="104"/>
      <c r="W352" s="104"/>
      <c r="X352" s="104"/>
      <c r="Y352" s="104"/>
      <c r="Z352" s="104"/>
      <c r="AA352" s="104"/>
      <c r="AB352" s="104"/>
      <c r="AC352" s="104"/>
    </row>
    <row r="353" spans="1:29">
      <c r="A353" s="104"/>
      <c r="B353" s="147"/>
      <c r="C353" s="112"/>
      <c r="D353" s="100"/>
      <c r="E353" s="147"/>
      <c r="F353" s="203"/>
      <c r="G353" s="104"/>
      <c r="H353" s="104"/>
      <c r="I353" s="104"/>
      <c r="J353" s="104"/>
      <c r="K353" s="104"/>
      <c r="L353" s="104"/>
      <c r="M353" s="104"/>
      <c r="N353" s="104"/>
      <c r="O353" s="104"/>
      <c r="P353" s="104"/>
      <c r="Q353" s="104"/>
      <c r="R353" s="104"/>
      <c r="S353" s="104"/>
      <c r="T353" s="104"/>
      <c r="U353" s="104"/>
      <c r="V353" s="104"/>
      <c r="W353" s="104"/>
      <c r="X353" s="104"/>
      <c r="Y353" s="104"/>
      <c r="Z353" s="104"/>
      <c r="AA353" s="104"/>
      <c r="AB353" s="104"/>
      <c r="AC353" s="104"/>
    </row>
    <row r="354" spans="1:29">
      <c r="A354" s="104"/>
      <c r="B354" s="147"/>
      <c r="C354" s="112"/>
      <c r="D354" s="100"/>
      <c r="E354" s="147"/>
      <c r="F354" s="203"/>
      <c r="G354" s="104"/>
      <c r="H354" s="104"/>
      <c r="I354" s="104"/>
      <c r="J354" s="104"/>
      <c r="K354" s="104"/>
      <c r="L354" s="104"/>
      <c r="M354" s="104"/>
      <c r="N354" s="104"/>
      <c r="O354" s="104"/>
      <c r="P354" s="104"/>
      <c r="Q354" s="104"/>
      <c r="R354" s="104"/>
      <c r="S354" s="104"/>
      <c r="T354" s="104"/>
      <c r="U354" s="104"/>
      <c r="V354" s="104"/>
      <c r="W354" s="104"/>
      <c r="X354" s="104"/>
      <c r="Y354" s="104"/>
      <c r="Z354" s="104"/>
      <c r="AA354" s="104"/>
      <c r="AB354" s="104"/>
      <c r="AC354" s="104"/>
    </row>
    <row r="355" spans="1:29">
      <c r="A355" s="104"/>
      <c r="B355" s="147"/>
      <c r="C355" s="112"/>
      <c r="D355" s="100"/>
      <c r="E355" s="147"/>
      <c r="F355" s="203"/>
      <c r="G355" s="104"/>
      <c r="H355" s="104"/>
      <c r="I355" s="104"/>
      <c r="J355" s="104"/>
      <c r="K355" s="104"/>
      <c r="L355" s="104"/>
      <c r="M355" s="104"/>
      <c r="N355" s="104"/>
      <c r="O355" s="104"/>
      <c r="P355" s="104"/>
      <c r="Q355" s="104"/>
      <c r="R355" s="104"/>
      <c r="S355" s="104"/>
      <c r="T355" s="104"/>
      <c r="U355" s="104"/>
      <c r="V355" s="104"/>
      <c r="W355" s="104"/>
      <c r="X355" s="104"/>
      <c r="Y355" s="104"/>
      <c r="Z355" s="104"/>
      <c r="AA355" s="104"/>
      <c r="AB355" s="104"/>
      <c r="AC355" s="104"/>
    </row>
    <row r="356" spans="1:29">
      <c r="A356" s="104"/>
      <c r="B356" s="147"/>
      <c r="C356" s="112"/>
      <c r="D356" s="100"/>
      <c r="E356" s="147"/>
      <c r="F356" s="203"/>
      <c r="G356" s="104"/>
      <c r="H356" s="104"/>
      <c r="I356" s="104"/>
      <c r="J356" s="104"/>
      <c r="K356" s="104"/>
      <c r="L356" s="104"/>
      <c r="M356" s="104"/>
      <c r="N356" s="104"/>
      <c r="O356" s="104"/>
      <c r="P356" s="104"/>
      <c r="Q356" s="104"/>
      <c r="R356" s="104"/>
      <c r="S356" s="104"/>
      <c r="T356" s="104"/>
      <c r="U356" s="104"/>
      <c r="V356" s="104"/>
      <c r="W356" s="104"/>
      <c r="X356" s="104"/>
      <c r="Y356" s="104"/>
      <c r="Z356" s="104"/>
      <c r="AA356" s="104"/>
      <c r="AB356" s="104"/>
      <c r="AC356" s="104"/>
    </row>
    <row r="357" spans="1:29">
      <c r="A357" s="104"/>
      <c r="B357" s="147"/>
      <c r="C357" s="112"/>
      <c r="D357" s="100"/>
      <c r="E357" s="147"/>
      <c r="F357" s="203"/>
      <c r="G357" s="104"/>
      <c r="H357" s="104"/>
      <c r="I357" s="104"/>
      <c r="J357" s="104"/>
      <c r="K357" s="104"/>
      <c r="L357" s="104"/>
      <c r="M357" s="104"/>
      <c r="N357" s="104"/>
      <c r="O357" s="104"/>
      <c r="P357" s="104"/>
      <c r="Q357" s="104"/>
      <c r="R357" s="104"/>
      <c r="S357" s="104"/>
      <c r="T357" s="104"/>
      <c r="U357" s="104"/>
      <c r="V357" s="104"/>
      <c r="W357" s="104"/>
      <c r="X357" s="104"/>
      <c r="Y357" s="104"/>
      <c r="Z357" s="104"/>
      <c r="AA357" s="104"/>
      <c r="AB357" s="104"/>
      <c r="AC357" s="104"/>
    </row>
    <row r="358" spans="1:29">
      <c r="A358" s="104"/>
      <c r="B358" s="147"/>
      <c r="C358" s="112"/>
      <c r="D358" s="100"/>
      <c r="E358" s="147"/>
      <c r="F358" s="203"/>
      <c r="G358" s="104"/>
      <c r="H358" s="104"/>
      <c r="I358" s="104"/>
      <c r="J358" s="104"/>
      <c r="K358" s="104"/>
      <c r="L358" s="104"/>
      <c r="M358" s="104"/>
      <c r="N358" s="104"/>
      <c r="O358" s="104"/>
      <c r="P358" s="104"/>
      <c r="Q358" s="104"/>
      <c r="R358" s="104"/>
      <c r="S358" s="104"/>
      <c r="T358" s="104"/>
      <c r="U358" s="104"/>
      <c r="V358" s="104"/>
      <c r="W358" s="104"/>
      <c r="X358" s="104"/>
      <c r="Y358" s="104"/>
      <c r="Z358" s="104"/>
      <c r="AA358" s="104"/>
      <c r="AB358" s="104"/>
      <c r="AC358" s="104"/>
    </row>
    <row r="359" spans="1:29">
      <c r="A359" s="104"/>
      <c r="B359" s="147"/>
      <c r="C359" s="112"/>
      <c r="D359" s="100"/>
      <c r="E359" s="147"/>
      <c r="F359" s="203"/>
      <c r="G359" s="104"/>
      <c r="H359" s="104"/>
      <c r="I359" s="104"/>
      <c r="J359" s="104"/>
      <c r="K359" s="104"/>
      <c r="L359" s="104"/>
      <c r="M359" s="104"/>
      <c r="N359" s="104"/>
      <c r="O359" s="104"/>
      <c r="P359" s="104"/>
      <c r="Q359" s="104"/>
      <c r="R359" s="104"/>
      <c r="S359" s="104"/>
      <c r="T359" s="104"/>
      <c r="U359" s="104"/>
      <c r="V359" s="104"/>
      <c r="W359" s="104"/>
      <c r="X359" s="104"/>
      <c r="Y359" s="104"/>
      <c r="Z359" s="104"/>
      <c r="AA359" s="104"/>
      <c r="AB359" s="104"/>
      <c r="AC359" s="104"/>
    </row>
    <row r="360" spans="1:29">
      <c r="A360" s="104"/>
      <c r="B360" s="147"/>
      <c r="C360" s="112"/>
      <c r="D360" s="100"/>
      <c r="E360" s="147"/>
      <c r="F360" s="203"/>
      <c r="G360" s="104"/>
      <c r="H360" s="104"/>
      <c r="I360" s="104"/>
      <c r="J360" s="104"/>
      <c r="K360" s="104"/>
      <c r="L360" s="104"/>
      <c r="M360" s="104"/>
      <c r="N360" s="104"/>
      <c r="O360" s="104"/>
      <c r="P360" s="104"/>
      <c r="Q360" s="104"/>
      <c r="R360" s="104"/>
      <c r="S360" s="104"/>
      <c r="T360" s="104"/>
      <c r="U360" s="104"/>
      <c r="V360" s="104"/>
      <c r="W360" s="104"/>
      <c r="X360" s="104"/>
      <c r="Y360" s="104"/>
      <c r="Z360" s="104"/>
      <c r="AA360" s="104"/>
      <c r="AB360" s="104"/>
      <c r="AC360" s="104"/>
    </row>
    <row r="361" spans="1:29">
      <c r="A361" s="104"/>
      <c r="B361" s="147"/>
      <c r="C361" s="112"/>
      <c r="D361" s="100"/>
      <c r="E361" s="147"/>
      <c r="F361" s="203"/>
      <c r="G361" s="104"/>
      <c r="H361" s="104"/>
      <c r="I361" s="104"/>
      <c r="J361" s="104"/>
      <c r="K361" s="104"/>
      <c r="L361" s="104"/>
      <c r="M361" s="104"/>
      <c r="N361" s="104"/>
      <c r="O361" s="104"/>
      <c r="P361" s="104"/>
      <c r="Q361" s="104"/>
      <c r="R361" s="104"/>
      <c r="S361" s="104"/>
      <c r="T361" s="104"/>
      <c r="U361" s="104"/>
      <c r="V361" s="104"/>
      <c r="W361" s="104"/>
      <c r="X361" s="104"/>
      <c r="Y361" s="104"/>
      <c r="Z361" s="104"/>
      <c r="AA361" s="104"/>
      <c r="AB361" s="104"/>
      <c r="AC361" s="104"/>
    </row>
    <row r="362" spans="1:29">
      <c r="A362" s="104"/>
      <c r="B362" s="147"/>
      <c r="C362" s="112"/>
      <c r="D362" s="100"/>
      <c r="E362" s="147"/>
      <c r="F362" s="203"/>
      <c r="G362" s="104"/>
      <c r="H362" s="104"/>
      <c r="I362" s="104"/>
      <c r="J362" s="104"/>
      <c r="K362" s="104"/>
      <c r="L362" s="104"/>
      <c r="M362" s="104"/>
      <c r="N362" s="104"/>
      <c r="O362" s="104"/>
      <c r="P362" s="104"/>
      <c r="Q362" s="104"/>
      <c r="R362" s="104"/>
      <c r="S362" s="104"/>
      <c r="T362" s="104"/>
      <c r="U362" s="104"/>
      <c r="V362" s="104"/>
      <c r="W362" s="104"/>
      <c r="X362" s="104"/>
      <c r="Y362" s="104"/>
      <c r="Z362" s="104"/>
      <c r="AA362" s="104"/>
      <c r="AB362" s="104"/>
      <c r="AC362" s="104"/>
    </row>
    <row r="363" spans="1:29">
      <c r="A363" s="104"/>
      <c r="B363" s="147"/>
      <c r="C363" s="112"/>
      <c r="D363" s="100"/>
      <c r="E363" s="147"/>
      <c r="F363" s="203"/>
      <c r="G363" s="104"/>
      <c r="H363" s="104"/>
      <c r="I363" s="104"/>
      <c r="J363" s="104"/>
      <c r="K363" s="104"/>
      <c r="L363" s="104"/>
      <c r="M363" s="104"/>
      <c r="N363" s="104"/>
      <c r="O363" s="104"/>
      <c r="P363" s="104"/>
      <c r="Q363" s="104"/>
      <c r="R363" s="104"/>
      <c r="S363" s="104"/>
      <c r="T363" s="104"/>
      <c r="U363" s="104"/>
      <c r="V363" s="104"/>
      <c r="W363" s="104"/>
      <c r="X363" s="104"/>
      <c r="Y363" s="104"/>
      <c r="Z363" s="104"/>
      <c r="AA363" s="104"/>
      <c r="AB363" s="104"/>
      <c r="AC363" s="104"/>
    </row>
    <row r="364" spans="1:29">
      <c r="A364" s="104"/>
      <c r="B364" s="147"/>
      <c r="C364" s="112"/>
      <c r="D364" s="100"/>
      <c r="E364" s="147"/>
      <c r="F364" s="203"/>
      <c r="G364" s="104"/>
      <c r="H364" s="104"/>
      <c r="I364" s="104"/>
      <c r="J364" s="104"/>
      <c r="K364" s="104"/>
      <c r="L364" s="104"/>
      <c r="M364" s="104"/>
      <c r="N364" s="104"/>
      <c r="O364" s="104"/>
      <c r="P364" s="104"/>
      <c r="Q364" s="104"/>
      <c r="R364" s="104"/>
      <c r="S364" s="104"/>
      <c r="T364" s="104"/>
      <c r="U364" s="104"/>
      <c r="V364" s="104"/>
      <c r="W364" s="104"/>
      <c r="X364" s="104"/>
      <c r="Y364" s="104"/>
      <c r="Z364" s="104"/>
      <c r="AA364" s="104"/>
      <c r="AB364" s="104"/>
      <c r="AC364" s="104"/>
    </row>
    <row r="365" spans="1:29">
      <c r="A365" s="104"/>
      <c r="B365" s="147"/>
      <c r="C365" s="112"/>
      <c r="D365" s="100"/>
      <c r="E365" s="147"/>
      <c r="F365" s="203"/>
      <c r="G365" s="104"/>
      <c r="H365" s="104"/>
      <c r="I365" s="104"/>
      <c r="J365" s="104"/>
      <c r="K365" s="104"/>
      <c r="L365" s="104"/>
      <c r="M365" s="104"/>
      <c r="N365" s="104"/>
      <c r="O365" s="104"/>
      <c r="P365" s="104"/>
      <c r="Q365" s="104"/>
      <c r="R365" s="104"/>
      <c r="S365" s="104"/>
      <c r="T365" s="104"/>
      <c r="U365" s="104"/>
      <c r="V365" s="104"/>
      <c r="W365" s="104"/>
      <c r="X365" s="104"/>
      <c r="Y365" s="104"/>
      <c r="Z365" s="104"/>
      <c r="AA365" s="104"/>
      <c r="AB365" s="104"/>
      <c r="AC365" s="104"/>
    </row>
    <row r="366" spans="1:29">
      <c r="A366" s="104"/>
      <c r="B366" s="147"/>
      <c r="C366" s="112"/>
      <c r="D366" s="100"/>
      <c r="E366" s="147"/>
      <c r="F366" s="203"/>
      <c r="G366" s="104"/>
      <c r="H366" s="104"/>
      <c r="I366" s="104"/>
      <c r="J366" s="104"/>
      <c r="K366" s="104"/>
      <c r="L366" s="104"/>
      <c r="M366" s="104"/>
      <c r="N366" s="104"/>
      <c r="O366" s="104"/>
      <c r="P366" s="104"/>
      <c r="Q366" s="104"/>
      <c r="R366" s="104"/>
      <c r="S366" s="104"/>
      <c r="T366" s="104"/>
      <c r="U366" s="104"/>
      <c r="V366" s="104"/>
      <c r="W366" s="104"/>
      <c r="X366" s="104"/>
      <c r="Y366" s="104"/>
      <c r="Z366" s="104"/>
      <c r="AA366" s="104"/>
      <c r="AB366" s="104"/>
      <c r="AC366" s="104"/>
    </row>
    <row r="367" spans="1:29">
      <c r="A367" s="104"/>
      <c r="B367" s="147"/>
      <c r="C367" s="112"/>
      <c r="D367" s="100"/>
      <c r="E367" s="147"/>
      <c r="F367" s="203"/>
      <c r="G367" s="104"/>
      <c r="H367" s="104"/>
      <c r="I367" s="104"/>
      <c r="J367" s="104"/>
      <c r="K367" s="104"/>
      <c r="L367" s="104"/>
      <c r="M367" s="104"/>
      <c r="N367" s="104"/>
      <c r="O367" s="104"/>
      <c r="P367" s="104"/>
      <c r="Q367" s="104"/>
      <c r="R367" s="104"/>
      <c r="S367" s="104"/>
      <c r="T367" s="104"/>
      <c r="U367" s="104"/>
      <c r="V367" s="104"/>
      <c r="W367" s="104"/>
      <c r="X367" s="104"/>
      <c r="Y367" s="104"/>
      <c r="Z367" s="104"/>
      <c r="AA367" s="104"/>
      <c r="AB367" s="104"/>
      <c r="AC367" s="104"/>
    </row>
    <row r="368" spans="1:29">
      <c r="A368" s="104"/>
      <c r="B368" s="147"/>
      <c r="C368" s="112"/>
      <c r="D368" s="100"/>
      <c r="E368" s="147"/>
      <c r="F368" s="203"/>
      <c r="G368" s="104"/>
      <c r="H368" s="104"/>
      <c r="I368" s="104"/>
      <c r="J368" s="104"/>
      <c r="K368" s="104"/>
      <c r="L368" s="104"/>
      <c r="M368" s="104"/>
      <c r="N368" s="104"/>
      <c r="O368" s="104"/>
      <c r="P368" s="104"/>
      <c r="Q368" s="104"/>
      <c r="R368" s="104"/>
      <c r="S368" s="104"/>
      <c r="T368" s="104"/>
      <c r="U368" s="104"/>
      <c r="V368" s="104"/>
      <c r="W368" s="104"/>
      <c r="X368" s="104"/>
      <c r="Y368" s="104"/>
      <c r="Z368" s="104"/>
      <c r="AA368" s="104"/>
      <c r="AB368" s="104"/>
      <c r="AC368" s="104"/>
    </row>
    <row r="369" spans="1:29">
      <c r="A369" s="104"/>
      <c r="B369" s="147"/>
      <c r="C369" s="112"/>
      <c r="D369" s="100"/>
      <c r="E369" s="147"/>
      <c r="F369" s="203"/>
      <c r="G369" s="104"/>
      <c r="H369" s="104"/>
      <c r="I369" s="104"/>
      <c r="J369" s="104"/>
      <c r="K369" s="104"/>
      <c r="L369" s="104"/>
      <c r="M369" s="104"/>
      <c r="N369" s="104"/>
      <c r="O369" s="104"/>
      <c r="P369" s="104"/>
      <c r="Q369" s="104"/>
      <c r="R369" s="104"/>
      <c r="S369" s="104"/>
      <c r="T369" s="104"/>
      <c r="U369" s="104"/>
      <c r="V369" s="104"/>
      <c r="W369" s="104"/>
      <c r="X369" s="104"/>
      <c r="Y369" s="104"/>
      <c r="Z369" s="104"/>
      <c r="AA369" s="104"/>
      <c r="AB369" s="104"/>
      <c r="AC369" s="104"/>
    </row>
    <row r="370" spans="1:29">
      <c r="A370" s="104"/>
      <c r="B370" s="147"/>
      <c r="C370" s="112"/>
      <c r="D370" s="100"/>
      <c r="E370" s="147"/>
      <c r="F370" s="203"/>
      <c r="G370" s="104"/>
      <c r="H370" s="104"/>
      <c r="I370" s="104"/>
      <c r="J370" s="104"/>
      <c r="K370" s="104"/>
      <c r="L370" s="104"/>
      <c r="M370" s="104"/>
      <c r="N370" s="104"/>
      <c r="O370" s="104"/>
      <c r="P370" s="104"/>
      <c r="Q370" s="104"/>
      <c r="R370" s="104"/>
      <c r="S370" s="104"/>
      <c r="T370" s="104"/>
      <c r="U370" s="104"/>
      <c r="V370" s="104"/>
      <c r="W370" s="104"/>
      <c r="X370" s="104"/>
      <c r="Y370" s="104"/>
      <c r="Z370" s="104"/>
      <c r="AA370" s="104"/>
      <c r="AB370" s="104"/>
      <c r="AC370" s="104"/>
    </row>
    <row r="371" spans="1:29">
      <c r="A371" s="104"/>
      <c r="B371" s="147"/>
      <c r="C371" s="112"/>
      <c r="D371" s="100"/>
      <c r="E371" s="147"/>
      <c r="F371" s="203"/>
      <c r="G371" s="104"/>
      <c r="H371" s="104"/>
      <c r="I371" s="104"/>
      <c r="J371" s="104"/>
      <c r="K371" s="104"/>
      <c r="L371" s="104"/>
      <c r="M371" s="104"/>
      <c r="N371" s="104"/>
      <c r="O371" s="104"/>
      <c r="P371" s="104"/>
      <c r="Q371" s="104"/>
      <c r="R371" s="104"/>
      <c r="S371" s="104"/>
      <c r="T371" s="104"/>
      <c r="U371" s="104"/>
      <c r="V371" s="104"/>
      <c r="W371" s="104"/>
      <c r="X371" s="104"/>
      <c r="Y371" s="104"/>
      <c r="Z371" s="104"/>
      <c r="AA371" s="104"/>
      <c r="AB371" s="104"/>
      <c r="AC371" s="104"/>
    </row>
    <row r="372" spans="1:29">
      <c r="A372" s="104"/>
      <c r="B372" s="147"/>
      <c r="C372" s="112"/>
      <c r="D372" s="100"/>
      <c r="E372" s="147"/>
      <c r="F372" s="203"/>
      <c r="G372" s="104"/>
      <c r="H372" s="104"/>
      <c r="I372" s="104"/>
      <c r="J372" s="104"/>
      <c r="K372" s="104"/>
      <c r="L372" s="104"/>
      <c r="M372" s="104"/>
      <c r="N372" s="104"/>
      <c r="O372" s="104"/>
      <c r="P372" s="104"/>
      <c r="Q372" s="104"/>
      <c r="R372" s="104"/>
      <c r="S372" s="104"/>
      <c r="T372" s="104"/>
      <c r="U372" s="104"/>
      <c r="V372" s="104"/>
      <c r="W372" s="104"/>
      <c r="X372" s="104"/>
      <c r="Y372" s="104"/>
      <c r="Z372" s="104"/>
      <c r="AA372" s="104"/>
      <c r="AB372" s="104"/>
      <c r="AC372" s="104"/>
    </row>
    <row r="373" spans="1:29">
      <c r="A373" s="104"/>
      <c r="B373" s="147"/>
      <c r="C373" s="112"/>
      <c r="D373" s="100"/>
      <c r="E373" s="147"/>
      <c r="F373" s="203"/>
      <c r="G373" s="104"/>
      <c r="H373" s="104"/>
      <c r="I373" s="104"/>
      <c r="J373" s="104"/>
      <c r="K373" s="104"/>
      <c r="L373" s="104"/>
      <c r="M373" s="104"/>
      <c r="N373" s="104"/>
      <c r="O373" s="104"/>
      <c r="P373" s="104"/>
      <c r="Q373" s="104"/>
      <c r="R373" s="104"/>
      <c r="S373" s="104"/>
      <c r="T373" s="104"/>
      <c r="U373" s="104"/>
      <c r="V373" s="104"/>
      <c r="W373" s="104"/>
      <c r="X373" s="104"/>
      <c r="Y373" s="104"/>
      <c r="Z373" s="104"/>
      <c r="AA373" s="104"/>
      <c r="AB373" s="104"/>
      <c r="AC373" s="104"/>
    </row>
    <row r="374" spans="1:29">
      <c r="A374" s="104"/>
      <c r="B374" s="147"/>
      <c r="C374" s="112"/>
      <c r="D374" s="100"/>
      <c r="E374" s="147"/>
      <c r="F374" s="203"/>
      <c r="G374" s="104"/>
      <c r="H374" s="104"/>
      <c r="I374" s="104"/>
      <c r="J374" s="104"/>
      <c r="K374" s="104"/>
      <c r="L374" s="104"/>
      <c r="M374" s="104"/>
      <c r="N374" s="104"/>
      <c r="O374" s="104"/>
      <c r="P374" s="104"/>
      <c r="Q374" s="104"/>
      <c r="R374" s="104"/>
      <c r="S374" s="104"/>
      <c r="T374" s="104"/>
      <c r="U374" s="104"/>
      <c r="V374" s="104"/>
      <c r="W374" s="104"/>
      <c r="X374" s="104"/>
      <c r="Y374" s="104"/>
      <c r="Z374" s="104"/>
      <c r="AA374" s="104"/>
      <c r="AB374" s="104"/>
      <c r="AC374" s="104"/>
    </row>
    <row r="375" spans="1:29">
      <c r="A375" s="104"/>
      <c r="B375" s="147"/>
      <c r="C375" s="112"/>
      <c r="D375" s="100"/>
      <c r="E375" s="147"/>
      <c r="F375" s="203"/>
      <c r="G375" s="104"/>
      <c r="H375" s="104"/>
      <c r="I375" s="104"/>
      <c r="J375" s="104"/>
      <c r="K375" s="104"/>
      <c r="L375" s="104"/>
      <c r="M375" s="104"/>
      <c r="N375" s="104"/>
      <c r="O375" s="104"/>
      <c r="P375" s="104"/>
      <c r="Q375" s="104"/>
      <c r="R375" s="104"/>
      <c r="S375" s="104"/>
      <c r="T375" s="104"/>
      <c r="U375" s="104"/>
      <c r="V375" s="104"/>
      <c r="W375" s="104"/>
      <c r="X375" s="104"/>
      <c r="Y375" s="104"/>
      <c r="Z375" s="104"/>
      <c r="AA375" s="104"/>
      <c r="AB375" s="104"/>
      <c r="AC375" s="104"/>
    </row>
    <row r="376" spans="1:29">
      <c r="A376" s="104"/>
      <c r="B376" s="147"/>
      <c r="C376" s="112"/>
      <c r="D376" s="100"/>
      <c r="E376" s="147"/>
      <c r="F376" s="203"/>
      <c r="G376" s="104"/>
      <c r="H376" s="104"/>
      <c r="I376" s="104"/>
      <c r="J376" s="104"/>
      <c r="K376" s="104"/>
      <c r="L376" s="104"/>
      <c r="M376" s="104"/>
      <c r="N376" s="104"/>
      <c r="O376" s="104"/>
      <c r="P376" s="104"/>
      <c r="Q376" s="104"/>
      <c r="R376" s="104"/>
      <c r="S376" s="104"/>
      <c r="T376" s="104"/>
      <c r="U376" s="104"/>
      <c r="V376" s="104"/>
      <c r="W376" s="104"/>
      <c r="X376" s="104"/>
      <c r="Y376" s="104"/>
      <c r="Z376" s="104"/>
      <c r="AA376" s="104"/>
      <c r="AB376" s="104"/>
      <c r="AC376" s="104"/>
    </row>
    <row r="377" spans="1:29">
      <c r="A377" s="104"/>
      <c r="B377" s="147"/>
      <c r="C377" s="112"/>
      <c r="D377" s="100"/>
      <c r="E377" s="147"/>
      <c r="F377" s="203"/>
      <c r="G377" s="104"/>
      <c r="H377" s="104"/>
      <c r="I377" s="104"/>
      <c r="J377" s="104"/>
      <c r="K377" s="104"/>
      <c r="L377" s="104"/>
      <c r="M377" s="104"/>
      <c r="N377" s="104"/>
      <c r="O377" s="104"/>
      <c r="P377" s="104"/>
      <c r="Q377" s="104"/>
      <c r="R377" s="104"/>
      <c r="S377" s="104"/>
      <c r="T377" s="104"/>
      <c r="U377" s="104"/>
      <c r="V377" s="104"/>
      <c r="W377" s="104"/>
      <c r="X377" s="104"/>
      <c r="Y377" s="104"/>
      <c r="Z377" s="104"/>
      <c r="AA377" s="104"/>
      <c r="AB377" s="104"/>
      <c r="AC377" s="104"/>
    </row>
    <row r="378" spans="1:29">
      <c r="A378" s="104"/>
      <c r="B378" s="147"/>
      <c r="C378" s="112"/>
      <c r="D378" s="100"/>
      <c r="E378" s="147"/>
      <c r="F378" s="203"/>
      <c r="G378" s="104"/>
      <c r="H378" s="104"/>
      <c r="I378" s="104"/>
      <c r="J378" s="104"/>
      <c r="K378" s="104"/>
      <c r="L378" s="104"/>
      <c r="M378" s="104"/>
      <c r="N378" s="104"/>
      <c r="O378" s="104"/>
      <c r="P378" s="104"/>
      <c r="Q378" s="104"/>
      <c r="R378" s="104"/>
      <c r="S378" s="104"/>
      <c r="T378" s="104"/>
      <c r="U378" s="104"/>
      <c r="V378" s="104"/>
      <c r="W378" s="104"/>
      <c r="X378" s="104"/>
      <c r="Y378" s="104"/>
      <c r="Z378" s="104"/>
      <c r="AA378" s="104"/>
      <c r="AB378" s="104"/>
      <c r="AC378" s="104"/>
    </row>
    <row r="379" spans="1:29">
      <c r="A379" s="104"/>
      <c r="B379" s="147"/>
      <c r="C379" s="112"/>
      <c r="D379" s="100"/>
      <c r="E379" s="147"/>
      <c r="F379" s="203"/>
      <c r="G379" s="104"/>
      <c r="H379" s="104"/>
      <c r="I379" s="104"/>
      <c r="J379" s="104"/>
      <c r="K379" s="104"/>
      <c r="L379" s="104"/>
      <c r="M379" s="104"/>
      <c r="N379" s="104"/>
      <c r="O379" s="104"/>
      <c r="P379" s="104"/>
      <c r="Q379" s="104"/>
      <c r="R379" s="104"/>
      <c r="S379" s="104"/>
      <c r="T379" s="104"/>
      <c r="U379" s="104"/>
      <c r="V379" s="104"/>
      <c r="W379" s="104"/>
      <c r="X379" s="104"/>
      <c r="Y379" s="104"/>
      <c r="Z379" s="104"/>
      <c r="AA379" s="104"/>
      <c r="AB379" s="104"/>
      <c r="AC379" s="104"/>
    </row>
    <row r="380" spans="1:29">
      <c r="A380" s="104"/>
      <c r="B380" s="147"/>
      <c r="C380" s="112"/>
      <c r="D380" s="100"/>
      <c r="E380" s="147"/>
      <c r="F380" s="203"/>
      <c r="G380" s="104"/>
      <c r="H380" s="104"/>
      <c r="I380" s="104"/>
      <c r="J380" s="104"/>
      <c r="K380" s="104"/>
      <c r="L380" s="104"/>
      <c r="M380" s="104"/>
      <c r="N380" s="104"/>
      <c r="O380" s="104"/>
      <c r="P380" s="104"/>
      <c r="Q380" s="104"/>
      <c r="R380" s="104"/>
      <c r="S380" s="104"/>
      <c r="T380" s="104"/>
      <c r="U380" s="104"/>
      <c r="V380" s="104"/>
      <c r="W380" s="104"/>
      <c r="X380" s="104"/>
      <c r="Y380" s="104"/>
      <c r="Z380" s="104"/>
      <c r="AA380" s="104"/>
      <c r="AB380" s="104"/>
      <c r="AC380" s="104"/>
    </row>
    <row r="381" spans="1:29">
      <c r="A381" s="104"/>
      <c r="B381" s="147"/>
      <c r="C381" s="112"/>
      <c r="D381" s="100"/>
      <c r="E381" s="147"/>
      <c r="F381" s="203"/>
      <c r="G381" s="104"/>
      <c r="H381" s="104"/>
      <c r="I381" s="104"/>
      <c r="J381" s="104"/>
      <c r="K381" s="104"/>
      <c r="L381" s="104"/>
      <c r="M381" s="104"/>
      <c r="N381" s="104"/>
      <c r="O381" s="104"/>
      <c r="P381" s="104"/>
      <c r="Q381" s="104"/>
      <c r="R381" s="104"/>
      <c r="S381" s="104"/>
      <c r="T381" s="104"/>
      <c r="U381" s="104"/>
      <c r="V381" s="104"/>
      <c r="W381" s="104"/>
      <c r="X381" s="104"/>
      <c r="Y381" s="104"/>
      <c r="Z381" s="104"/>
      <c r="AA381" s="104"/>
      <c r="AB381" s="104"/>
      <c r="AC381" s="104"/>
    </row>
    <row r="382" spans="1:29">
      <c r="A382" s="104"/>
      <c r="B382" s="147"/>
      <c r="C382" s="112"/>
      <c r="D382" s="100"/>
      <c r="E382" s="147"/>
      <c r="F382" s="203"/>
      <c r="G382" s="104"/>
      <c r="H382" s="104"/>
      <c r="I382" s="104"/>
      <c r="J382" s="104"/>
      <c r="K382" s="104"/>
      <c r="L382" s="104"/>
      <c r="M382" s="104"/>
      <c r="N382" s="104"/>
      <c r="O382" s="104"/>
      <c r="P382" s="104"/>
      <c r="Q382" s="104"/>
      <c r="R382" s="104"/>
      <c r="S382" s="104"/>
      <c r="T382" s="104"/>
      <c r="U382" s="104"/>
      <c r="V382" s="104"/>
      <c r="W382" s="104"/>
      <c r="X382" s="104"/>
      <c r="Y382" s="104"/>
      <c r="Z382" s="104"/>
      <c r="AA382" s="104"/>
      <c r="AB382" s="104"/>
      <c r="AC382" s="104"/>
    </row>
    <row r="383" spans="1:29">
      <c r="A383" s="104"/>
      <c r="B383" s="147"/>
      <c r="C383" s="112"/>
      <c r="D383" s="100"/>
      <c r="E383" s="147"/>
      <c r="F383" s="203"/>
      <c r="G383" s="104"/>
      <c r="H383" s="104"/>
      <c r="I383" s="104"/>
      <c r="J383" s="104"/>
      <c r="K383" s="104"/>
      <c r="L383" s="104"/>
      <c r="M383" s="104"/>
      <c r="N383" s="104"/>
      <c r="O383" s="104"/>
      <c r="P383" s="104"/>
      <c r="Q383" s="104"/>
      <c r="R383" s="104"/>
      <c r="S383" s="104"/>
      <c r="T383" s="104"/>
      <c r="U383" s="104"/>
      <c r="V383" s="104"/>
      <c r="W383" s="104"/>
      <c r="X383" s="104"/>
      <c r="Y383" s="104"/>
      <c r="Z383" s="104"/>
      <c r="AA383" s="104"/>
      <c r="AB383" s="104"/>
      <c r="AC383" s="104"/>
    </row>
    <row r="384" spans="1:29">
      <c r="A384" s="104"/>
      <c r="B384" s="147"/>
      <c r="C384" s="112"/>
      <c r="D384" s="100"/>
      <c r="E384" s="147"/>
      <c r="F384" s="203"/>
      <c r="G384" s="104"/>
      <c r="H384" s="104"/>
      <c r="I384" s="104"/>
      <c r="J384" s="104"/>
      <c r="K384" s="104"/>
      <c r="L384" s="104"/>
      <c r="M384" s="104"/>
      <c r="N384" s="104"/>
      <c r="O384" s="104"/>
      <c r="P384" s="104"/>
      <c r="Q384" s="104"/>
      <c r="R384" s="104"/>
      <c r="S384" s="104"/>
      <c r="T384" s="104"/>
      <c r="U384" s="104"/>
      <c r="V384" s="104"/>
      <c r="W384" s="104"/>
      <c r="X384" s="104"/>
      <c r="Y384" s="104"/>
      <c r="Z384" s="104"/>
      <c r="AA384" s="104"/>
      <c r="AB384" s="104"/>
      <c r="AC384" s="104"/>
    </row>
    <row r="385" spans="1:29">
      <c r="A385" s="104"/>
      <c r="B385" s="147"/>
      <c r="C385" s="112"/>
      <c r="D385" s="100"/>
      <c r="E385" s="147"/>
      <c r="F385" s="203"/>
      <c r="G385" s="104"/>
      <c r="H385" s="104"/>
      <c r="I385" s="104"/>
      <c r="J385" s="104"/>
      <c r="K385" s="104"/>
      <c r="L385" s="104"/>
      <c r="M385" s="104"/>
      <c r="N385" s="104"/>
      <c r="O385" s="104"/>
      <c r="P385" s="104"/>
      <c r="Q385" s="104"/>
      <c r="R385" s="104"/>
      <c r="S385" s="104"/>
      <c r="T385" s="104"/>
      <c r="U385" s="104"/>
      <c r="V385" s="104"/>
      <c r="W385" s="104"/>
      <c r="X385" s="104"/>
      <c r="Y385" s="104"/>
      <c r="Z385" s="104"/>
      <c r="AA385" s="104"/>
      <c r="AB385" s="104"/>
      <c r="AC385" s="104"/>
    </row>
    <row r="386" spans="1:29">
      <c r="A386" s="104"/>
      <c r="B386" s="147"/>
      <c r="C386" s="112"/>
      <c r="D386" s="100"/>
      <c r="E386" s="147"/>
      <c r="F386" s="203"/>
      <c r="G386" s="104"/>
      <c r="H386" s="104"/>
      <c r="I386" s="104"/>
      <c r="J386" s="104"/>
      <c r="K386" s="104"/>
      <c r="L386" s="104"/>
      <c r="M386" s="104"/>
      <c r="N386" s="104"/>
      <c r="O386" s="104"/>
      <c r="P386" s="104"/>
      <c r="Q386" s="104"/>
      <c r="R386" s="104"/>
      <c r="S386" s="104"/>
      <c r="T386" s="104"/>
      <c r="U386" s="104"/>
      <c r="V386" s="104"/>
      <c r="W386" s="104"/>
      <c r="X386" s="104"/>
      <c r="Y386" s="104"/>
      <c r="Z386" s="104"/>
      <c r="AA386" s="104"/>
      <c r="AB386" s="104"/>
      <c r="AC386" s="104"/>
    </row>
    <row r="387" spans="1:29">
      <c r="A387" s="104"/>
      <c r="B387" s="147"/>
      <c r="C387" s="112"/>
      <c r="D387" s="100"/>
      <c r="E387" s="147"/>
      <c r="F387" s="203"/>
      <c r="G387" s="104"/>
      <c r="H387" s="104"/>
      <c r="I387" s="104"/>
      <c r="J387" s="104"/>
      <c r="K387" s="104"/>
      <c r="L387" s="104"/>
      <c r="M387" s="104"/>
      <c r="N387" s="104"/>
      <c r="O387" s="104"/>
      <c r="P387" s="104"/>
      <c r="Q387" s="104"/>
      <c r="R387" s="104"/>
      <c r="S387" s="104"/>
      <c r="T387" s="104"/>
      <c r="U387" s="104"/>
      <c r="V387" s="104"/>
      <c r="W387" s="104"/>
      <c r="X387" s="104"/>
      <c r="Y387" s="104"/>
      <c r="Z387" s="104"/>
      <c r="AA387" s="104"/>
      <c r="AB387" s="104"/>
      <c r="AC387" s="104"/>
    </row>
    <row r="388" spans="1:29">
      <c r="A388" s="104"/>
      <c r="B388" s="147"/>
      <c r="C388" s="112"/>
      <c r="D388" s="100"/>
      <c r="E388" s="147"/>
      <c r="F388" s="203"/>
      <c r="G388" s="104"/>
      <c r="H388" s="104"/>
      <c r="I388" s="104"/>
      <c r="J388" s="104"/>
      <c r="K388" s="104"/>
      <c r="L388" s="104"/>
      <c r="M388" s="104"/>
      <c r="N388" s="104"/>
      <c r="O388" s="104"/>
      <c r="P388" s="104"/>
      <c r="Q388" s="104"/>
      <c r="R388" s="104"/>
      <c r="S388" s="104"/>
      <c r="T388" s="104"/>
      <c r="U388" s="104"/>
      <c r="V388" s="104"/>
      <c r="W388" s="104"/>
      <c r="X388" s="104"/>
      <c r="Y388" s="104"/>
      <c r="Z388" s="104"/>
      <c r="AA388" s="104"/>
      <c r="AB388" s="104"/>
      <c r="AC388" s="104"/>
    </row>
    <row r="389" spans="1:29">
      <c r="A389" s="104"/>
      <c r="B389" s="147"/>
      <c r="C389" s="112"/>
      <c r="D389" s="100"/>
      <c r="E389" s="147"/>
      <c r="F389" s="203"/>
      <c r="G389" s="104"/>
      <c r="H389" s="104"/>
      <c r="I389" s="104"/>
      <c r="J389" s="104"/>
      <c r="K389" s="104"/>
      <c r="L389" s="104"/>
      <c r="M389" s="104"/>
      <c r="N389" s="104"/>
      <c r="O389" s="104"/>
      <c r="P389" s="104"/>
      <c r="Q389" s="104"/>
      <c r="R389" s="104"/>
      <c r="S389" s="104"/>
      <c r="T389" s="104"/>
      <c r="U389" s="104"/>
      <c r="V389" s="104"/>
      <c r="W389" s="104"/>
      <c r="X389" s="104"/>
      <c r="Y389" s="104"/>
      <c r="Z389" s="104"/>
      <c r="AA389" s="104"/>
      <c r="AB389" s="104"/>
      <c r="AC389" s="104"/>
    </row>
    <row r="390" spans="1:29">
      <c r="A390" s="104"/>
      <c r="B390" s="147"/>
      <c r="C390" s="112"/>
      <c r="D390" s="100"/>
      <c r="E390" s="147"/>
      <c r="F390" s="203"/>
      <c r="G390" s="104"/>
      <c r="H390" s="104"/>
      <c r="I390" s="104"/>
      <c r="J390" s="104"/>
      <c r="K390" s="104"/>
      <c r="L390" s="104"/>
      <c r="M390" s="104"/>
      <c r="N390" s="104"/>
      <c r="O390" s="104"/>
      <c r="P390" s="104"/>
      <c r="Q390" s="104"/>
      <c r="R390" s="104"/>
      <c r="S390" s="104"/>
      <c r="T390" s="104"/>
      <c r="U390" s="104"/>
      <c r="V390" s="104"/>
      <c r="W390" s="104"/>
      <c r="X390" s="104"/>
      <c r="Y390" s="104"/>
      <c r="Z390" s="104"/>
      <c r="AA390" s="104"/>
      <c r="AB390" s="104"/>
      <c r="AC390" s="104"/>
    </row>
    <row r="391" spans="1:29">
      <c r="A391" s="104"/>
      <c r="B391" s="147"/>
      <c r="C391" s="112"/>
      <c r="D391" s="100"/>
      <c r="E391" s="147"/>
      <c r="F391" s="203"/>
      <c r="G391" s="104"/>
      <c r="H391" s="104"/>
      <c r="I391" s="104"/>
      <c r="J391" s="104"/>
      <c r="K391" s="104"/>
      <c r="L391" s="104"/>
      <c r="M391" s="104"/>
      <c r="N391" s="104"/>
      <c r="O391" s="104"/>
      <c r="P391" s="104"/>
      <c r="Q391" s="104"/>
      <c r="R391" s="104"/>
      <c r="S391" s="104"/>
      <c r="T391" s="104"/>
      <c r="U391" s="104"/>
      <c r="V391" s="104"/>
      <c r="W391" s="104"/>
      <c r="X391" s="104"/>
      <c r="Y391" s="104"/>
      <c r="Z391" s="104"/>
      <c r="AA391" s="104"/>
      <c r="AB391" s="104"/>
      <c r="AC391" s="104"/>
    </row>
    <row r="392" spans="1:29">
      <c r="A392" s="104"/>
      <c r="B392" s="147"/>
      <c r="C392" s="112"/>
      <c r="D392" s="100"/>
      <c r="E392" s="147"/>
      <c r="F392" s="203"/>
      <c r="G392" s="104"/>
      <c r="H392" s="104"/>
      <c r="I392" s="104"/>
      <c r="J392" s="104"/>
      <c r="K392" s="104"/>
      <c r="L392" s="104"/>
      <c r="M392" s="104"/>
      <c r="N392" s="104"/>
      <c r="O392" s="104"/>
      <c r="P392" s="104"/>
      <c r="Q392" s="104"/>
      <c r="R392" s="104"/>
      <c r="S392" s="104"/>
      <c r="T392" s="104"/>
      <c r="U392" s="104"/>
      <c r="V392" s="104"/>
      <c r="W392" s="104"/>
      <c r="X392" s="104"/>
      <c r="Y392" s="104"/>
      <c r="Z392" s="104"/>
      <c r="AA392" s="104"/>
      <c r="AB392" s="104"/>
      <c r="AC392" s="104"/>
    </row>
    <row r="393" spans="1:29">
      <c r="A393" s="104"/>
      <c r="B393" s="147"/>
      <c r="C393" s="112"/>
      <c r="D393" s="100"/>
      <c r="E393" s="147"/>
      <c r="F393" s="203"/>
      <c r="G393" s="104"/>
      <c r="H393" s="104"/>
      <c r="I393" s="104"/>
      <c r="J393" s="104"/>
      <c r="K393" s="104"/>
      <c r="L393" s="104"/>
      <c r="M393" s="104"/>
      <c r="N393" s="104"/>
      <c r="O393" s="104"/>
      <c r="P393" s="104"/>
      <c r="Q393" s="104"/>
      <c r="R393" s="104"/>
      <c r="S393" s="104"/>
      <c r="T393" s="104"/>
      <c r="U393" s="104"/>
      <c r="V393" s="104"/>
      <c r="W393" s="104"/>
      <c r="X393" s="104"/>
      <c r="Y393" s="104"/>
      <c r="Z393" s="104"/>
      <c r="AA393" s="104"/>
      <c r="AB393" s="104"/>
      <c r="AC393" s="104"/>
    </row>
    <row r="394" spans="1:29">
      <c r="A394" s="104"/>
      <c r="B394" s="147"/>
      <c r="C394" s="112"/>
      <c r="D394" s="100"/>
      <c r="E394" s="147"/>
      <c r="F394" s="203"/>
      <c r="G394" s="104"/>
      <c r="H394" s="104"/>
      <c r="I394" s="104"/>
      <c r="J394" s="104"/>
      <c r="K394" s="104"/>
      <c r="L394" s="104"/>
      <c r="M394" s="104"/>
      <c r="N394" s="104"/>
      <c r="O394" s="104"/>
      <c r="P394" s="104"/>
      <c r="Q394" s="104"/>
      <c r="R394" s="104"/>
      <c r="S394" s="104"/>
      <c r="T394" s="104"/>
      <c r="U394" s="104"/>
      <c r="V394" s="104"/>
      <c r="W394" s="104"/>
      <c r="X394" s="104"/>
      <c r="Y394" s="104"/>
      <c r="Z394" s="104"/>
      <c r="AA394" s="104"/>
      <c r="AB394" s="104"/>
      <c r="AC394" s="104"/>
    </row>
    <row r="395" spans="1:29">
      <c r="A395" s="104"/>
      <c r="B395" s="147"/>
      <c r="C395" s="112"/>
      <c r="D395" s="100"/>
      <c r="E395" s="147"/>
      <c r="F395" s="203"/>
      <c r="G395" s="104"/>
      <c r="H395" s="104"/>
      <c r="I395" s="104"/>
      <c r="J395" s="104"/>
      <c r="K395" s="104"/>
      <c r="L395" s="104"/>
      <c r="M395" s="104"/>
      <c r="N395" s="104"/>
      <c r="O395" s="104"/>
      <c r="P395" s="104"/>
      <c r="Q395" s="104"/>
      <c r="R395" s="104"/>
      <c r="S395" s="104"/>
      <c r="T395" s="104"/>
      <c r="U395" s="104"/>
      <c r="V395" s="104"/>
      <c r="W395" s="104"/>
      <c r="X395" s="104"/>
      <c r="Y395" s="104"/>
      <c r="Z395" s="104"/>
      <c r="AA395" s="104"/>
      <c r="AB395" s="104"/>
      <c r="AC395" s="104"/>
    </row>
    <row r="396" spans="1:29">
      <c r="A396" s="104"/>
      <c r="B396" s="147"/>
      <c r="C396" s="112"/>
      <c r="D396" s="100"/>
      <c r="E396" s="147"/>
      <c r="F396" s="203"/>
      <c r="G396" s="104"/>
      <c r="H396" s="104"/>
      <c r="I396" s="104"/>
      <c r="J396" s="104"/>
      <c r="K396" s="104"/>
      <c r="L396" s="104"/>
      <c r="M396" s="104"/>
      <c r="N396" s="104"/>
      <c r="O396" s="104"/>
      <c r="P396" s="104"/>
      <c r="Q396" s="104"/>
      <c r="R396" s="104"/>
      <c r="S396" s="104"/>
      <c r="T396" s="104"/>
      <c r="U396" s="104"/>
      <c r="V396" s="104"/>
      <c r="W396" s="104"/>
      <c r="X396" s="104"/>
      <c r="Y396" s="104"/>
      <c r="Z396" s="104"/>
      <c r="AA396" s="104"/>
      <c r="AB396" s="104"/>
      <c r="AC396" s="104"/>
    </row>
    <row r="397" spans="1:29">
      <c r="A397" s="104"/>
      <c r="B397" s="147"/>
      <c r="C397" s="112"/>
      <c r="D397" s="100"/>
      <c r="E397" s="147"/>
      <c r="F397" s="203"/>
      <c r="G397" s="104"/>
      <c r="H397" s="104"/>
      <c r="I397" s="104"/>
      <c r="J397" s="104"/>
      <c r="K397" s="104"/>
      <c r="L397" s="104"/>
      <c r="M397" s="104"/>
      <c r="N397" s="104"/>
      <c r="O397" s="104"/>
      <c r="P397" s="104"/>
      <c r="Q397" s="104"/>
      <c r="R397" s="104"/>
      <c r="S397" s="104"/>
      <c r="T397" s="104"/>
      <c r="U397" s="104"/>
      <c r="V397" s="104"/>
      <c r="W397" s="104"/>
      <c r="X397" s="104"/>
      <c r="Y397" s="104"/>
      <c r="Z397" s="104"/>
      <c r="AA397" s="104"/>
      <c r="AB397" s="104"/>
      <c r="AC397" s="104"/>
    </row>
    <row r="398" spans="1:29">
      <c r="A398" s="104"/>
      <c r="B398" s="147"/>
      <c r="C398" s="112"/>
      <c r="D398" s="100"/>
      <c r="E398" s="147"/>
      <c r="F398" s="203"/>
      <c r="G398" s="104"/>
      <c r="H398" s="104"/>
      <c r="I398" s="104"/>
      <c r="J398" s="104"/>
      <c r="K398" s="104"/>
      <c r="L398" s="104"/>
      <c r="M398" s="104"/>
      <c r="N398" s="104"/>
      <c r="O398" s="104"/>
      <c r="P398" s="104"/>
      <c r="Q398" s="104"/>
      <c r="R398" s="104"/>
      <c r="S398" s="104"/>
      <c r="T398" s="104"/>
      <c r="U398" s="104"/>
      <c r="V398" s="104"/>
      <c r="W398" s="104"/>
      <c r="X398" s="104"/>
      <c r="Y398" s="104"/>
      <c r="Z398" s="104"/>
      <c r="AA398" s="104"/>
      <c r="AB398" s="104"/>
      <c r="AC398" s="104"/>
    </row>
    <row r="399" spans="1:29">
      <c r="A399" s="104"/>
      <c r="B399" s="147"/>
      <c r="C399" s="112"/>
      <c r="D399" s="100"/>
      <c r="E399" s="147"/>
      <c r="F399" s="203"/>
      <c r="G399" s="104"/>
      <c r="H399" s="104"/>
      <c r="I399" s="104"/>
      <c r="J399" s="104"/>
      <c r="K399" s="104"/>
      <c r="L399" s="104"/>
      <c r="M399" s="104"/>
      <c r="N399" s="104"/>
      <c r="O399" s="104"/>
      <c r="P399" s="104"/>
      <c r="Q399" s="104"/>
      <c r="R399" s="104"/>
      <c r="S399" s="104"/>
      <c r="T399" s="104"/>
      <c r="U399" s="104"/>
      <c r="V399" s="104"/>
      <c r="W399" s="104"/>
      <c r="X399" s="104"/>
      <c r="Y399" s="104"/>
      <c r="Z399" s="104"/>
      <c r="AA399" s="104"/>
      <c r="AB399" s="104"/>
      <c r="AC399" s="104"/>
    </row>
    <row r="400" spans="1:29">
      <c r="A400" s="104"/>
      <c r="B400" s="147"/>
      <c r="C400" s="112"/>
      <c r="D400" s="100"/>
      <c r="E400" s="147"/>
      <c r="F400" s="203"/>
      <c r="G400" s="104"/>
      <c r="H400" s="104"/>
      <c r="I400" s="104"/>
      <c r="J400" s="104"/>
      <c r="K400" s="104"/>
      <c r="L400" s="104"/>
      <c r="M400" s="104"/>
      <c r="N400" s="104"/>
      <c r="O400" s="104"/>
      <c r="P400" s="104"/>
      <c r="Q400" s="104"/>
      <c r="R400" s="104"/>
      <c r="S400" s="104"/>
      <c r="T400" s="104"/>
      <c r="U400" s="104"/>
      <c r="V400" s="104"/>
      <c r="W400" s="104"/>
      <c r="X400" s="104"/>
      <c r="Y400" s="104"/>
      <c r="Z400" s="104"/>
      <c r="AA400" s="104"/>
      <c r="AB400" s="104"/>
      <c r="AC400" s="104"/>
    </row>
    <row r="401" spans="1:29">
      <c r="A401" s="104"/>
      <c r="B401" s="147"/>
      <c r="C401" s="112"/>
      <c r="D401" s="100"/>
      <c r="E401" s="147"/>
      <c r="F401" s="203"/>
      <c r="G401" s="104"/>
      <c r="H401" s="104"/>
      <c r="I401" s="104"/>
      <c r="J401" s="104"/>
      <c r="K401" s="104"/>
      <c r="L401" s="104"/>
      <c r="M401" s="104"/>
      <c r="N401" s="104"/>
      <c r="O401" s="104"/>
      <c r="P401" s="104"/>
      <c r="Q401" s="104"/>
      <c r="R401" s="104"/>
      <c r="S401" s="104"/>
      <c r="T401" s="104"/>
      <c r="U401" s="104"/>
      <c r="V401" s="104"/>
      <c r="W401" s="104"/>
      <c r="X401" s="104"/>
      <c r="Y401" s="104"/>
      <c r="Z401" s="104"/>
      <c r="AA401" s="104"/>
      <c r="AB401" s="104"/>
      <c r="AC401" s="104"/>
    </row>
    <row r="402" spans="1:29">
      <c r="A402" s="104"/>
      <c r="B402" s="147"/>
      <c r="C402" s="112"/>
      <c r="D402" s="100"/>
      <c r="E402" s="147"/>
      <c r="F402" s="203"/>
      <c r="G402" s="104"/>
      <c r="H402" s="104"/>
      <c r="I402" s="104"/>
      <c r="J402" s="104"/>
      <c r="K402" s="104"/>
      <c r="L402" s="104"/>
      <c r="M402" s="104"/>
      <c r="N402" s="104"/>
      <c r="O402" s="104"/>
      <c r="P402" s="104"/>
      <c r="Q402" s="104"/>
      <c r="R402" s="104"/>
      <c r="S402" s="104"/>
      <c r="T402" s="104"/>
      <c r="U402" s="104"/>
      <c r="V402" s="104"/>
      <c r="W402" s="104"/>
      <c r="X402" s="104"/>
      <c r="Y402" s="104"/>
      <c r="Z402" s="104"/>
      <c r="AA402" s="104"/>
      <c r="AB402" s="104"/>
      <c r="AC402" s="104"/>
    </row>
    <row r="403" spans="1:29">
      <c r="A403" s="104"/>
      <c r="B403" s="147"/>
      <c r="C403" s="112"/>
      <c r="D403" s="100"/>
      <c r="E403" s="147"/>
      <c r="F403" s="203"/>
      <c r="G403" s="104"/>
      <c r="H403" s="104"/>
      <c r="I403" s="104"/>
      <c r="J403" s="104"/>
      <c r="K403" s="104"/>
      <c r="L403" s="104"/>
      <c r="M403" s="104"/>
      <c r="N403" s="104"/>
      <c r="O403" s="104"/>
      <c r="P403" s="104"/>
      <c r="Q403" s="104"/>
      <c r="R403" s="104"/>
      <c r="S403" s="104"/>
      <c r="T403" s="104"/>
      <c r="U403" s="104"/>
      <c r="V403" s="104"/>
      <c r="W403" s="104"/>
      <c r="X403" s="104"/>
      <c r="Y403" s="104"/>
      <c r="Z403" s="104"/>
      <c r="AA403" s="104"/>
      <c r="AB403" s="104"/>
      <c r="AC403" s="104"/>
    </row>
    <row r="404" spans="1:29">
      <c r="A404" s="104"/>
      <c r="B404" s="147"/>
      <c r="C404" s="112"/>
      <c r="D404" s="100"/>
      <c r="E404" s="147"/>
      <c r="F404" s="203"/>
      <c r="G404" s="104"/>
      <c r="H404" s="104"/>
      <c r="I404" s="104"/>
      <c r="J404" s="104"/>
      <c r="K404" s="104"/>
      <c r="L404" s="104"/>
      <c r="M404" s="104"/>
      <c r="N404" s="104"/>
      <c r="O404" s="104"/>
      <c r="P404" s="104"/>
      <c r="Q404" s="104"/>
      <c r="R404" s="104"/>
      <c r="S404" s="104"/>
      <c r="T404" s="104"/>
      <c r="U404" s="104"/>
      <c r="V404" s="104"/>
      <c r="W404" s="104"/>
      <c r="X404" s="104"/>
      <c r="Y404" s="104"/>
      <c r="Z404" s="104"/>
      <c r="AA404" s="104"/>
      <c r="AB404" s="104"/>
      <c r="AC404" s="104"/>
    </row>
    <row r="405" spans="1:29">
      <c r="A405" s="104"/>
      <c r="B405" s="147"/>
      <c r="C405" s="112"/>
      <c r="D405" s="100"/>
      <c r="E405" s="147"/>
      <c r="F405" s="203"/>
      <c r="G405" s="104"/>
      <c r="H405" s="104"/>
      <c r="I405" s="104"/>
      <c r="J405" s="104"/>
      <c r="K405" s="104"/>
      <c r="L405" s="104"/>
      <c r="M405" s="104"/>
      <c r="N405" s="104"/>
      <c r="O405" s="104"/>
      <c r="P405" s="104"/>
      <c r="Q405" s="104"/>
      <c r="R405" s="104"/>
      <c r="S405" s="104"/>
      <c r="T405" s="104"/>
      <c r="U405" s="104"/>
      <c r="V405" s="104"/>
      <c r="W405" s="104"/>
      <c r="X405" s="104"/>
      <c r="Y405" s="104"/>
      <c r="Z405" s="104"/>
      <c r="AA405" s="104"/>
      <c r="AB405" s="104"/>
      <c r="AC405" s="104"/>
    </row>
    <row r="406" spans="1:29">
      <c r="A406" s="104"/>
      <c r="B406" s="147"/>
      <c r="C406" s="112"/>
      <c r="D406" s="100"/>
      <c r="E406" s="147"/>
      <c r="F406" s="203"/>
      <c r="G406" s="104"/>
      <c r="H406" s="104"/>
      <c r="I406" s="104"/>
      <c r="J406" s="104"/>
      <c r="K406" s="104"/>
      <c r="L406" s="104"/>
      <c r="M406" s="104"/>
      <c r="N406" s="104"/>
      <c r="O406" s="104"/>
      <c r="P406" s="104"/>
      <c r="Q406" s="104"/>
      <c r="R406" s="104"/>
      <c r="S406" s="104"/>
      <c r="T406" s="104"/>
      <c r="U406" s="104"/>
      <c r="V406" s="104"/>
      <c r="W406" s="104"/>
      <c r="X406" s="104"/>
      <c r="Y406" s="104"/>
      <c r="Z406" s="104"/>
      <c r="AA406" s="104"/>
      <c r="AB406" s="104"/>
      <c r="AC406" s="104"/>
    </row>
    <row r="407" spans="1:29">
      <c r="A407" s="104"/>
      <c r="B407" s="147"/>
      <c r="C407" s="112"/>
      <c r="D407" s="100"/>
      <c r="E407" s="147"/>
      <c r="F407" s="203"/>
      <c r="G407" s="104"/>
      <c r="H407" s="104"/>
      <c r="I407" s="104"/>
      <c r="J407" s="104"/>
      <c r="K407" s="104"/>
      <c r="L407" s="104"/>
      <c r="M407" s="104"/>
      <c r="N407" s="104"/>
      <c r="O407" s="104"/>
      <c r="P407" s="104"/>
      <c r="Q407" s="104"/>
      <c r="R407" s="104"/>
      <c r="S407" s="104"/>
      <c r="T407" s="104"/>
      <c r="U407" s="104"/>
      <c r="V407" s="104"/>
      <c r="W407" s="104"/>
      <c r="X407" s="104"/>
      <c r="Y407" s="104"/>
      <c r="Z407" s="104"/>
      <c r="AA407" s="104"/>
      <c r="AB407" s="104"/>
      <c r="AC407" s="104"/>
    </row>
    <row r="408" spans="1:29">
      <c r="A408" s="104"/>
      <c r="B408" s="147"/>
      <c r="C408" s="112"/>
      <c r="D408" s="100"/>
      <c r="E408" s="147"/>
      <c r="F408" s="203"/>
      <c r="G408" s="104"/>
      <c r="H408" s="104"/>
      <c r="I408" s="104"/>
      <c r="J408" s="104"/>
      <c r="K408" s="104"/>
      <c r="L408" s="104"/>
      <c r="M408" s="104"/>
      <c r="N408" s="104"/>
      <c r="O408" s="104"/>
      <c r="P408" s="104"/>
      <c r="Q408" s="104"/>
      <c r="R408" s="104"/>
      <c r="S408" s="104"/>
      <c r="T408" s="104"/>
      <c r="U408" s="104"/>
      <c r="V408" s="104"/>
      <c r="W408" s="104"/>
      <c r="X408" s="104"/>
      <c r="Y408" s="104"/>
      <c r="Z408" s="104"/>
      <c r="AA408" s="104"/>
      <c r="AB408" s="104"/>
      <c r="AC408" s="104"/>
    </row>
    <row r="409" spans="1:29">
      <c r="A409" s="104"/>
      <c r="B409" s="147"/>
      <c r="C409" s="112"/>
      <c r="D409" s="100"/>
      <c r="E409" s="147"/>
      <c r="F409" s="203"/>
      <c r="G409" s="104"/>
      <c r="H409" s="104"/>
      <c r="I409" s="104"/>
      <c r="J409" s="104"/>
      <c r="K409" s="104"/>
      <c r="L409" s="104"/>
      <c r="M409" s="104"/>
      <c r="N409" s="104"/>
      <c r="O409" s="104"/>
      <c r="P409" s="104"/>
      <c r="Q409" s="104"/>
      <c r="R409" s="104"/>
      <c r="S409" s="104"/>
      <c r="T409" s="104"/>
      <c r="U409" s="104"/>
      <c r="V409" s="104"/>
      <c r="W409" s="104"/>
      <c r="X409" s="104"/>
      <c r="Y409" s="104"/>
      <c r="Z409" s="104"/>
      <c r="AA409" s="104"/>
      <c r="AB409" s="104"/>
      <c r="AC409" s="104"/>
    </row>
    <row r="410" spans="1:29">
      <c r="A410" s="104"/>
      <c r="B410" s="147"/>
      <c r="C410" s="112"/>
      <c r="D410" s="100"/>
      <c r="E410" s="147"/>
      <c r="F410" s="203"/>
      <c r="G410" s="104"/>
      <c r="H410" s="104"/>
      <c r="I410" s="104"/>
      <c r="J410" s="104"/>
      <c r="K410" s="104"/>
      <c r="L410" s="104"/>
      <c r="M410" s="104"/>
      <c r="N410" s="104"/>
      <c r="O410" s="104"/>
      <c r="P410" s="104"/>
      <c r="Q410" s="104"/>
      <c r="R410" s="104"/>
      <c r="S410" s="104"/>
      <c r="T410" s="104"/>
      <c r="U410" s="104"/>
      <c r="V410" s="104"/>
      <c r="W410" s="104"/>
      <c r="X410" s="104"/>
      <c r="Y410" s="104"/>
      <c r="Z410" s="104"/>
      <c r="AA410" s="104"/>
      <c r="AB410" s="104"/>
      <c r="AC410" s="104"/>
    </row>
    <row r="411" spans="1:29">
      <c r="A411" s="104"/>
      <c r="B411" s="147"/>
      <c r="C411" s="112"/>
      <c r="D411" s="100"/>
      <c r="E411" s="147"/>
      <c r="F411" s="203"/>
      <c r="G411" s="104"/>
      <c r="H411" s="104"/>
      <c r="I411" s="104"/>
      <c r="J411" s="104"/>
      <c r="K411" s="104"/>
      <c r="L411" s="104"/>
      <c r="M411" s="104"/>
      <c r="N411" s="104"/>
      <c r="O411" s="104"/>
      <c r="P411" s="104"/>
      <c r="Q411" s="104"/>
      <c r="R411" s="104"/>
      <c r="S411" s="104"/>
      <c r="T411" s="104"/>
      <c r="U411" s="104"/>
      <c r="V411" s="104"/>
      <c r="W411" s="104"/>
      <c r="X411" s="104"/>
      <c r="Y411" s="104"/>
      <c r="Z411" s="104"/>
      <c r="AA411" s="104"/>
      <c r="AB411" s="104"/>
      <c r="AC411" s="104"/>
    </row>
    <row r="412" spans="1:29">
      <c r="A412" s="104"/>
      <c r="B412" s="147"/>
      <c r="C412" s="112"/>
      <c r="D412" s="100"/>
      <c r="E412" s="147"/>
      <c r="F412" s="203"/>
      <c r="G412" s="104"/>
      <c r="H412" s="104"/>
      <c r="I412" s="104"/>
      <c r="J412" s="104"/>
      <c r="K412" s="104"/>
      <c r="L412" s="104"/>
      <c r="M412" s="104"/>
      <c r="N412" s="104"/>
      <c r="O412" s="104"/>
      <c r="P412" s="104"/>
      <c r="Q412" s="104"/>
      <c r="R412" s="104"/>
      <c r="S412" s="104"/>
      <c r="T412" s="104"/>
      <c r="U412" s="104"/>
      <c r="V412" s="104"/>
      <c r="W412" s="104"/>
      <c r="X412" s="104"/>
      <c r="Y412" s="104"/>
      <c r="Z412" s="104"/>
      <c r="AA412" s="104"/>
      <c r="AB412" s="104"/>
      <c r="AC412" s="104"/>
    </row>
    <row r="413" spans="1:29">
      <c r="A413" s="104"/>
      <c r="B413" s="147"/>
      <c r="C413" s="112"/>
      <c r="D413" s="100"/>
      <c r="E413" s="147"/>
      <c r="F413" s="203"/>
      <c r="G413" s="104"/>
      <c r="H413" s="104"/>
      <c r="I413" s="104"/>
      <c r="J413" s="104"/>
      <c r="K413" s="104"/>
      <c r="L413" s="104"/>
      <c r="M413" s="104"/>
      <c r="N413" s="104"/>
      <c r="O413" s="104"/>
      <c r="P413" s="104"/>
      <c r="Q413" s="104"/>
      <c r="R413" s="104"/>
      <c r="S413" s="104"/>
      <c r="T413" s="104"/>
      <c r="U413" s="104"/>
      <c r="V413" s="104"/>
      <c r="W413" s="104"/>
      <c r="X413" s="104"/>
      <c r="Y413" s="104"/>
      <c r="Z413" s="104"/>
      <c r="AA413" s="104"/>
      <c r="AB413" s="104"/>
      <c r="AC413" s="104"/>
    </row>
    <row r="414" spans="1:29">
      <c r="A414" s="104"/>
      <c r="B414" s="147"/>
      <c r="C414" s="112"/>
      <c r="D414" s="100"/>
      <c r="E414" s="147"/>
      <c r="F414" s="203"/>
      <c r="G414" s="104"/>
      <c r="H414" s="104"/>
      <c r="I414" s="104"/>
      <c r="J414" s="104"/>
      <c r="K414" s="104"/>
      <c r="L414" s="104"/>
      <c r="M414" s="104"/>
      <c r="N414" s="104"/>
      <c r="O414" s="104"/>
      <c r="P414" s="104"/>
      <c r="Q414" s="104"/>
      <c r="R414" s="104"/>
      <c r="S414" s="104"/>
      <c r="T414" s="104"/>
      <c r="U414" s="104"/>
      <c r="V414" s="104"/>
      <c r="W414" s="104"/>
      <c r="X414" s="104"/>
      <c r="Y414" s="104"/>
      <c r="Z414" s="104"/>
      <c r="AA414" s="104"/>
      <c r="AB414" s="104"/>
      <c r="AC414" s="104"/>
    </row>
    <row r="415" spans="1:29">
      <c r="A415" s="104"/>
      <c r="B415" s="147"/>
      <c r="C415" s="112"/>
      <c r="D415" s="100"/>
      <c r="E415" s="147"/>
      <c r="F415" s="203"/>
      <c r="G415" s="104"/>
      <c r="H415" s="104"/>
      <c r="I415" s="104"/>
      <c r="J415" s="104"/>
      <c r="K415" s="104"/>
      <c r="L415" s="104"/>
      <c r="M415" s="104"/>
      <c r="N415" s="104"/>
      <c r="O415" s="104"/>
      <c r="P415" s="104"/>
      <c r="Q415" s="104"/>
      <c r="R415" s="104"/>
      <c r="S415" s="104"/>
      <c r="T415" s="104"/>
      <c r="U415" s="104"/>
      <c r="V415" s="104"/>
      <c r="W415" s="104"/>
      <c r="X415" s="104"/>
      <c r="Y415" s="104"/>
      <c r="Z415" s="104"/>
      <c r="AA415" s="104"/>
      <c r="AB415" s="104"/>
      <c r="AC415" s="104"/>
    </row>
    <row r="416" spans="1:29">
      <c r="A416" s="104"/>
      <c r="B416" s="147"/>
      <c r="C416" s="112"/>
      <c r="D416" s="100"/>
      <c r="E416" s="147"/>
      <c r="F416" s="203"/>
      <c r="G416" s="104"/>
      <c r="H416" s="104"/>
      <c r="I416" s="104"/>
      <c r="J416" s="104"/>
      <c r="K416" s="104"/>
      <c r="L416" s="104"/>
      <c r="M416" s="104"/>
      <c r="N416" s="104"/>
      <c r="O416" s="104"/>
      <c r="P416" s="104"/>
      <c r="Q416" s="104"/>
      <c r="R416" s="104"/>
      <c r="S416" s="104"/>
      <c r="T416" s="104"/>
      <c r="U416" s="104"/>
      <c r="V416" s="104"/>
      <c r="W416" s="104"/>
      <c r="X416" s="104"/>
      <c r="Y416" s="104"/>
      <c r="Z416" s="104"/>
      <c r="AA416" s="104"/>
      <c r="AB416" s="104"/>
      <c r="AC416" s="104"/>
    </row>
    <row r="417" spans="1:29">
      <c r="A417" s="104"/>
      <c r="B417" s="147"/>
      <c r="C417" s="112"/>
      <c r="D417" s="100"/>
      <c r="E417" s="147"/>
      <c r="F417" s="203"/>
      <c r="G417" s="104"/>
      <c r="H417" s="104"/>
      <c r="I417" s="104"/>
      <c r="J417" s="104"/>
      <c r="K417" s="104"/>
      <c r="L417" s="104"/>
      <c r="M417" s="104"/>
      <c r="N417" s="104"/>
      <c r="O417" s="104"/>
      <c r="P417" s="104"/>
      <c r="Q417" s="104"/>
      <c r="R417" s="104"/>
      <c r="S417" s="104"/>
      <c r="T417" s="104"/>
      <c r="U417" s="104"/>
      <c r="V417" s="104"/>
      <c r="W417" s="104"/>
      <c r="X417" s="104"/>
      <c r="Y417" s="104"/>
      <c r="Z417" s="104"/>
      <c r="AA417" s="104"/>
      <c r="AB417" s="104"/>
      <c r="AC417" s="104"/>
    </row>
    <row r="418" spans="1:29">
      <c r="A418" s="104"/>
      <c r="B418" s="147"/>
      <c r="C418" s="112"/>
      <c r="D418" s="100"/>
      <c r="E418" s="147"/>
      <c r="F418" s="203"/>
      <c r="G418" s="104"/>
      <c r="H418" s="104"/>
      <c r="I418" s="104"/>
      <c r="J418" s="104"/>
      <c r="K418" s="104"/>
      <c r="L418" s="104"/>
      <c r="M418" s="104"/>
      <c r="N418" s="104"/>
      <c r="O418" s="104"/>
      <c r="P418" s="104"/>
      <c r="Q418" s="104"/>
      <c r="R418" s="104"/>
      <c r="S418" s="104"/>
      <c r="T418" s="104"/>
      <c r="U418" s="104"/>
      <c r="V418" s="104"/>
      <c r="W418" s="104"/>
      <c r="X418" s="104"/>
      <c r="Y418" s="104"/>
      <c r="Z418" s="104"/>
      <c r="AA418" s="104"/>
      <c r="AB418" s="104"/>
      <c r="AC418" s="104"/>
    </row>
    <row r="419" spans="1:29">
      <c r="A419" s="104"/>
      <c r="B419" s="147"/>
      <c r="C419" s="112"/>
      <c r="D419" s="100"/>
      <c r="E419" s="147"/>
      <c r="F419" s="203"/>
      <c r="G419" s="104"/>
      <c r="H419" s="104"/>
      <c r="I419" s="104"/>
      <c r="J419" s="104"/>
      <c r="K419" s="104"/>
      <c r="L419" s="104"/>
      <c r="M419" s="104"/>
      <c r="N419" s="104"/>
      <c r="O419" s="104"/>
      <c r="P419" s="104"/>
      <c r="Q419" s="104"/>
      <c r="R419" s="104"/>
      <c r="S419" s="104"/>
      <c r="T419" s="104"/>
      <c r="U419" s="104"/>
      <c r="V419" s="104"/>
      <c r="W419" s="104"/>
      <c r="X419" s="104"/>
      <c r="Y419" s="104"/>
      <c r="Z419" s="104"/>
      <c r="AA419" s="104"/>
      <c r="AB419" s="104"/>
      <c r="AC419" s="104"/>
    </row>
    <row r="420" spans="1:29">
      <c r="A420" s="104"/>
      <c r="B420" s="147"/>
      <c r="C420" s="112"/>
      <c r="D420" s="100"/>
      <c r="E420" s="147"/>
      <c r="F420" s="203"/>
      <c r="G420" s="104"/>
      <c r="H420" s="104"/>
      <c r="I420" s="104"/>
      <c r="J420" s="104"/>
      <c r="K420" s="104"/>
      <c r="L420" s="104"/>
      <c r="M420" s="104"/>
      <c r="N420" s="104"/>
      <c r="O420" s="104"/>
      <c r="P420" s="104"/>
      <c r="Q420" s="104"/>
      <c r="R420" s="104"/>
      <c r="S420" s="104"/>
      <c r="T420" s="104"/>
      <c r="U420" s="104"/>
      <c r="V420" s="104"/>
      <c r="W420" s="104"/>
      <c r="X420" s="104"/>
      <c r="Y420" s="104"/>
      <c r="Z420" s="104"/>
      <c r="AA420" s="104"/>
      <c r="AB420" s="104"/>
      <c r="AC420" s="104"/>
    </row>
    <row r="421" spans="1:29">
      <c r="A421" s="104"/>
      <c r="B421" s="147"/>
      <c r="C421" s="112"/>
      <c r="D421" s="100"/>
      <c r="E421" s="147"/>
      <c r="F421" s="203"/>
      <c r="G421" s="104"/>
      <c r="H421" s="104"/>
      <c r="I421" s="104"/>
      <c r="J421" s="104"/>
      <c r="K421" s="104"/>
      <c r="L421" s="104"/>
      <c r="M421" s="104"/>
      <c r="N421" s="104"/>
      <c r="O421" s="104"/>
      <c r="P421" s="104"/>
      <c r="Q421" s="104"/>
      <c r="R421" s="104"/>
      <c r="S421" s="104"/>
      <c r="T421" s="104"/>
      <c r="U421" s="104"/>
      <c r="V421" s="104"/>
      <c r="W421" s="104"/>
      <c r="X421" s="104"/>
      <c r="Y421" s="104"/>
      <c r="Z421" s="104"/>
      <c r="AA421" s="104"/>
      <c r="AB421" s="104"/>
      <c r="AC421" s="104"/>
    </row>
    <row r="422" spans="1:29">
      <c r="A422" s="104"/>
      <c r="B422" s="147"/>
      <c r="C422" s="112"/>
      <c r="D422" s="100"/>
      <c r="E422" s="147"/>
      <c r="F422" s="203"/>
      <c r="G422" s="104"/>
      <c r="H422" s="104"/>
      <c r="I422" s="104"/>
      <c r="J422" s="104"/>
      <c r="K422" s="104"/>
      <c r="L422" s="104"/>
      <c r="M422" s="104"/>
      <c r="N422" s="104"/>
      <c r="O422" s="104"/>
      <c r="P422" s="104"/>
      <c r="Q422" s="104"/>
      <c r="R422" s="104"/>
      <c r="S422" s="104"/>
      <c r="T422" s="104"/>
      <c r="U422" s="104"/>
      <c r="V422" s="104"/>
      <c r="W422" s="104"/>
      <c r="X422" s="104"/>
      <c r="Y422" s="104"/>
      <c r="Z422" s="104"/>
      <c r="AA422" s="104"/>
      <c r="AB422" s="104"/>
      <c r="AC422" s="104"/>
    </row>
    <row r="423" spans="1:29">
      <c r="A423" s="104"/>
      <c r="B423" s="147"/>
      <c r="C423" s="112"/>
      <c r="D423" s="100"/>
      <c r="E423" s="147"/>
      <c r="F423" s="203"/>
      <c r="G423" s="104"/>
      <c r="H423" s="104"/>
      <c r="I423" s="104"/>
      <c r="J423" s="104"/>
      <c r="K423" s="104"/>
      <c r="L423" s="104"/>
      <c r="M423" s="104"/>
      <c r="N423" s="104"/>
      <c r="O423" s="104"/>
      <c r="P423" s="104"/>
      <c r="Q423" s="104"/>
      <c r="R423" s="104"/>
      <c r="S423" s="104"/>
      <c r="T423" s="104"/>
      <c r="U423" s="104"/>
      <c r="V423" s="104"/>
      <c r="W423" s="104"/>
      <c r="X423" s="104"/>
      <c r="Y423" s="104"/>
      <c r="Z423" s="104"/>
      <c r="AA423" s="104"/>
      <c r="AB423" s="104"/>
      <c r="AC423" s="104"/>
    </row>
    <row r="424" spans="1:29">
      <c r="A424" s="104"/>
      <c r="B424" s="147"/>
      <c r="C424" s="112"/>
      <c r="D424" s="100"/>
      <c r="E424" s="147"/>
      <c r="F424" s="203"/>
      <c r="G424" s="104"/>
      <c r="H424" s="104"/>
      <c r="I424" s="104"/>
      <c r="J424" s="104"/>
      <c r="K424" s="104"/>
      <c r="L424" s="104"/>
      <c r="M424" s="104"/>
      <c r="N424" s="104"/>
      <c r="O424" s="104"/>
      <c r="P424" s="104"/>
      <c r="Q424" s="104"/>
      <c r="R424" s="104"/>
      <c r="S424" s="104"/>
      <c r="T424" s="104"/>
      <c r="U424" s="104"/>
      <c r="V424" s="104"/>
      <c r="W424" s="104"/>
      <c r="X424" s="104"/>
      <c r="Y424" s="104"/>
      <c r="Z424" s="104"/>
      <c r="AA424" s="104"/>
      <c r="AB424" s="104"/>
      <c r="AC424" s="104"/>
    </row>
    <row r="425" spans="1:29">
      <c r="A425" s="104"/>
      <c r="B425" s="147"/>
      <c r="C425" s="112"/>
      <c r="D425" s="100"/>
      <c r="E425" s="147"/>
      <c r="F425" s="203"/>
      <c r="G425" s="104"/>
      <c r="H425" s="104"/>
      <c r="I425" s="104"/>
      <c r="J425" s="104"/>
      <c r="K425" s="104"/>
      <c r="L425" s="104"/>
      <c r="M425" s="104"/>
      <c r="N425" s="104"/>
      <c r="O425" s="104"/>
      <c r="P425" s="104"/>
      <c r="Q425" s="104"/>
      <c r="R425" s="104"/>
      <c r="S425" s="104"/>
      <c r="T425" s="104"/>
      <c r="U425" s="104"/>
      <c r="V425" s="104"/>
      <c r="W425" s="104"/>
      <c r="X425" s="104"/>
      <c r="Y425" s="104"/>
      <c r="Z425" s="104"/>
      <c r="AA425" s="104"/>
      <c r="AB425" s="104"/>
      <c r="AC425" s="104"/>
    </row>
    <row r="426" spans="1:29">
      <c r="A426" s="104"/>
      <c r="B426" s="147"/>
      <c r="C426" s="112"/>
      <c r="D426" s="100"/>
      <c r="E426" s="147"/>
      <c r="F426" s="203"/>
      <c r="G426" s="104"/>
      <c r="H426" s="104"/>
      <c r="I426" s="104"/>
      <c r="J426" s="104"/>
      <c r="K426" s="104"/>
      <c r="L426" s="104"/>
      <c r="M426" s="104"/>
      <c r="N426" s="104"/>
      <c r="O426" s="104"/>
      <c r="P426" s="104"/>
      <c r="Q426" s="104"/>
      <c r="R426" s="104"/>
      <c r="S426" s="104"/>
      <c r="T426" s="104"/>
      <c r="U426" s="104"/>
      <c r="V426" s="104"/>
      <c r="W426" s="104"/>
      <c r="X426" s="104"/>
      <c r="Y426" s="104"/>
      <c r="Z426" s="104"/>
      <c r="AA426" s="104"/>
      <c r="AB426" s="104"/>
      <c r="AC426" s="104"/>
    </row>
    <row r="427" spans="1:29">
      <c r="A427" s="104"/>
      <c r="B427" s="147"/>
      <c r="C427" s="112"/>
      <c r="D427" s="100"/>
      <c r="E427" s="147"/>
      <c r="F427" s="203"/>
      <c r="G427" s="104"/>
      <c r="H427" s="104"/>
      <c r="I427" s="104"/>
      <c r="J427" s="104"/>
      <c r="K427" s="104"/>
      <c r="L427" s="104"/>
      <c r="M427" s="104"/>
      <c r="N427" s="104"/>
      <c r="O427" s="104"/>
      <c r="P427" s="104"/>
      <c r="Q427" s="104"/>
      <c r="R427" s="104"/>
      <c r="S427" s="104"/>
      <c r="T427" s="104"/>
      <c r="U427" s="104"/>
      <c r="V427" s="104"/>
      <c r="W427" s="104"/>
      <c r="X427" s="104"/>
      <c r="Y427" s="104"/>
      <c r="Z427" s="104"/>
      <c r="AA427" s="104"/>
      <c r="AB427" s="104"/>
      <c r="AC427" s="104"/>
    </row>
    <row r="428" spans="1:29">
      <c r="A428" s="104"/>
      <c r="B428" s="147"/>
      <c r="C428" s="112"/>
      <c r="D428" s="100"/>
      <c r="E428" s="147"/>
      <c r="F428" s="203"/>
      <c r="G428" s="104"/>
      <c r="H428" s="104"/>
      <c r="I428" s="104"/>
      <c r="J428" s="104"/>
      <c r="K428" s="104"/>
      <c r="L428" s="104"/>
      <c r="M428" s="104"/>
      <c r="N428" s="104"/>
      <c r="O428" s="104"/>
      <c r="P428" s="104"/>
      <c r="Q428" s="104"/>
      <c r="R428" s="104"/>
      <c r="S428" s="104"/>
      <c r="T428" s="104"/>
      <c r="U428" s="104"/>
      <c r="V428" s="104"/>
      <c r="W428" s="104"/>
      <c r="X428" s="104"/>
      <c r="Y428" s="104"/>
      <c r="Z428" s="104"/>
      <c r="AA428" s="104"/>
      <c r="AB428" s="104"/>
      <c r="AC428" s="104"/>
    </row>
    <row r="429" spans="1:29">
      <c r="A429" s="104"/>
      <c r="B429" s="147"/>
      <c r="C429" s="112"/>
      <c r="D429" s="100"/>
      <c r="E429" s="147"/>
      <c r="F429" s="203"/>
      <c r="G429" s="104"/>
      <c r="H429" s="104"/>
      <c r="I429" s="104"/>
      <c r="J429" s="104"/>
      <c r="K429" s="104"/>
      <c r="L429" s="104"/>
      <c r="M429" s="104"/>
      <c r="N429" s="104"/>
      <c r="O429" s="104"/>
      <c r="P429" s="104"/>
      <c r="Q429" s="104"/>
      <c r="R429" s="104"/>
      <c r="S429" s="104"/>
      <c r="T429" s="104"/>
      <c r="U429" s="104"/>
      <c r="V429" s="104"/>
      <c r="W429" s="104"/>
      <c r="X429" s="104"/>
      <c r="Y429" s="104"/>
      <c r="Z429" s="104"/>
      <c r="AA429" s="104"/>
      <c r="AB429" s="104"/>
      <c r="AC429" s="104"/>
    </row>
    <row r="430" spans="1:29">
      <c r="A430" s="104"/>
      <c r="B430" s="147"/>
      <c r="C430" s="112"/>
      <c r="D430" s="100"/>
      <c r="E430" s="147"/>
      <c r="F430" s="203"/>
      <c r="G430" s="104"/>
      <c r="H430" s="104"/>
      <c r="I430" s="104"/>
      <c r="J430" s="104"/>
      <c r="K430" s="104"/>
      <c r="L430" s="104"/>
      <c r="M430" s="104"/>
      <c r="N430" s="104"/>
      <c r="O430" s="104"/>
      <c r="P430" s="104"/>
      <c r="Q430" s="104"/>
      <c r="R430" s="104"/>
      <c r="S430" s="104"/>
      <c r="T430" s="104"/>
      <c r="U430" s="104"/>
      <c r="V430" s="104"/>
      <c r="W430" s="104"/>
      <c r="X430" s="104"/>
      <c r="Y430" s="104"/>
      <c r="Z430" s="104"/>
      <c r="AA430" s="104"/>
      <c r="AB430" s="104"/>
      <c r="AC430" s="104"/>
    </row>
    <row r="431" spans="1:29">
      <c r="A431" s="104"/>
      <c r="B431" s="147"/>
      <c r="C431" s="112"/>
      <c r="D431" s="100"/>
      <c r="E431" s="147"/>
      <c r="F431" s="203"/>
      <c r="G431" s="104"/>
      <c r="H431" s="104"/>
      <c r="I431" s="104"/>
      <c r="J431" s="104"/>
      <c r="K431" s="104"/>
      <c r="L431" s="104"/>
      <c r="M431" s="104"/>
      <c r="N431" s="104"/>
      <c r="O431" s="104"/>
      <c r="P431" s="104"/>
      <c r="Q431" s="104"/>
      <c r="R431" s="104"/>
      <c r="S431" s="104"/>
      <c r="T431" s="104"/>
      <c r="U431" s="104"/>
      <c r="V431" s="104"/>
      <c r="W431" s="104"/>
      <c r="X431" s="104"/>
      <c r="Y431" s="104"/>
      <c r="Z431" s="104"/>
      <c r="AA431" s="104"/>
      <c r="AB431" s="104"/>
      <c r="AC431" s="104"/>
    </row>
    <row r="432" spans="1:29">
      <c r="A432" s="104"/>
      <c r="B432" s="147"/>
      <c r="C432" s="112"/>
      <c r="D432" s="100"/>
      <c r="E432" s="147"/>
      <c r="F432" s="203"/>
      <c r="G432" s="104"/>
      <c r="H432" s="104"/>
      <c r="I432" s="104"/>
      <c r="J432" s="104"/>
      <c r="K432" s="104"/>
      <c r="L432" s="104"/>
      <c r="M432" s="104"/>
      <c r="N432" s="104"/>
      <c r="O432" s="104"/>
      <c r="P432" s="104"/>
      <c r="Q432" s="104"/>
      <c r="R432" s="104"/>
      <c r="S432" s="104"/>
      <c r="T432" s="104"/>
      <c r="U432" s="104"/>
      <c r="V432" s="104"/>
      <c r="W432" s="104"/>
      <c r="X432" s="104"/>
      <c r="Y432" s="104"/>
      <c r="Z432" s="104"/>
      <c r="AA432" s="104"/>
      <c r="AB432" s="104"/>
      <c r="AC432" s="104"/>
    </row>
    <row r="433" spans="1:29">
      <c r="A433" s="104"/>
      <c r="B433" s="147"/>
      <c r="C433" s="112"/>
      <c r="D433" s="100"/>
      <c r="E433" s="147"/>
      <c r="F433" s="203"/>
      <c r="G433" s="104"/>
      <c r="H433" s="104"/>
      <c r="I433" s="104"/>
      <c r="J433" s="104"/>
      <c r="K433" s="104"/>
      <c r="L433" s="104"/>
      <c r="M433" s="104"/>
      <c r="N433" s="104"/>
      <c r="O433" s="104"/>
      <c r="P433" s="104"/>
      <c r="Q433" s="104"/>
      <c r="R433" s="104"/>
      <c r="S433" s="104"/>
      <c r="T433" s="104"/>
      <c r="U433" s="104"/>
      <c r="V433" s="104"/>
      <c r="W433" s="104"/>
      <c r="X433" s="104"/>
      <c r="Y433" s="104"/>
      <c r="Z433" s="104"/>
      <c r="AA433" s="104"/>
      <c r="AB433" s="104"/>
      <c r="AC433" s="104"/>
    </row>
    <row r="434" spans="1:29">
      <c r="A434" s="104"/>
      <c r="B434" s="147"/>
      <c r="C434" s="112"/>
      <c r="D434" s="100"/>
      <c r="E434" s="147"/>
      <c r="F434" s="203"/>
      <c r="G434" s="104"/>
      <c r="H434" s="104"/>
      <c r="I434" s="104"/>
      <c r="J434" s="104"/>
      <c r="K434" s="104"/>
      <c r="L434" s="104"/>
      <c r="M434" s="104"/>
      <c r="N434" s="104"/>
      <c r="O434" s="104"/>
      <c r="P434" s="104"/>
      <c r="Q434" s="104"/>
      <c r="R434" s="104"/>
      <c r="S434" s="104"/>
      <c r="T434" s="104"/>
      <c r="U434" s="104"/>
      <c r="V434" s="104"/>
      <c r="W434" s="104"/>
      <c r="X434" s="104"/>
      <c r="Y434" s="104"/>
      <c r="Z434" s="104"/>
      <c r="AA434" s="104"/>
      <c r="AB434" s="104"/>
      <c r="AC434" s="104"/>
    </row>
    <row r="435" spans="1:29">
      <c r="A435" s="104"/>
      <c r="B435" s="147"/>
      <c r="C435" s="112"/>
      <c r="D435" s="100"/>
      <c r="E435" s="147"/>
      <c r="F435" s="203"/>
      <c r="G435" s="104"/>
      <c r="H435" s="104"/>
      <c r="I435" s="104"/>
      <c r="J435" s="104"/>
      <c r="K435" s="104"/>
      <c r="L435" s="104"/>
      <c r="M435" s="104"/>
      <c r="N435" s="104"/>
      <c r="O435" s="104"/>
      <c r="P435" s="104"/>
      <c r="Q435" s="104"/>
      <c r="R435" s="104"/>
      <c r="S435" s="104"/>
      <c r="T435" s="104"/>
      <c r="U435" s="104"/>
      <c r="V435" s="104"/>
      <c r="W435" s="104"/>
      <c r="X435" s="104"/>
      <c r="Y435" s="104"/>
      <c r="Z435" s="104"/>
      <c r="AA435" s="104"/>
      <c r="AB435" s="104"/>
      <c r="AC435" s="104"/>
    </row>
    <row r="436" spans="1:29">
      <c r="A436" s="104"/>
      <c r="B436" s="147"/>
      <c r="C436" s="112"/>
      <c r="D436" s="100"/>
      <c r="E436" s="147"/>
      <c r="F436" s="203"/>
      <c r="G436" s="104"/>
      <c r="H436" s="104"/>
      <c r="I436" s="104"/>
      <c r="J436" s="104"/>
      <c r="K436" s="104"/>
      <c r="L436" s="104"/>
      <c r="M436" s="104"/>
      <c r="N436" s="104"/>
      <c r="O436" s="104"/>
      <c r="P436" s="104"/>
      <c r="Q436" s="104"/>
      <c r="R436" s="104"/>
      <c r="S436" s="104"/>
      <c r="T436" s="104"/>
      <c r="U436" s="104"/>
      <c r="V436" s="104"/>
      <c r="W436" s="104"/>
      <c r="X436" s="104"/>
      <c r="Y436" s="104"/>
      <c r="Z436" s="104"/>
      <c r="AA436" s="104"/>
      <c r="AB436" s="104"/>
      <c r="AC436" s="104"/>
    </row>
    <row r="437" spans="1:29">
      <c r="A437" s="104"/>
      <c r="B437" s="147"/>
      <c r="C437" s="112"/>
      <c r="D437" s="100"/>
      <c r="E437" s="147"/>
      <c r="F437" s="203"/>
      <c r="G437" s="104"/>
      <c r="H437" s="104"/>
      <c r="I437" s="104"/>
      <c r="J437" s="104"/>
      <c r="K437" s="104"/>
      <c r="L437" s="104"/>
      <c r="M437" s="104"/>
      <c r="N437" s="104"/>
      <c r="O437" s="104"/>
      <c r="P437" s="104"/>
      <c r="Q437" s="104"/>
      <c r="R437" s="104"/>
      <c r="S437" s="104"/>
      <c r="T437" s="104"/>
      <c r="U437" s="104"/>
      <c r="V437" s="104"/>
      <c r="W437" s="104"/>
      <c r="X437" s="104"/>
      <c r="Y437" s="104"/>
      <c r="Z437" s="104"/>
      <c r="AA437" s="104"/>
      <c r="AB437" s="104"/>
      <c r="AC437" s="104"/>
    </row>
    <row r="438" spans="1:29">
      <c r="A438" s="104"/>
      <c r="B438" s="147"/>
      <c r="C438" s="112"/>
      <c r="D438" s="100"/>
      <c r="E438" s="147"/>
      <c r="F438" s="203"/>
      <c r="G438" s="104"/>
      <c r="H438" s="104"/>
      <c r="I438" s="104"/>
      <c r="J438" s="104"/>
      <c r="K438" s="104"/>
      <c r="L438" s="104"/>
      <c r="M438" s="104"/>
      <c r="N438" s="104"/>
      <c r="O438" s="104"/>
      <c r="P438" s="104"/>
      <c r="Q438" s="104"/>
      <c r="R438" s="104"/>
      <c r="S438" s="104"/>
      <c r="T438" s="104"/>
      <c r="U438" s="104"/>
      <c r="V438" s="104"/>
      <c r="W438" s="104"/>
      <c r="X438" s="104"/>
      <c r="Y438" s="104"/>
      <c r="Z438" s="104"/>
      <c r="AA438" s="104"/>
      <c r="AB438" s="104"/>
      <c r="AC438" s="104"/>
    </row>
    <row r="439" spans="1:29">
      <c r="A439" s="104"/>
      <c r="B439" s="147"/>
      <c r="C439" s="112"/>
      <c r="D439" s="100"/>
      <c r="E439" s="147"/>
      <c r="F439" s="203"/>
      <c r="G439" s="104"/>
      <c r="H439" s="104"/>
      <c r="I439" s="104"/>
      <c r="J439" s="104"/>
      <c r="K439" s="104"/>
      <c r="L439" s="104"/>
      <c r="M439" s="104"/>
      <c r="N439" s="104"/>
      <c r="O439" s="104"/>
      <c r="P439" s="104"/>
      <c r="Q439" s="104"/>
      <c r="R439" s="104"/>
      <c r="S439" s="104"/>
      <c r="T439" s="104"/>
      <c r="U439" s="104"/>
      <c r="V439" s="104"/>
      <c r="W439" s="104"/>
      <c r="X439" s="104"/>
      <c r="Y439" s="104"/>
      <c r="Z439" s="104"/>
      <c r="AA439" s="104"/>
      <c r="AB439" s="104"/>
      <c r="AC439" s="104"/>
    </row>
    <row r="440" spans="1:29">
      <c r="A440" s="104"/>
      <c r="B440" s="147"/>
      <c r="C440" s="112"/>
      <c r="D440" s="100"/>
      <c r="E440" s="147"/>
      <c r="F440" s="203"/>
      <c r="G440" s="104"/>
      <c r="H440" s="104"/>
      <c r="I440" s="104"/>
      <c r="J440" s="104"/>
      <c r="K440" s="104"/>
      <c r="L440" s="104"/>
      <c r="M440" s="104"/>
      <c r="N440" s="104"/>
      <c r="O440" s="104"/>
      <c r="P440" s="104"/>
      <c r="Q440" s="104"/>
      <c r="R440" s="104"/>
      <c r="S440" s="104"/>
      <c r="T440" s="104"/>
      <c r="U440" s="104"/>
      <c r="V440" s="104"/>
      <c r="W440" s="104"/>
      <c r="X440" s="104"/>
      <c r="Y440" s="104"/>
      <c r="Z440" s="104"/>
      <c r="AA440" s="104"/>
      <c r="AB440" s="104"/>
      <c r="AC440" s="104"/>
    </row>
    <row r="441" spans="1:29">
      <c r="A441" s="104"/>
      <c r="B441" s="147"/>
      <c r="C441" s="112"/>
      <c r="D441" s="100"/>
      <c r="E441" s="147"/>
      <c r="F441" s="203"/>
      <c r="G441" s="104"/>
      <c r="H441" s="104"/>
      <c r="I441" s="104"/>
      <c r="J441" s="104"/>
      <c r="K441" s="104"/>
      <c r="L441" s="104"/>
      <c r="M441" s="104"/>
      <c r="N441" s="104"/>
      <c r="O441" s="104"/>
      <c r="P441" s="104"/>
      <c r="Q441" s="104"/>
      <c r="R441" s="104"/>
      <c r="S441" s="104"/>
      <c r="T441" s="104"/>
      <c r="U441" s="104"/>
      <c r="V441" s="104"/>
      <c r="W441" s="104"/>
      <c r="X441" s="104"/>
      <c r="Y441" s="104"/>
      <c r="Z441" s="104"/>
      <c r="AA441" s="104"/>
      <c r="AB441" s="104"/>
      <c r="AC441" s="104"/>
    </row>
    <row r="442" spans="1:29">
      <c r="A442" s="104"/>
      <c r="B442" s="147"/>
      <c r="C442" s="112"/>
      <c r="D442" s="100"/>
      <c r="E442" s="147"/>
      <c r="F442" s="203"/>
      <c r="G442" s="104"/>
      <c r="H442" s="104"/>
      <c r="I442" s="104"/>
      <c r="J442" s="104"/>
      <c r="K442" s="104"/>
      <c r="L442" s="104"/>
      <c r="M442" s="104"/>
      <c r="N442" s="104"/>
      <c r="O442" s="104"/>
      <c r="P442" s="104"/>
      <c r="Q442" s="104"/>
      <c r="R442" s="104"/>
      <c r="S442" s="104"/>
      <c r="T442" s="104"/>
      <c r="U442" s="104"/>
      <c r="V442" s="104"/>
      <c r="W442" s="104"/>
      <c r="X442" s="104"/>
      <c r="Y442" s="104"/>
      <c r="Z442" s="104"/>
      <c r="AA442" s="104"/>
      <c r="AB442" s="104"/>
      <c r="AC442" s="104"/>
    </row>
    <row r="443" spans="1:29">
      <c r="A443" s="104"/>
      <c r="B443" s="147"/>
      <c r="C443" s="112"/>
      <c r="D443" s="100"/>
      <c r="E443" s="147"/>
      <c r="F443" s="203"/>
      <c r="G443" s="104"/>
      <c r="H443" s="104"/>
      <c r="I443" s="104"/>
      <c r="J443" s="104"/>
      <c r="K443" s="104"/>
      <c r="L443" s="104"/>
      <c r="M443" s="104"/>
      <c r="N443" s="104"/>
      <c r="O443" s="104"/>
      <c r="P443" s="104"/>
      <c r="Q443" s="104"/>
      <c r="R443" s="104"/>
      <c r="S443" s="104"/>
      <c r="T443" s="104"/>
      <c r="U443" s="104"/>
      <c r="V443" s="104"/>
      <c r="W443" s="104"/>
      <c r="X443" s="104"/>
      <c r="Y443" s="104"/>
      <c r="Z443" s="104"/>
      <c r="AA443" s="104"/>
      <c r="AB443" s="104"/>
      <c r="AC443" s="104"/>
    </row>
    <row r="444" spans="1:29">
      <c r="A444" s="104"/>
      <c r="B444" s="147"/>
      <c r="C444" s="112"/>
      <c r="D444" s="100"/>
      <c r="E444" s="147"/>
      <c r="F444" s="203"/>
      <c r="G444" s="104"/>
      <c r="H444" s="104"/>
      <c r="I444" s="104"/>
      <c r="J444" s="104"/>
      <c r="K444" s="104"/>
      <c r="L444" s="104"/>
      <c r="M444" s="104"/>
      <c r="N444" s="104"/>
      <c r="O444" s="104"/>
      <c r="P444" s="104"/>
      <c r="Q444" s="104"/>
      <c r="R444" s="104"/>
      <c r="S444" s="104"/>
      <c r="T444" s="104"/>
      <c r="U444" s="104"/>
      <c r="V444" s="104"/>
      <c r="W444" s="104"/>
      <c r="X444" s="104"/>
      <c r="Y444" s="104"/>
      <c r="Z444" s="104"/>
      <c r="AA444" s="104"/>
      <c r="AB444" s="104"/>
      <c r="AC444" s="104"/>
    </row>
    <row r="445" spans="1:29">
      <c r="A445" s="104"/>
      <c r="B445" s="147"/>
      <c r="C445" s="112"/>
      <c r="D445" s="100"/>
      <c r="E445" s="147"/>
      <c r="F445" s="203"/>
      <c r="G445" s="104"/>
      <c r="H445" s="104"/>
      <c r="I445" s="104"/>
      <c r="J445" s="104"/>
      <c r="K445" s="104"/>
      <c r="L445" s="104"/>
      <c r="M445" s="104"/>
      <c r="N445" s="104"/>
      <c r="O445" s="104"/>
      <c r="P445" s="104"/>
      <c r="Q445" s="104"/>
      <c r="R445" s="104"/>
      <c r="S445" s="104"/>
      <c r="T445" s="104"/>
      <c r="U445" s="104"/>
      <c r="V445" s="104"/>
      <c r="W445" s="104"/>
      <c r="X445" s="104"/>
      <c r="Y445" s="104"/>
      <c r="Z445" s="104"/>
      <c r="AA445" s="104"/>
      <c r="AB445" s="104"/>
      <c r="AC445" s="104"/>
    </row>
    <row r="446" spans="1:29">
      <c r="A446" s="104"/>
      <c r="B446" s="147"/>
      <c r="C446" s="112"/>
      <c r="D446" s="100"/>
      <c r="E446" s="147"/>
      <c r="F446" s="203"/>
      <c r="G446" s="104"/>
      <c r="H446" s="104"/>
      <c r="I446" s="104"/>
      <c r="J446" s="104"/>
      <c r="K446" s="104"/>
      <c r="L446" s="104"/>
      <c r="M446" s="104"/>
      <c r="N446" s="104"/>
      <c r="O446" s="104"/>
      <c r="P446" s="104"/>
      <c r="Q446" s="104"/>
      <c r="R446" s="104"/>
      <c r="S446" s="104"/>
      <c r="T446" s="104"/>
      <c r="U446" s="104"/>
      <c r="V446" s="104"/>
      <c r="W446" s="104"/>
      <c r="X446" s="104"/>
      <c r="Y446" s="104"/>
      <c r="Z446" s="104"/>
      <c r="AA446" s="104"/>
      <c r="AB446" s="104"/>
      <c r="AC446" s="104"/>
    </row>
    <row r="447" spans="1:29">
      <c r="A447" s="104"/>
      <c r="B447" s="147"/>
      <c r="C447" s="112"/>
      <c r="D447" s="100"/>
      <c r="E447" s="147"/>
      <c r="F447" s="203"/>
      <c r="G447" s="104"/>
      <c r="H447" s="104"/>
      <c r="I447" s="104"/>
      <c r="J447" s="104"/>
      <c r="K447" s="104"/>
      <c r="L447" s="104"/>
      <c r="M447" s="104"/>
      <c r="N447" s="104"/>
      <c r="O447" s="104"/>
      <c r="P447" s="104"/>
      <c r="Q447" s="104"/>
      <c r="R447" s="104"/>
      <c r="S447" s="104"/>
      <c r="T447" s="104"/>
      <c r="U447" s="104"/>
      <c r="V447" s="104"/>
      <c r="W447" s="104"/>
      <c r="X447" s="104"/>
      <c r="Y447" s="104"/>
      <c r="Z447" s="104"/>
      <c r="AA447" s="104"/>
      <c r="AB447" s="104"/>
      <c r="AC447" s="104"/>
    </row>
    <row r="448" spans="1:29">
      <c r="A448" s="104"/>
      <c r="B448" s="147"/>
      <c r="C448" s="112"/>
      <c r="D448" s="100"/>
      <c r="E448" s="147"/>
      <c r="F448" s="203"/>
      <c r="G448" s="104"/>
      <c r="H448" s="104"/>
      <c r="I448" s="104"/>
      <c r="J448" s="104"/>
      <c r="K448" s="104"/>
      <c r="L448" s="104"/>
      <c r="M448" s="104"/>
      <c r="N448" s="104"/>
      <c r="O448" s="104"/>
      <c r="P448" s="104"/>
      <c r="Q448" s="104"/>
      <c r="R448" s="104"/>
      <c r="S448" s="104"/>
      <c r="T448" s="104"/>
      <c r="U448" s="104"/>
      <c r="V448" s="104"/>
      <c r="W448" s="104"/>
      <c r="X448" s="104"/>
      <c r="Y448" s="104"/>
      <c r="Z448" s="104"/>
      <c r="AA448" s="104"/>
      <c r="AB448" s="104"/>
      <c r="AC448" s="104"/>
    </row>
    <row r="449" spans="1:29">
      <c r="A449" s="104"/>
      <c r="B449" s="147"/>
      <c r="C449" s="112"/>
      <c r="D449" s="100"/>
      <c r="E449" s="147"/>
      <c r="F449" s="203"/>
      <c r="G449" s="104"/>
      <c r="H449" s="104"/>
      <c r="I449" s="104"/>
      <c r="J449" s="104"/>
      <c r="K449" s="104"/>
      <c r="L449" s="104"/>
      <c r="M449" s="104"/>
      <c r="N449" s="104"/>
      <c r="O449" s="104"/>
      <c r="P449" s="104"/>
      <c r="Q449" s="104"/>
      <c r="R449" s="104"/>
      <c r="S449" s="104"/>
      <c r="T449" s="104"/>
      <c r="U449" s="104"/>
      <c r="V449" s="104"/>
      <c r="W449" s="104"/>
      <c r="X449" s="104"/>
      <c r="Y449" s="104"/>
      <c r="Z449" s="104"/>
      <c r="AA449" s="104"/>
      <c r="AB449" s="104"/>
      <c r="AC449" s="104"/>
    </row>
    <row r="450" spans="1:29">
      <c r="A450" s="104"/>
      <c r="B450" s="147"/>
      <c r="C450" s="112"/>
      <c r="D450" s="100"/>
      <c r="E450" s="147"/>
      <c r="F450" s="203"/>
      <c r="G450" s="104"/>
      <c r="H450" s="104"/>
      <c r="I450" s="104"/>
      <c r="J450" s="104"/>
      <c r="K450" s="104"/>
      <c r="L450" s="104"/>
      <c r="M450" s="104"/>
      <c r="N450" s="104"/>
      <c r="O450" s="104"/>
      <c r="P450" s="104"/>
      <c r="Q450" s="104"/>
      <c r="R450" s="104"/>
      <c r="S450" s="104"/>
      <c r="T450" s="104"/>
      <c r="U450" s="104"/>
      <c r="V450" s="104"/>
      <c r="W450" s="104"/>
      <c r="X450" s="104"/>
      <c r="Y450" s="104"/>
      <c r="Z450" s="104"/>
      <c r="AA450" s="104"/>
      <c r="AB450" s="104"/>
      <c r="AC450" s="104"/>
    </row>
    <row r="451" spans="1:29">
      <c r="A451" s="104"/>
      <c r="B451" s="147"/>
      <c r="C451" s="112"/>
      <c r="D451" s="100"/>
      <c r="E451" s="147"/>
      <c r="F451" s="203"/>
      <c r="G451" s="104"/>
      <c r="H451" s="104"/>
      <c r="I451" s="104"/>
      <c r="J451" s="104"/>
      <c r="K451" s="104"/>
      <c r="L451" s="104"/>
      <c r="M451" s="104"/>
      <c r="N451" s="104"/>
      <c r="O451" s="104"/>
      <c r="P451" s="104"/>
      <c r="Q451" s="104"/>
      <c r="R451" s="104"/>
      <c r="S451" s="104"/>
      <c r="T451" s="104"/>
      <c r="U451" s="104"/>
      <c r="V451" s="104"/>
      <c r="W451" s="104"/>
      <c r="X451" s="104"/>
      <c r="Y451" s="104"/>
      <c r="Z451" s="104"/>
      <c r="AA451" s="104"/>
      <c r="AB451" s="104"/>
      <c r="AC451" s="104"/>
    </row>
    <row r="452" spans="1:29">
      <c r="A452" s="104"/>
      <c r="B452" s="147"/>
      <c r="C452" s="112"/>
      <c r="D452" s="100"/>
      <c r="E452" s="147"/>
      <c r="F452" s="203"/>
      <c r="G452" s="104"/>
      <c r="H452" s="104"/>
      <c r="I452" s="104"/>
      <c r="J452" s="104"/>
      <c r="K452" s="104"/>
      <c r="L452" s="104"/>
      <c r="M452" s="104"/>
      <c r="N452" s="104"/>
      <c r="O452" s="104"/>
      <c r="P452" s="104"/>
      <c r="Q452" s="104"/>
      <c r="R452" s="104"/>
      <c r="S452" s="104"/>
      <c r="T452" s="104"/>
      <c r="U452" s="104"/>
      <c r="V452" s="104"/>
      <c r="W452" s="104"/>
      <c r="X452" s="104"/>
      <c r="Y452" s="104"/>
      <c r="Z452" s="104"/>
      <c r="AA452" s="104"/>
      <c r="AB452" s="104"/>
      <c r="AC452" s="104"/>
    </row>
    <row r="453" spans="1:29">
      <c r="A453" s="104"/>
      <c r="B453" s="147"/>
      <c r="C453" s="112"/>
      <c r="D453" s="100"/>
      <c r="E453" s="147"/>
      <c r="F453" s="203"/>
      <c r="G453" s="104"/>
      <c r="H453" s="104"/>
      <c r="I453" s="104"/>
      <c r="J453" s="104"/>
      <c r="K453" s="104"/>
      <c r="L453" s="104"/>
      <c r="M453" s="104"/>
      <c r="N453" s="104"/>
      <c r="O453" s="104"/>
      <c r="P453" s="104"/>
      <c r="Q453" s="104"/>
      <c r="R453" s="104"/>
      <c r="S453" s="104"/>
      <c r="T453" s="104"/>
      <c r="U453" s="104"/>
      <c r="V453" s="104"/>
      <c r="W453" s="104"/>
      <c r="X453" s="104"/>
      <c r="Y453" s="104"/>
      <c r="Z453" s="104"/>
      <c r="AA453" s="104"/>
      <c r="AB453" s="104"/>
      <c r="AC453" s="104"/>
    </row>
    <row r="454" spans="1:29">
      <c r="A454" s="104"/>
      <c r="B454" s="147"/>
      <c r="C454" s="112"/>
      <c r="D454" s="100"/>
      <c r="E454" s="147"/>
      <c r="F454" s="203"/>
      <c r="G454" s="104"/>
      <c r="H454" s="104"/>
      <c r="I454" s="104"/>
      <c r="J454" s="104"/>
      <c r="K454" s="104"/>
      <c r="L454" s="104"/>
      <c r="M454" s="104"/>
      <c r="N454" s="104"/>
      <c r="O454" s="104"/>
      <c r="P454" s="104"/>
      <c r="Q454" s="104"/>
      <c r="R454" s="104"/>
      <c r="S454" s="104"/>
      <c r="T454" s="104"/>
      <c r="U454" s="104"/>
      <c r="V454" s="104"/>
      <c r="W454" s="104"/>
      <c r="X454" s="104"/>
      <c r="Y454" s="104"/>
      <c r="Z454" s="104"/>
      <c r="AA454" s="104"/>
      <c r="AB454" s="104"/>
      <c r="AC454" s="104"/>
    </row>
    <row r="455" spans="1:29">
      <c r="A455" s="104"/>
      <c r="B455" s="147"/>
      <c r="C455" s="112"/>
      <c r="D455" s="100"/>
      <c r="E455" s="147"/>
      <c r="F455" s="203"/>
      <c r="G455" s="104"/>
      <c r="H455" s="104"/>
      <c r="I455" s="104"/>
      <c r="J455" s="104"/>
      <c r="K455" s="104"/>
      <c r="L455" s="104"/>
      <c r="M455" s="104"/>
      <c r="N455" s="104"/>
      <c r="O455" s="104"/>
      <c r="P455" s="104"/>
      <c r="Q455" s="104"/>
      <c r="R455" s="104"/>
      <c r="S455" s="104"/>
      <c r="T455" s="104"/>
      <c r="U455" s="104"/>
      <c r="V455" s="104"/>
      <c r="W455" s="104"/>
      <c r="X455" s="104"/>
      <c r="Y455" s="104"/>
      <c r="Z455" s="104"/>
      <c r="AA455" s="104"/>
      <c r="AB455" s="104"/>
      <c r="AC455" s="104"/>
    </row>
    <row r="456" spans="1:29">
      <c r="A456" s="104"/>
      <c r="B456" s="147"/>
      <c r="C456" s="112"/>
      <c r="D456" s="100"/>
      <c r="E456" s="147"/>
      <c r="F456" s="203"/>
      <c r="G456" s="104"/>
      <c r="H456" s="104"/>
      <c r="I456" s="104"/>
      <c r="J456" s="104"/>
      <c r="K456" s="104"/>
      <c r="L456" s="104"/>
      <c r="M456" s="104"/>
      <c r="N456" s="104"/>
      <c r="O456" s="104"/>
      <c r="P456" s="104"/>
      <c r="Q456" s="104"/>
      <c r="R456" s="104"/>
      <c r="S456" s="104"/>
      <c r="T456" s="104"/>
      <c r="U456" s="104"/>
      <c r="V456" s="104"/>
      <c r="W456" s="104"/>
      <c r="X456" s="104"/>
      <c r="Y456" s="104"/>
      <c r="Z456" s="104"/>
      <c r="AA456" s="104"/>
      <c r="AB456" s="104"/>
      <c r="AC456" s="104"/>
    </row>
    <row r="457" spans="1:29">
      <c r="A457" s="104"/>
      <c r="B457" s="147"/>
      <c r="C457" s="112"/>
      <c r="D457" s="100"/>
      <c r="E457" s="147"/>
      <c r="F457" s="203"/>
      <c r="G457" s="104"/>
      <c r="H457" s="104"/>
      <c r="I457" s="104"/>
      <c r="J457" s="104"/>
      <c r="K457" s="104"/>
      <c r="L457" s="104"/>
      <c r="M457" s="104"/>
      <c r="N457" s="104"/>
      <c r="O457" s="104"/>
      <c r="P457" s="104"/>
      <c r="Q457" s="104"/>
      <c r="R457" s="104"/>
      <c r="S457" s="104"/>
      <c r="T457" s="104"/>
      <c r="U457" s="104"/>
      <c r="V457" s="104"/>
      <c r="W457" s="104"/>
      <c r="X457" s="104"/>
      <c r="Y457" s="104"/>
      <c r="Z457" s="104"/>
      <c r="AA457" s="104"/>
      <c r="AB457" s="104"/>
      <c r="AC457" s="104"/>
    </row>
    <row r="458" spans="1:29">
      <c r="A458" s="104"/>
      <c r="B458" s="147"/>
      <c r="C458" s="112"/>
      <c r="D458" s="100"/>
      <c r="E458" s="147"/>
      <c r="F458" s="203"/>
      <c r="G458" s="104"/>
      <c r="H458" s="104"/>
      <c r="I458" s="104"/>
      <c r="J458" s="104"/>
      <c r="K458" s="104"/>
      <c r="L458" s="104"/>
      <c r="M458" s="104"/>
      <c r="N458" s="104"/>
      <c r="O458" s="104"/>
      <c r="P458" s="104"/>
      <c r="Q458" s="104"/>
      <c r="R458" s="104"/>
      <c r="S458" s="104"/>
      <c r="T458" s="104"/>
      <c r="U458" s="104"/>
      <c r="V458" s="104"/>
      <c r="W458" s="104"/>
      <c r="X458" s="104"/>
      <c r="Y458" s="104"/>
      <c r="Z458" s="104"/>
      <c r="AA458" s="104"/>
      <c r="AB458" s="104"/>
      <c r="AC458" s="104"/>
    </row>
    <row r="459" spans="1:29">
      <c r="A459" s="104"/>
      <c r="B459" s="147"/>
      <c r="C459" s="112"/>
      <c r="D459" s="100"/>
      <c r="E459" s="147"/>
      <c r="F459" s="203"/>
      <c r="G459" s="104"/>
      <c r="H459" s="104"/>
      <c r="I459" s="104"/>
      <c r="J459" s="104"/>
      <c r="K459" s="104"/>
      <c r="L459" s="104"/>
      <c r="M459" s="104"/>
      <c r="N459" s="104"/>
      <c r="O459" s="104"/>
      <c r="P459" s="104"/>
      <c r="Q459" s="104"/>
      <c r="R459" s="104"/>
      <c r="S459" s="104"/>
      <c r="T459" s="104"/>
      <c r="U459" s="104"/>
      <c r="V459" s="104"/>
      <c r="W459" s="104"/>
      <c r="X459" s="104"/>
      <c r="Y459" s="104"/>
      <c r="Z459" s="104"/>
      <c r="AA459" s="104"/>
      <c r="AB459" s="104"/>
      <c r="AC459" s="104"/>
    </row>
    <row r="460" spans="1:29">
      <c r="A460" s="104"/>
      <c r="B460" s="147"/>
      <c r="C460" s="112"/>
      <c r="D460" s="100"/>
      <c r="E460" s="147"/>
      <c r="F460" s="203"/>
      <c r="G460" s="104"/>
      <c r="H460" s="104"/>
      <c r="I460" s="104"/>
      <c r="J460" s="104"/>
      <c r="K460" s="104"/>
      <c r="L460" s="104"/>
      <c r="M460" s="104"/>
      <c r="N460" s="104"/>
      <c r="O460" s="104"/>
      <c r="P460" s="104"/>
      <c r="Q460" s="104"/>
      <c r="R460" s="104"/>
      <c r="S460" s="104"/>
      <c r="T460" s="104"/>
      <c r="U460" s="104"/>
      <c r="V460" s="104"/>
      <c r="W460" s="104"/>
      <c r="X460" s="104"/>
      <c r="Y460" s="104"/>
      <c r="Z460" s="104"/>
      <c r="AA460" s="104"/>
      <c r="AB460" s="104"/>
      <c r="AC460" s="104"/>
    </row>
    <row r="461" spans="1:29">
      <c r="A461" s="104"/>
      <c r="B461" s="147"/>
      <c r="C461" s="112"/>
      <c r="D461" s="100"/>
      <c r="E461" s="147"/>
      <c r="F461" s="203"/>
      <c r="G461" s="104"/>
      <c r="H461" s="104"/>
      <c r="I461" s="104"/>
      <c r="J461" s="104"/>
      <c r="K461" s="104"/>
      <c r="L461" s="104"/>
      <c r="M461" s="104"/>
      <c r="N461" s="104"/>
      <c r="O461" s="104"/>
      <c r="P461" s="104"/>
      <c r="Q461" s="104"/>
      <c r="R461" s="104"/>
      <c r="S461" s="104"/>
      <c r="T461" s="104"/>
      <c r="U461" s="104"/>
      <c r="V461" s="104"/>
      <c r="W461" s="104"/>
      <c r="X461" s="104"/>
      <c r="Y461" s="104"/>
      <c r="Z461" s="104"/>
      <c r="AA461" s="104"/>
      <c r="AB461" s="104"/>
      <c r="AC461" s="104"/>
    </row>
    <row r="462" spans="1:29">
      <c r="A462" s="104"/>
      <c r="B462" s="147"/>
      <c r="C462" s="112"/>
      <c r="D462" s="100"/>
      <c r="E462" s="147"/>
      <c r="F462" s="203"/>
      <c r="G462" s="104"/>
      <c r="H462" s="104"/>
      <c r="I462" s="104"/>
      <c r="J462" s="104"/>
      <c r="K462" s="104"/>
      <c r="L462" s="104"/>
      <c r="M462" s="104"/>
      <c r="N462" s="104"/>
      <c r="O462" s="104"/>
      <c r="P462" s="104"/>
      <c r="Q462" s="104"/>
      <c r="R462" s="104"/>
      <c r="S462" s="104"/>
      <c r="T462" s="104"/>
      <c r="U462" s="104"/>
      <c r="V462" s="104"/>
      <c r="W462" s="104"/>
      <c r="X462" s="104"/>
      <c r="Y462" s="104"/>
      <c r="Z462" s="104"/>
      <c r="AA462" s="104"/>
      <c r="AB462" s="104"/>
      <c r="AC462" s="104"/>
    </row>
    <row r="463" spans="1:29">
      <c r="A463" s="104"/>
      <c r="B463" s="147"/>
      <c r="C463" s="112"/>
      <c r="D463" s="100"/>
      <c r="E463" s="147"/>
      <c r="F463" s="203"/>
      <c r="G463" s="104"/>
      <c r="H463" s="104"/>
      <c r="I463" s="104"/>
      <c r="J463" s="104"/>
      <c r="K463" s="104"/>
      <c r="L463" s="104"/>
      <c r="M463" s="104"/>
      <c r="N463" s="104"/>
      <c r="O463" s="104"/>
      <c r="P463" s="104"/>
      <c r="Q463" s="104"/>
      <c r="R463" s="104"/>
      <c r="S463" s="104"/>
      <c r="T463" s="104"/>
      <c r="U463" s="104"/>
      <c r="V463" s="104"/>
      <c r="W463" s="104"/>
      <c r="X463" s="104"/>
      <c r="Y463" s="104"/>
      <c r="Z463" s="104"/>
      <c r="AA463" s="104"/>
      <c r="AB463" s="104"/>
      <c r="AC463" s="104"/>
    </row>
    <row r="464" spans="1:29">
      <c r="A464" s="104"/>
      <c r="B464" s="147"/>
      <c r="C464" s="112"/>
      <c r="D464" s="100"/>
      <c r="E464" s="147"/>
      <c r="F464" s="203"/>
      <c r="G464" s="104"/>
      <c r="H464" s="104"/>
      <c r="I464" s="104"/>
      <c r="J464" s="104"/>
      <c r="K464" s="104"/>
      <c r="L464" s="104"/>
      <c r="M464" s="104"/>
      <c r="N464" s="104"/>
      <c r="O464" s="104"/>
      <c r="P464" s="104"/>
      <c r="Q464" s="104"/>
      <c r="R464" s="104"/>
      <c r="S464" s="104"/>
      <c r="T464" s="104"/>
      <c r="U464" s="104"/>
      <c r="V464" s="104"/>
      <c r="W464" s="104"/>
      <c r="X464" s="104"/>
      <c r="Y464" s="104"/>
      <c r="Z464" s="104"/>
      <c r="AA464" s="104"/>
      <c r="AB464" s="104"/>
      <c r="AC464" s="104"/>
    </row>
    <row r="465" spans="1:29">
      <c r="A465" s="104"/>
      <c r="B465" s="147"/>
      <c r="C465" s="112"/>
      <c r="D465" s="100"/>
      <c r="E465" s="147"/>
      <c r="F465" s="203"/>
      <c r="G465" s="104"/>
      <c r="H465" s="104"/>
      <c r="I465" s="104"/>
      <c r="J465" s="104"/>
      <c r="K465" s="104"/>
      <c r="L465" s="104"/>
      <c r="M465" s="104"/>
      <c r="N465" s="104"/>
      <c r="O465" s="104"/>
      <c r="P465" s="104"/>
      <c r="Q465" s="104"/>
      <c r="R465" s="104"/>
      <c r="S465" s="104"/>
      <c r="T465" s="104"/>
      <c r="U465" s="104"/>
      <c r="V465" s="104"/>
      <c r="W465" s="104"/>
      <c r="X465" s="104"/>
      <c r="Y465" s="104"/>
      <c r="Z465" s="104"/>
      <c r="AA465" s="104"/>
      <c r="AB465" s="104"/>
      <c r="AC465" s="104"/>
    </row>
    <row r="466" spans="1:29">
      <c r="A466" s="104"/>
      <c r="B466" s="147"/>
      <c r="C466" s="112"/>
      <c r="D466" s="100"/>
      <c r="E466" s="147"/>
      <c r="F466" s="203"/>
      <c r="G466" s="104"/>
      <c r="H466" s="104"/>
      <c r="I466" s="104"/>
      <c r="J466" s="104"/>
      <c r="K466" s="104"/>
      <c r="L466" s="104"/>
      <c r="M466" s="104"/>
      <c r="N466" s="104"/>
      <c r="O466" s="104"/>
      <c r="P466" s="104"/>
      <c r="Q466" s="104"/>
      <c r="R466" s="104"/>
      <c r="S466" s="104"/>
      <c r="T466" s="104"/>
      <c r="U466" s="104"/>
      <c r="V466" s="104"/>
      <c r="W466" s="104"/>
      <c r="X466" s="104"/>
      <c r="Y466" s="104"/>
      <c r="Z466" s="104"/>
      <c r="AA466" s="104"/>
      <c r="AB466" s="104"/>
      <c r="AC466" s="104"/>
    </row>
    <row r="467" spans="1:29">
      <c r="A467" s="104"/>
      <c r="B467" s="147"/>
      <c r="C467" s="112"/>
      <c r="D467" s="100"/>
      <c r="E467" s="147"/>
      <c r="F467" s="203"/>
      <c r="G467" s="104"/>
      <c r="H467" s="104"/>
      <c r="I467" s="104"/>
      <c r="J467" s="104"/>
      <c r="K467" s="104"/>
      <c r="L467" s="104"/>
      <c r="M467" s="104"/>
      <c r="N467" s="104"/>
      <c r="O467" s="104"/>
      <c r="P467" s="104"/>
      <c r="Q467" s="104"/>
      <c r="R467" s="104"/>
      <c r="S467" s="104"/>
      <c r="T467" s="104"/>
      <c r="U467" s="104"/>
      <c r="V467" s="104"/>
      <c r="W467" s="104"/>
      <c r="X467" s="104"/>
      <c r="Y467" s="104"/>
      <c r="Z467" s="104"/>
      <c r="AA467" s="104"/>
      <c r="AB467" s="104"/>
      <c r="AC467" s="104"/>
    </row>
    <row r="468" spans="1:29">
      <c r="A468" s="104"/>
      <c r="B468" s="147"/>
      <c r="C468" s="112"/>
      <c r="D468" s="100"/>
      <c r="E468" s="147"/>
      <c r="F468" s="203"/>
      <c r="G468" s="104"/>
      <c r="H468" s="104"/>
      <c r="I468" s="104"/>
      <c r="J468" s="104"/>
      <c r="K468" s="104"/>
      <c r="L468" s="104"/>
      <c r="M468" s="104"/>
      <c r="N468" s="104"/>
      <c r="O468" s="104"/>
      <c r="P468" s="104"/>
      <c r="Q468" s="104"/>
      <c r="R468" s="104"/>
      <c r="S468" s="104"/>
      <c r="T468" s="104"/>
      <c r="U468" s="104"/>
      <c r="V468" s="104"/>
      <c r="W468" s="104"/>
      <c r="X468" s="104"/>
      <c r="Y468" s="104"/>
      <c r="Z468" s="104"/>
      <c r="AA468" s="104"/>
      <c r="AB468" s="104"/>
      <c r="AC468" s="104"/>
    </row>
    <row r="469" spans="1:29">
      <c r="A469" s="104"/>
      <c r="B469" s="147"/>
      <c r="C469" s="112"/>
      <c r="D469" s="100"/>
      <c r="E469" s="147"/>
      <c r="F469" s="203"/>
      <c r="G469" s="104"/>
      <c r="H469" s="104"/>
      <c r="I469" s="104"/>
      <c r="J469" s="104"/>
      <c r="K469" s="104"/>
      <c r="L469" s="104"/>
      <c r="M469" s="104"/>
      <c r="N469" s="104"/>
      <c r="O469" s="104"/>
      <c r="P469" s="104"/>
      <c r="Q469" s="104"/>
      <c r="R469" s="104"/>
      <c r="S469" s="104"/>
      <c r="T469" s="104"/>
      <c r="U469" s="104"/>
      <c r="V469" s="104"/>
      <c r="W469" s="104"/>
      <c r="X469" s="104"/>
      <c r="Y469" s="104"/>
      <c r="Z469" s="104"/>
      <c r="AA469" s="104"/>
      <c r="AB469" s="104"/>
      <c r="AC469" s="104"/>
    </row>
    <row r="470" spans="1:29">
      <c r="A470" s="104"/>
      <c r="B470" s="147"/>
      <c r="C470" s="112"/>
      <c r="D470" s="100"/>
      <c r="E470" s="147"/>
      <c r="F470" s="203"/>
      <c r="G470" s="104"/>
      <c r="H470" s="104"/>
      <c r="I470" s="104"/>
      <c r="J470" s="104"/>
      <c r="K470" s="104"/>
      <c r="L470" s="104"/>
      <c r="M470" s="104"/>
      <c r="N470" s="104"/>
      <c r="O470" s="104"/>
      <c r="P470" s="104"/>
      <c r="Q470" s="104"/>
      <c r="R470" s="104"/>
      <c r="S470" s="104"/>
      <c r="T470" s="104"/>
      <c r="U470" s="104"/>
      <c r="V470" s="104"/>
      <c r="W470" s="104"/>
      <c r="X470" s="104"/>
      <c r="Y470" s="104"/>
      <c r="Z470" s="104"/>
      <c r="AA470" s="104"/>
      <c r="AB470" s="104"/>
      <c r="AC470" s="104"/>
    </row>
    <row r="471" spans="1:29">
      <c r="A471" s="104"/>
      <c r="B471" s="147"/>
      <c r="C471" s="112"/>
      <c r="D471" s="100"/>
      <c r="E471" s="147"/>
      <c r="F471" s="203"/>
      <c r="G471" s="104"/>
      <c r="H471" s="104"/>
      <c r="I471" s="104"/>
      <c r="J471" s="104"/>
      <c r="K471" s="104"/>
      <c r="L471" s="104"/>
      <c r="M471" s="104"/>
      <c r="N471" s="104"/>
      <c r="O471" s="104"/>
      <c r="P471" s="104"/>
      <c r="Q471" s="104"/>
      <c r="R471" s="104"/>
      <c r="S471" s="104"/>
      <c r="T471" s="104"/>
      <c r="U471" s="104"/>
      <c r="V471" s="104"/>
      <c r="W471" s="104"/>
      <c r="X471" s="104"/>
      <c r="Y471" s="104"/>
      <c r="Z471" s="104"/>
      <c r="AA471" s="104"/>
      <c r="AB471" s="104"/>
      <c r="AC471" s="104"/>
    </row>
    <row r="472" spans="1:29">
      <c r="A472" s="104"/>
      <c r="B472" s="147"/>
      <c r="C472" s="112"/>
      <c r="D472" s="100"/>
      <c r="E472" s="147"/>
      <c r="F472" s="203"/>
      <c r="G472" s="104"/>
      <c r="H472" s="104"/>
      <c r="I472" s="104"/>
      <c r="J472" s="104"/>
      <c r="K472" s="104"/>
      <c r="L472" s="104"/>
      <c r="M472" s="104"/>
      <c r="N472" s="104"/>
      <c r="O472" s="104"/>
      <c r="P472" s="104"/>
      <c r="Q472" s="104"/>
      <c r="R472" s="104"/>
      <c r="S472" s="104"/>
      <c r="T472" s="104"/>
      <c r="U472" s="104"/>
      <c r="V472" s="104"/>
      <c r="W472" s="104"/>
      <c r="X472" s="104"/>
      <c r="Y472" s="104"/>
      <c r="Z472" s="104"/>
      <c r="AA472" s="104"/>
      <c r="AB472" s="104"/>
      <c r="AC472" s="104"/>
    </row>
    <row r="473" spans="1:29">
      <c r="A473" s="104"/>
      <c r="B473" s="147"/>
      <c r="C473" s="112"/>
      <c r="D473" s="100"/>
      <c r="E473" s="147"/>
      <c r="F473" s="203"/>
      <c r="G473" s="104"/>
      <c r="H473" s="104"/>
      <c r="I473" s="104"/>
      <c r="J473" s="104"/>
      <c r="K473" s="104"/>
      <c r="L473" s="104"/>
      <c r="M473" s="104"/>
      <c r="N473" s="104"/>
      <c r="O473" s="104"/>
      <c r="P473" s="104"/>
      <c r="Q473" s="104"/>
      <c r="R473" s="104"/>
      <c r="S473" s="104"/>
      <c r="T473" s="104"/>
      <c r="U473" s="104"/>
      <c r="V473" s="104"/>
      <c r="W473" s="104"/>
      <c r="X473" s="104"/>
      <c r="Y473" s="104"/>
      <c r="Z473" s="104"/>
      <c r="AA473" s="104"/>
      <c r="AB473" s="104"/>
      <c r="AC473" s="104"/>
    </row>
    <row r="474" spans="1:29">
      <c r="A474" s="104"/>
      <c r="B474" s="147"/>
      <c r="C474" s="112"/>
      <c r="D474" s="100"/>
      <c r="E474" s="147"/>
      <c r="F474" s="203"/>
      <c r="G474" s="104"/>
      <c r="H474" s="104"/>
      <c r="I474" s="104"/>
      <c r="J474" s="104"/>
      <c r="K474" s="104"/>
      <c r="L474" s="104"/>
      <c r="M474" s="104"/>
      <c r="N474" s="104"/>
      <c r="O474" s="104"/>
      <c r="P474" s="104"/>
      <c r="Q474" s="104"/>
      <c r="R474" s="104"/>
      <c r="S474" s="104"/>
      <c r="T474" s="104"/>
      <c r="U474" s="104"/>
      <c r="V474" s="104"/>
      <c r="W474" s="104"/>
      <c r="X474" s="104"/>
      <c r="Y474" s="104"/>
      <c r="Z474" s="104"/>
      <c r="AA474" s="104"/>
      <c r="AB474" s="104"/>
      <c r="AC474" s="104"/>
    </row>
    <row r="475" spans="1:29">
      <c r="A475" s="104"/>
      <c r="B475" s="147"/>
      <c r="C475" s="112"/>
      <c r="D475" s="100"/>
      <c r="E475" s="147"/>
      <c r="F475" s="203"/>
      <c r="G475" s="104"/>
      <c r="H475" s="104"/>
      <c r="I475" s="104"/>
      <c r="J475" s="104"/>
      <c r="K475" s="104"/>
      <c r="L475" s="104"/>
      <c r="M475" s="104"/>
      <c r="N475" s="104"/>
      <c r="O475" s="104"/>
      <c r="P475" s="104"/>
      <c r="Q475" s="104"/>
      <c r="R475" s="104"/>
      <c r="S475" s="104"/>
      <c r="T475" s="104"/>
      <c r="U475" s="104"/>
      <c r="V475" s="104"/>
      <c r="W475" s="104"/>
      <c r="X475" s="104"/>
      <c r="Y475" s="104"/>
      <c r="Z475" s="104"/>
      <c r="AA475" s="104"/>
      <c r="AB475" s="104"/>
      <c r="AC475" s="104"/>
    </row>
    <row r="476" spans="1:29">
      <c r="A476" s="104"/>
      <c r="B476" s="147"/>
      <c r="C476" s="112"/>
      <c r="D476" s="100"/>
      <c r="E476" s="147"/>
      <c r="F476" s="203"/>
      <c r="G476" s="104"/>
      <c r="H476" s="104"/>
      <c r="I476" s="104"/>
      <c r="J476" s="104"/>
      <c r="K476" s="104"/>
      <c r="L476" s="104"/>
      <c r="M476" s="104"/>
      <c r="N476" s="104"/>
      <c r="O476" s="104"/>
      <c r="P476" s="104"/>
      <c r="Q476" s="104"/>
      <c r="R476" s="104"/>
      <c r="S476" s="104"/>
      <c r="T476" s="104"/>
      <c r="U476" s="104"/>
      <c r="V476" s="104"/>
      <c r="W476" s="104"/>
      <c r="X476" s="104"/>
      <c r="Y476" s="104"/>
      <c r="Z476" s="104"/>
      <c r="AA476" s="104"/>
      <c r="AB476" s="104"/>
      <c r="AC476" s="104"/>
    </row>
    <row r="477" spans="1:29">
      <c r="A477" s="104"/>
      <c r="B477" s="147"/>
      <c r="C477" s="112"/>
      <c r="D477" s="100"/>
      <c r="E477" s="147"/>
      <c r="F477" s="203"/>
      <c r="G477" s="104"/>
      <c r="H477" s="104"/>
      <c r="I477" s="104"/>
      <c r="J477" s="104"/>
      <c r="K477" s="104"/>
      <c r="L477" s="104"/>
      <c r="M477" s="104"/>
      <c r="N477" s="104"/>
      <c r="O477" s="104"/>
      <c r="P477" s="104"/>
      <c r="Q477" s="104"/>
      <c r="R477" s="104"/>
      <c r="S477" s="104"/>
      <c r="T477" s="104"/>
      <c r="U477" s="104"/>
      <c r="V477" s="104"/>
      <c r="W477" s="104"/>
      <c r="X477" s="104"/>
      <c r="Y477" s="104"/>
      <c r="Z477" s="104"/>
      <c r="AA477" s="104"/>
      <c r="AB477" s="104"/>
      <c r="AC477" s="104"/>
    </row>
    <row r="478" spans="1:29">
      <c r="A478" s="104"/>
      <c r="B478" s="147"/>
      <c r="C478" s="112"/>
      <c r="D478" s="100"/>
      <c r="E478" s="147"/>
      <c r="F478" s="203"/>
      <c r="G478" s="104"/>
      <c r="H478" s="104"/>
      <c r="I478" s="104"/>
      <c r="J478" s="104"/>
      <c r="K478" s="104"/>
      <c r="L478" s="104"/>
      <c r="M478" s="104"/>
      <c r="N478" s="104"/>
      <c r="O478" s="104"/>
      <c r="P478" s="104"/>
      <c r="Q478" s="104"/>
      <c r="R478" s="104"/>
      <c r="S478" s="104"/>
      <c r="T478" s="104"/>
      <c r="U478" s="104"/>
      <c r="V478" s="104"/>
      <c r="W478" s="104"/>
      <c r="X478" s="104"/>
      <c r="Y478" s="104"/>
      <c r="Z478" s="104"/>
      <c r="AA478" s="104"/>
      <c r="AB478" s="104"/>
      <c r="AC478" s="104"/>
    </row>
    <row r="479" spans="1:29">
      <c r="A479" s="104"/>
      <c r="B479" s="147"/>
      <c r="C479" s="112"/>
      <c r="D479" s="100"/>
      <c r="E479" s="147"/>
      <c r="F479" s="203"/>
      <c r="G479" s="104"/>
      <c r="H479" s="104"/>
      <c r="I479" s="104"/>
      <c r="J479" s="104"/>
      <c r="K479" s="104"/>
      <c r="L479" s="104"/>
      <c r="M479" s="104"/>
      <c r="N479" s="104"/>
      <c r="O479" s="104"/>
      <c r="P479" s="104"/>
      <c r="Q479" s="104"/>
      <c r="R479" s="104"/>
      <c r="S479" s="104"/>
      <c r="T479" s="104"/>
      <c r="U479" s="104"/>
      <c r="V479" s="104"/>
      <c r="W479" s="104"/>
      <c r="X479" s="104"/>
      <c r="Y479" s="104"/>
      <c r="Z479" s="104"/>
      <c r="AA479" s="104"/>
      <c r="AB479" s="104"/>
      <c r="AC479" s="104"/>
    </row>
    <row r="480" spans="1:29">
      <c r="A480" s="104"/>
      <c r="B480" s="147"/>
      <c r="C480" s="112"/>
      <c r="D480" s="100"/>
      <c r="E480" s="147"/>
      <c r="F480" s="203"/>
      <c r="G480" s="104"/>
      <c r="H480" s="104"/>
      <c r="I480" s="104"/>
      <c r="J480" s="104"/>
      <c r="K480" s="104"/>
      <c r="L480" s="104"/>
      <c r="M480" s="104"/>
      <c r="N480" s="104"/>
      <c r="O480" s="104"/>
      <c r="P480" s="104"/>
      <c r="Q480" s="104"/>
      <c r="R480" s="104"/>
      <c r="S480" s="104"/>
      <c r="T480" s="104"/>
      <c r="U480" s="104"/>
      <c r="V480" s="104"/>
      <c r="W480" s="104"/>
      <c r="X480" s="104"/>
      <c r="Y480" s="104"/>
      <c r="Z480" s="104"/>
      <c r="AA480" s="104"/>
      <c r="AB480" s="104"/>
      <c r="AC480" s="104"/>
    </row>
    <row r="481" spans="1:29">
      <c r="A481" s="104"/>
      <c r="B481" s="147"/>
      <c r="C481" s="112"/>
      <c r="D481" s="100"/>
      <c r="E481" s="147"/>
      <c r="F481" s="203"/>
      <c r="G481" s="104"/>
      <c r="H481" s="104"/>
      <c r="I481" s="104"/>
      <c r="J481" s="104"/>
      <c r="K481" s="104"/>
      <c r="L481" s="104"/>
      <c r="M481" s="104"/>
      <c r="N481" s="104"/>
      <c r="O481" s="104"/>
      <c r="P481" s="104"/>
      <c r="Q481" s="104"/>
      <c r="R481" s="104"/>
      <c r="S481" s="104"/>
      <c r="T481" s="104"/>
      <c r="U481" s="104"/>
      <c r="V481" s="104"/>
      <c r="W481" s="104"/>
      <c r="X481" s="104"/>
      <c r="Y481" s="104"/>
      <c r="Z481" s="104"/>
      <c r="AA481" s="104"/>
      <c r="AB481" s="104"/>
      <c r="AC481" s="104"/>
    </row>
    <row r="482" spans="1:29">
      <c r="A482" s="104"/>
      <c r="B482" s="147"/>
      <c r="C482" s="112"/>
      <c r="D482" s="100"/>
      <c r="E482" s="147"/>
      <c r="F482" s="203"/>
      <c r="G482" s="104"/>
      <c r="H482" s="104"/>
      <c r="I482" s="104"/>
      <c r="J482" s="104"/>
      <c r="K482" s="104"/>
      <c r="L482" s="104"/>
      <c r="M482" s="104"/>
      <c r="N482" s="104"/>
      <c r="O482" s="104"/>
      <c r="P482" s="104"/>
      <c r="Q482" s="104"/>
      <c r="R482" s="104"/>
      <c r="S482" s="104"/>
      <c r="T482" s="104"/>
      <c r="U482" s="104"/>
      <c r="V482" s="104"/>
      <c r="W482" s="104"/>
      <c r="X482" s="104"/>
      <c r="Y482" s="104"/>
      <c r="Z482" s="104"/>
      <c r="AA482" s="104"/>
      <c r="AB482" s="104"/>
      <c r="AC482" s="104"/>
    </row>
    <row r="483" spans="1:29">
      <c r="A483" s="104"/>
      <c r="B483" s="147"/>
      <c r="C483" s="112"/>
      <c r="D483" s="100"/>
      <c r="E483" s="147"/>
      <c r="F483" s="203"/>
      <c r="G483" s="104"/>
      <c r="H483" s="104"/>
      <c r="I483" s="104"/>
      <c r="J483" s="104"/>
      <c r="K483" s="104"/>
      <c r="L483" s="104"/>
      <c r="M483" s="104"/>
      <c r="N483" s="104"/>
      <c r="O483" s="104"/>
      <c r="P483" s="104"/>
      <c r="Q483" s="104"/>
      <c r="R483" s="104"/>
      <c r="S483" s="104"/>
      <c r="T483" s="104"/>
      <c r="U483" s="104"/>
      <c r="V483" s="104"/>
      <c r="W483" s="104"/>
      <c r="X483" s="104"/>
      <c r="Y483" s="104"/>
      <c r="Z483" s="104"/>
      <c r="AA483" s="104"/>
      <c r="AB483" s="104"/>
      <c r="AC483" s="104"/>
    </row>
    <row r="484" spans="1:29">
      <c r="A484" s="104"/>
      <c r="B484" s="147"/>
      <c r="C484" s="112"/>
      <c r="D484" s="100"/>
      <c r="E484" s="147"/>
      <c r="F484" s="203"/>
      <c r="G484" s="104"/>
      <c r="H484" s="104"/>
      <c r="I484" s="104"/>
      <c r="J484" s="104"/>
      <c r="K484" s="104"/>
      <c r="L484" s="104"/>
      <c r="M484" s="104"/>
      <c r="N484" s="104"/>
      <c r="O484" s="104"/>
      <c r="P484" s="104"/>
      <c r="Q484" s="104"/>
      <c r="R484" s="104"/>
      <c r="S484" s="104"/>
      <c r="T484" s="104"/>
      <c r="U484" s="104"/>
      <c r="V484" s="104"/>
      <c r="W484" s="104"/>
      <c r="X484" s="104"/>
      <c r="Y484" s="104"/>
      <c r="Z484" s="104"/>
      <c r="AA484" s="104"/>
      <c r="AB484" s="104"/>
      <c r="AC484" s="104"/>
    </row>
    <row r="485" spans="1:29">
      <c r="A485" s="104"/>
      <c r="B485" s="147"/>
      <c r="C485" s="112"/>
      <c r="D485" s="100"/>
      <c r="E485" s="147"/>
      <c r="F485" s="203"/>
      <c r="G485" s="104"/>
      <c r="H485" s="104"/>
      <c r="I485" s="104"/>
      <c r="J485" s="104"/>
      <c r="K485" s="104"/>
      <c r="L485" s="104"/>
      <c r="M485" s="104"/>
      <c r="N485" s="104"/>
      <c r="O485" s="104"/>
      <c r="P485" s="104"/>
      <c r="Q485" s="104"/>
      <c r="R485" s="104"/>
      <c r="S485" s="104"/>
      <c r="T485" s="104"/>
      <c r="U485" s="104"/>
      <c r="V485" s="104"/>
      <c r="W485" s="104"/>
      <c r="X485" s="104"/>
      <c r="Y485" s="104"/>
      <c r="Z485" s="104"/>
      <c r="AA485" s="104"/>
      <c r="AB485" s="104"/>
      <c r="AC485" s="104"/>
    </row>
    <row r="486" spans="1:29">
      <c r="A486" s="104"/>
      <c r="B486" s="147"/>
      <c r="C486" s="112"/>
      <c r="D486" s="100"/>
      <c r="E486" s="147"/>
      <c r="F486" s="203"/>
      <c r="G486" s="104"/>
      <c r="H486" s="104"/>
      <c r="I486" s="104"/>
      <c r="J486" s="104"/>
      <c r="K486" s="104"/>
      <c r="L486" s="104"/>
      <c r="M486" s="104"/>
      <c r="N486" s="104"/>
      <c r="O486" s="104"/>
      <c r="P486" s="104"/>
      <c r="Q486" s="104"/>
      <c r="R486" s="104"/>
      <c r="S486" s="104"/>
      <c r="T486" s="104"/>
      <c r="U486" s="104"/>
      <c r="V486" s="104"/>
      <c r="W486" s="104"/>
      <c r="X486" s="104"/>
      <c r="Y486" s="104"/>
      <c r="Z486" s="104"/>
      <c r="AA486" s="104"/>
      <c r="AB486" s="104"/>
      <c r="AC486" s="104"/>
    </row>
    <row r="487" spans="1:29">
      <c r="A487" s="104"/>
      <c r="B487" s="147"/>
      <c r="C487" s="112"/>
      <c r="D487" s="100"/>
      <c r="E487" s="147"/>
      <c r="F487" s="203"/>
      <c r="G487" s="104"/>
      <c r="H487" s="104"/>
      <c r="I487" s="104"/>
      <c r="J487" s="104"/>
      <c r="K487" s="104"/>
      <c r="L487" s="104"/>
      <c r="M487" s="104"/>
      <c r="N487" s="104"/>
      <c r="O487" s="104"/>
      <c r="P487" s="104"/>
      <c r="Q487" s="104"/>
      <c r="R487" s="104"/>
      <c r="S487" s="104"/>
      <c r="T487" s="104"/>
      <c r="U487" s="104"/>
      <c r="V487" s="104"/>
      <c r="W487" s="104"/>
      <c r="X487" s="104"/>
      <c r="Y487" s="104"/>
      <c r="Z487" s="104"/>
      <c r="AA487" s="104"/>
      <c r="AB487" s="104"/>
      <c r="AC487" s="104"/>
    </row>
    <row r="488" spans="1:29">
      <c r="A488" s="104"/>
      <c r="B488" s="147"/>
      <c r="C488" s="112"/>
      <c r="D488" s="100"/>
      <c r="E488" s="147"/>
      <c r="F488" s="203"/>
      <c r="G488" s="104"/>
      <c r="H488" s="104"/>
      <c r="I488" s="104"/>
      <c r="J488" s="104"/>
      <c r="K488" s="104"/>
      <c r="L488" s="104"/>
      <c r="M488" s="104"/>
      <c r="N488" s="104"/>
      <c r="O488" s="104"/>
      <c r="P488" s="104"/>
      <c r="Q488" s="104"/>
      <c r="R488" s="104"/>
      <c r="S488" s="104"/>
      <c r="T488" s="104"/>
      <c r="U488" s="104"/>
      <c r="V488" s="104"/>
      <c r="W488" s="104"/>
      <c r="X488" s="104"/>
      <c r="Y488" s="104"/>
      <c r="Z488" s="104"/>
      <c r="AA488" s="104"/>
      <c r="AB488" s="104"/>
      <c r="AC488" s="104"/>
    </row>
    <row r="489" spans="1:29">
      <c r="A489" s="104"/>
      <c r="B489" s="147"/>
      <c r="C489" s="112"/>
      <c r="D489" s="100"/>
      <c r="E489" s="147"/>
      <c r="F489" s="203"/>
      <c r="G489" s="104"/>
      <c r="H489" s="104"/>
      <c r="I489" s="104"/>
      <c r="J489" s="104"/>
      <c r="K489" s="104"/>
      <c r="L489" s="104"/>
      <c r="M489" s="104"/>
      <c r="N489" s="104"/>
      <c r="O489" s="104"/>
      <c r="P489" s="104"/>
      <c r="Q489" s="104"/>
      <c r="R489" s="104"/>
      <c r="S489" s="104"/>
      <c r="T489" s="104"/>
      <c r="U489" s="104"/>
      <c r="V489" s="104"/>
      <c r="W489" s="104"/>
      <c r="X489" s="104"/>
      <c r="Y489" s="104"/>
      <c r="Z489" s="104"/>
      <c r="AA489" s="104"/>
      <c r="AB489" s="104"/>
      <c r="AC489" s="104"/>
    </row>
    <row r="490" spans="1:29">
      <c r="A490" s="104"/>
      <c r="B490" s="147"/>
      <c r="C490" s="112"/>
      <c r="D490" s="100"/>
      <c r="E490" s="147"/>
      <c r="F490" s="203"/>
      <c r="G490" s="104"/>
      <c r="H490" s="104"/>
      <c r="I490" s="104"/>
      <c r="J490" s="104"/>
      <c r="K490" s="104"/>
      <c r="L490" s="104"/>
      <c r="M490" s="104"/>
      <c r="N490" s="104"/>
      <c r="O490" s="104"/>
      <c r="P490" s="104"/>
      <c r="Q490" s="104"/>
      <c r="R490" s="104"/>
      <c r="S490" s="104"/>
      <c r="T490" s="104"/>
      <c r="U490" s="104"/>
      <c r="V490" s="104"/>
      <c r="W490" s="104"/>
      <c r="X490" s="104"/>
      <c r="Y490" s="104"/>
      <c r="Z490" s="104"/>
      <c r="AA490" s="104"/>
      <c r="AB490" s="104"/>
      <c r="AC490" s="104"/>
    </row>
    <row r="491" spans="1:29">
      <c r="A491" s="104"/>
      <c r="B491" s="147"/>
      <c r="C491" s="112"/>
      <c r="D491" s="100"/>
      <c r="E491" s="147"/>
      <c r="F491" s="203"/>
      <c r="G491" s="104"/>
      <c r="H491" s="104"/>
      <c r="I491" s="104"/>
      <c r="J491" s="104"/>
      <c r="K491" s="104"/>
      <c r="L491" s="104"/>
      <c r="M491" s="104"/>
      <c r="N491" s="104"/>
      <c r="O491" s="104"/>
      <c r="P491" s="104"/>
      <c r="Q491" s="104"/>
      <c r="R491" s="104"/>
      <c r="S491" s="104"/>
      <c r="T491" s="104"/>
      <c r="U491" s="104"/>
      <c r="V491" s="104"/>
      <c r="W491" s="104"/>
      <c r="X491" s="104"/>
      <c r="Y491" s="104"/>
      <c r="Z491" s="104"/>
      <c r="AA491" s="104"/>
      <c r="AB491" s="104"/>
      <c r="AC491" s="104"/>
    </row>
    <row r="492" spans="1:29">
      <c r="A492" s="104"/>
      <c r="B492" s="147"/>
      <c r="C492" s="112"/>
      <c r="D492" s="100"/>
      <c r="E492" s="147"/>
      <c r="F492" s="203"/>
      <c r="G492" s="104"/>
      <c r="H492" s="104"/>
      <c r="I492" s="104"/>
      <c r="J492" s="104"/>
      <c r="K492" s="104"/>
      <c r="L492" s="104"/>
      <c r="M492" s="104"/>
      <c r="N492" s="104"/>
      <c r="O492" s="104"/>
      <c r="P492" s="104"/>
      <c r="Q492" s="104"/>
      <c r="R492" s="104"/>
      <c r="S492" s="104"/>
      <c r="T492" s="104"/>
      <c r="U492" s="104"/>
      <c r="V492" s="104"/>
      <c r="W492" s="104"/>
      <c r="X492" s="104"/>
      <c r="Y492" s="104"/>
      <c r="Z492" s="104"/>
      <c r="AA492" s="104"/>
      <c r="AB492" s="104"/>
      <c r="AC492" s="104"/>
    </row>
    <row r="493" spans="1:29">
      <c r="A493" s="104"/>
      <c r="B493" s="147"/>
      <c r="C493" s="112"/>
      <c r="D493" s="100"/>
      <c r="E493" s="147"/>
      <c r="F493" s="203"/>
      <c r="G493" s="104"/>
      <c r="H493" s="104"/>
      <c r="I493" s="104"/>
      <c r="J493" s="104"/>
      <c r="K493" s="104"/>
      <c r="L493" s="104"/>
      <c r="M493" s="104"/>
      <c r="N493" s="104"/>
      <c r="O493" s="104"/>
      <c r="P493" s="104"/>
      <c r="Q493" s="104"/>
      <c r="R493" s="104"/>
      <c r="S493" s="104"/>
      <c r="T493" s="104"/>
      <c r="U493" s="104"/>
      <c r="V493" s="104"/>
      <c r="W493" s="104"/>
      <c r="X493" s="104"/>
      <c r="Y493" s="104"/>
      <c r="Z493" s="104"/>
      <c r="AA493" s="104"/>
      <c r="AB493" s="104"/>
      <c r="AC493" s="104"/>
    </row>
    <row r="494" spans="1:29">
      <c r="A494" s="104"/>
      <c r="B494" s="147"/>
      <c r="C494" s="112"/>
      <c r="D494" s="100"/>
      <c r="E494" s="147"/>
      <c r="F494" s="203"/>
      <c r="G494" s="104"/>
      <c r="H494" s="104"/>
      <c r="I494" s="104"/>
      <c r="J494" s="104"/>
      <c r="K494" s="104"/>
      <c r="L494" s="104"/>
      <c r="M494" s="104"/>
      <c r="N494" s="104"/>
      <c r="O494" s="104"/>
      <c r="P494" s="104"/>
      <c r="Q494" s="104"/>
      <c r="R494" s="104"/>
      <c r="S494" s="104"/>
      <c r="T494" s="104"/>
      <c r="U494" s="104"/>
      <c r="V494" s="104"/>
      <c r="W494" s="104"/>
      <c r="X494" s="104"/>
      <c r="Y494" s="104"/>
      <c r="Z494" s="104"/>
      <c r="AA494" s="104"/>
      <c r="AB494" s="104"/>
      <c r="AC494" s="104"/>
    </row>
    <row r="495" spans="1:29">
      <c r="A495" s="104"/>
      <c r="B495" s="147"/>
      <c r="C495" s="112"/>
      <c r="D495" s="100"/>
      <c r="E495" s="147"/>
      <c r="F495" s="203"/>
      <c r="G495" s="104"/>
      <c r="H495" s="104"/>
      <c r="I495" s="104"/>
      <c r="J495" s="104"/>
      <c r="K495" s="104"/>
      <c r="L495" s="104"/>
      <c r="M495" s="104"/>
      <c r="N495" s="104"/>
      <c r="O495" s="104"/>
      <c r="P495" s="104"/>
      <c r="Q495" s="104"/>
      <c r="R495" s="104"/>
      <c r="S495" s="104"/>
      <c r="T495" s="104"/>
      <c r="U495" s="104"/>
      <c r="V495" s="104"/>
      <c r="W495" s="104"/>
      <c r="X495" s="104"/>
      <c r="Y495" s="104"/>
      <c r="Z495" s="104"/>
      <c r="AA495" s="104"/>
      <c r="AB495" s="104"/>
      <c r="AC495" s="104"/>
    </row>
    <row r="496" spans="1:29">
      <c r="A496" s="104"/>
      <c r="B496" s="147"/>
      <c r="C496" s="112"/>
      <c r="D496" s="100"/>
      <c r="E496" s="147"/>
      <c r="F496" s="203"/>
      <c r="G496" s="104"/>
      <c r="H496" s="104"/>
      <c r="I496" s="104"/>
      <c r="J496" s="104"/>
      <c r="K496" s="104"/>
      <c r="L496" s="104"/>
      <c r="M496" s="104"/>
      <c r="N496" s="104"/>
      <c r="O496" s="104"/>
      <c r="P496" s="104"/>
      <c r="Q496" s="104"/>
      <c r="R496" s="104"/>
      <c r="S496" s="104"/>
      <c r="T496" s="104"/>
      <c r="U496" s="104"/>
      <c r="V496" s="104"/>
      <c r="W496" s="104"/>
      <c r="X496" s="104"/>
      <c r="Y496" s="104"/>
      <c r="Z496" s="104"/>
      <c r="AA496" s="104"/>
      <c r="AB496" s="104"/>
      <c r="AC496" s="104"/>
    </row>
    <row r="497" spans="1:29">
      <c r="A497" s="104"/>
      <c r="B497" s="147"/>
      <c r="C497" s="112"/>
      <c r="D497" s="100"/>
      <c r="E497" s="147"/>
      <c r="F497" s="203"/>
      <c r="G497" s="104"/>
      <c r="H497" s="104"/>
      <c r="I497" s="104"/>
      <c r="J497" s="104"/>
      <c r="K497" s="104"/>
      <c r="L497" s="104"/>
      <c r="M497" s="104"/>
      <c r="N497" s="104"/>
      <c r="O497" s="104"/>
      <c r="P497" s="104"/>
      <c r="Q497" s="104"/>
      <c r="R497" s="104"/>
      <c r="S497" s="104"/>
      <c r="T497" s="104"/>
      <c r="U497" s="104"/>
      <c r="V497" s="104"/>
      <c r="W497" s="104"/>
      <c r="X497" s="104"/>
      <c r="Y497" s="104"/>
      <c r="Z497" s="104"/>
      <c r="AA497" s="104"/>
      <c r="AB497" s="104"/>
      <c r="AC497" s="104"/>
    </row>
    <row r="498" spans="1:29">
      <c r="A498" s="104"/>
      <c r="B498" s="147"/>
      <c r="C498" s="112"/>
      <c r="D498" s="100"/>
      <c r="E498" s="147"/>
      <c r="F498" s="203"/>
      <c r="G498" s="104"/>
      <c r="H498" s="104"/>
      <c r="I498" s="104"/>
      <c r="J498" s="104"/>
      <c r="K498" s="104"/>
      <c r="L498" s="104"/>
      <c r="M498" s="104"/>
      <c r="N498" s="104"/>
      <c r="O498" s="104"/>
      <c r="P498" s="104"/>
      <c r="Q498" s="104"/>
      <c r="R498" s="104"/>
      <c r="S498" s="104"/>
      <c r="T498" s="104"/>
      <c r="U498" s="104"/>
      <c r="V498" s="104"/>
      <c r="W498" s="104"/>
      <c r="X498" s="104"/>
      <c r="Y498" s="104"/>
      <c r="Z498" s="104"/>
      <c r="AA498" s="104"/>
      <c r="AB498" s="104"/>
      <c r="AC498" s="104"/>
    </row>
    <row r="499" spans="1:29">
      <c r="A499" s="104"/>
      <c r="B499" s="147"/>
      <c r="C499" s="112"/>
      <c r="D499" s="100"/>
      <c r="E499" s="147"/>
      <c r="F499" s="203"/>
      <c r="G499" s="104"/>
      <c r="H499" s="104"/>
      <c r="I499" s="104"/>
      <c r="J499" s="104"/>
      <c r="K499" s="104"/>
      <c r="L499" s="104"/>
      <c r="M499" s="104"/>
      <c r="N499" s="104"/>
      <c r="O499" s="104"/>
      <c r="P499" s="104"/>
      <c r="Q499" s="104"/>
      <c r="R499" s="104"/>
      <c r="S499" s="104"/>
      <c r="T499" s="104"/>
      <c r="U499" s="104"/>
      <c r="V499" s="104"/>
      <c r="W499" s="104"/>
      <c r="X499" s="104"/>
      <c r="Y499" s="104"/>
      <c r="Z499" s="104"/>
      <c r="AA499" s="104"/>
      <c r="AB499" s="104"/>
      <c r="AC499" s="104"/>
    </row>
    <row r="500" spans="1:29">
      <c r="A500" s="104"/>
      <c r="B500" s="147"/>
      <c r="C500" s="112"/>
      <c r="D500" s="100"/>
      <c r="E500" s="147"/>
      <c r="F500" s="203"/>
      <c r="G500" s="104"/>
      <c r="H500" s="104"/>
      <c r="I500" s="104"/>
      <c r="J500" s="104"/>
      <c r="K500" s="104"/>
      <c r="L500" s="104"/>
      <c r="M500" s="104"/>
      <c r="N500" s="104"/>
      <c r="O500" s="104"/>
      <c r="P500" s="104"/>
      <c r="Q500" s="104"/>
      <c r="R500" s="104"/>
      <c r="S500" s="104"/>
      <c r="T500" s="104"/>
      <c r="U500" s="104"/>
      <c r="V500" s="104"/>
      <c r="W500" s="104"/>
      <c r="X500" s="104"/>
      <c r="Y500" s="104"/>
      <c r="Z500" s="104"/>
      <c r="AA500" s="104"/>
      <c r="AB500" s="104"/>
      <c r="AC500" s="104"/>
    </row>
    <row r="501" spans="1:29">
      <c r="A501" s="104"/>
      <c r="B501" s="147"/>
      <c r="C501" s="112"/>
      <c r="D501" s="100"/>
      <c r="E501" s="147"/>
      <c r="F501" s="203"/>
      <c r="G501" s="104"/>
      <c r="H501" s="104"/>
      <c r="I501" s="104"/>
      <c r="J501" s="104"/>
      <c r="K501" s="104"/>
      <c r="L501" s="104"/>
      <c r="M501" s="104"/>
      <c r="N501" s="104"/>
      <c r="O501" s="104"/>
      <c r="P501" s="104"/>
      <c r="Q501" s="104"/>
      <c r="R501" s="104"/>
      <c r="S501" s="104"/>
      <c r="T501" s="104"/>
      <c r="U501" s="104"/>
      <c r="V501" s="104"/>
      <c r="W501" s="104"/>
      <c r="X501" s="104"/>
      <c r="Y501" s="104"/>
      <c r="Z501" s="104"/>
      <c r="AA501" s="104"/>
      <c r="AB501" s="104"/>
      <c r="AC501" s="104"/>
    </row>
    <row r="502" spans="1:29">
      <c r="A502" s="104"/>
      <c r="B502" s="147"/>
      <c r="C502" s="112"/>
      <c r="D502" s="100"/>
      <c r="E502" s="147"/>
      <c r="F502" s="203"/>
      <c r="G502" s="104"/>
      <c r="H502" s="104"/>
      <c r="I502" s="104"/>
      <c r="J502" s="104"/>
      <c r="K502" s="104"/>
      <c r="L502" s="104"/>
      <c r="M502" s="104"/>
      <c r="N502" s="104"/>
      <c r="O502" s="104"/>
      <c r="P502" s="104"/>
      <c r="Q502" s="104"/>
      <c r="R502" s="104"/>
      <c r="S502" s="104"/>
      <c r="T502" s="104"/>
      <c r="U502" s="104"/>
      <c r="V502" s="104"/>
      <c r="W502" s="104"/>
      <c r="X502" s="104"/>
      <c r="Y502" s="104"/>
      <c r="Z502" s="104"/>
      <c r="AA502" s="104"/>
      <c r="AB502" s="104"/>
      <c r="AC502" s="104"/>
    </row>
    <row r="503" spans="1:29">
      <c r="A503" s="104"/>
      <c r="B503" s="147"/>
      <c r="C503" s="112"/>
      <c r="D503" s="100"/>
      <c r="E503" s="147"/>
      <c r="F503" s="203"/>
      <c r="G503" s="104"/>
      <c r="H503" s="104"/>
      <c r="I503" s="104"/>
      <c r="J503" s="104"/>
      <c r="K503" s="104"/>
      <c r="L503" s="104"/>
      <c r="M503" s="104"/>
      <c r="N503" s="104"/>
      <c r="O503" s="104"/>
      <c r="P503" s="104"/>
      <c r="Q503" s="104"/>
      <c r="R503" s="104"/>
      <c r="S503" s="104"/>
      <c r="T503" s="104"/>
      <c r="U503" s="104"/>
      <c r="V503" s="104"/>
      <c r="W503" s="104"/>
      <c r="X503" s="104"/>
      <c r="Y503" s="104"/>
      <c r="Z503" s="104"/>
      <c r="AA503" s="104"/>
      <c r="AB503" s="104"/>
      <c r="AC503" s="104"/>
    </row>
    <row r="504" spans="1:29">
      <c r="A504" s="104"/>
      <c r="B504" s="147"/>
      <c r="C504" s="112"/>
      <c r="D504" s="100"/>
      <c r="E504" s="147"/>
      <c r="F504" s="203"/>
      <c r="G504" s="104"/>
      <c r="H504" s="104"/>
      <c r="I504" s="104"/>
      <c r="J504" s="104"/>
      <c r="K504" s="104"/>
      <c r="L504" s="104"/>
      <c r="M504" s="104"/>
      <c r="N504" s="104"/>
      <c r="O504" s="104"/>
      <c r="P504" s="104"/>
      <c r="Q504" s="104"/>
      <c r="R504" s="104"/>
      <c r="S504" s="104"/>
      <c r="T504" s="104"/>
      <c r="U504" s="104"/>
      <c r="V504" s="104"/>
      <c r="W504" s="104"/>
      <c r="X504" s="104"/>
      <c r="Y504" s="104"/>
      <c r="Z504" s="104"/>
      <c r="AA504" s="104"/>
      <c r="AB504" s="104"/>
      <c r="AC504" s="104"/>
    </row>
    <row r="505" spans="1:29">
      <c r="A505" s="104"/>
      <c r="B505" s="147"/>
      <c r="C505" s="112"/>
      <c r="D505" s="100"/>
      <c r="E505" s="147"/>
      <c r="F505" s="203"/>
      <c r="G505" s="104"/>
      <c r="H505" s="104"/>
      <c r="I505" s="104"/>
      <c r="J505" s="104"/>
      <c r="K505" s="104"/>
      <c r="L505" s="104"/>
      <c r="M505" s="104"/>
      <c r="N505" s="104"/>
      <c r="O505" s="104"/>
      <c r="P505" s="104"/>
      <c r="Q505" s="104"/>
      <c r="R505" s="104"/>
      <c r="S505" s="104"/>
      <c r="T505" s="104"/>
      <c r="U505" s="104"/>
      <c r="V505" s="104"/>
      <c r="W505" s="104"/>
      <c r="X505" s="104"/>
      <c r="Y505" s="104"/>
      <c r="Z505" s="104"/>
      <c r="AA505" s="104"/>
      <c r="AB505" s="104"/>
      <c r="AC505" s="104"/>
    </row>
    <row r="506" spans="1:29">
      <c r="A506" s="104"/>
      <c r="B506" s="147"/>
      <c r="C506" s="112"/>
      <c r="D506" s="100"/>
      <c r="E506" s="147"/>
      <c r="F506" s="203"/>
      <c r="G506" s="104"/>
      <c r="H506" s="104"/>
      <c r="I506" s="104"/>
      <c r="J506" s="104"/>
      <c r="K506" s="104"/>
      <c r="L506" s="104"/>
      <c r="M506" s="104"/>
      <c r="N506" s="104"/>
      <c r="O506" s="104"/>
      <c r="P506" s="104"/>
      <c r="Q506" s="104"/>
      <c r="R506" s="104"/>
      <c r="S506" s="104"/>
      <c r="T506" s="104"/>
      <c r="U506" s="104"/>
      <c r="V506" s="104"/>
      <c r="W506" s="104"/>
      <c r="X506" s="104"/>
      <c r="Y506" s="104"/>
      <c r="Z506" s="104"/>
      <c r="AA506" s="104"/>
      <c r="AB506" s="104"/>
      <c r="AC506" s="104"/>
    </row>
    <row r="507" spans="1:29">
      <c r="A507" s="104"/>
      <c r="B507" s="147"/>
      <c r="C507" s="112"/>
      <c r="D507" s="100"/>
      <c r="E507" s="147"/>
      <c r="F507" s="203"/>
      <c r="G507" s="104"/>
      <c r="H507" s="104"/>
      <c r="I507" s="104"/>
      <c r="J507" s="104"/>
      <c r="K507" s="104"/>
      <c r="L507" s="104"/>
      <c r="M507" s="104"/>
      <c r="N507" s="104"/>
      <c r="O507" s="104"/>
      <c r="P507" s="104"/>
      <c r="Q507" s="104"/>
      <c r="R507" s="104"/>
      <c r="S507" s="104"/>
      <c r="T507" s="104"/>
      <c r="U507" s="104"/>
      <c r="V507" s="104"/>
      <c r="W507" s="104"/>
      <c r="X507" s="104"/>
      <c r="Y507" s="104"/>
      <c r="Z507" s="104"/>
      <c r="AA507" s="104"/>
      <c r="AB507" s="104"/>
      <c r="AC507" s="104"/>
    </row>
    <row r="508" spans="1:29">
      <c r="A508" s="104"/>
      <c r="B508" s="147"/>
      <c r="C508" s="112"/>
      <c r="D508" s="100"/>
      <c r="E508" s="147"/>
      <c r="F508" s="203"/>
      <c r="G508" s="104"/>
      <c r="H508" s="104"/>
      <c r="I508" s="104"/>
      <c r="J508" s="104"/>
      <c r="K508" s="104"/>
      <c r="L508" s="104"/>
      <c r="M508" s="104"/>
      <c r="N508" s="104"/>
      <c r="O508" s="104"/>
      <c r="P508" s="104"/>
      <c r="Q508" s="104"/>
      <c r="R508" s="104"/>
      <c r="S508" s="104"/>
      <c r="T508" s="104"/>
      <c r="U508" s="104"/>
      <c r="V508" s="104"/>
      <c r="W508" s="104"/>
      <c r="X508" s="104"/>
      <c r="Y508" s="104"/>
      <c r="Z508" s="104"/>
      <c r="AA508" s="104"/>
      <c r="AB508" s="104"/>
      <c r="AC508" s="104"/>
    </row>
    <row r="509" spans="1:29">
      <c r="A509" s="104"/>
      <c r="B509" s="147"/>
      <c r="C509" s="112"/>
      <c r="D509" s="100"/>
      <c r="E509" s="147"/>
      <c r="F509" s="203"/>
      <c r="G509" s="104"/>
      <c r="H509" s="104"/>
      <c r="I509" s="104"/>
      <c r="J509" s="104"/>
      <c r="K509" s="104"/>
      <c r="L509" s="104"/>
      <c r="M509" s="104"/>
      <c r="N509" s="104"/>
      <c r="O509" s="104"/>
      <c r="P509" s="104"/>
      <c r="Q509" s="104"/>
      <c r="R509" s="104"/>
      <c r="S509" s="104"/>
      <c r="T509" s="104"/>
      <c r="U509" s="104"/>
      <c r="V509" s="104"/>
      <c r="W509" s="104"/>
      <c r="X509" s="104"/>
      <c r="Y509" s="104"/>
      <c r="Z509" s="104"/>
      <c r="AA509" s="104"/>
      <c r="AB509" s="104"/>
      <c r="AC509" s="104"/>
    </row>
    <row r="510" spans="1:29">
      <c r="A510" s="104"/>
      <c r="B510" s="147"/>
      <c r="C510" s="112"/>
      <c r="D510" s="100"/>
      <c r="E510" s="147"/>
      <c r="F510" s="203"/>
      <c r="G510" s="104"/>
      <c r="H510" s="104"/>
      <c r="I510" s="104"/>
      <c r="J510" s="104"/>
      <c r="K510" s="104"/>
      <c r="L510" s="104"/>
      <c r="M510" s="104"/>
      <c r="N510" s="104"/>
      <c r="O510" s="104"/>
      <c r="P510" s="104"/>
      <c r="Q510" s="104"/>
      <c r="R510" s="104"/>
      <c r="S510" s="104"/>
      <c r="T510" s="104"/>
      <c r="U510" s="104"/>
      <c r="V510" s="104"/>
      <c r="W510" s="104"/>
      <c r="X510" s="104"/>
      <c r="Y510" s="104"/>
      <c r="Z510" s="104"/>
      <c r="AA510" s="104"/>
      <c r="AB510" s="104"/>
      <c r="AC510" s="104"/>
    </row>
    <row r="511" spans="1:29">
      <c r="A511" s="104"/>
      <c r="B511" s="147"/>
      <c r="C511" s="112"/>
      <c r="D511" s="100"/>
      <c r="E511" s="147"/>
      <c r="F511" s="203"/>
      <c r="G511" s="104"/>
      <c r="H511" s="104"/>
      <c r="I511" s="104"/>
      <c r="J511" s="104"/>
      <c r="K511" s="104"/>
      <c r="L511" s="104"/>
      <c r="M511" s="104"/>
      <c r="N511" s="104"/>
      <c r="O511" s="104"/>
      <c r="P511" s="104"/>
      <c r="Q511" s="104"/>
      <c r="R511" s="104"/>
      <c r="S511" s="104"/>
      <c r="T511" s="104"/>
      <c r="U511" s="104"/>
      <c r="V511" s="104"/>
      <c r="W511" s="104"/>
      <c r="X511" s="104"/>
      <c r="Y511" s="104"/>
      <c r="Z511" s="104"/>
      <c r="AA511" s="104"/>
      <c r="AB511" s="104"/>
      <c r="AC511" s="104"/>
    </row>
    <row r="512" spans="1:29">
      <c r="A512" s="104"/>
      <c r="B512" s="147"/>
      <c r="C512" s="112"/>
      <c r="D512" s="100"/>
      <c r="E512" s="147"/>
      <c r="F512" s="203"/>
      <c r="G512" s="104"/>
      <c r="H512" s="104"/>
      <c r="I512" s="104"/>
      <c r="J512" s="104"/>
      <c r="K512" s="104"/>
      <c r="L512" s="104"/>
      <c r="M512" s="104"/>
      <c r="N512" s="104"/>
      <c r="O512" s="104"/>
      <c r="P512" s="104"/>
      <c r="Q512" s="104"/>
      <c r="R512" s="104"/>
      <c r="S512" s="104"/>
      <c r="T512" s="104"/>
      <c r="U512" s="104"/>
      <c r="V512" s="104"/>
      <c r="W512" s="104"/>
      <c r="X512" s="104"/>
      <c r="Y512" s="104"/>
      <c r="Z512" s="104"/>
      <c r="AA512" s="104"/>
      <c r="AB512" s="104"/>
      <c r="AC512" s="104"/>
    </row>
    <row r="513" spans="1:29">
      <c r="A513" s="104"/>
      <c r="B513" s="147"/>
      <c r="C513" s="112"/>
      <c r="D513" s="100"/>
      <c r="E513" s="147"/>
      <c r="F513" s="203"/>
      <c r="G513" s="104"/>
      <c r="H513" s="104"/>
      <c r="I513" s="104"/>
      <c r="J513" s="104"/>
      <c r="K513" s="104"/>
      <c r="L513" s="104"/>
      <c r="M513" s="104"/>
      <c r="N513" s="104"/>
      <c r="O513" s="104"/>
      <c r="P513" s="104"/>
      <c r="Q513" s="104"/>
      <c r="R513" s="104"/>
      <c r="S513" s="104"/>
      <c r="T513" s="104"/>
      <c r="U513" s="104"/>
      <c r="V513" s="104"/>
      <c r="W513" s="104"/>
      <c r="X513" s="104"/>
      <c r="Y513" s="104"/>
      <c r="Z513" s="104"/>
      <c r="AA513" s="104"/>
      <c r="AB513" s="104"/>
      <c r="AC513" s="104"/>
    </row>
    <row r="514" spans="1:29">
      <c r="A514" s="104"/>
      <c r="B514" s="147"/>
      <c r="C514" s="112"/>
      <c r="D514" s="100"/>
      <c r="E514" s="147"/>
      <c r="F514" s="203"/>
      <c r="G514" s="104"/>
      <c r="H514" s="104"/>
      <c r="I514" s="104"/>
      <c r="J514" s="104"/>
      <c r="K514" s="104"/>
      <c r="L514" s="104"/>
      <c r="M514" s="104"/>
      <c r="N514" s="104"/>
      <c r="O514" s="104"/>
      <c r="P514" s="104"/>
      <c r="Q514" s="104"/>
      <c r="R514" s="104"/>
      <c r="S514" s="104"/>
      <c r="T514" s="104"/>
      <c r="U514" s="104"/>
      <c r="V514" s="104"/>
      <c r="W514" s="104"/>
      <c r="X514" s="104"/>
      <c r="Y514" s="104"/>
      <c r="Z514" s="104"/>
      <c r="AA514" s="104"/>
      <c r="AB514" s="104"/>
      <c r="AC514" s="104"/>
    </row>
    <row r="515" spans="1:29">
      <c r="A515" s="104"/>
      <c r="B515" s="147"/>
      <c r="C515" s="112"/>
      <c r="D515" s="100"/>
      <c r="E515" s="147"/>
      <c r="F515" s="203"/>
      <c r="G515" s="104"/>
      <c r="H515" s="104"/>
      <c r="I515" s="104"/>
      <c r="J515" s="104"/>
      <c r="K515" s="104"/>
      <c r="L515" s="104"/>
      <c r="M515" s="104"/>
      <c r="N515" s="104"/>
      <c r="O515" s="104"/>
      <c r="P515" s="104"/>
      <c r="Q515" s="104"/>
      <c r="R515" s="104"/>
      <c r="S515" s="104"/>
      <c r="T515" s="104"/>
      <c r="U515" s="104"/>
      <c r="V515" s="104"/>
      <c r="W515" s="104"/>
      <c r="X515" s="104"/>
      <c r="Y515" s="104"/>
      <c r="Z515" s="104"/>
      <c r="AA515" s="104"/>
      <c r="AB515" s="104"/>
      <c r="AC515" s="104"/>
    </row>
    <row r="516" spans="1:29">
      <c r="A516" s="104"/>
      <c r="B516" s="147"/>
      <c r="C516" s="112"/>
      <c r="D516" s="100"/>
      <c r="E516" s="147"/>
      <c r="F516" s="203"/>
      <c r="G516" s="104"/>
      <c r="H516" s="104"/>
      <c r="I516" s="104"/>
      <c r="J516" s="104"/>
      <c r="K516" s="104"/>
      <c r="L516" s="104"/>
      <c r="M516" s="104"/>
      <c r="N516" s="104"/>
      <c r="O516" s="104"/>
      <c r="P516" s="104"/>
      <c r="Q516" s="104"/>
      <c r="R516" s="104"/>
      <c r="S516" s="104"/>
      <c r="T516" s="104"/>
      <c r="U516" s="104"/>
      <c r="V516" s="104"/>
      <c r="W516" s="104"/>
      <c r="X516" s="104"/>
      <c r="Y516" s="104"/>
      <c r="Z516" s="104"/>
      <c r="AA516" s="104"/>
      <c r="AB516" s="104"/>
      <c r="AC516" s="104"/>
    </row>
    <row r="517" spans="1:29">
      <c r="A517" s="104"/>
      <c r="B517" s="147"/>
      <c r="C517" s="112"/>
      <c r="D517" s="100"/>
      <c r="E517" s="147"/>
      <c r="F517" s="203"/>
      <c r="G517" s="104"/>
      <c r="H517" s="104"/>
      <c r="I517" s="104"/>
      <c r="J517" s="104"/>
      <c r="K517" s="104"/>
      <c r="L517" s="104"/>
      <c r="M517" s="104"/>
      <c r="N517" s="104"/>
      <c r="O517" s="104"/>
      <c r="P517" s="104"/>
      <c r="Q517" s="104"/>
      <c r="R517" s="104"/>
      <c r="S517" s="104"/>
      <c r="T517" s="104"/>
      <c r="U517" s="104"/>
      <c r="V517" s="104"/>
      <c r="W517" s="104"/>
      <c r="X517" s="104"/>
      <c r="Y517" s="104"/>
      <c r="Z517" s="104"/>
      <c r="AA517" s="104"/>
      <c r="AB517" s="104"/>
      <c r="AC517" s="104"/>
    </row>
    <row r="518" spans="1:29">
      <c r="A518" s="104"/>
      <c r="B518" s="147"/>
      <c r="C518" s="112"/>
      <c r="D518" s="100"/>
      <c r="E518" s="147"/>
      <c r="F518" s="203"/>
      <c r="G518" s="104"/>
      <c r="H518" s="104"/>
      <c r="I518" s="104"/>
      <c r="J518" s="104"/>
      <c r="K518" s="104"/>
      <c r="L518" s="104"/>
      <c r="M518" s="104"/>
      <c r="N518" s="104"/>
      <c r="O518" s="104"/>
      <c r="P518" s="104"/>
      <c r="Q518" s="104"/>
      <c r="R518" s="104"/>
      <c r="S518" s="104"/>
      <c r="T518" s="104"/>
      <c r="U518" s="104"/>
      <c r="V518" s="104"/>
      <c r="W518" s="104"/>
      <c r="X518" s="104"/>
      <c r="Y518" s="104"/>
      <c r="Z518" s="104"/>
      <c r="AA518" s="104"/>
      <c r="AB518" s="104"/>
      <c r="AC518" s="104"/>
    </row>
    <row r="519" spans="1:29">
      <c r="A519" s="104"/>
      <c r="B519" s="147"/>
      <c r="C519" s="112"/>
      <c r="D519" s="100"/>
      <c r="E519" s="147"/>
      <c r="F519" s="203"/>
      <c r="G519" s="104"/>
      <c r="H519" s="104"/>
      <c r="I519" s="104"/>
      <c r="J519" s="104"/>
      <c r="K519" s="104"/>
      <c r="L519" s="104"/>
      <c r="M519" s="104"/>
      <c r="N519" s="104"/>
      <c r="O519" s="104"/>
      <c r="P519" s="104"/>
      <c r="Q519" s="104"/>
      <c r="R519" s="104"/>
      <c r="S519" s="104"/>
      <c r="T519" s="104"/>
      <c r="U519" s="104"/>
      <c r="V519" s="104"/>
      <c r="W519" s="104"/>
      <c r="X519" s="104"/>
      <c r="Y519" s="104"/>
      <c r="Z519" s="104"/>
      <c r="AA519" s="104"/>
      <c r="AB519" s="104"/>
      <c r="AC519" s="104"/>
    </row>
    <row r="520" spans="1:29">
      <c r="A520" s="104"/>
      <c r="B520" s="147"/>
      <c r="C520" s="112"/>
      <c r="D520" s="100"/>
      <c r="E520" s="147"/>
      <c r="F520" s="203"/>
      <c r="G520" s="104"/>
      <c r="H520" s="104"/>
      <c r="I520" s="104"/>
      <c r="J520" s="104"/>
      <c r="K520" s="104"/>
      <c r="L520" s="104"/>
      <c r="M520" s="104"/>
      <c r="N520" s="104"/>
      <c r="O520" s="104"/>
      <c r="P520" s="104"/>
      <c r="Q520" s="104"/>
      <c r="R520" s="104"/>
      <c r="S520" s="104"/>
      <c r="T520" s="104"/>
      <c r="U520" s="104"/>
      <c r="V520" s="104"/>
      <c r="W520" s="104"/>
      <c r="X520" s="104"/>
      <c r="Y520" s="104"/>
      <c r="Z520" s="104"/>
      <c r="AA520" s="104"/>
      <c r="AB520" s="104"/>
      <c r="AC520" s="104"/>
    </row>
    <row r="521" spans="1:29">
      <c r="A521" s="104"/>
      <c r="B521" s="147"/>
      <c r="C521" s="112"/>
      <c r="D521" s="100"/>
      <c r="E521" s="147"/>
      <c r="F521" s="203"/>
      <c r="G521" s="104"/>
      <c r="H521" s="104"/>
      <c r="I521" s="104"/>
      <c r="J521" s="104"/>
      <c r="K521" s="104"/>
      <c r="L521" s="104"/>
      <c r="M521" s="104"/>
      <c r="N521" s="104"/>
      <c r="O521" s="104"/>
      <c r="P521" s="104"/>
      <c r="Q521" s="104"/>
      <c r="R521" s="104"/>
      <c r="S521" s="104"/>
      <c r="T521" s="104"/>
      <c r="U521" s="104"/>
      <c r="V521" s="104"/>
      <c r="W521" s="104"/>
      <c r="X521" s="104"/>
      <c r="Y521" s="104"/>
      <c r="Z521" s="104"/>
      <c r="AA521" s="104"/>
      <c r="AB521" s="104"/>
      <c r="AC521" s="104"/>
    </row>
    <row r="522" spans="1:29">
      <c r="A522" s="104"/>
      <c r="B522" s="147"/>
      <c r="C522" s="112"/>
      <c r="D522" s="100"/>
      <c r="E522" s="147"/>
      <c r="F522" s="203"/>
      <c r="G522" s="104"/>
      <c r="H522" s="104"/>
      <c r="I522" s="104"/>
      <c r="J522" s="104"/>
      <c r="K522" s="104"/>
      <c r="L522" s="104"/>
      <c r="M522" s="104"/>
      <c r="N522" s="104"/>
      <c r="O522" s="104"/>
      <c r="P522" s="104"/>
      <c r="Q522" s="104"/>
      <c r="R522" s="104"/>
      <c r="S522" s="104"/>
      <c r="T522" s="104"/>
      <c r="U522" s="104"/>
      <c r="V522" s="104"/>
      <c r="W522" s="104"/>
      <c r="X522" s="104"/>
      <c r="Y522" s="104"/>
      <c r="Z522" s="104"/>
      <c r="AA522" s="104"/>
      <c r="AB522" s="104"/>
      <c r="AC522" s="104"/>
    </row>
    <row r="523" spans="1:29">
      <c r="A523" s="104"/>
      <c r="B523" s="147"/>
      <c r="C523" s="112"/>
      <c r="D523" s="100"/>
      <c r="E523" s="147"/>
      <c r="F523" s="203"/>
      <c r="G523" s="104"/>
      <c r="H523" s="104"/>
      <c r="I523" s="104"/>
      <c r="J523" s="104"/>
      <c r="K523" s="104"/>
      <c r="L523" s="104"/>
      <c r="M523" s="104"/>
      <c r="N523" s="104"/>
      <c r="O523" s="104"/>
      <c r="P523" s="104"/>
      <c r="Q523" s="104"/>
      <c r="R523" s="104"/>
      <c r="S523" s="104"/>
      <c r="T523" s="104"/>
      <c r="U523" s="104"/>
      <c r="V523" s="104"/>
      <c r="W523" s="104"/>
      <c r="X523" s="104"/>
      <c r="Y523" s="104"/>
      <c r="Z523" s="104"/>
      <c r="AA523" s="104"/>
      <c r="AB523" s="104"/>
      <c r="AC523" s="104"/>
    </row>
    <row r="524" spans="1:29">
      <c r="A524" s="104"/>
      <c r="B524" s="147"/>
      <c r="C524" s="112"/>
      <c r="D524" s="100"/>
      <c r="E524" s="147"/>
      <c r="F524" s="203"/>
      <c r="G524" s="104"/>
      <c r="H524" s="104"/>
      <c r="I524" s="104"/>
      <c r="J524" s="104"/>
      <c r="K524" s="104"/>
      <c r="L524" s="104"/>
      <c r="M524" s="104"/>
      <c r="N524" s="104"/>
      <c r="O524" s="104"/>
      <c r="P524" s="104"/>
      <c r="Q524" s="104"/>
      <c r="R524" s="104"/>
      <c r="S524" s="104"/>
      <c r="T524" s="104"/>
      <c r="U524" s="104"/>
      <c r="V524" s="104"/>
      <c r="W524" s="104"/>
      <c r="X524" s="104"/>
      <c r="Y524" s="104"/>
      <c r="Z524" s="104"/>
      <c r="AA524" s="104"/>
      <c r="AB524" s="104"/>
      <c r="AC524" s="104"/>
    </row>
    <row r="525" spans="1:29">
      <c r="A525" s="104"/>
      <c r="B525" s="147"/>
      <c r="C525" s="112"/>
      <c r="D525" s="100"/>
      <c r="E525" s="147"/>
      <c r="F525" s="203"/>
      <c r="G525" s="104"/>
      <c r="H525" s="104"/>
      <c r="I525" s="104"/>
      <c r="J525" s="104"/>
      <c r="K525" s="104"/>
      <c r="L525" s="104"/>
      <c r="M525" s="104"/>
      <c r="N525" s="104"/>
      <c r="O525" s="104"/>
      <c r="P525" s="104"/>
      <c r="Q525" s="104"/>
      <c r="R525" s="104"/>
      <c r="S525" s="104"/>
      <c r="T525" s="104"/>
      <c r="U525" s="104"/>
      <c r="V525" s="104"/>
      <c r="W525" s="104"/>
      <c r="X525" s="104"/>
      <c r="Y525" s="104"/>
      <c r="Z525" s="104"/>
      <c r="AA525" s="104"/>
      <c r="AB525" s="104"/>
      <c r="AC525" s="104"/>
    </row>
    <row r="526" spans="1:29">
      <c r="A526" s="104"/>
      <c r="B526" s="147"/>
      <c r="C526" s="112"/>
      <c r="D526" s="100"/>
      <c r="E526" s="147"/>
      <c r="F526" s="203"/>
      <c r="G526" s="104"/>
      <c r="H526" s="104"/>
      <c r="I526" s="104"/>
      <c r="J526" s="104"/>
      <c r="K526" s="104"/>
      <c r="L526" s="104"/>
      <c r="M526" s="104"/>
      <c r="N526" s="104"/>
      <c r="O526" s="104"/>
      <c r="P526" s="104"/>
      <c r="Q526" s="104"/>
      <c r="R526" s="104"/>
      <c r="S526" s="104"/>
      <c r="T526" s="104"/>
      <c r="U526" s="104"/>
      <c r="V526" s="104"/>
      <c r="W526" s="104"/>
      <c r="X526" s="104"/>
      <c r="Y526" s="104"/>
      <c r="Z526" s="104"/>
      <c r="AA526" s="104"/>
      <c r="AB526" s="104"/>
      <c r="AC526" s="104"/>
    </row>
    <row r="527" spans="1:29">
      <c r="A527" s="104"/>
      <c r="B527" s="147"/>
      <c r="C527" s="112"/>
      <c r="D527" s="100"/>
      <c r="E527" s="147"/>
      <c r="F527" s="203"/>
      <c r="G527" s="104"/>
      <c r="H527" s="104"/>
      <c r="I527" s="104"/>
      <c r="J527" s="104"/>
      <c r="K527" s="104"/>
      <c r="L527" s="104"/>
      <c r="M527" s="104"/>
      <c r="N527" s="104"/>
      <c r="O527" s="104"/>
      <c r="P527" s="104"/>
      <c r="Q527" s="104"/>
      <c r="R527" s="104"/>
      <c r="S527" s="104"/>
      <c r="T527" s="104"/>
      <c r="U527" s="104"/>
      <c r="V527" s="104"/>
      <c r="W527" s="104"/>
      <c r="X527" s="104"/>
      <c r="Y527" s="104"/>
      <c r="Z527" s="104"/>
      <c r="AA527" s="104"/>
      <c r="AB527" s="104"/>
      <c r="AC527" s="104"/>
    </row>
    <row r="528" spans="1:29">
      <c r="A528" s="104"/>
      <c r="B528" s="147"/>
      <c r="C528" s="112"/>
      <c r="D528" s="100"/>
      <c r="E528" s="147"/>
      <c r="F528" s="203"/>
      <c r="G528" s="104"/>
      <c r="H528" s="104"/>
      <c r="I528" s="104"/>
      <c r="J528" s="104"/>
      <c r="K528" s="104"/>
      <c r="L528" s="104"/>
      <c r="M528" s="104"/>
      <c r="N528" s="104"/>
      <c r="O528" s="104"/>
      <c r="P528" s="104"/>
      <c r="Q528" s="104"/>
      <c r="R528" s="104"/>
      <c r="S528" s="104"/>
      <c r="T528" s="104"/>
      <c r="U528" s="104"/>
      <c r="V528" s="104"/>
      <c r="W528" s="104"/>
      <c r="X528" s="104"/>
      <c r="Y528" s="104"/>
      <c r="Z528" s="104"/>
      <c r="AA528" s="104"/>
      <c r="AB528" s="104"/>
      <c r="AC528" s="104"/>
    </row>
    <row r="529" spans="1:29">
      <c r="A529" s="104"/>
      <c r="B529" s="147"/>
      <c r="C529" s="112"/>
      <c r="D529" s="100"/>
      <c r="E529" s="147"/>
      <c r="F529" s="203"/>
      <c r="G529" s="104"/>
      <c r="H529" s="104"/>
      <c r="I529" s="104"/>
      <c r="J529" s="104"/>
      <c r="K529" s="104"/>
      <c r="L529" s="104"/>
      <c r="M529" s="104"/>
      <c r="N529" s="104"/>
      <c r="O529" s="104"/>
      <c r="P529" s="104"/>
      <c r="Q529" s="104"/>
      <c r="R529" s="104"/>
      <c r="S529" s="104"/>
      <c r="T529" s="104"/>
      <c r="U529" s="104"/>
      <c r="V529" s="104"/>
      <c r="W529" s="104"/>
      <c r="X529" s="104"/>
      <c r="Y529" s="104"/>
      <c r="Z529" s="104"/>
      <c r="AA529" s="104"/>
      <c r="AB529" s="104"/>
      <c r="AC529" s="104"/>
    </row>
    <row r="530" spans="1:29">
      <c r="A530" s="104"/>
      <c r="B530" s="147"/>
      <c r="C530" s="112"/>
      <c r="D530" s="100"/>
      <c r="E530" s="147"/>
      <c r="F530" s="203"/>
      <c r="G530" s="104"/>
      <c r="H530" s="104"/>
      <c r="I530" s="104"/>
      <c r="J530" s="104"/>
      <c r="K530" s="104"/>
      <c r="L530" s="104"/>
      <c r="M530" s="104"/>
      <c r="N530" s="104"/>
      <c r="O530" s="104"/>
      <c r="P530" s="104"/>
      <c r="Q530" s="104"/>
      <c r="R530" s="104"/>
      <c r="S530" s="104"/>
      <c r="T530" s="104"/>
      <c r="U530" s="104"/>
      <c r="V530" s="104"/>
      <c r="W530" s="104"/>
      <c r="X530" s="104"/>
      <c r="Y530" s="104"/>
      <c r="Z530" s="104"/>
      <c r="AA530" s="104"/>
      <c r="AB530" s="104"/>
      <c r="AC530" s="104"/>
    </row>
    <row r="531" spans="1:29">
      <c r="A531" s="104"/>
      <c r="B531" s="147"/>
      <c r="C531" s="112"/>
      <c r="D531" s="100"/>
      <c r="E531" s="147"/>
      <c r="F531" s="203"/>
      <c r="G531" s="104"/>
      <c r="H531" s="104"/>
      <c r="I531" s="104"/>
      <c r="J531" s="104"/>
      <c r="K531" s="104"/>
      <c r="L531" s="104"/>
      <c r="M531" s="104"/>
      <c r="N531" s="104"/>
      <c r="O531" s="104"/>
      <c r="P531" s="104"/>
      <c r="Q531" s="104"/>
      <c r="R531" s="104"/>
      <c r="S531" s="104"/>
      <c r="T531" s="104"/>
      <c r="U531" s="104"/>
      <c r="V531" s="104"/>
      <c r="W531" s="104"/>
      <c r="X531" s="104"/>
      <c r="Y531" s="104"/>
      <c r="Z531" s="104"/>
      <c r="AA531" s="104"/>
      <c r="AB531" s="104"/>
      <c r="AC531" s="104"/>
    </row>
    <row r="532" spans="1:29">
      <c r="A532" s="104"/>
      <c r="B532" s="147"/>
      <c r="C532" s="112"/>
      <c r="D532" s="100"/>
      <c r="E532" s="147"/>
      <c r="F532" s="203"/>
      <c r="G532" s="104"/>
      <c r="H532" s="104"/>
      <c r="I532" s="104"/>
      <c r="J532" s="104"/>
      <c r="K532" s="104"/>
      <c r="L532" s="104"/>
      <c r="M532" s="104"/>
      <c r="N532" s="104"/>
      <c r="O532" s="104"/>
      <c r="P532" s="104"/>
      <c r="Q532" s="104"/>
      <c r="R532" s="104"/>
      <c r="S532" s="104"/>
      <c r="T532" s="104"/>
      <c r="U532" s="104"/>
      <c r="V532" s="104"/>
      <c r="W532" s="104"/>
      <c r="X532" s="104"/>
      <c r="Y532" s="104"/>
      <c r="Z532" s="104"/>
      <c r="AA532" s="104"/>
      <c r="AB532" s="104"/>
      <c r="AC532" s="104"/>
    </row>
    <row r="533" spans="1:29">
      <c r="A533" s="104"/>
      <c r="B533" s="147"/>
      <c r="C533" s="112"/>
      <c r="D533" s="100"/>
      <c r="E533" s="147"/>
      <c r="F533" s="203"/>
      <c r="G533" s="104"/>
      <c r="H533" s="104"/>
      <c r="I533" s="104"/>
      <c r="J533" s="104"/>
      <c r="K533" s="104"/>
      <c r="L533" s="104"/>
      <c r="M533" s="104"/>
      <c r="N533" s="104"/>
      <c r="O533" s="104"/>
      <c r="P533" s="104"/>
      <c r="Q533" s="104"/>
      <c r="R533" s="104"/>
      <c r="S533" s="104"/>
      <c r="T533" s="104"/>
      <c r="U533" s="104"/>
      <c r="V533" s="104"/>
      <c r="W533" s="104"/>
      <c r="X533" s="104"/>
      <c r="Y533" s="104"/>
      <c r="Z533" s="104"/>
      <c r="AA533" s="104"/>
      <c r="AB533" s="104"/>
      <c r="AC533" s="104"/>
    </row>
    <row r="534" spans="1:29">
      <c r="A534" s="104"/>
      <c r="B534" s="147"/>
      <c r="C534" s="112"/>
      <c r="D534" s="100"/>
      <c r="E534" s="147"/>
      <c r="F534" s="203"/>
      <c r="G534" s="104"/>
      <c r="H534" s="104"/>
      <c r="I534" s="104"/>
      <c r="J534" s="104"/>
      <c r="K534" s="104"/>
      <c r="L534" s="104"/>
      <c r="M534" s="104"/>
      <c r="N534" s="104"/>
      <c r="O534" s="104"/>
      <c r="P534" s="104"/>
      <c r="Q534" s="104"/>
      <c r="R534" s="104"/>
      <c r="S534" s="104"/>
      <c r="T534" s="104"/>
      <c r="U534" s="104"/>
      <c r="V534" s="104"/>
      <c r="W534" s="104"/>
      <c r="X534" s="104"/>
      <c r="Y534" s="104"/>
      <c r="Z534" s="104"/>
      <c r="AA534" s="104"/>
      <c r="AB534" s="104"/>
      <c r="AC534" s="104"/>
    </row>
    <row r="535" spans="1:29">
      <c r="A535" s="104"/>
      <c r="B535" s="147"/>
      <c r="C535" s="112"/>
      <c r="D535" s="100"/>
      <c r="E535" s="147"/>
      <c r="F535" s="203"/>
      <c r="G535" s="104"/>
      <c r="H535" s="104"/>
      <c r="I535" s="104"/>
      <c r="J535" s="104"/>
      <c r="K535" s="104"/>
      <c r="L535" s="104"/>
      <c r="M535" s="104"/>
      <c r="N535" s="104"/>
      <c r="O535" s="104"/>
      <c r="P535" s="104"/>
      <c r="Q535" s="104"/>
      <c r="R535" s="104"/>
      <c r="S535" s="104"/>
      <c r="T535" s="104"/>
      <c r="U535" s="104"/>
      <c r="V535" s="104"/>
      <c r="W535" s="104"/>
      <c r="X535" s="104"/>
      <c r="Y535" s="104"/>
      <c r="Z535" s="104"/>
      <c r="AA535" s="104"/>
      <c r="AB535" s="104"/>
      <c r="AC535" s="104"/>
    </row>
    <row r="536" spans="1:29">
      <c r="A536" s="104"/>
      <c r="B536" s="147"/>
      <c r="C536" s="112"/>
      <c r="D536" s="100"/>
      <c r="E536" s="147"/>
      <c r="F536" s="203"/>
      <c r="G536" s="104"/>
      <c r="H536" s="104"/>
      <c r="I536" s="104"/>
      <c r="J536" s="104"/>
      <c r="K536" s="104"/>
      <c r="L536" s="104"/>
      <c r="M536" s="104"/>
      <c r="N536" s="104"/>
      <c r="O536" s="104"/>
      <c r="P536" s="104"/>
      <c r="Q536" s="104"/>
      <c r="R536" s="104"/>
      <c r="S536" s="104"/>
      <c r="T536" s="104"/>
      <c r="U536" s="104"/>
      <c r="V536" s="104"/>
      <c r="W536" s="104"/>
      <c r="X536" s="104"/>
      <c r="Y536" s="104"/>
      <c r="Z536" s="104"/>
      <c r="AA536" s="104"/>
      <c r="AB536" s="104"/>
      <c r="AC536" s="104"/>
    </row>
    <row r="537" spans="1:29">
      <c r="A537" s="104"/>
      <c r="B537" s="147"/>
      <c r="C537" s="112"/>
      <c r="D537" s="100"/>
      <c r="E537" s="147"/>
      <c r="F537" s="203"/>
      <c r="G537" s="104"/>
      <c r="H537" s="104"/>
      <c r="I537" s="104"/>
      <c r="J537" s="104"/>
      <c r="K537" s="104"/>
      <c r="L537" s="104"/>
      <c r="M537" s="104"/>
      <c r="N537" s="104"/>
      <c r="O537" s="104"/>
      <c r="P537" s="104"/>
      <c r="Q537" s="104"/>
      <c r="R537" s="104"/>
      <c r="S537" s="104"/>
      <c r="T537" s="104"/>
      <c r="U537" s="104"/>
      <c r="V537" s="104"/>
      <c r="W537" s="104"/>
      <c r="X537" s="104"/>
      <c r="Y537" s="104"/>
      <c r="Z537" s="104"/>
      <c r="AA537" s="104"/>
      <c r="AB537" s="104"/>
      <c r="AC537" s="104"/>
    </row>
    <row r="538" spans="1:29">
      <c r="A538" s="104"/>
      <c r="B538" s="147"/>
      <c r="C538" s="112"/>
      <c r="D538" s="100"/>
      <c r="E538" s="147"/>
      <c r="F538" s="203"/>
      <c r="G538" s="104"/>
      <c r="H538" s="104"/>
      <c r="I538" s="104"/>
      <c r="J538" s="104"/>
      <c r="K538" s="104"/>
      <c r="L538" s="104"/>
      <c r="M538" s="104"/>
      <c r="N538" s="104"/>
      <c r="O538" s="104"/>
      <c r="P538" s="104"/>
      <c r="Q538" s="104"/>
      <c r="R538" s="104"/>
      <c r="S538" s="104"/>
      <c r="T538" s="104"/>
      <c r="U538" s="104"/>
      <c r="V538" s="104"/>
      <c r="W538" s="104"/>
      <c r="X538" s="104"/>
      <c r="Y538" s="104"/>
      <c r="Z538" s="104"/>
      <c r="AA538" s="104"/>
      <c r="AB538" s="104"/>
      <c r="AC538" s="104"/>
    </row>
    <row r="539" spans="1:29">
      <c r="A539" s="104"/>
      <c r="B539" s="147"/>
      <c r="C539" s="112"/>
      <c r="D539" s="100"/>
      <c r="E539" s="147"/>
      <c r="F539" s="203"/>
      <c r="G539" s="104"/>
      <c r="H539" s="104"/>
      <c r="I539" s="104"/>
      <c r="J539" s="104"/>
      <c r="K539" s="104"/>
      <c r="L539" s="104"/>
      <c r="M539" s="104"/>
      <c r="N539" s="104"/>
      <c r="O539" s="104"/>
      <c r="P539" s="104"/>
      <c r="Q539" s="104"/>
      <c r="R539" s="104"/>
      <c r="S539" s="104"/>
      <c r="T539" s="104"/>
      <c r="U539" s="104"/>
      <c r="V539" s="104"/>
      <c r="W539" s="104"/>
      <c r="X539" s="104"/>
      <c r="Y539" s="104"/>
      <c r="Z539" s="104"/>
      <c r="AA539" s="104"/>
      <c r="AB539" s="104"/>
      <c r="AC539" s="104"/>
    </row>
    <row r="540" spans="1:29">
      <c r="A540" s="104"/>
      <c r="B540" s="147"/>
      <c r="C540" s="112"/>
      <c r="D540" s="100"/>
      <c r="E540" s="147"/>
      <c r="F540" s="203"/>
      <c r="G540" s="104"/>
      <c r="H540" s="104"/>
      <c r="I540" s="104"/>
      <c r="J540" s="104"/>
      <c r="K540" s="104"/>
      <c r="L540" s="104"/>
      <c r="M540" s="104"/>
      <c r="N540" s="104"/>
      <c r="O540" s="104"/>
      <c r="P540" s="104"/>
      <c r="Q540" s="104"/>
      <c r="R540" s="104"/>
      <c r="S540" s="104"/>
      <c r="T540" s="104"/>
      <c r="U540" s="104"/>
      <c r="V540" s="104"/>
      <c r="W540" s="104"/>
      <c r="X540" s="104"/>
      <c r="Y540" s="104"/>
      <c r="Z540" s="104"/>
      <c r="AA540" s="104"/>
      <c r="AB540" s="104"/>
      <c r="AC540" s="104"/>
    </row>
    <row r="541" spans="1:29">
      <c r="A541" s="104"/>
      <c r="B541" s="147"/>
      <c r="C541" s="112"/>
      <c r="D541" s="100"/>
      <c r="E541" s="147"/>
      <c r="F541" s="203"/>
      <c r="G541" s="104"/>
      <c r="H541" s="104"/>
      <c r="I541" s="104"/>
      <c r="J541" s="104"/>
      <c r="K541" s="104"/>
      <c r="L541" s="104"/>
      <c r="M541" s="104"/>
      <c r="N541" s="104"/>
      <c r="O541" s="104"/>
      <c r="P541" s="104"/>
      <c r="Q541" s="104"/>
      <c r="R541" s="104"/>
      <c r="S541" s="104"/>
      <c r="T541" s="104"/>
      <c r="U541" s="104"/>
      <c r="V541" s="104"/>
      <c r="W541" s="104"/>
      <c r="X541" s="104"/>
      <c r="Y541" s="104"/>
      <c r="Z541" s="104"/>
      <c r="AA541" s="104"/>
      <c r="AB541" s="104"/>
      <c r="AC541" s="104"/>
    </row>
    <row r="542" spans="1:29">
      <c r="A542" s="104"/>
      <c r="B542" s="147"/>
      <c r="C542" s="112"/>
      <c r="D542" s="100"/>
      <c r="E542" s="147"/>
      <c r="F542" s="203"/>
      <c r="G542" s="104"/>
      <c r="H542" s="104"/>
      <c r="I542" s="104"/>
      <c r="J542" s="104"/>
      <c r="K542" s="104"/>
      <c r="L542" s="104"/>
      <c r="M542" s="104"/>
      <c r="N542" s="104"/>
      <c r="O542" s="104"/>
      <c r="P542" s="104"/>
      <c r="Q542" s="104"/>
      <c r="R542" s="104"/>
      <c r="S542" s="104"/>
      <c r="T542" s="104"/>
      <c r="U542" s="104"/>
      <c r="V542" s="104"/>
      <c r="W542" s="104"/>
      <c r="X542" s="104"/>
      <c r="Y542" s="104"/>
      <c r="Z542" s="104"/>
      <c r="AA542" s="104"/>
      <c r="AB542" s="104"/>
      <c r="AC542" s="104"/>
    </row>
    <row r="543" spans="1:29">
      <c r="A543" s="104"/>
      <c r="B543" s="147"/>
      <c r="C543" s="112"/>
      <c r="D543" s="100"/>
      <c r="E543" s="147"/>
      <c r="F543" s="203"/>
      <c r="G543" s="104"/>
      <c r="H543" s="104"/>
      <c r="I543" s="104"/>
      <c r="J543" s="104"/>
      <c r="K543" s="104"/>
      <c r="L543" s="104"/>
      <c r="M543" s="104"/>
      <c r="N543" s="104"/>
      <c r="O543" s="104"/>
      <c r="P543" s="104"/>
      <c r="Q543" s="104"/>
      <c r="R543" s="104"/>
      <c r="S543" s="104"/>
      <c r="T543" s="104"/>
      <c r="U543" s="104"/>
      <c r="V543" s="104"/>
      <c r="W543" s="104"/>
      <c r="X543" s="104"/>
      <c r="Y543" s="104"/>
      <c r="Z543" s="104"/>
      <c r="AA543" s="104"/>
      <c r="AB543" s="104"/>
      <c r="AC543" s="104"/>
    </row>
    <row r="544" spans="1:29">
      <c r="A544" s="104"/>
      <c r="B544" s="147"/>
      <c r="C544" s="112"/>
      <c r="D544" s="100"/>
      <c r="E544" s="147"/>
      <c r="F544" s="203"/>
      <c r="G544" s="104"/>
      <c r="H544" s="104"/>
      <c r="I544" s="104"/>
      <c r="J544" s="104"/>
      <c r="K544" s="104"/>
      <c r="L544" s="104"/>
      <c r="M544" s="104"/>
      <c r="N544" s="104"/>
      <c r="O544" s="104"/>
      <c r="P544" s="104"/>
      <c r="Q544" s="104"/>
      <c r="R544" s="104"/>
      <c r="S544" s="104"/>
      <c r="T544" s="104"/>
      <c r="U544" s="104"/>
      <c r="V544" s="104"/>
      <c r="W544" s="104"/>
      <c r="X544" s="104"/>
      <c r="Y544" s="104"/>
      <c r="Z544" s="104"/>
      <c r="AA544" s="104"/>
      <c r="AB544" s="104"/>
      <c r="AC544" s="104"/>
    </row>
    <row r="545" spans="1:29">
      <c r="A545" s="104"/>
      <c r="B545" s="147"/>
      <c r="C545" s="112"/>
      <c r="D545" s="100"/>
      <c r="E545" s="147"/>
      <c r="F545" s="203"/>
      <c r="G545" s="104"/>
      <c r="H545" s="104"/>
      <c r="I545" s="104"/>
      <c r="J545" s="104"/>
      <c r="K545" s="104"/>
      <c r="L545" s="104"/>
      <c r="M545" s="104"/>
      <c r="N545" s="104"/>
      <c r="O545" s="104"/>
      <c r="P545" s="104"/>
      <c r="Q545" s="104"/>
      <c r="R545" s="104"/>
      <c r="S545" s="104"/>
      <c r="T545" s="104"/>
      <c r="U545" s="104"/>
      <c r="V545" s="104"/>
      <c r="W545" s="104"/>
      <c r="X545" s="104"/>
      <c r="Y545" s="104"/>
      <c r="Z545" s="104"/>
      <c r="AA545" s="104"/>
      <c r="AB545" s="104"/>
      <c r="AC545" s="104"/>
    </row>
    <row r="546" spans="1:29">
      <c r="A546" s="104"/>
      <c r="B546" s="147"/>
      <c r="C546" s="112"/>
      <c r="D546" s="100"/>
      <c r="E546" s="147"/>
      <c r="F546" s="203"/>
      <c r="G546" s="104"/>
      <c r="H546" s="104"/>
      <c r="I546" s="104"/>
      <c r="J546" s="104"/>
      <c r="K546" s="104"/>
      <c r="L546" s="104"/>
      <c r="M546" s="104"/>
      <c r="N546" s="104"/>
      <c r="O546" s="104"/>
      <c r="P546" s="104"/>
      <c r="Q546" s="104"/>
      <c r="R546" s="104"/>
      <c r="S546" s="104"/>
      <c r="T546" s="104"/>
      <c r="U546" s="104"/>
      <c r="V546" s="104"/>
      <c r="W546" s="104"/>
      <c r="X546" s="104"/>
      <c r="Y546" s="104"/>
      <c r="Z546" s="104"/>
      <c r="AA546" s="104"/>
      <c r="AB546" s="104"/>
      <c r="AC546" s="104"/>
    </row>
    <row r="547" spans="1:29">
      <c r="A547" s="104"/>
      <c r="B547" s="147"/>
      <c r="C547" s="112"/>
      <c r="D547" s="100"/>
      <c r="E547" s="147"/>
      <c r="F547" s="203"/>
      <c r="G547" s="104"/>
      <c r="H547" s="104"/>
      <c r="I547" s="104"/>
      <c r="J547" s="104"/>
      <c r="K547" s="104"/>
      <c r="L547" s="104"/>
      <c r="M547" s="104"/>
      <c r="N547" s="104"/>
      <c r="O547" s="104"/>
      <c r="P547" s="104"/>
      <c r="Q547" s="104"/>
      <c r="R547" s="104"/>
      <c r="S547" s="104"/>
      <c r="T547" s="104"/>
      <c r="U547" s="104"/>
      <c r="V547" s="104"/>
      <c r="W547" s="104"/>
      <c r="X547" s="104"/>
      <c r="Y547" s="104"/>
      <c r="Z547" s="104"/>
      <c r="AA547" s="104"/>
      <c r="AB547" s="104"/>
      <c r="AC547" s="104"/>
    </row>
    <row r="548" spans="1:29">
      <c r="A548" s="104"/>
      <c r="B548" s="147"/>
      <c r="C548" s="112"/>
      <c r="D548" s="100"/>
      <c r="E548" s="147"/>
      <c r="F548" s="203"/>
      <c r="G548" s="104"/>
      <c r="H548" s="104"/>
      <c r="I548" s="104"/>
      <c r="J548" s="104"/>
      <c r="K548" s="104"/>
      <c r="L548" s="104"/>
      <c r="M548" s="104"/>
      <c r="N548" s="104"/>
      <c r="O548" s="104"/>
      <c r="P548" s="104"/>
      <c r="Q548" s="104"/>
      <c r="R548" s="104"/>
      <c r="S548" s="104"/>
      <c r="T548" s="104"/>
      <c r="U548" s="104"/>
      <c r="V548" s="104"/>
      <c r="W548" s="104"/>
      <c r="X548" s="104"/>
      <c r="Y548" s="104"/>
      <c r="Z548" s="104"/>
      <c r="AA548" s="104"/>
      <c r="AB548" s="104"/>
      <c r="AC548" s="104"/>
    </row>
    <row r="549" spans="1:29">
      <c r="A549" s="104"/>
      <c r="B549" s="147"/>
      <c r="C549" s="112"/>
      <c r="D549" s="100"/>
      <c r="E549" s="147"/>
      <c r="F549" s="203"/>
      <c r="G549" s="104"/>
      <c r="H549" s="104"/>
      <c r="I549" s="104"/>
      <c r="J549" s="104"/>
      <c r="K549" s="104"/>
      <c r="L549" s="104"/>
      <c r="M549" s="104"/>
      <c r="N549" s="104"/>
      <c r="O549" s="104"/>
      <c r="P549" s="104"/>
      <c r="Q549" s="104"/>
      <c r="R549" s="104"/>
      <c r="S549" s="104"/>
      <c r="T549" s="104"/>
      <c r="U549" s="104"/>
      <c r="V549" s="104"/>
      <c r="W549" s="104"/>
      <c r="X549" s="104"/>
      <c r="Y549" s="104"/>
      <c r="Z549" s="104"/>
      <c r="AA549" s="104"/>
      <c r="AB549" s="104"/>
      <c r="AC549" s="104"/>
    </row>
    <row r="550" spans="1:29">
      <c r="A550" s="104"/>
      <c r="B550" s="147"/>
      <c r="C550" s="112"/>
      <c r="D550" s="100"/>
      <c r="E550" s="147"/>
      <c r="F550" s="203"/>
      <c r="G550" s="104"/>
      <c r="H550" s="104"/>
      <c r="I550" s="104"/>
      <c r="J550" s="104"/>
      <c r="K550" s="104"/>
      <c r="L550" s="104"/>
      <c r="M550" s="104"/>
      <c r="N550" s="104"/>
      <c r="O550" s="104"/>
      <c r="P550" s="104"/>
      <c r="Q550" s="104"/>
      <c r="R550" s="104"/>
      <c r="S550" s="104"/>
      <c r="T550" s="104"/>
      <c r="U550" s="104"/>
      <c r="V550" s="104"/>
      <c r="W550" s="104"/>
      <c r="X550" s="104"/>
      <c r="Y550" s="104"/>
      <c r="Z550" s="104"/>
      <c r="AA550" s="104"/>
      <c r="AB550" s="104"/>
      <c r="AC550" s="104"/>
    </row>
    <row r="551" spans="1:29">
      <c r="A551" s="104"/>
      <c r="B551" s="147"/>
      <c r="C551" s="112"/>
      <c r="D551" s="100"/>
      <c r="E551" s="147"/>
      <c r="F551" s="203"/>
      <c r="G551" s="104"/>
      <c r="H551" s="104"/>
      <c r="I551" s="104"/>
      <c r="J551" s="104"/>
      <c r="K551" s="104"/>
      <c r="L551" s="104"/>
      <c r="M551" s="104"/>
      <c r="N551" s="104"/>
      <c r="O551" s="104"/>
      <c r="P551" s="104"/>
      <c r="Q551" s="104"/>
      <c r="R551" s="104"/>
      <c r="S551" s="104"/>
      <c r="T551" s="104"/>
      <c r="U551" s="104"/>
      <c r="V551" s="104"/>
      <c r="W551" s="104"/>
      <c r="X551" s="104"/>
      <c r="Y551" s="104"/>
      <c r="Z551" s="104"/>
      <c r="AA551" s="104"/>
      <c r="AB551" s="104"/>
      <c r="AC551" s="104"/>
    </row>
    <row r="552" spans="1:29">
      <c r="A552" s="104"/>
      <c r="B552" s="147"/>
      <c r="C552" s="112"/>
      <c r="D552" s="100"/>
      <c r="E552" s="147"/>
      <c r="F552" s="203"/>
      <c r="G552" s="104"/>
      <c r="H552" s="104"/>
      <c r="I552" s="104"/>
      <c r="J552" s="104"/>
      <c r="K552" s="104"/>
      <c r="L552" s="104"/>
      <c r="M552" s="104"/>
      <c r="N552" s="104"/>
      <c r="O552" s="104"/>
      <c r="P552" s="104"/>
      <c r="Q552" s="104"/>
      <c r="R552" s="104"/>
      <c r="S552" s="104"/>
      <c r="T552" s="104"/>
      <c r="U552" s="104"/>
      <c r="V552" s="104"/>
      <c r="W552" s="104"/>
      <c r="X552" s="104"/>
      <c r="Y552" s="104"/>
      <c r="Z552" s="104"/>
      <c r="AA552" s="104"/>
      <c r="AB552" s="104"/>
      <c r="AC552" s="104"/>
    </row>
    <row r="553" spans="1:29">
      <c r="A553" s="104"/>
      <c r="B553" s="147"/>
      <c r="C553" s="112"/>
      <c r="D553" s="100"/>
      <c r="E553" s="147"/>
      <c r="F553" s="203"/>
      <c r="G553" s="104"/>
      <c r="H553" s="104"/>
      <c r="I553" s="104"/>
      <c r="J553" s="104"/>
      <c r="K553" s="104"/>
      <c r="L553" s="104"/>
      <c r="M553" s="104"/>
      <c r="N553" s="104"/>
      <c r="O553" s="104"/>
      <c r="P553" s="104"/>
      <c r="Q553" s="104"/>
      <c r="R553" s="104"/>
      <c r="S553" s="104"/>
      <c r="T553" s="104"/>
      <c r="U553" s="104"/>
      <c r="V553" s="104"/>
      <c r="W553" s="104"/>
      <c r="X553" s="104"/>
      <c r="Y553" s="104"/>
      <c r="Z553" s="104"/>
      <c r="AA553" s="104"/>
      <c r="AB553" s="104"/>
      <c r="AC553" s="104"/>
    </row>
    <row r="554" spans="1:29">
      <c r="A554" s="104"/>
      <c r="B554" s="147"/>
      <c r="C554" s="112"/>
      <c r="D554" s="100"/>
      <c r="E554" s="147"/>
      <c r="F554" s="203"/>
      <c r="G554" s="104"/>
      <c r="H554" s="104"/>
      <c r="I554" s="104"/>
      <c r="J554" s="104"/>
      <c r="K554" s="104"/>
      <c r="L554" s="104"/>
      <c r="M554" s="104"/>
      <c r="N554" s="104"/>
      <c r="O554" s="104"/>
      <c r="P554" s="104"/>
      <c r="Q554" s="104"/>
      <c r="R554" s="104"/>
      <c r="S554" s="104"/>
      <c r="T554" s="104"/>
      <c r="U554" s="104"/>
      <c r="V554" s="104"/>
      <c r="W554" s="104"/>
      <c r="X554" s="104"/>
      <c r="Y554" s="104"/>
      <c r="Z554" s="104"/>
      <c r="AA554" s="104"/>
      <c r="AB554" s="104"/>
      <c r="AC554" s="104"/>
    </row>
    <row r="555" spans="1:29">
      <c r="A555" s="104"/>
      <c r="B555" s="147"/>
      <c r="C555" s="112"/>
      <c r="D555" s="100"/>
      <c r="E555" s="147"/>
      <c r="F555" s="203"/>
      <c r="G555" s="104"/>
      <c r="H555" s="104"/>
      <c r="I555" s="104"/>
      <c r="J555" s="104"/>
      <c r="K555" s="104"/>
      <c r="L555" s="104"/>
      <c r="M555" s="104"/>
      <c r="N555" s="104"/>
      <c r="O555" s="104"/>
      <c r="P555" s="104"/>
      <c r="Q555" s="104"/>
      <c r="R555" s="104"/>
      <c r="S555" s="104"/>
      <c r="T555" s="104"/>
      <c r="U555" s="104"/>
      <c r="V555" s="104"/>
      <c r="W555" s="104"/>
      <c r="X555" s="104"/>
      <c r="Y555" s="104"/>
      <c r="Z555" s="104"/>
      <c r="AA555" s="104"/>
      <c r="AB555" s="104"/>
      <c r="AC555" s="104"/>
    </row>
    <row r="556" spans="1:29">
      <c r="A556" s="104"/>
      <c r="B556" s="147"/>
      <c r="C556" s="112"/>
      <c r="D556" s="100"/>
      <c r="E556" s="147"/>
      <c r="F556" s="203"/>
      <c r="G556" s="104"/>
      <c r="H556" s="104"/>
      <c r="I556" s="104"/>
      <c r="J556" s="104"/>
      <c r="K556" s="104"/>
      <c r="L556" s="104"/>
      <c r="M556" s="104"/>
      <c r="N556" s="104"/>
      <c r="O556" s="104"/>
      <c r="P556" s="104"/>
      <c r="Q556" s="104"/>
      <c r="R556" s="104"/>
      <c r="S556" s="104"/>
      <c r="T556" s="104"/>
      <c r="U556" s="104"/>
      <c r="V556" s="104"/>
      <c r="W556" s="104"/>
      <c r="X556" s="104"/>
      <c r="Y556" s="104"/>
      <c r="Z556" s="104"/>
      <c r="AA556" s="104"/>
      <c r="AB556" s="104"/>
      <c r="AC556" s="104"/>
    </row>
    <row r="557" spans="1:29">
      <c r="A557" s="104"/>
      <c r="B557" s="147"/>
      <c r="C557" s="112"/>
      <c r="D557" s="100"/>
      <c r="E557" s="147"/>
      <c r="F557" s="203"/>
      <c r="G557" s="104"/>
      <c r="H557" s="104"/>
      <c r="I557" s="104"/>
      <c r="J557" s="104"/>
      <c r="K557" s="104"/>
      <c r="L557" s="104"/>
      <c r="M557" s="104"/>
      <c r="N557" s="104"/>
      <c r="O557" s="104"/>
      <c r="P557" s="104"/>
      <c r="Q557" s="104"/>
      <c r="R557" s="104"/>
      <c r="S557" s="104"/>
      <c r="T557" s="104"/>
      <c r="U557" s="104"/>
      <c r="V557" s="104"/>
      <c r="W557" s="104"/>
      <c r="X557" s="104"/>
      <c r="Y557" s="104"/>
      <c r="Z557" s="104"/>
      <c r="AA557" s="104"/>
      <c r="AB557" s="104"/>
      <c r="AC557" s="104"/>
    </row>
    <row r="558" spans="1:29">
      <c r="A558" s="104"/>
      <c r="B558" s="147"/>
      <c r="C558" s="112"/>
      <c r="D558" s="100"/>
      <c r="E558" s="147"/>
      <c r="F558" s="203"/>
      <c r="G558" s="104"/>
      <c r="H558" s="104"/>
      <c r="I558" s="104"/>
      <c r="J558" s="104"/>
      <c r="K558" s="104"/>
      <c r="L558" s="104"/>
      <c r="M558" s="104"/>
      <c r="N558" s="104"/>
      <c r="O558" s="104"/>
      <c r="P558" s="104"/>
      <c r="Q558" s="104"/>
      <c r="R558" s="104"/>
      <c r="S558" s="104"/>
      <c r="T558" s="104"/>
      <c r="U558" s="104"/>
      <c r="V558" s="104"/>
      <c r="W558" s="104"/>
      <c r="X558" s="104"/>
      <c r="Y558" s="104"/>
      <c r="Z558" s="104"/>
      <c r="AA558" s="104"/>
      <c r="AB558" s="104"/>
      <c r="AC558" s="104"/>
    </row>
    <row r="559" spans="1:29">
      <c r="A559" s="104"/>
      <c r="B559" s="147"/>
      <c r="C559" s="112"/>
      <c r="D559" s="100"/>
      <c r="E559" s="147"/>
      <c r="F559" s="203"/>
      <c r="G559" s="104"/>
      <c r="H559" s="104"/>
      <c r="I559" s="104"/>
      <c r="J559" s="104"/>
      <c r="K559" s="104"/>
      <c r="L559" s="104"/>
      <c r="M559" s="104"/>
      <c r="N559" s="104"/>
      <c r="O559" s="104"/>
      <c r="P559" s="104"/>
      <c r="Q559" s="104"/>
      <c r="R559" s="104"/>
      <c r="S559" s="104"/>
      <c r="T559" s="104"/>
      <c r="U559" s="104"/>
      <c r="V559" s="104"/>
      <c r="W559" s="104"/>
      <c r="X559" s="104"/>
      <c r="Y559" s="104"/>
      <c r="Z559" s="104"/>
      <c r="AA559" s="104"/>
      <c r="AB559" s="104"/>
      <c r="AC559" s="104"/>
    </row>
    <row r="560" spans="1:29">
      <c r="A560" s="104"/>
      <c r="B560" s="147"/>
      <c r="C560" s="112"/>
      <c r="D560" s="100"/>
      <c r="E560" s="147"/>
      <c r="F560" s="203"/>
      <c r="G560" s="104"/>
      <c r="H560" s="104"/>
      <c r="I560" s="104"/>
      <c r="J560" s="104"/>
      <c r="K560" s="104"/>
      <c r="L560" s="104"/>
      <c r="M560" s="104"/>
      <c r="N560" s="104"/>
      <c r="O560" s="104"/>
      <c r="P560" s="104"/>
      <c r="Q560" s="104"/>
      <c r="R560" s="104"/>
      <c r="S560" s="104"/>
      <c r="T560" s="104"/>
      <c r="U560" s="104"/>
      <c r="V560" s="104"/>
      <c r="W560" s="104"/>
      <c r="X560" s="104"/>
      <c r="Y560" s="104"/>
      <c r="Z560" s="104"/>
      <c r="AA560" s="104"/>
      <c r="AB560" s="104"/>
      <c r="AC560" s="104"/>
    </row>
    <row r="561" spans="1:29">
      <c r="A561" s="104"/>
      <c r="B561" s="147"/>
      <c r="C561" s="112"/>
      <c r="D561" s="100"/>
      <c r="E561" s="147"/>
      <c r="F561" s="203"/>
      <c r="G561" s="104"/>
      <c r="H561" s="104"/>
      <c r="I561" s="104"/>
      <c r="J561" s="104"/>
      <c r="K561" s="104"/>
      <c r="L561" s="104"/>
      <c r="M561" s="104"/>
      <c r="N561" s="104"/>
      <c r="O561" s="104"/>
      <c r="P561" s="104"/>
      <c r="Q561" s="104"/>
      <c r="R561" s="104"/>
      <c r="S561" s="104"/>
      <c r="T561" s="104"/>
      <c r="U561" s="104"/>
      <c r="V561" s="104"/>
      <c r="W561" s="104"/>
      <c r="X561" s="104"/>
      <c r="Y561" s="104"/>
      <c r="Z561" s="104"/>
      <c r="AA561" s="104"/>
      <c r="AB561" s="104"/>
      <c r="AC561" s="104"/>
    </row>
    <row r="562" spans="1:29">
      <c r="A562" s="104"/>
      <c r="B562" s="147"/>
      <c r="C562" s="112"/>
      <c r="D562" s="100"/>
      <c r="E562" s="147"/>
      <c r="F562" s="203"/>
      <c r="G562" s="104"/>
      <c r="H562" s="104"/>
      <c r="I562" s="104"/>
      <c r="J562" s="104"/>
      <c r="K562" s="104"/>
      <c r="L562" s="104"/>
      <c r="M562" s="104"/>
      <c r="N562" s="104"/>
      <c r="O562" s="104"/>
      <c r="P562" s="104"/>
      <c r="Q562" s="104"/>
      <c r="R562" s="104"/>
      <c r="S562" s="104"/>
      <c r="T562" s="104"/>
      <c r="U562" s="104"/>
      <c r="V562" s="104"/>
      <c r="W562" s="104"/>
      <c r="X562" s="104"/>
      <c r="Y562" s="104"/>
      <c r="Z562" s="104"/>
      <c r="AA562" s="104"/>
      <c r="AB562" s="104"/>
      <c r="AC562" s="104"/>
    </row>
    <row r="563" spans="1:29">
      <c r="A563" s="104"/>
      <c r="B563" s="147"/>
      <c r="C563" s="112"/>
      <c r="D563" s="100"/>
      <c r="E563" s="147"/>
      <c r="F563" s="203"/>
      <c r="G563" s="104"/>
      <c r="H563" s="104"/>
      <c r="I563" s="104"/>
      <c r="J563" s="104"/>
      <c r="K563" s="104"/>
      <c r="L563" s="104"/>
      <c r="M563" s="104"/>
      <c r="N563" s="104"/>
      <c r="O563" s="104"/>
      <c r="P563" s="104"/>
      <c r="Q563" s="104"/>
      <c r="R563" s="104"/>
      <c r="S563" s="104"/>
      <c r="T563" s="104"/>
      <c r="U563" s="104"/>
      <c r="V563" s="104"/>
      <c r="W563" s="104"/>
      <c r="X563" s="104"/>
      <c r="Y563" s="104"/>
      <c r="Z563" s="104"/>
      <c r="AA563" s="104"/>
      <c r="AB563" s="104"/>
      <c r="AC563" s="104"/>
    </row>
    <row r="564" spans="1:29">
      <c r="A564" s="104"/>
      <c r="B564" s="147"/>
      <c r="C564" s="112"/>
      <c r="D564" s="100"/>
      <c r="E564" s="147"/>
      <c r="F564" s="203"/>
      <c r="G564" s="104"/>
      <c r="H564" s="104"/>
      <c r="I564" s="104"/>
      <c r="J564" s="104"/>
      <c r="K564" s="104"/>
      <c r="L564" s="104"/>
      <c r="M564" s="104"/>
      <c r="N564" s="104"/>
      <c r="O564" s="104"/>
      <c r="P564" s="104"/>
      <c r="Q564" s="104"/>
      <c r="R564" s="104"/>
      <c r="S564" s="104"/>
      <c r="T564" s="104"/>
      <c r="U564" s="104"/>
      <c r="V564" s="104"/>
      <c r="W564" s="104"/>
      <c r="X564" s="104"/>
      <c r="Y564" s="104"/>
      <c r="Z564" s="104"/>
      <c r="AA564" s="104"/>
      <c r="AB564" s="104"/>
      <c r="AC564" s="104"/>
    </row>
    <row r="565" spans="1:29">
      <c r="A565" s="104"/>
      <c r="B565" s="147"/>
      <c r="C565" s="112"/>
      <c r="D565" s="100"/>
      <c r="E565" s="147"/>
      <c r="F565" s="203"/>
      <c r="G565" s="104"/>
      <c r="H565" s="104"/>
      <c r="I565" s="104"/>
      <c r="J565" s="104"/>
      <c r="K565" s="104"/>
      <c r="L565" s="104"/>
      <c r="M565" s="104"/>
      <c r="N565" s="104"/>
      <c r="O565" s="104"/>
      <c r="P565" s="104"/>
      <c r="Q565" s="104"/>
      <c r="R565" s="104"/>
      <c r="S565" s="104"/>
      <c r="T565" s="104"/>
      <c r="U565" s="104"/>
      <c r="V565" s="104"/>
      <c r="W565" s="104"/>
      <c r="X565" s="104"/>
      <c r="Y565" s="104"/>
      <c r="Z565" s="104"/>
      <c r="AA565" s="104"/>
      <c r="AB565" s="104"/>
      <c r="AC565" s="104"/>
    </row>
    <row r="566" spans="1:29">
      <c r="A566" s="104"/>
      <c r="B566" s="147"/>
      <c r="C566" s="112"/>
      <c r="D566" s="100"/>
      <c r="E566" s="147"/>
      <c r="F566" s="203"/>
      <c r="G566" s="104"/>
      <c r="H566" s="104"/>
      <c r="I566" s="104"/>
      <c r="J566" s="104"/>
      <c r="K566" s="104"/>
      <c r="L566" s="104"/>
      <c r="M566" s="104"/>
      <c r="N566" s="104"/>
      <c r="O566" s="104"/>
      <c r="P566" s="104"/>
      <c r="Q566" s="104"/>
      <c r="R566" s="104"/>
      <c r="S566" s="104"/>
      <c r="T566" s="104"/>
      <c r="U566" s="104"/>
      <c r="V566" s="104"/>
      <c r="W566" s="104"/>
      <c r="X566" s="104"/>
      <c r="Y566" s="104"/>
      <c r="Z566" s="104"/>
      <c r="AA566" s="104"/>
      <c r="AB566" s="104"/>
      <c r="AC566" s="104"/>
    </row>
    <row r="567" spans="1:29">
      <c r="A567" s="104"/>
      <c r="B567" s="147"/>
      <c r="C567" s="112"/>
      <c r="D567" s="100"/>
      <c r="E567" s="147"/>
      <c r="F567" s="203"/>
      <c r="G567" s="104"/>
      <c r="H567" s="104"/>
      <c r="I567" s="104"/>
      <c r="J567" s="104"/>
      <c r="K567" s="104"/>
      <c r="L567" s="104"/>
      <c r="M567" s="104"/>
      <c r="N567" s="104"/>
      <c r="O567" s="104"/>
      <c r="P567" s="104"/>
      <c r="Q567" s="104"/>
      <c r="R567" s="104"/>
      <c r="S567" s="104"/>
      <c r="T567" s="104"/>
      <c r="U567" s="104"/>
      <c r="V567" s="104"/>
      <c r="W567" s="104"/>
      <c r="X567" s="104"/>
      <c r="Y567" s="104"/>
      <c r="Z567" s="104"/>
      <c r="AA567" s="104"/>
      <c r="AB567" s="104"/>
      <c r="AC567" s="104"/>
    </row>
    <row r="568" spans="1:29">
      <c r="A568" s="104"/>
      <c r="B568" s="147"/>
      <c r="C568" s="112"/>
      <c r="D568" s="100"/>
      <c r="E568" s="147"/>
      <c r="F568" s="203"/>
      <c r="G568" s="104"/>
      <c r="H568" s="104"/>
      <c r="I568" s="104"/>
      <c r="J568" s="104"/>
      <c r="K568" s="104"/>
      <c r="L568" s="104"/>
      <c r="M568" s="104"/>
      <c r="N568" s="104"/>
      <c r="O568" s="104"/>
      <c r="P568" s="104"/>
      <c r="Q568" s="104"/>
      <c r="R568" s="104"/>
      <c r="S568" s="104"/>
      <c r="T568" s="104"/>
      <c r="U568" s="104"/>
      <c r="V568" s="104"/>
      <c r="W568" s="104"/>
      <c r="X568" s="104"/>
      <c r="Y568" s="104"/>
      <c r="Z568" s="104"/>
      <c r="AA568" s="104"/>
      <c r="AB568" s="104"/>
      <c r="AC568" s="104"/>
    </row>
    <row r="569" spans="1:29">
      <c r="A569" s="104"/>
      <c r="B569" s="147"/>
      <c r="C569" s="112"/>
      <c r="D569" s="100"/>
      <c r="E569" s="147"/>
      <c r="F569" s="203"/>
      <c r="G569" s="104"/>
      <c r="H569" s="104"/>
      <c r="I569" s="104"/>
      <c r="J569" s="104"/>
      <c r="K569" s="104"/>
      <c r="L569" s="104"/>
      <c r="M569" s="104"/>
      <c r="N569" s="104"/>
      <c r="O569" s="104"/>
      <c r="P569" s="104"/>
      <c r="Q569" s="104"/>
      <c r="R569" s="104"/>
      <c r="S569" s="104"/>
      <c r="T569" s="104"/>
      <c r="U569" s="104"/>
      <c r="V569" s="104"/>
      <c r="W569" s="104"/>
      <c r="X569" s="104"/>
      <c r="Y569" s="104"/>
      <c r="Z569" s="104"/>
      <c r="AA569" s="104"/>
      <c r="AB569" s="104"/>
      <c r="AC569" s="104"/>
    </row>
    <row r="570" spans="1:29">
      <c r="A570" s="104"/>
      <c r="B570" s="147"/>
      <c r="C570" s="112"/>
      <c r="D570" s="100"/>
      <c r="E570" s="147"/>
      <c r="F570" s="203"/>
      <c r="G570" s="104"/>
      <c r="H570" s="104"/>
      <c r="I570" s="104"/>
      <c r="J570" s="104"/>
      <c r="K570" s="104"/>
      <c r="L570" s="104"/>
      <c r="M570" s="104"/>
      <c r="N570" s="104"/>
      <c r="O570" s="104"/>
      <c r="P570" s="104"/>
      <c r="Q570" s="104"/>
      <c r="R570" s="104"/>
      <c r="S570" s="104"/>
      <c r="T570" s="104"/>
      <c r="U570" s="104"/>
      <c r="V570" s="104"/>
      <c r="W570" s="104"/>
      <c r="X570" s="104"/>
      <c r="Y570" s="104"/>
      <c r="Z570" s="104"/>
      <c r="AA570" s="104"/>
      <c r="AB570" s="104"/>
      <c r="AC570" s="104"/>
    </row>
    <row r="571" spans="1:29">
      <c r="A571" s="104"/>
      <c r="B571" s="147"/>
      <c r="C571" s="112"/>
      <c r="D571" s="100"/>
      <c r="E571" s="147"/>
      <c r="F571" s="203"/>
      <c r="G571" s="104"/>
      <c r="H571" s="104"/>
      <c r="I571" s="104"/>
      <c r="J571" s="104"/>
      <c r="K571" s="104"/>
      <c r="L571" s="104"/>
      <c r="M571" s="104"/>
      <c r="N571" s="104"/>
      <c r="O571" s="104"/>
      <c r="P571" s="104"/>
      <c r="Q571" s="104"/>
      <c r="R571" s="104"/>
      <c r="S571" s="104"/>
      <c r="T571" s="104"/>
      <c r="U571" s="104"/>
      <c r="V571" s="104"/>
      <c r="W571" s="104"/>
      <c r="X571" s="104"/>
      <c r="Y571" s="104"/>
      <c r="Z571" s="104"/>
      <c r="AA571" s="104"/>
      <c r="AB571" s="104"/>
      <c r="AC571" s="104"/>
    </row>
    <row r="572" spans="1:29">
      <c r="A572" s="104"/>
      <c r="B572" s="147"/>
      <c r="C572" s="112"/>
      <c r="D572" s="100"/>
      <c r="E572" s="147"/>
      <c r="F572" s="203"/>
      <c r="G572" s="104"/>
      <c r="H572" s="104"/>
      <c r="I572" s="104"/>
      <c r="J572" s="104"/>
      <c r="K572" s="104"/>
      <c r="L572" s="104"/>
      <c r="M572" s="104"/>
      <c r="N572" s="104"/>
      <c r="O572" s="104"/>
      <c r="P572" s="104"/>
      <c r="Q572" s="104"/>
      <c r="R572" s="104"/>
      <c r="S572" s="104"/>
      <c r="T572" s="104"/>
      <c r="U572" s="104"/>
      <c r="V572" s="104"/>
      <c r="W572" s="104"/>
      <c r="X572" s="104"/>
      <c r="Y572" s="104"/>
      <c r="Z572" s="104"/>
      <c r="AA572" s="104"/>
      <c r="AB572" s="104"/>
      <c r="AC572" s="104"/>
    </row>
    <row r="573" spans="1:29">
      <c r="A573" s="104"/>
      <c r="B573" s="147"/>
      <c r="C573" s="112"/>
      <c r="D573" s="100"/>
      <c r="E573" s="147"/>
      <c r="F573" s="203"/>
      <c r="G573" s="104"/>
      <c r="H573" s="104"/>
      <c r="I573" s="104"/>
      <c r="J573" s="104"/>
      <c r="K573" s="104"/>
      <c r="L573" s="104"/>
      <c r="M573" s="104"/>
      <c r="N573" s="104"/>
      <c r="O573" s="104"/>
      <c r="P573" s="104"/>
      <c r="Q573" s="104"/>
      <c r="R573" s="104"/>
      <c r="S573" s="104"/>
      <c r="T573" s="104"/>
      <c r="U573" s="104"/>
      <c r="V573" s="104"/>
      <c r="W573" s="104"/>
      <c r="X573" s="104"/>
      <c r="Y573" s="104"/>
      <c r="Z573" s="104"/>
      <c r="AA573" s="104"/>
      <c r="AB573" s="104"/>
      <c r="AC573" s="104"/>
    </row>
    <row r="574" spans="1:29">
      <c r="A574" s="104"/>
      <c r="B574" s="147"/>
      <c r="C574" s="112"/>
      <c r="D574" s="100"/>
      <c r="E574" s="147"/>
      <c r="F574" s="203"/>
      <c r="G574" s="104"/>
      <c r="H574" s="104"/>
      <c r="I574" s="104"/>
      <c r="J574" s="104"/>
      <c r="K574" s="104"/>
      <c r="L574" s="104"/>
      <c r="M574" s="104"/>
      <c r="N574" s="104"/>
      <c r="O574" s="104"/>
      <c r="P574" s="104"/>
      <c r="Q574" s="104"/>
      <c r="R574" s="104"/>
      <c r="S574" s="104"/>
      <c r="T574" s="104"/>
      <c r="U574" s="104"/>
      <c r="V574" s="104"/>
      <c r="W574" s="104"/>
      <c r="X574" s="104"/>
      <c r="Y574" s="104"/>
      <c r="Z574" s="104"/>
      <c r="AA574" s="104"/>
      <c r="AB574" s="104"/>
      <c r="AC574" s="104"/>
    </row>
    <row r="575" spans="1:29">
      <c r="A575" s="104"/>
      <c r="B575" s="147"/>
      <c r="C575" s="112"/>
      <c r="D575" s="100"/>
      <c r="E575" s="147"/>
      <c r="F575" s="203"/>
      <c r="G575" s="104"/>
      <c r="H575" s="104"/>
      <c r="I575" s="104"/>
      <c r="J575" s="104"/>
      <c r="K575" s="104"/>
      <c r="L575" s="104"/>
      <c r="M575" s="104"/>
      <c r="N575" s="104"/>
      <c r="O575" s="104"/>
      <c r="P575" s="104"/>
      <c r="Q575" s="104"/>
      <c r="R575" s="104"/>
      <c r="S575" s="104"/>
      <c r="T575" s="104"/>
      <c r="U575" s="104"/>
      <c r="V575" s="104"/>
      <c r="W575" s="104"/>
      <c r="X575" s="104"/>
      <c r="Y575" s="104"/>
      <c r="Z575" s="104"/>
      <c r="AA575" s="104"/>
      <c r="AB575" s="104"/>
      <c r="AC575" s="104"/>
    </row>
    <row r="576" spans="1:29">
      <c r="A576" s="104"/>
      <c r="B576" s="147"/>
      <c r="C576" s="112"/>
      <c r="D576" s="100"/>
      <c r="E576" s="147"/>
      <c r="F576" s="203"/>
      <c r="G576" s="104"/>
      <c r="H576" s="104"/>
      <c r="I576" s="104"/>
      <c r="J576" s="104"/>
      <c r="K576" s="104"/>
      <c r="L576" s="104"/>
      <c r="M576" s="104"/>
      <c r="N576" s="104"/>
      <c r="O576" s="104"/>
      <c r="P576" s="104"/>
      <c r="Q576" s="104"/>
      <c r="R576" s="104"/>
      <c r="S576" s="104"/>
      <c r="T576" s="104"/>
      <c r="U576" s="104"/>
      <c r="V576" s="104"/>
      <c r="W576" s="104"/>
      <c r="X576" s="104"/>
      <c r="Y576" s="104"/>
      <c r="Z576" s="104"/>
      <c r="AA576" s="104"/>
      <c r="AB576" s="104"/>
      <c r="AC576" s="104"/>
    </row>
    <row r="577" spans="1:29">
      <c r="A577" s="104"/>
      <c r="B577" s="147"/>
      <c r="C577" s="112"/>
      <c r="D577" s="100"/>
      <c r="E577" s="147"/>
      <c r="F577" s="203"/>
      <c r="G577" s="104"/>
      <c r="H577" s="104"/>
      <c r="I577" s="104"/>
      <c r="J577" s="104"/>
      <c r="K577" s="104"/>
      <c r="L577" s="104"/>
      <c r="M577" s="104"/>
      <c r="N577" s="104"/>
      <c r="O577" s="104"/>
      <c r="P577" s="104"/>
      <c r="Q577" s="104"/>
      <c r="R577" s="104"/>
      <c r="S577" s="104"/>
      <c r="T577" s="104"/>
      <c r="U577" s="104"/>
      <c r="V577" s="104"/>
      <c r="W577" s="104"/>
      <c r="X577" s="104"/>
      <c r="Y577" s="104"/>
      <c r="Z577" s="104"/>
      <c r="AA577" s="104"/>
      <c r="AB577" s="104"/>
      <c r="AC577" s="104"/>
    </row>
    <row r="578" spans="1:29">
      <c r="A578" s="104"/>
      <c r="B578" s="147"/>
      <c r="C578" s="112"/>
      <c r="D578" s="100"/>
      <c r="E578" s="147"/>
      <c r="F578" s="203"/>
      <c r="G578" s="104"/>
      <c r="H578" s="104"/>
      <c r="I578" s="104"/>
      <c r="J578" s="104"/>
      <c r="K578" s="104"/>
      <c r="L578" s="104"/>
      <c r="M578" s="104"/>
      <c r="N578" s="104"/>
      <c r="O578" s="104"/>
      <c r="P578" s="104"/>
      <c r="Q578" s="104"/>
      <c r="R578" s="104"/>
      <c r="S578" s="104"/>
      <c r="T578" s="104"/>
      <c r="U578" s="104"/>
      <c r="V578" s="104"/>
      <c r="W578" s="104"/>
      <c r="X578" s="104"/>
      <c r="Y578" s="104"/>
      <c r="Z578" s="104"/>
      <c r="AA578" s="104"/>
      <c r="AB578" s="104"/>
      <c r="AC578" s="104"/>
    </row>
    <row r="579" spans="1:29">
      <c r="A579" s="104"/>
      <c r="B579" s="147"/>
      <c r="C579" s="112"/>
      <c r="D579" s="100"/>
      <c r="E579" s="147"/>
      <c r="F579" s="203"/>
      <c r="G579" s="104"/>
      <c r="H579" s="104"/>
      <c r="I579" s="104"/>
      <c r="J579" s="104"/>
      <c r="K579" s="104"/>
      <c r="L579" s="104"/>
      <c r="M579" s="104"/>
      <c r="N579" s="104"/>
      <c r="O579" s="104"/>
      <c r="P579" s="104"/>
      <c r="Q579" s="104"/>
      <c r="R579" s="104"/>
      <c r="S579" s="104"/>
      <c r="T579" s="104"/>
      <c r="U579" s="104"/>
      <c r="V579" s="104"/>
      <c r="W579" s="104"/>
      <c r="X579" s="104"/>
      <c r="Y579" s="104"/>
      <c r="Z579" s="104"/>
      <c r="AA579" s="104"/>
      <c r="AB579" s="104"/>
      <c r="AC579" s="104"/>
    </row>
    <row r="580" spans="1:29">
      <c r="A580" s="104"/>
      <c r="B580" s="147"/>
      <c r="C580" s="112"/>
      <c r="D580" s="100"/>
      <c r="E580" s="147"/>
      <c r="F580" s="203"/>
      <c r="G580" s="104"/>
      <c r="H580" s="104"/>
      <c r="I580" s="104"/>
      <c r="J580" s="104"/>
      <c r="K580" s="104"/>
      <c r="L580" s="104"/>
      <c r="M580" s="104"/>
      <c r="N580" s="104"/>
      <c r="O580" s="104"/>
      <c r="P580" s="104"/>
      <c r="Q580" s="104"/>
      <c r="R580" s="104"/>
      <c r="S580" s="104"/>
      <c r="T580" s="104"/>
      <c r="U580" s="104"/>
      <c r="V580" s="104"/>
      <c r="W580" s="104"/>
      <c r="X580" s="104"/>
      <c r="Y580" s="104"/>
      <c r="Z580" s="104"/>
      <c r="AA580" s="104"/>
      <c r="AB580" s="104"/>
      <c r="AC580" s="104"/>
    </row>
    <row r="581" spans="1:29">
      <c r="A581" s="104"/>
      <c r="B581" s="147"/>
      <c r="C581" s="112"/>
      <c r="D581" s="100"/>
      <c r="E581" s="147"/>
      <c r="F581" s="203"/>
      <c r="G581" s="104"/>
      <c r="H581" s="104"/>
      <c r="I581" s="104"/>
      <c r="J581" s="104"/>
      <c r="K581" s="104"/>
      <c r="L581" s="104"/>
      <c r="M581" s="104"/>
      <c r="N581" s="104"/>
      <c r="O581" s="104"/>
      <c r="P581" s="104"/>
      <c r="Q581" s="104"/>
      <c r="R581" s="104"/>
      <c r="S581" s="104"/>
      <c r="T581" s="104"/>
      <c r="U581" s="104"/>
      <c r="V581" s="104"/>
      <c r="W581" s="104"/>
      <c r="X581" s="104"/>
      <c r="Y581" s="104"/>
      <c r="Z581" s="104"/>
      <c r="AA581" s="104"/>
      <c r="AB581" s="104"/>
      <c r="AC581" s="104"/>
    </row>
    <row r="582" spans="1:29">
      <c r="A582" s="104"/>
      <c r="B582" s="147"/>
      <c r="C582" s="112"/>
      <c r="D582" s="100"/>
      <c r="E582" s="147"/>
      <c r="F582" s="203"/>
      <c r="G582" s="104"/>
      <c r="H582" s="104"/>
      <c r="I582" s="104"/>
      <c r="J582" s="104"/>
      <c r="K582" s="104"/>
      <c r="L582" s="104"/>
      <c r="M582" s="104"/>
      <c r="N582" s="104"/>
      <c r="O582" s="104"/>
      <c r="P582" s="104"/>
      <c r="Q582" s="104"/>
      <c r="R582" s="104"/>
      <c r="S582" s="104"/>
      <c r="T582" s="104"/>
      <c r="U582" s="104"/>
      <c r="V582" s="104"/>
      <c r="W582" s="104"/>
      <c r="X582" s="104"/>
      <c r="Y582" s="104"/>
      <c r="Z582" s="104"/>
      <c r="AA582" s="104"/>
      <c r="AB582" s="104"/>
      <c r="AC582" s="104"/>
    </row>
    <row r="583" spans="1:29">
      <c r="A583" s="104"/>
      <c r="B583" s="147"/>
      <c r="C583" s="112"/>
      <c r="D583" s="100"/>
      <c r="E583" s="147"/>
      <c r="F583" s="203"/>
      <c r="G583" s="104"/>
      <c r="H583" s="104"/>
      <c r="I583" s="104"/>
      <c r="J583" s="104"/>
      <c r="K583" s="104"/>
      <c r="L583" s="104"/>
      <c r="M583" s="104"/>
      <c r="N583" s="104"/>
      <c r="O583" s="104"/>
      <c r="P583" s="104"/>
      <c r="Q583" s="104"/>
      <c r="R583" s="104"/>
      <c r="S583" s="104"/>
      <c r="T583" s="104"/>
      <c r="U583" s="104"/>
      <c r="V583" s="104"/>
      <c r="W583" s="104"/>
      <c r="X583" s="104"/>
      <c r="Y583" s="104"/>
      <c r="Z583" s="104"/>
      <c r="AA583" s="104"/>
      <c r="AB583" s="104"/>
      <c r="AC583" s="104"/>
    </row>
    <row r="584" spans="1:29">
      <c r="A584" s="104"/>
      <c r="B584" s="147"/>
      <c r="C584" s="112"/>
      <c r="D584" s="100"/>
      <c r="E584" s="147"/>
      <c r="F584" s="203"/>
      <c r="G584" s="104"/>
      <c r="H584" s="104"/>
      <c r="I584" s="104"/>
      <c r="J584" s="104"/>
      <c r="K584" s="104"/>
      <c r="L584" s="104"/>
      <c r="M584" s="104"/>
      <c r="N584" s="104"/>
      <c r="O584" s="104"/>
      <c r="P584" s="104"/>
      <c r="Q584" s="104"/>
      <c r="R584" s="104"/>
      <c r="S584" s="104"/>
      <c r="T584" s="104"/>
      <c r="U584" s="104"/>
      <c r="V584" s="104"/>
      <c r="W584" s="104"/>
      <c r="X584" s="104"/>
      <c r="Y584" s="104"/>
      <c r="Z584" s="104"/>
      <c r="AA584" s="104"/>
      <c r="AB584" s="104"/>
      <c r="AC584" s="104"/>
    </row>
    <row r="585" spans="1:29">
      <c r="A585" s="104"/>
      <c r="B585" s="147"/>
      <c r="C585" s="112"/>
      <c r="D585" s="100"/>
      <c r="E585" s="147"/>
      <c r="F585" s="203"/>
      <c r="G585" s="104"/>
      <c r="H585" s="104"/>
      <c r="I585" s="104"/>
      <c r="J585" s="104"/>
      <c r="K585" s="104"/>
      <c r="L585" s="104"/>
      <c r="M585" s="104"/>
      <c r="N585" s="104"/>
      <c r="O585" s="104"/>
      <c r="P585" s="104"/>
      <c r="Q585" s="104"/>
      <c r="R585" s="104"/>
      <c r="S585" s="104"/>
      <c r="T585" s="104"/>
      <c r="U585" s="104"/>
      <c r="V585" s="104"/>
      <c r="W585" s="104"/>
      <c r="X585" s="104"/>
      <c r="Y585" s="104"/>
      <c r="Z585" s="104"/>
      <c r="AA585" s="104"/>
      <c r="AB585" s="104"/>
      <c r="AC585" s="104"/>
    </row>
    <row r="586" spans="1:29">
      <c r="A586" s="104"/>
      <c r="B586" s="147"/>
      <c r="C586" s="112"/>
      <c r="D586" s="100"/>
      <c r="E586" s="147"/>
      <c r="F586" s="203"/>
      <c r="G586" s="104"/>
      <c r="H586" s="104"/>
      <c r="I586" s="104"/>
      <c r="J586" s="104"/>
      <c r="K586" s="104"/>
      <c r="L586" s="104"/>
      <c r="M586" s="104"/>
      <c r="N586" s="104"/>
      <c r="O586" s="104"/>
      <c r="P586" s="104"/>
      <c r="Q586" s="104"/>
      <c r="R586" s="104"/>
      <c r="S586" s="104"/>
      <c r="T586" s="104"/>
      <c r="U586" s="104"/>
      <c r="V586" s="104"/>
      <c r="W586" s="104"/>
      <c r="X586" s="104"/>
      <c r="Y586" s="104"/>
      <c r="Z586" s="104"/>
      <c r="AA586" s="104"/>
      <c r="AB586" s="104"/>
      <c r="AC586" s="104"/>
    </row>
    <row r="587" spans="1:29">
      <c r="A587" s="104"/>
      <c r="B587" s="147"/>
      <c r="C587" s="112"/>
      <c r="D587" s="100"/>
      <c r="E587" s="147"/>
      <c r="F587" s="203"/>
      <c r="G587" s="104"/>
      <c r="H587" s="104"/>
      <c r="I587" s="104"/>
      <c r="J587" s="104"/>
      <c r="K587" s="104"/>
      <c r="L587" s="104"/>
      <c r="M587" s="104"/>
      <c r="N587" s="104"/>
      <c r="O587" s="104"/>
      <c r="P587" s="104"/>
      <c r="Q587" s="104"/>
      <c r="R587" s="104"/>
      <c r="S587" s="104"/>
      <c r="T587" s="104"/>
      <c r="U587" s="104"/>
      <c r="V587" s="104"/>
      <c r="W587" s="104"/>
      <c r="X587" s="104"/>
      <c r="Y587" s="104"/>
      <c r="Z587" s="104"/>
      <c r="AA587" s="104"/>
      <c r="AB587" s="104"/>
      <c r="AC587" s="104"/>
    </row>
    <row r="588" spans="1:29">
      <c r="A588" s="104"/>
      <c r="B588" s="147"/>
      <c r="C588" s="112"/>
      <c r="D588" s="100"/>
      <c r="E588" s="147"/>
      <c r="F588" s="203"/>
      <c r="G588" s="104"/>
      <c r="H588" s="104"/>
      <c r="I588" s="104"/>
      <c r="J588" s="104"/>
      <c r="K588" s="104"/>
      <c r="L588" s="104"/>
      <c r="M588" s="104"/>
      <c r="N588" s="104"/>
      <c r="O588" s="104"/>
      <c r="P588" s="104"/>
      <c r="Q588" s="104"/>
      <c r="R588" s="104"/>
      <c r="S588" s="104"/>
      <c r="T588" s="104"/>
      <c r="U588" s="104"/>
      <c r="V588" s="104"/>
      <c r="W588" s="104"/>
      <c r="X588" s="104"/>
      <c r="Y588" s="104"/>
      <c r="Z588" s="104"/>
      <c r="AA588" s="104"/>
      <c r="AB588" s="104"/>
      <c r="AC588" s="104"/>
    </row>
    <row r="589" spans="1:29">
      <c r="A589" s="104"/>
      <c r="B589" s="147"/>
      <c r="C589" s="112"/>
      <c r="D589" s="100"/>
      <c r="E589" s="147"/>
      <c r="F589" s="203"/>
      <c r="G589" s="104"/>
      <c r="H589" s="104"/>
      <c r="I589" s="104"/>
      <c r="J589" s="104"/>
      <c r="K589" s="104"/>
      <c r="L589" s="104"/>
      <c r="M589" s="104"/>
      <c r="N589" s="104"/>
      <c r="O589" s="104"/>
      <c r="P589" s="104"/>
      <c r="Q589" s="104"/>
      <c r="R589" s="104"/>
      <c r="S589" s="104"/>
      <c r="T589" s="104"/>
      <c r="U589" s="104"/>
      <c r="V589" s="104"/>
      <c r="W589" s="104"/>
      <c r="X589" s="104"/>
      <c r="Y589" s="104"/>
      <c r="Z589" s="104"/>
      <c r="AA589" s="104"/>
      <c r="AB589" s="104"/>
      <c r="AC589" s="104"/>
    </row>
    <row r="590" spans="1:29">
      <c r="A590" s="104"/>
      <c r="B590" s="147"/>
      <c r="C590" s="112"/>
      <c r="D590" s="100"/>
      <c r="E590" s="147"/>
      <c r="F590" s="203"/>
      <c r="G590" s="104"/>
      <c r="H590" s="104"/>
      <c r="I590" s="104"/>
      <c r="J590" s="104"/>
      <c r="K590" s="104"/>
      <c r="L590" s="104"/>
      <c r="M590" s="104"/>
      <c r="N590" s="104"/>
      <c r="O590" s="104"/>
      <c r="P590" s="104"/>
      <c r="Q590" s="104"/>
      <c r="R590" s="104"/>
      <c r="S590" s="104"/>
      <c r="T590" s="104"/>
      <c r="U590" s="104"/>
      <c r="V590" s="104"/>
      <c r="W590" s="104"/>
      <c r="X590" s="104"/>
      <c r="Y590" s="104"/>
      <c r="Z590" s="104"/>
      <c r="AA590" s="104"/>
      <c r="AB590" s="104"/>
      <c r="AC590" s="104"/>
    </row>
    <row r="591" spans="1:29">
      <c r="A591" s="104"/>
      <c r="B591" s="147"/>
      <c r="C591" s="112"/>
      <c r="D591" s="100"/>
      <c r="E591" s="147"/>
      <c r="F591" s="203"/>
      <c r="G591" s="104"/>
      <c r="H591" s="104"/>
      <c r="I591" s="104"/>
      <c r="J591" s="104"/>
      <c r="K591" s="104"/>
      <c r="L591" s="104"/>
      <c r="M591" s="104"/>
      <c r="N591" s="104"/>
      <c r="O591" s="104"/>
      <c r="P591" s="104"/>
      <c r="Q591" s="104"/>
      <c r="R591" s="104"/>
      <c r="S591" s="104"/>
      <c r="T591" s="104"/>
      <c r="U591" s="104"/>
      <c r="V591" s="104"/>
      <c r="W591" s="104"/>
      <c r="X591" s="104"/>
      <c r="Y591" s="104"/>
      <c r="Z591" s="104"/>
      <c r="AA591" s="104"/>
      <c r="AB591" s="104"/>
      <c r="AC591" s="104"/>
    </row>
    <row r="592" spans="1:29">
      <c r="A592" s="104"/>
      <c r="B592" s="147"/>
      <c r="C592" s="112"/>
      <c r="D592" s="100"/>
      <c r="E592" s="147"/>
      <c r="F592" s="203"/>
      <c r="G592" s="104"/>
      <c r="H592" s="104"/>
      <c r="I592" s="104"/>
      <c r="J592" s="104"/>
      <c r="K592" s="104"/>
      <c r="L592" s="104"/>
      <c r="M592" s="104"/>
      <c r="N592" s="104"/>
      <c r="O592" s="104"/>
      <c r="P592" s="104"/>
      <c r="Q592" s="104"/>
      <c r="R592" s="104"/>
      <c r="S592" s="104"/>
      <c r="T592" s="104"/>
      <c r="U592" s="104"/>
      <c r="V592" s="104"/>
      <c r="W592" s="104"/>
      <c r="X592" s="104"/>
      <c r="Y592" s="104"/>
      <c r="Z592" s="104"/>
      <c r="AA592" s="104"/>
      <c r="AB592" s="104"/>
      <c r="AC592" s="104"/>
    </row>
    <row r="593" spans="1:29">
      <c r="A593" s="104"/>
      <c r="B593" s="147"/>
      <c r="C593" s="112"/>
      <c r="D593" s="100"/>
      <c r="E593" s="147"/>
      <c r="F593" s="203"/>
      <c r="G593" s="104"/>
      <c r="H593" s="104"/>
      <c r="I593" s="104"/>
      <c r="J593" s="104"/>
      <c r="K593" s="104"/>
      <c r="L593" s="104"/>
      <c r="M593" s="104"/>
      <c r="N593" s="104"/>
      <c r="O593" s="104"/>
      <c r="P593" s="104"/>
      <c r="Q593" s="104"/>
      <c r="R593" s="104"/>
      <c r="S593" s="104"/>
      <c r="T593" s="104"/>
      <c r="U593" s="104"/>
      <c r="V593" s="104"/>
      <c r="W593" s="104"/>
      <c r="X593" s="104"/>
      <c r="Y593" s="104"/>
      <c r="Z593" s="104"/>
      <c r="AA593" s="104"/>
      <c r="AB593" s="104"/>
      <c r="AC593" s="104"/>
    </row>
    <row r="594" spans="1:29">
      <c r="A594" s="104"/>
      <c r="B594" s="147"/>
      <c r="C594" s="112"/>
      <c r="D594" s="100"/>
      <c r="E594" s="147"/>
      <c r="F594" s="203"/>
      <c r="G594" s="104"/>
      <c r="H594" s="104"/>
      <c r="I594" s="104"/>
      <c r="J594" s="104"/>
      <c r="K594" s="104"/>
      <c r="L594" s="104"/>
      <c r="M594" s="104"/>
      <c r="N594" s="104"/>
      <c r="O594" s="104"/>
      <c r="P594" s="104"/>
      <c r="Q594" s="104"/>
      <c r="R594" s="104"/>
      <c r="S594" s="104"/>
      <c r="T594" s="104"/>
      <c r="U594" s="104"/>
      <c r="V594" s="104"/>
      <c r="W594" s="104"/>
      <c r="X594" s="104"/>
      <c r="Y594" s="104"/>
      <c r="Z594" s="104"/>
      <c r="AA594" s="104"/>
      <c r="AB594" s="104"/>
      <c r="AC594" s="104"/>
    </row>
    <row r="595" spans="1:29">
      <c r="A595" s="104"/>
      <c r="B595" s="147"/>
      <c r="C595" s="112"/>
      <c r="D595" s="100"/>
      <c r="E595" s="147"/>
      <c r="F595" s="203"/>
      <c r="G595" s="104"/>
      <c r="H595" s="104"/>
      <c r="I595" s="104"/>
      <c r="J595" s="104"/>
      <c r="K595" s="104"/>
      <c r="L595" s="104"/>
      <c r="M595" s="104"/>
      <c r="N595" s="104"/>
      <c r="O595" s="104"/>
      <c r="P595" s="104"/>
      <c r="Q595" s="104"/>
      <c r="R595" s="104"/>
      <c r="S595" s="104"/>
      <c r="T595" s="104"/>
      <c r="U595" s="104"/>
      <c r="V595" s="104"/>
      <c r="W595" s="104"/>
      <c r="X595" s="104"/>
      <c r="Y595" s="104"/>
      <c r="Z595" s="104"/>
      <c r="AA595" s="104"/>
      <c r="AB595" s="104"/>
      <c r="AC595" s="104"/>
    </row>
    <row r="596" spans="1:29">
      <c r="A596" s="104"/>
      <c r="B596" s="147"/>
      <c r="C596" s="112"/>
      <c r="D596" s="100"/>
      <c r="E596" s="147"/>
      <c r="F596" s="203"/>
      <c r="G596" s="104"/>
      <c r="H596" s="104"/>
      <c r="I596" s="104"/>
      <c r="J596" s="104"/>
      <c r="K596" s="104"/>
      <c r="L596" s="104"/>
      <c r="M596" s="104"/>
      <c r="N596" s="104"/>
      <c r="O596" s="104"/>
      <c r="P596" s="104"/>
      <c r="Q596" s="104"/>
      <c r="R596" s="104"/>
      <c r="S596" s="104"/>
      <c r="T596" s="104"/>
      <c r="U596" s="104"/>
      <c r="V596" s="104"/>
      <c r="W596" s="104"/>
      <c r="X596" s="104"/>
      <c r="Y596" s="104"/>
      <c r="Z596" s="104"/>
      <c r="AA596" s="104"/>
      <c r="AB596" s="104"/>
      <c r="AC596" s="104"/>
    </row>
    <row r="597" spans="1:29">
      <c r="A597" s="104"/>
      <c r="B597" s="147"/>
      <c r="C597" s="112"/>
      <c r="D597" s="100"/>
      <c r="E597" s="147"/>
      <c r="F597" s="203"/>
      <c r="G597" s="104"/>
      <c r="H597" s="104"/>
      <c r="I597" s="104"/>
      <c r="J597" s="104"/>
      <c r="K597" s="104"/>
      <c r="L597" s="104"/>
      <c r="M597" s="104"/>
      <c r="N597" s="104"/>
      <c r="O597" s="104"/>
      <c r="P597" s="104"/>
      <c r="Q597" s="104"/>
      <c r="R597" s="104"/>
      <c r="S597" s="104"/>
      <c r="T597" s="104"/>
      <c r="U597" s="104"/>
      <c r="V597" s="104"/>
      <c r="W597" s="104"/>
      <c r="X597" s="104"/>
      <c r="Y597" s="104"/>
      <c r="Z597" s="104"/>
      <c r="AA597" s="104"/>
      <c r="AB597" s="104"/>
      <c r="AC597" s="104"/>
    </row>
    <row r="598" spans="1:29">
      <c r="A598" s="104"/>
      <c r="B598" s="147"/>
      <c r="C598" s="112"/>
      <c r="D598" s="100"/>
      <c r="E598" s="147"/>
      <c r="F598" s="203"/>
      <c r="G598" s="104"/>
      <c r="H598" s="104"/>
      <c r="I598" s="104"/>
      <c r="J598" s="104"/>
      <c r="K598" s="104"/>
      <c r="L598" s="104"/>
      <c r="M598" s="104"/>
      <c r="N598" s="104"/>
      <c r="O598" s="104"/>
      <c r="P598" s="104"/>
      <c r="Q598" s="104"/>
      <c r="R598" s="104"/>
      <c r="S598" s="104"/>
      <c r="T598" s="104"/>
      <c r="U598" s="104"/>
      <c r="V598" s="104"/>
      <c r="W598" s="104"/>
      <c r="X598" s="104"/>
      <c r="Y598" s="104"/>
      <c r="Z598" s="104"/>
      <c r="AA598" s="104"/>
      <c r="AB598" s="104"/>
      <c r="AC598" s="104"/>
    </row>
    <row r="599" spans="1:29">
      <c r="A599" s="104"/>
      <c r="B599" s="147"/>
      <c r="C599" s="112"/>
      <c r="D599" s="100"/>
      <c r="E599" s="147"/>
      <c r="F599" s="203"/>
      <c r="G599" s="104"/>
      <c r="H599" s="104"/>
      <c r="I599" s="104"/>
      <c r="J599" s="104"/>
      <c r="K599" s="104"/>
      <c r="L599" s="104"/>
      <c r="M599" s="104"/>
      <c r="N599" s="104"/>
      <c r="O599" s="104"/>
      <c r="P599" s="104"/>
      <c r="Q599" s="104"/>
      <c r="R599" s="104"/>
      <c r="S599" s="104"/>
      <c r="T599" s="104"/>
      <c r="U599" s="104"/>
      <c r="V599" s="104"/>
      <c r="W599" s="104"/>
      <c r="X599" s="104"/>
      <c r="Y599" s="104"/>
      <c r="Z599" s="104"/>
      <c r="AA599" s="104"/>
      <c r="AB599" s="104"/>
      <c r="AC599" s="104"/>
    </row>
    <row r="600" spans="1:29">
      <c r="A600" s="104"/>
      <c r="B600" s="147"/>
      <c r="C600" s="112"/>
      <c r="D600" s="100"/>
      <c r="E600" s="147"/>
      <c r="F600" s="203"/>
      <c r="G600" s="104"/>
      <c r="H600" s="104"/>
      <c r="I600" s="104"/>
      <c r="J600" s="104"/>
      <c r="K600" s="104"/>
      <c r="L600" s="104"/>
      <c r="M600" s="104"/>
      <c r="N600" s="104"/>
      <c r="O600" s="104"/>
      <c r="P600" s="104"/>
      <c r="Q600" s="104"/>
      <c r="R600" s="104"/>
      <c r="S600" s="104"/>
      <c r="T600" s="104"/>
      <c r="U600" s="104"/>
      <c r="V600" s="104"/>
      <c r="W600" s="104"/>
      <c r="X600" s="104"/>
      <c r="Y600" s="104"/>
      <c r="Z600" s="104"/>
      <c r="AA600" s="104"/>
      <c r="AB600" s="104"/>
      <c r="AC600" s="104"/>
    </row>
    <row r="601" spans="1:29">
      <c r="A601" s="104"/>
      <c r="B601" s="147"/>
      <c r="C601" s="112"/>
      <c r="D601" s="100"/>
      <c r="E601" s="147"/>
      <c r="F601" s="203"/>
      <c r="G601" s="104"/>
      <c r="H601" s="104"/>
      <c r="I601" s="104"/>
      <c r="J601" s="104"/>
      <c r="K601" s="104"/>
      <c r="L601" s="104"/>
      <c r="M601" s="104"/>
      <c r="N601" s="104"/>
      <c r="O601" s="104"/>
      <c r="P601" s="104"/>
      <c r="Q601" s="104"/>
      <c r="R601" s="104"/>
      <c r="S601" s="104"/>
      <c r="T601" s="104"/>
      <c r="U601" s="104"/>
      <c r="V601" s="104"/>
      <c r="W601" s="104"/>
      <c r="X601" s="104"/>
      <c r="Y601" s="104"/>
      <c r="Z601" s="104"/>
      <c r="AA601" s="104"/>
      <c r="AB601" s="104"/>
      <c r="AC601" s="104"/>
    </row>
    <row r="602" spans="1:29">
      <c r="A602" s="104"/>
      <c r="B602" s="147"/>
      <c r="C602" s="112"/>
      <c r="D602" s="100"/>
      <c r="E602" s="147"/>
      <c r="F602" s="203"/>
      <c r="G602" s="104"/>
      <c r="H602" s="104"/>
      <c r="I602" s="104"/>
      <c r="J602" s="104"/>
      <c r="K602" s="104"/>
      <c r="L602" s="104"/>
      <c r="M602" s="104"/>
      <c r="N602" s="104"/>
      <c r="O602" s="104"/>
      <c r="P602" s="104"/>
      <c r="Q602" s="104"/>
      <c r="R602" s="104"/>
      <c r="S602" s="104"/>
      <c r="T602" s="104"/>
      <c r="U602" s="104"/>
      <c r="V602" s="104"/>
      <c r="W602" s="104"/>
      <c r="X602" s="104"/>
      <c r="Y602" s="104"/>
      <c r="Z602" s="104"/>
      <c r="AA602" s="104"/>
      <c r="AB602" s="104"/>
      <c r="AC602" s="104"/>
    </row>
    <row r="603" spans="1:29">
      <c r="A603" s="104"/>
      <c r="B603" s="147"/>
      <c r="C603" s="112"/>
      <c r="D603" s="100"/>
      <c r="E603" s="147"/>
      <c r="F603" s="203"/>
      <c r="G603" s="104"/>
      <c r="H603" s="104"/>
      <c r="I603" s="104"/>
      <c r="J603" s="104"/>
      <c r="K603" s="104"/>
      <c r="L603" s="104"/>
      <c r="M603" s="104"/>
      <c r="N603" s="104"/>
      <c r="O603" s="104"/>
      <c r="P603" s="104"/>
      <c r="Q603" s="104"/>
      <c r="R603" s="104"/>
      <c r="S603" s="104"/>
      <c r="T603" s="104"/>
      <c r="U603" s="104"/>
      <c r="V603" s="104"/>
      <c r="W603" s="104"/>
      <c r="X603" s="104"/>
      <c r="Y603" s="104"/>
      <c r="Z603" s="104"/>
      <c r="AA603" s="104"/>
      <c r="AB603" s="104"/>
      <c r="AC603" s="104"/>
    </row>
    <row r="604" spans="1:29">
      <c r="A604" s="104"/>
      <c r="B604" s="147"/>
      <c r="C604" s="112"/>
      <c r="D604" s="100"/>
      <c r="E604" s="147"/>
      <c r="F604" s="203"/>
      <c r="G604" s="104"/>
      <c r="H604" s="104"/>
      <c r="I604" s="104"/>
      <c r="J604" s="104"/>
      <c r="K604" s="104"/>
      <c r="L604" s="104"/>
      <c r="M604" s="104"/>
      <c r="N604" s="104"/>
      <c r="O604" s="104"/>
      <c r="P604" s="104"/>
      <c r="Q604" s="104"/>
      <c r="R604" s="104"/>
      <c r="S604" s="104"/>
      <c r="T604" s="104"/>
      <c r="U604" s="104"/>
      <c r="V604" s="104"/>
      <c r="W604" s="104"/>
      <c r="X604" s="104"/>
      <c r="Y604" s="104"/>
      <c r="Z604" s="104"/>
      <c r="AA604" s="104"/>
      <c r="AB604" s="104"/>
      <c r="AC604" s="104"/>
    </row>
    <row r="605" spans="1:29">
      <c r="A605" s="104"/>
      <c r="B605" s="147"/>
      <c r="C605" s="112"/>
      <c r="D605" s="100"/>
      <c r="E605" s="147"/>
      <c r="F605" s="203"/>
      <c r="G605" s="104"/>
      <c r="H605" s="104"/>
      <c r="I605" s="104"/>
      <c r="J605" s="104"/>
      <c r="K605" s="104"/>
      <c r="L605" s="104"/>
      <c r="M605" s="104"/>
      <c r="N605" s="104"/>
      <c r="O605" s="104"/>
      <c r="P605" s="104"/>
      <c r="Q605" s="104"/>
      <c r="R605" s="104"/>
      <c r="S605" s="104"/>
      <c r="T605" s="104"/>
      <c r="U605" s="104"/>
      <c r="V605" s="104"/>
      <c r="W605" s="104"/>
      <c r="X605" s="104"/>
      <c r="Y605" s="104"/>
      <c r="Z605" s="104"/>
      <c r="AA605" s="104"/>
      <c r="AB605" s="104"/>
      <c r="AC605" s="104"/>
    </row>
    <row r="606" spans="1:29">
      <c r="A606" s="104"/>
      <c r="B606" s="147"/>
      <c r="C606" s="112"/>
      <c r="D606" s="100"/>
      <c r="E606" s="147"/>
      <c r="F606" s="203"/>
      <c r="G606" s="104"/>
      <c r="H606" s="104"/>
      <c r="I606" s="104"/>
      <c r="J606" s="104"/>
      <c r="K606" s="104"/>
      <c r="L606" s="104"/>
      <c r="M606" s="104"/>
      <c r="N606" s="104"/>
      <c r="O606" s="104"/>
      <c r="P606" s="104"/>
      <c r="Q606" s="104"/>
      <c r="R606" s="104"/>
      <c r="S606" s="104"/>
      <c r="T606" s="104"/>
      <c r="U606" s="104"/>
      <c r="V606" s="104"/>
      <c r="W606" s="104"/>
      <c r="X606" s="104"/>
      <c r="Y606" s="104"/>
      <c r="Z606" s="104"/>
      <c r="AA606" s="104"/>
      <c r="AB606" s="104"/>
      <c r="AC606" s="104"/>
    </row>
    <row r="607" spans="1:29">
      <c r="A607" s="104"/>
      <c r="B607" s="147"/>
      <c r="C607" s="112"/>
      <c r="D607" s="100"/>
      <c r="E607" s="147"/>
      <c r="F607" s="203"/>
      <c r="G607" s="104"/>
      <c r="H607" s="104"/>
      <c r="I607" s="104"/>
      <c r="J607" s="104"/>
      <c r="K607" s="104"/>
      <c r="L607" s="104"/>
      <c r="M607" s="104"/>
      <c r="N607" s="104"/>
      <c r="O607" s="104"/>
      <c r="P607" s="104"/>
      <c r="Q607" s="104"/>
      <c r="R607" s="104"/>
      <c r="S607" s="104"/>
      <c r="T607" s="104"/>
      <c r="U607" s="104"/>
      <c r="V607" s="104"/>
      <c r="W607" s="104"/>
      <c r="X607" s="104"/>
      <c r="Y607" s="104"/>
      <c r="Z607" s="104"/>
      <c r="AA607" s="104"/>
      <c r="AB607" s="104"/>
      <c r="AC607" s="104"/>
    </row>
    <row r="608" spans="1:29">
      <c r="A608" s="104"/>
      <c r="B608" s="147"/>
      <c r="C608" s="112"/>
      <c r="D608" s="100"/>
      <c r="E608" s="147"/>
      <c r="F608" s="203"/>
      <c r="G608" s="104"/>
      <c r="H608" s="104"/>
      <c r="I608" s="104"/>
      <c r="J608" s="104"/>
      <c r="K608" s="104"/>
      <c r="L608" s="104"/>
      <c r="M608" s="104"/>
      <c r="N608" s="104"/>
      <c r="O608" s="104"/>
      <c r="P608" s="104"/>
      <c r="Q608" s="104"/>
      <c r="R608" s="104"/>
      <c r="S608" s="104"/>
      <c r="T608" s="104"/>
      <c r="U608" s="104"/>
      <c r="V608" s="104"/>
      <c r="W608" s="104"/>
      <c r="X608" s="104"/>
      <c r="Y608" s="104"/>
      <c r="Z608" s="104"/>
      <c r="AA608" s="104"/>
      <c r="AB608" s="104"/>
      <c r="AC608" s="104"/>
    </row>
    <row r="609" spans="1:29">
      <c r="A609" s="104"/>
      <c r="B609" s="147"/>
      <c r="C609" s="112"/>
      <c r="D609" s="100"/>
      <c r="E609" s="147"/>
      <c r="F609" s="203"/>
      <c r="G609" s="104"/>
      <c r="H609" s="104"/>
      <c r="I609" s="104"/>
      <c r="J609" s="104"/>
      <c r="K609" s="104"/>
      <c r="L609" s="104"/>
      <c r="M609" s="104"/>
      <c r="N609" s="104"/>
      <c r="O609" s="104"/>
      <c r="P609" s="104"/>
      <c r="Q609" s="104"/>
      <c r="R609" s="104"/>
      <c r="S609" s="104"/>
      <c r="T609" s="104"/>
      <c r="U609" s="104"/>
      <c r="V609" s="104"/>
      <c r="W609" s="104"/>
      <c r="X609" s="104"/>
      <c r="Y609" s="104"/>
      <c r="Z609" s="104"/>
      <c r="AA609" s="104"/>
      <c r="AB609" s="104"/>
      <c r="AC609" s="104"/>
    </row>
    <row r="610" spans="1:29">
      <c r="A610" s="104"/>
      <c r="B610" s="147"/>
      <c r="C610" s="112"/>
      <c r="D610" s="100"/>
      <c r="E610" s="147"/>
      <c r="F610" s="203"/>
      <c r="G610" s="104"/>
      <c r="H610" s="104"/>
      <c r="I610" s="104"/>
      <c r="J610" s="104"/>
      <c r="K610" s="104"/>
      <c r="L610" s="104"/>
      <c r="M610" s="104"/>
      <c r="N610" s="104"/>
      <c r="O610" s="104"/>
      <c r="P610" s="104"/>
      <c r="Q610" s="104"/>
      <c r="R610" s="104"/>
      <c r="S610" s="104"/>
      <c r="T610" s="104"/>
      <c r="U610" s="104"/>
      <c r="V610" s="104"/>
      <c r="W610" s="104"/>
      <c r="X610" s="104"/>
      <c r="Y610" s="104"/>
      <c r="Z610" s="104"/>
      <c r="AA610" s="104"/>
      <c r="AB610" s="104"/>
      <c r="AC610" s="104"/>
    </row>
    <row r="611" spans="1:29">
      <c r="A611" s="104"/>
      <c r="B611" s="147"/>
      <c r="C611" s="112"/>
      <c r="D611" s="100"/>
      <c r="E611" s="147"/>
      <c r="F611" s="203"/>
      <c r="G611" s="104"/>
      <c r="H611" s="104"/>
      <c r="I611" s="104"/>
      <c r="J611" s="104"/>
      <c r="K611" s="104"/>
      <c r="L611" s="104"/>
      <c r="M611" s="104"/>
      <c r="N611" s="104"/>
      <c r="O611" s="104"/>
      <c r="P611" s="104"/>
      <c r="Q611" s="104"/>
      <c r="R611" s="104"/>
      <c r="S611" s="104"/>
      <c r="T611" s="104"/>
      <c r="U611" s="104"/>
      <c r="V611" s="104"/>
      <c r="W611" s="104"/>
      <c r="X611" s="104"/>
      <c r="Y611" s="104"/>
      <c r="Z611" s="104"/>
      <c r="AA611" s="104"/>
      <c r="AB611" s="104"/>
      <c r="AC611" s="104"/>
    </row>
    <row r="612" spans="1:29">
      <c r="A612" s="104"/>
      <c r="B612" s="147"/>
      <c r="C612" s="112"/>
      <c r="D612" s="100"/>
      <c r="E612" s="147"/>
      <c r="F612" s="203"/>
      <c r="G612" s="104"/>
      <c r="H612" s="104"/>
      <c r="I612" s="104"/>
      <c r="J612" s="104"/>
      <c r="K612" s="104"/>
      <c r="L612" s="104"/>
      <c r="M612" s="104"/>
      <c r="N612" s="104"/>
      <c r="O612" s="104"/>
      <c r="P612" s="104"/>
      <c r="Q612" s="104"/>
      <c r="R612" s="104"/>
      <c r="S612" s="104"/>
      <c r="T612" s="104"/>
      <c r="U612" s="104"/>
      <c r="V612" s="104"/>
      <c r="W612" s="104"/>
      <c r="X612" s="104"/>
      <c r="Y612" s="104"/>
      <c r="Z612" s="104"/>
      <c r="AA612" s="104"/>
      <c r="AB612" s="104"/>
      <c r="AC612" s="104"/>
    </row>
    <row r="613" spans="1:29">
      <c r="A613" s="104"/>
      <c r="B613" s="147"/>
      <c r="C613" s="112"/>
      <c r="D613" s="100"/>
      <c r="E613" s="147"/>
      <c r="F613" s="203"/>
      <c r="G613" s="104"/>
      <c r="H613" s="104"/>
      <c r="I613" s="104"/>
      <c r="J613" s="104"/>
      <c r="K613" s="104"/>
      <c r="L613" s="104"/>
      <c r="M613" s="104"/>
      <c r="N613" s="104"/>
      <c r="O613" s="104"/>
      <c r="P613" s="104"/>
      <c r="Q613" s="104"/>
      <c r="R613" s="104"/>
      <c r="S613" s="104"/>
      <c r="T613" s="104"/>
      <c r="U613" s="104"/>
      <c r="V613" s="104"/>
      <c r="W613" s="104"/>
      <c r="X613" s="104"/>
      <c r="Y613" s="104"/>
      <c r="Z613" s="104"/>
      <c r="AA613" s="104"/>
      <c r="AB613" s="104"/>
      <c r="AC613" s="104"/>
    </row>
    <row r="614" spans="1:29">
      <c r="A614" s="104"/>
      <c r="B614" s="147"/>
      <c r="C614" s="112"/>
      <c r="D614" s="100"/>
      <c r="E614" s="147"/>
      <c r="F614" s="203"/>
      <c r="G614" s="104"/>
      <c r="H614" s="104"/>
      <c r="I614" s="104"/>
      <c r="J614" s="104"/>
      <c r="K614" s="104"/>
      <c r="L614" s="104"/>
      <c r="M614" s="104"/>
      <c r="N614" s="104"/>
      <c r="O614" s="104"/>
      <c r="P614" s="104"/>
      <c r="Q614" s="104"/>
      <c r="R614" s="104"/>
      <c r="S614" s="104"/>
      <c r="T614" s="104"/>
      <c r="U614" s="104"/>
      <c r="V614" s="104"/>
      <c r="W614" s="104"/>
      <c r="X614" s="104"/>
      <c r="Y614" s="104"/>
      <c r="Z614" s="104"/>
      <c r="AA614" s="104"/>
      <c r="AB614" s="104"/>
      <c r="AC614" s="104"/>
    </row>
    <row r="615" spans="1:29">
      <c r="A615" s="104"/>
      <c r="B615" s="147"/>
      <c r="C615" s="112"/>
      <c r="D615" s="100"/>
      <c r="E615" s="147"/>
      <c r="F615" s="203"/>
      <c r="G615" s="104"/>
      <c r="H615" s="104"/>
      <c r="I615" s="104"/>
      <c r="J615" s="104"/>
      <c r="K615" s="104"/>
      <c r="L615" s="104"/>
      <c r="M615" s="104"/>
      <c r="N615" s="104"/>
      <c r="O615" s="104"/>
      <c r="P615" s="104"/>
      <c r="Q615" s="104"/>
      <c r="R615" s="104"/>
      <c r="S615" s="104"/>
      <c r="T615" s="104"/>
      <c r="U615" s="104"/>
      <c r="V615" s="104"/>
      <c r="W615" s="104"/>
      <c r="X615" s="104"/>
      <c r="Y615" s="104"/>
      <c r="Z615" s="104"/>
      <c r="AA615" s="104"/>
      <c r="AB615" s="104"/>
      <c r="AC615" s="104"/>
    </row>
    <row r="616" spans="1:29">
      <c r="A616" s="104"/>
      <c r="B616" s="147"/>
      <c r="C616" s="112"/>
      <c r="D616" s="100"/>
      <c r="E616" s="147"/>
      <c r="F616" s="203"/>
      <c r="G616" s="104"/>
      <c r="H616" s="104"/>
      <c r="I616" s="104"/>
      <c r="J616" s="104"/>
      <c r="K616" s="104"/>
      <c r="L616" s="104"/>
      <c r="M616" s="104"/>
      <c r="N616" s="104"/>
      <c r="O616" s="104"/>
      <c r="P616" s="104"/>
      <c r="Q616" s="104"/>
      <c r="R616" s="104"/>
      <c r="S616" s="104"/>
      <c r="T616" s="104"/>
      <c r="U616" s="104"/>
      <c r="V616" s="104"/>
      <c r="W616" s="104"/>
      <c r="X616" s="104"/>
      <c r="Y616" s="104"/>
      <c r="Z616" s="104"/>
      <c r="AA616" s="104"/>
      <c r="AB616" s="104"/>
      <c r="AC616" s="104"/>
    </row>
    <row r="617" spans="1:29">
      <c r="A617" s="104"/>
      <c r="B617" s="147"/>
      <c r="C617" s="112"/>
      <c r="D617" s="100"/>
      <c r="E617" s="147"/>
      <c r="F617" s="203"/>
      <c r="G617" s="104"/>
      <c r="H617" s="104"/>
      <c r="I617" s="104"/>
      <c r="J617" s="104"/>
      <c r="K617" s="104"/>
      <c r="L617" s="104"/>
      <c r="M617" s="104"/>
      <c r="N617" s="104"/>
      <c r="O617" s="104"/>
      <c r="P617" s="104"/>
      <c r="Q617" s="104"/>
      <c r="R617" s="104"/>
      <c r="S617" s="104"/>
      <c r="T617" s="104"/>
      <c r="U617" s="104"/>
      <c r="V617" s="104"/>
      <c r="W617" s="104"/>
      <c r="X617" s="104"/>
      <c r="Y617" s="104"/>
      <c r="Z617" s="104"/>
      <c r="AA617" s="104"/>
      <c r="AB617" s="104"/>
      <c r="AC617" s="104"/>
    </row>
    <row r="618" spans="1:29">
      <c r="A618" s="104"/>
      <c r="B618" s="147"/>
      <c r="C618" s="112"/>
      <c r="D618" s="100"/>
      <c r="E618" s="147"/>
      <c r="F618" s="203"/>
      <c r="G618" s="104"/>
      <c r="H618" s="104"/>
      <c r="I618" s="104"/>
      <c r="J618" s="104"/>
      <c r="K618" s="104"/>
      <c r="L618" s="104"/>
      <c r="M618" s="104"/>
      <c r="N618" s="104"/>
      <c r="O618" s="104"/>
      <c r="P618" s="104"/>
      <c r="Q618" s="104"/>
      <c r="R618" s="104"/>
      <c r="S618" s="104"/>
      <c r="T618" s="104"/>
      <c r="U618" s="104"/>
      <c r="V618" s="104"/>
      <c r="W618" s="104"/>
      <c r="X618" s="104"/>
      <c r="Y618" s="104"/>
      <c r="Z618" s="104"/>
      <c r="AA618" s="104"/>
      <c r="AB618" s="104"/>
      <c r="AC618" s="104"/>
    </row>
    <row r="619" spans="1:29">
      <c r="A619" s="104"/>
      <c r="B619" s="147"/>
      <c r="C619" s="112"/>
      <c r="D619" s="100"/>
      <c r="E619" s="147"/>
      <c r="F619" s="203"/>
      <c r="G619" s="104"/>
      <c r="H619" s="104"/>
      <c r="I619" s="104"/>
      <c r="J619" s="104"/>
      <c r="K619" s="104"/>
      <c r="L619" s="104"/>
      <c r="M619" s="104"/>
      <c r="N619" s="104"/>
      <c r="O619" s="104"/>
      <c r="P619" s="104"/>
      <c r="Q619" s="104"/>
      <c r="R619" s="104"/>
      <c r="S619" s="104"/>
      <c r="T619" s="104"/>
      <c r="U619" s="104"/>
      <c r="V619" s="104"/>
      <c r="W619" s="104"/>
      <c r="X619" s="104"/>
      <c r="Y619" s="104"/>
      <c r="Z619" s="104"/>
      <c r="AA619" s="104"/>
      <c r="AB619" s="104"/>
      <c r="AC619" s="104"/>
    </row>
    <row r="620" spans="1:29">
      <c r="A620" s="104"/>
      <c r="B620" s="147"/>
      <c r="C620" s="112"/>
      <c r="D620" s="100"/>
      <c r="E620" s="147"/>
      <c r="F620" s="203"/>
      <c r="G620" s="104"/>
      <c r="H620" s="104"/>
      <c r="I620" s="104"/>
      <c r="J620" s="104"/>
      <c r="K620" s="104"/>
      <c r="L620" s="104"/>
      <c r="M620" s="104"/>
      <c r="N620" s="104"/>
      <c r="O620" s="104"/>
      <c r="P620" s="104"/>
      <c r="Q620" s="104"/>
      <c r="R620" s="104"/>
      <c r="S620" s="104"/>
      <c r="T620" s="104"/>
      <c r="U620" s="104"/>
      <c r="V620" s="104"/>
      <c r="W620" s="104"/>
      <c r="X620" s="104"/>
      <c r="Y620" s="104"/>
      <c r="Z620" s="104"/>
      <c r="AA620" s="104"/>
      <c r="AB620" s="104"/>
      <c r="AC620" s="104"/>
    </row>
    <row r="621" spans="1:29">
      <c r="A621" s="104"/>
      <c r="B621" s="147"/>
      <c r="C621" s="112"/>
      <c r="D621" s="100"/>
      <c r="E621" s="147"/>
      <c r="F621" s="203"/>
      <c r="G621" s="104"/>
      <c r="H621" s="104"/>
      <c r="I621" s="104"/>
      <c r="J621" s="104"/>
      <c r="K621" s="104"/>
      <c r="L621" s="104"/>
      <c r="M621" s="104"/>
      <c r="N621" s="104"/>
      <c r="O621" s="104"/>
      <c r="P621" s="104"/>
      <c r="Q621" s="104"/>
      <c r="R621" s="104"/>
      <c r="S621" s="104"/>
      <c r="T621" s="104"/>
      <c r="U621" s="104"/>
      <c r="V621" s="104"/>
      <c r="W621" s="104"/>
      <c r="X621" s="104"/>
      <c r="Y621" s="104"/>
      <c r="Z621" s="104"/>
      <c r="AA621" s="104"/>
      <c r="AB621" s="104"/>
      <c r="AC621" s="104"/>
    </row>
    <row r="622" spans="1:29">
      <c r="A622" s="104"/>
      <c r="B622" s="147"/>
      <c r="C622" s="112"/>
      <c r="D622" s="100"/>
      <c r="E622" s="147"/>
      <c r="F622" s="203"/>
      <c r="G622" s="104"/>
      <c r="H622" s="104"/>
      <c r="I622" s="104"/>
      <c r="J622" s="104"/>
      <c r="K622" s="104"/>
      <c r="L622" s="104"/>
      <c r="M622" s="104"/>
      <c r="N622" s="104"/>
      <c r="O622" s="104"/>
      <c r="P622" s="104"/>
      <c r="Q622" s="104"/>
      <c r="R622" s="104"/>
      <c r="S622" s="104"/>
      <c r="T622" s="104"/>
      <c r="U622" s="104"/>
      <c r="V622" s="104"/>
      <c r="W622" s="104"/>
      <c r="X622" s="104"/>
      <c r="Y622" s="104"/>
      <c r="Z622" s="104"/>
      <c r="AA622" s="104"/>
      <c r="AB622" s="104"/>
      <c r="AC622" s="104"/>
    </row>
    <row r="623" spans="1:29">
      <c r="A623" s="104"/>
      <c r="B623" s="147"/>
      <c r="C623" s="112"/>
      <c r="D623" s="100"/>
      <c r="E623" s="147"/>
      <c r="F623" s="203"/>
      <c r="G623" s="104"/>
      <c r="H623" s="104"/>
      <c r="I623" s="104"/>
      <c r="J623" s="104"/>
      <c r="K623" s="104"/>
      <c r="L623" s="104"/>
      <c r="M623" s="104"/>
      <c r="N623" s="104"/>
      <c r="O623" s="104"/>
      <c r="P623" s="104"/>
      <c r="Q623" s="104"/>
      <c r="R623" s="104"/>
      <c r="S623" s="104"/>
      <c r="T623" s="104"/>
      <c r="U623" s="104"/>
      <c r="V623" s="104"/>
      <c r="W623" s="104"/>
      <c r="X623" s="104"/>
      <c r="Y623" s="104"/>
      <c r="Z623" s="104"/>
      <c r="AA623" s="104"/>
      <c r="AB623" s="104"/>
      <c r="AC623" s="104"/>
    </row>
    <row r="624" spans="1:29">
      <c r="A624" s="104"/>
      <c r="B624" s="147"/>
      <c r="C624" s="112"/>
      <c r="D624" s="100"/>
      <c r="E624" s="147"/>
      <c r="F624" s="203"/>
      <c r="G624" s="104"/>
      <c r="H624" s="104"/>
      <c r="I624" s="104"/>
      <c r="J624" s="104"/>
      <c r="K624" s="104"/>
      <c r="L624" s="104"/>
      <c r="M624" s="104"/>
      <c r="N624" s="104"/>
      <c r="O624" s="104"/>
      <c r="P624" s="104"/>
      <c r="Q624" s="104"/>
      <c r="R624" s="104"/>
      <c r="S624" s="104"/>
      <c r="T624" s="104"/>
      <c r="U624" s="104"/>
      <c r="V624" s="104"/>
      <c r="W624" s="104"/>
      <c r="X624" s="104"/>
      <c r="Y624" s="104"/>
      <c r="Z624" s="104"/>
      <c r="AA624" s="104"/>
      <c r="AB624" s="104"/>
      <c r="AC624" s="104"/>
    </row>
    <row r="625" spans="1:29">
      <c r="A625" s="104"/>
      <c r="B625" s="147"/>
      <c r="C625" s="112"/>
      <c r="D625" s="100"/>
      <c r="E625" s="147"/>
      <c r="F625" s="203"/>
      <c r="G625" s="104"/>
      <c r="H625" s="104"/>
      <c r="I625" s="104"/>
      <c r="J625" s="104"/>
      <c r="K625" s="104"/>
      <c r="L625" s="104"/>
      <c r="M625" s="104"/>
      <c r="N625" s="104"/>
      <c r="O625" s="104"/>
      <c r="P625" s="104"/>
      <c r="Q625" s="104"/>
      <c r="R625" s="104"/>
      <c r="S625" s="104"/>
      <c r="T625" s="104"/>
      <c r="U625" s="104"/>
      <c r="V625" s="104"/>
      <c r="W625" s="104"/>
      <c r="X625" s="104"/>
      <c r="Y625" s="104"/>
      <c r="Z625" s="104"/>
      <c r="AA625" s="104"/>
      <c r="AB625" s="104"/>
      <c r="AC625" s="104"/>
    </row>
    <row r="626" spans="1:29">
      <c r="A626" s="104"/>
      <c r="B626" s="147"/>
      <c r="C626" s="112"/>
      <c r="D626" s="100"/>
      <c r="E626" s="147"/>
      <c r="F626" s="203"/>
      <c r="G626" s="104"/>
      <c r="H626" s="104"/>
      <c r="I626" s="104"/>
      <c r="J626" s="104"/>
      <c r="K626" s="104"/>
      <c r="L626" s="104"/>
      <c r="M626" s="104"/>
      <c r="N626" s="104"/>
      <c r="O626" s="104"/>
      <c r="P626" s="104"/>
      <c r="Q626" s="104"/>
      <c r="R626" s="104"/>
      <c r="S626" s="104"/>
      <c r="T626" s="104"/>
      <c r="U626" s="104"/>
      <c r="V626" s="104"/>
      <c r="W626" s="104"/>
      <c r="X626" s="104"/>
      <c r="Y626" s="104"/>
      <c r="Z626" s="104"/>
      <c r="AA626" s="104"/>
      <c r="AB626" s="104"/>
      <c r="AC626" s="104"/>
    </row>
    <row r="627" spans="1:29">
      <c r="A627" s="104"/>
      <c r="B627" s="147"/>
      <c r="C627" s="112"/>
      <c r="D627" s="100"/>
      <c r="E627" s="147"/>
      <c r="F627" s="203"/>
      <c r="G627" s="104"/>
      <c r="H627" s="104"/>
      <c r="I627" s="104"/>
      <c r="J627" s="104"/>
      <c r="K627" s="104"/>
      <c r="L627" s="104"/>
      <c r="M627" s="104"/>
      <c r="N627" s="104"/>
      <c r="O627" s="104"/>
      <c r="P627" s="104"/>
      <c r="Q627" s="104"/>
      <c r="R627" s="104"/>
      <c r="S627" s="104"/>
      <c r="T627" s="104"/>
      <c r="U627" s="104"/>
      <c r="V627" s="104"/>
      <c r="W627" s="104"/>
      <c r="X627" s="104"/>
      <c r="Y627" s="104"/>
      <c r="Z627" s="104"/>
      <c r="AA627" s="104"/>
      <c r="AB627" s="104"/>
      <c r="AC627" s="104"/>
    </row>
    <row r="628" spans="1:29">
      <c r="A628" s="104"/>
      <c r="B628" s="147"/>
      <c r="C628" s="112"/>
      <c r="D628" s="100"/>
      <c r="E628" s="147"/>
      <c r="F628" s="203"/>
      <c r="G628" s="104"/>
      <c r="H628" s="104"/>
      <c r="I628" s="104"/>
      <c r="J628" s="104"/>
      <c r="K628" s="104"/>
      <c r="L628" s="104"/>
      <c r="M628" s="104"/>
      <c r="N628" s="104"/>
      <c r="O628" s="104"/>
      <c r="P628" s="104"/>
      <c r="Q628" s="104"/>
      <c r="R628" s="104"/>
      <c r="S628" s="104"/>
      <c r="T628" s="104"/>
      <c r="U628" s="104"/>
      <c r="V628" s="104"/>
      <c r="W628" s="104"/>
      <c r="X628" s="104"/>
      <c r="Y628" s="104"/>
      <c r="Z628" s="104"/>
      <c r="AA628" s="104"/>
      <c r="AB628" s="104"/>
      <c r="AC628" s="104"/>
    </row>
    <row r="629" spans="1:29">
      <c r="A629" s="104"/>
      <c r="B629" s="147"/>
      <c r="C629" s="112"/>
      <c r="D629" s="100"/>
      <c r="E629" s="147"/>
      <c r="F629" s="203"/>
      <c r="G629" s="104"/>
      <c r="H629" s="104"/>
      <c r="I629" s="104"/>
      <c r="J629" s="104"/>
      <c r="K629" s="104"/>
      <c r="L629" s="104"/>
      <c r="M629" s="104"/>
      <c r="N629" s="104"/>
      <c r="O629" s="104"/>
      <c r="P629" s="104"/>
      <c r="Q629" s="104"/>
      <c r="R629" s="104"/>
      <c r="S629" s="104"/>
      <c r="T629" s="104"/>
      <c r="U629" s="104"/>
      <c r="V629" s="104"/>
      <c r="W629" s="104"/>
      <c r="X629" s="104"/>
      <c r="Y629" s="104"/>
      <c r="Z629" s="104"/>
      <c r="AA629" s="104"/>
      <c r="AB629" s="104"/>
      <c r="AC629" s="104"/>
    </row>
    <row r="630" spans="1:29">
      <c r="A630" s="104"/>
      <c r="B630" s="147"/>
      <c r="C630" s="112"/>
      <c r="D630" s="100"/>
      <c r="E630" s="147"/>
      <c r="F630" s="203"/>
      <c r="G630" s="104"/>
      <c r="H630" s="104"/>
      <c r="I630" s="104"/>
      <c r="J630" s="104"/>
      <c r="K630" s="104"/>
      <c r="L630" s="104"/>
      <c r="M630" s="104"/>
      <c r="N630" s="104"/>
      <c r="O630" s="104"/>
      <c r="P630" s="104"/>
      <c r="Q630" s="104"/>
      <c r="R630" s="104"/>
      <c r="S630" s="104"/>
      <c r="T630" s="104"/>
      <c r="U630" s="104"/>
      <c r="V630" s="104"/>
      <c r="W630" s="104"/>
      <c r="X630" s="104"/>
      <c r="Y630" s="104"/>
      <c r="Z630" s="104"/>
      <c r="AA630" s="104"/>
      <c r="AB630" s="104"/>
      <c r="AC630" s="104"/>
    </row>
    <row r="631" spans="1:29">
      <c r="A631" s="104"/>
      <c r="B631" s="147"/>
      <c r="C631" s="112"/>
      <c r="D631" s="100"/>
      <c r="E631" s="147"/>
      <c r="F631" s="203"/>
      <c r="G631" s="104"/>
      <c r="H631" s="104"/>
      <c r="I631" s="104"/>
      <c r="J631" s="104"/>
      <c r="K631" s="104"/>
      <c r="L631" s="104"/>
      <c r="M631" s="104"/>
      <c r="N631" s="104"/>
      <c r="O631" s="104"/>
      <c r="P631" s="104"/>
      <c r="Q631" s="104"/>
      <c r="R631" s="104"/>
      <c r="S631" s="104"/>
      <c r="T631" s="104"/>
      <c r="U631" s="104"/>
      <c r="V631" s="104"/>
      <c r="W631" s="104"/>
      <c r="X631" s="104"/>
      <c r="Y631" s="104"/>
      <c r="Z631" s="104"/>
      <c r="AA631" s="104"/>
      <c r="AB631" s="104"/>
      <c r="AC631" s="104"/>
    </row>
    <row r="632" spans="1:29">
      <c r="A632" s="104"/>
      <c r="B632" s="147"/>
      <c r="C632" s="112"/>
      <c r="D632" s="100"/>
      <c r="E632" s="147"/>
      <c r="F632" s="203"/>
      <c r="G632" s="104"/>
      <c r="H632" s="104"/>
      <c r="I632" s="104"/>
      <c r="J632" s="104"/>
      <c r="K632" s="104"/>
      <c r="L632" s="104"/>
      <c r="M632" s="104"/>
      <c r="N632" s="104"/>
      <c r="O632" s="104"/>
      <c r="P632" s="104"/>
      <c r="Q632" s="104"/>
      <c r="R632" s="104"/>
      <c r="S632" s="104"/>
      <c r="T632" s="104"/>
      <c r="U632" s="104"/>
      <c r="V632" s="104"/>
      <c r="W632" s="104"/>
      <c r="X632" s="104"/>
      <c r="Y632" s="104"/>
      <c r="Z632" s="104"/>
      <c r="AA632" s="104"/>
      <c r="AB632" s="104"/>
      <c r="AC632" s="104"/>
    </row>
    <row r="633" spans="1:29">
      <c r="A633" s="104"/>
      <c r="B633" s="147"/>
      <c r="C633" s="112"/>
      <c r="D633" s="100"/>
      <c r="E633" s="147"/>
      <c r="F633" s="203"/>
      <c r="G633" s="104"/>
      <c r="H633" s="104"/>
      <c r="I633" s="104"/>
      <c r="J633" s="104"/>
      <c r="K633" s="104"/>
      <c r="L633" s="104"/>
      <c r="M633" s="104"/>
      <c r="N633" s="104"/>
      <c r="O633" s="104"/>
      <c r="P633" s="104"/>
      <c r="Q633" s="104"/>
      <c r="R633" s="104"/>
      <c r="S633" s="104"/>
      <c r="T633" s="104"/>
      <c r="U633" s="104"/>
      <c r="V633" s="104"/>
      <c r="W633" s="104"/>
      <c r="X633" s="104"/>
      <c r="Y633" s="104"/>
      <c r="Z633" s="104"/>
      <c r="AA633" s="104"/>
      <c r="AB633" s="104"/>
      <c r="AC633" s="104"/>
    </row>
    <row r="634" spans="1:29">
      <c r="A634" s="104"/>
      <c r="B634" s="147"/>
      <c r="C634" s="112"/>
      <c r="D634" s="100"/>
      <c r="E634" s="147"/>
      <c r="F634" s="203"/>
      <c r="G634" s="104"/>
      <c r="H634" s="104"/>
      <c r="I634" s="104"/>
      <c r="J634" s="104"/>
      <c r="K634" s="104"/>
      <c r="L634" s="104"/>
      <c r="M634" s="104"/>
      <c r="N634" s="104"/>
      <c r="O634" s="104"/>
      <c r="P634" s="104"/>
      <c r="Q634" s="104"/>
      <c r="R634" s="104"/>
      <c r="S634" s="104"/>
      <c r="T634" s="104"/>
      <c r="U634" s="104"/>
      <c r="V634" s="104"/>
      <c r="W634" s="104"/>
      <c r="X634" s="104"/>
      <c r="Y634" s="104"/>
      <c r="Z634" s="104"/>
      <c r="AA634" s="104"/>
      <c r="AB634" s="104"/>
      <c r="AC634" s="104"/>
    </row>
    <row r="635" spans="1:29">
      <c r="A635" s="104"/>
      <c r="B635" s="147"/>
      <c r="C635" s="112"/>
      <c r="D635" s="100"/>
      <c r="E635" s="147"/>
      <c r="F635" s="203"/>
      <c r="G635" s="104"/>
      <c r="H635" s="104"/>
      <c r="I635" s="104"/>
      <c r="J635" s="104"/>
      <c r="K635" s="104"/>
      <c r="L635" s="104"/>
      <c r="M635" s="104"/>
      <c r="N635" s="104"/>
      <c r="O635" s="104"/>
      <c r="P635" s="104"/>
      <c r="Q635" s="104"/>
      <c r="R635" s="104"/>
      <c r="S635" s="104"/>
      <c r="T635" s="104"/>
      <c r="U635" s="104"/>
      <c r="V635" s="104"/>
      <c r="W635" s="104"/>
      <c r="X635" s="104"/>
      <c r="Y635" s="104"/>
      <c r="Z635" s="104"/>
      <c r="AA635" s="104"/>
      <c r="AB635" s="104"/>
      <c r="AC635" s="104"/>
    </row>
    <row r="636" spans="1:29">
      <c r="A636" s="104"/>
      <c r="B636" s="147"/>
      <c r="C636" s="112"/>
      <c r="D636" s="100"/>
      <c r="E636" s="147"/>
      <c r="F636" s="203"/>
      <c r="G636" s="104"/>
      <c r="H636" s="104"/>
      <c r="I636" s="104"/>
      <c r="J636" s="104"/>
      <c r="K636" s="104"/>
      <c r="L636" s="104"/>
      <c r="M636" s="104"/>
      <c r="N636" s="104"/>
      <c r="O636" s="104"/>
      <c r="P636" s="104"/>
      <c r="Q636" s="104"/>
      <c r="R636" s="104"/>
      <c r="S636" s="104"/>
      <c r="T636" s="104"/>
      <c r="U636" s="104"/>
      <c r="V636" s="104"/>
      <c r="W636" s="104"/>
      <c r="X636" s="104"/>
      <c r="Y636" s="104"/>
      <c r="Z636" s="104"/>
      <c r="AA636" s="104"/>
      <c r="AB636" s="104"/>
      <c r="AC636" s="104"/>
    </row>
    <row r="637" spans="1:29">
      <c r="A637" s="104"/>
      <c r="B637" s="147"/>
      <c r="C637" s="112"/>
      <c r="D637" s="100"/>
      <c r="E637" s="147"/>
      <c r="F637" s="203"/>
      <c r="G637" s="104"/>
      <c r="H637" s="104"/>
      <c r="I637" s="104"/>
      <c r="J637" s="104"/>
      <c r="K637" s="104"/>
      <c r="L637" s="104"/>
      <c r="M637" s="104"/>
      <c r="N637" s="104"/>
      <c r="O637" s="104"/>
      <c r="P637" s="104"/>
      <c r="Q637" s="104"/>
      <c r="R637" s="104"/>
      <c r="S637" s="104"/>
      <c r="T637" s="104"/>
      <c r="U637" s="104"/>
      <c r="V637" s="104"/>
      <c r="W637" s="104"/>
      <c r="X637" s="104"/>
      <c r="Y637" s="104"/>
      <c r="Z637" s="104"/>
      <c r="AA637" s="104"/>
      <c r="AB637" s="104"/>
      <c r="AC637" s="104"/>
    </row>
    <row r="638" spans="1:29">
      <c r="A638" s="104"/>
      <c r="B638" s="147"/>
      <c r="C638" s="112"/>
      <c r="D638" s="100"/>
      <c r="E638" s="147"/>
      <c r="F638" s="203"/>
      <c r="G638" s="104"/>
      <c r="H638" s="104"/>
      <c r="I638" s="104"/>
      <c r="J638" s="104"/>
      <c r="K638" s="104"/>
      <c r="L638" s="104"/>
      <c r="M638" s="104"/>
      <c r="N638" s="104"/>
      <c r="O638" s="104"/>
      <c r="P638" s="104"/>
      <c r="Q638" s="104"/>
      <c r="R638" s="104"/>
      <c r="S638" s="104"/>
      <c r="T638" s="104"/>
      <c r="U638" s="104"/>
      <c r="V638" s="104"/>
      <c r="W638" s="104"/>
      <c r="X638" s="104"/>
      <c r="Y638" s="104"/>
      <c r="Z638" s="104"/>
      <c r="AA638" s="104"/>
      <c r="AB638" s="104"/>
      <c r="AC638" s="104"/>
    </row>
    <row r="639" spans="1:29">
      <c r="A639" s="104"/>
      <c r="B639" s="147"/>
      <c r="C639" s="112"/>
      <c r="D639" s="100"/>
      <c r="E639" s="147"/>
      <c r="F639" s="203"/>
      <c r="G639" s="104"/>
      <c r="H639" s="104"/>
      <c r="I639" s="104"/>
      <c r="J639" s="104"/>
      <c r="K639" s="104"/>
      <c r="L639" s="104"/>
      <c r="M639" s="104"/>
      <c r="N639" s="104"/>
      <c r="O639" s="104"/>
      <c r="P639" s="104"/>
      <c r="Q639" s="104"/>
      <c r="R639" s="104"/>
      <c r="S639" s="104"/>
      <c r="T639" s="104"/>
      <c r="U639" s="104"/>
      <c r="V639" s="104"/>
      <c r="W639" s="104"/>
      <c r="X639" s="104"/>
      <c r="Y639" s="104"/>
      <c r="Z639" s="104"/>
      <c r="AA639" s="104"/>
      <c r="AB639" s="104"/>
      <c r="AC639" s="104"/>
    </row>
    <row r="640" spans="1:29">
      <c r="A640" s="104"/>
      <c r="B640" s="147"/>
      <c r="C640" s="112"/>
      <c r="D640" s="100"/>
      <c r="E640" s="147"/>
      <c r="F640" s="203"/>
      <c r="G640" s="104"/>
      <c r="H640" s="104"/>
      <c r="I640" s="104"/>
      <c r="J640" s="104"/>
      <c r="K640" s="104"/>
      <c r="L640" s="104"/>
      <c r="M640" s="104"/>
      <c r="N640" s="104"/>
      <c r="O640" s="104"/>
      <c r="P640" s="104"/>
      <c r="Q640" s="104"/>
      <c r="R640" s="104"/>
      <c r="S640" s="104"/>
      <c r="T640" s="104"/>
      <c r="U640" s="104"/>
      <c r="V640" s="104"/>
      <c r="W640" s="104"/>
      <c r="X640" s="104"/>
      <c r="Y640" s="104"/>
      <c r="Z640" s="104"/>
      <c r="AA640" s="104"/>
      <c r="AB640" s="104"/>
      <c r="AC640" s="104"/>
    </row>
    <row r="641" spans="1:29">
      <c r="A641" s="104"/>
      <c r="B641" s="147"/>
      <c r="C641" s="112"/>
      <c r="D641" s="100"/>
      <c r="E641" s="147"/>
      <c r="F641" s="203"/>
      <c r="G641" s="104"/>
      <c r="H641" s="104"/>
      <c r="I641" s="104"/>
      <c r="J641" s="104"/>
      <c r="K641" s="104"/>
      <c r="L641" s="104"/>
      <c r="M641" s="104"/>
      <c r="N641" s="104"/>
      <c r="O641" s="104"/>
      <c r="P641" s="104"/>
      <c r="Q641" s="104"/>
      <c r="R641" s="104"/>
      <c r="S641" s="104"/>
      <c r="T641" s="104"/>
      <c r="U641" s="104"/>
      <c r="V641" s="104"/>
      <c r="W641" s="104"/>
      <c r="X641" s="104"/>
      <c r="Y641" s="104"/>
      <c r="Z641" s="104"/>
      <c r="AA641" s="104"/>
      <c r="AB641" s="104"/>
      <c r="AC641" s="104"/>
    </row>
    <row r="642" spans="1:29">
      <c r="A642" s="104"/>
      <c r="B642" s="147"/>
      <c r="C642" s="112"/>
      <c r="D642" s="100"/>
      <c r="E642" s="147"/>
      <c r="F642" s="203"/>
      <c r="G642" s="104"/>
      <c r="H642" s="104"/>
      <c r="I642" s="104"/>
      <c r="J642" s="104"/>
      <c r="K642" s="104"/>
      <c r="L642" s="104"/>
      <c r="M642" s="104"/>
      <c r="N642" s="104"/>
      <c r="O642" s="104"/>
      <c r="P642" s="104"/>
      <c r="Q642" s="104"/>
      <c r="R642" s="104"/>
      <c r="S642" s="104"/>
      <c r="T642" s="104"/>
      <c r="U642" s="104"/>
      <c r="V642" s="104"/>
      <c r="W642" s="104"/>
      <c r="X642" s="104"/>
      <c r="Y642" s="104"/>
      <c r="Z642" s="104"/>
      <c r="AA642" s="104"/>
      <c r="AB642" s="104"/>
      <c r="AC642" s="104"/>
    </row>
    <row r="643" spans="1:29">
      <c r="A643" s="104"/>
      <c r="B643" s="147"/>
      <c r="C643" s="112"/>
      <c r="D643" s="100"/>
      <c r="E643" s="147"/>
      <c r="F643" s="203"/>
      <c r="G643" s="104"/>
      <c r="H643" s="104"/>
      <c r="I643" s="104"/>
      <c r="J643" s="104"/>
      <c r="K643" s="104"/>
      <c r="L643" s="104"/>
      <c r="M643" s="104"/>
      <c r="N643" s="104"/>
      <c r="O643" s="104"/>
      <c r="P643" s="104"/>
      <c r="Q643" s="104"/>
      <c r="R643" s="104"/>
      <c r="S643" s="104"/>
      <c r="T643" s="104"/>
      <c r="U643" s="104"/>
      <c r="V643" s="104"/>
      <c r="W643" s="104"/>
      <c r="X643" s="104"/>
      <c r="Y643" s="104"/>
      <c r="Z643" s="104"/>
      <c r="AA643" s="104"/>
      <c r="AB643" s="104"/>
      <c r="AC643" s="104"/>
    </row>
    <row r="644" spans="1:29">
      <c r="A644" s="104"/>
      <c r="B644" s="147"/>
      <c r="C644" s="112"/>
      <c r="D644" s="100"/>
      <c r="E644" s="147"/>
      <c r="F644" s="203"/>
      <c r="G644" s="104"/>
      <c r="H644" s="104"/>
      <c r="I644" s="104"/>
      <c r="J644" s="104"/>
      <c r="K644" s="104"/>
      <c r="L644" s="104"/>
      <c r="M644" s="104"/>
      <c r="N644" s="104"/>
      <c r="O644" s="104"/>
      <c r="P644" s="104"/>
      <c r="Q644" s="104"/>
      <c r="R644" s="104"/>
      <c r="S644" s="104"/>
      <c r="T644" s="104"/>
      <c r="U644" s="104"/>
      <c r="V644" s="104"/>
      <c r="W644" s="104"/>
      <c r="X644" s="104"/>
      <c r="Y644" s="104"/>
      <c r="Z644" s="104"/>
      <c r="AA644" s="104"/>
      <c r="AB644" s="104"/>
      <c r="AC644" s="104"/>
    </row>
    <row r="645" spans="1:29">
      <c r="A645" s="104"/>
      <c r="B645" s="147"/>
      <c r="C645" s="112"/>
      <c r="D645" s="100"/>
      <c r="E645" s="147"/>
      <c r="F645" s="203"/>
      <c r="G645" s="104"/>
      <c r="H645" s="104"/>
      <c r="I645" s="104"/>
      <c r="J645" s="104"/>
      <c r="K645" s="104"/>
      <c r="L645" s="104"/>
      <c r="M645" s="104"/>
      <c r="N645" s="104"/>
      <c r="O645" s="104"/>
      <c r="P645" s="104"/>
      <c r="Q645" s="104"/>
      <c r="R645" s="104"/>
      <c r="S645" s="104"/>
      <c r="T645" s="104"/>
      <c r="U645" s="104"/>
      <c r="V645" s="104"/>
      <c r="W645" s="104"/>
      <c r="X645" s="104"/>
      <c r="Y645" s="104"/>
      <c r="Z645" s="104"/>
      <c r="AA645" s="104"/>
      <c r="AB645" s="104"/>
      <c r="AC645" s="104"/>
    </row>
    <row r="646" spans="1:29">
      <c r="A646" s="104"/>
      <c r="B646" s="147"/>
      <c r="C646" s="112"/>
      <c r="D646" s="100"/>
      <c r="E646" s="147"/>
      <c r="F646" s="203"/>
      <c r="G646" s="104"/>
      <c r="H646" s="104"/>
      <c r="I646" s="104"/>
      <c r="J646" s="104"/>
      <c r="K646" s="104"/>
      <c r="L646" s="104"/>
      <c r="M646" s="104"/>
      <c r="N646" s="104"/>
      <c r="O646" s="104"/>
      <c r="P646" s="104"/>
      <c r="Q646" s="104"/>
      <c r="R646" s="104"/>
      <c r="S646" s="104"/>
      <c r="T646" s="104"/>
      <c r="U646" s="104"/>
      <c r="V646" s="104"/>
      <c r="W646" s="104"/>
      <c r="X646" s="104"/>
      <c r="Y646" s="104"/>
      <c r="Z646" s="104"/>
      <c r="AA646" s="104"/>
      <c r="AB646" s="104"/>
      <c r="AC646" s="104"/>
    </row>
    <row r="647" spans="1:29">
      <c r="A647" s="104"/>
      <c r="B647" s="147"/>
      <c r="C647" s="112"/>
      <c r="D647" s="100"/>
      <c r="E647" s="147"/>
      <c r="F647" s="203"/>
      <c r="G647" s="104"/>
      <c r="H647" s="104"/>
      <c r="I647" s="104"/>
      <c r="J647" s="104"/>
      <c r="K647" s="104"/>
      <c r="L647" s="104"/>
      <c r="M647" s="104"/>
      <c r="N647" s="104"/>
      <c r="O647" s="104"/>
      <c r="P647" s="104"/>
      <c r="Q647" s="104"/>
      <c r="R647" s="104"/>
      <c r="S647" s="104"/>
      <c r="T647" s="104"/>
      <c r="U647" s="104"/>
      <c r="V647" s="104"/>
      <c r="W647" s="104"/>
      <c r="X647" s="104"/>
      <c r="Y647" s="104"/>
      <c r="Z647" s="104"/>
      <c r="AA647" s="104"/>
      <c r="AB647" s="104"/>
      <c r="AC647" s="104"/>
    </row>
    <row r="648" spans="1:29">
      <c r="A648" s="104"/>
      <c r="B648" s="147"/>
      <c r="C648" s="112"/>
      <c r="D648" s="100"/>
      <c r="E648" s="147"/>
      <c r="F648" s="203"/>
      <c r="G648" s="104"/>
      <c r="H648" s="104"/>
      <c r="I648" s="104"/>
      <c r="J648" s="104"/>
      <c r="K648" s="104"/>
      <c r="L648" s="104"/>
      <c r="M648" s="104"/>
      <c r="N648" s="104"/>
      <c r="O648" s="104"/>
      <c r="P648" s="104"/>
      <c r="Q648" s="104"/>
      <c r="R648" s="104"/>
      <c r="S648" s="104"/>
      <c r="T648" s="104"/>
      <c r="U648" s="104"/>
      <c r="V648" s="104"/>
      <c r="W648" s="104"/>
      <c r="X648" s="104"/>
      <c r="Y648" s="104"/>
      <c r="Z648" s="104"/>
      <c r="AA648" s="104"/>
      <c r="AB648" s="104"/>
      <c r="AC648" s="104"/>
    </row>
    <row r="649" spans="1:29">
      <c r="A649" s="104"/>
      <c r="B649" s="147"/>
      <c r="C649" s="112"/>
      <c r="D649" s="100"/>
      <c r="E649" s="147"/>
      <c r="F649" s="203"/>
      <c r="G649" s="104"/>
      <c r="H649" s="104"/>
      <c r="I649" s="104"/>
      <c r="J649" s="104"/>
      <c r="K649" s="104"/>
      <c r="L649" s="104"/>
      <c r="M649" s="104"/>
      <c r="N649" s="104"/>
      <c r="O649" s="104"/>
      <c r="P649" s="104"/>
      <c r="Q649" s="104"/>
      <c r="R649" s="104"/>
      <c r="S649" s="104"/>
      <c r="T649" s="104"/>
      <c r="U649" s="104"/>
      <c r="V649" s="104"/>
      <c r="W649" s="104"/>
      <c r="X649" s="104"/>
      <c r="Y649" s="104"/>
      <c r="Z649" s="104"/>
      <c r="AA649" s="104"/>
      <c r="AB649" s="104"/>
      <c r="AC649" s="104"/>
    </row>
    <row r="650" spans="1:29">
      <c r="A650" s="104"/>
      <c r="B650" s="147"/>
      <c r="C650" s="112"/>
      <c r="D650" s="100"/>
      <c r="E650" s="147"/>
      <c r="F650" s="203"/>
      <c r="G650" s="104"/>
      <c r="H650" s="104"/>
      <c r="I650" s="104"/>
      <c r="J650" s="104"/>
      <c r="K650" s="104"/>
      <c r="L650" s="104"/>
      <c r="M650" s="104"/>
      <c r="N650" s="104"/>
      <c r="O650" s="104"/>
      <c r="P650" s="104"/>
      <c r="Q650" s="104"/>
      <c r="R650" s="104"/>
      <c r="S650" s="104"/>
      <c r="T650" s="104"/>
      <c r="U650" s="104"/>
      <c r="V650" s="104"/>
      <c r="W650" s="104"/>
      <c r="X650" s="104"/>
      <c r="Y650" s="104"/>
      <c r="Z650" s="104"/>
      <c r="AA650" s="104"/>
      <c r="AB650" s="104"/>
      <c r="AC650" s="104"/>
    </row>
    <row r="651" spans="1:29">
      <c r="A651" s="104"/>
      <c r="B651" s="147"/>
      <c r="C651" s="112"/>
      <c r="D651" s="100"/>
      <c r="E651" s="147"/>
      <c r="F651" s="203"/>
      <c r="G651" s="104"/>
      <c r="H651" s="104"/>
      <c r="I651" s="104"/>
      <c r="J651" s="104"/>
      <c r="K651" s="104"/>
      <c r="L651" s="104"/>
      <c r="M651" s="104"/>
      <c r="N651" s="104"/>
      <c r="O651" s="104"/>
      <c r="P651" s="104"/>
      <c r="Q651" s="104"/>
      <c r="R651" s="104"/>
      <c r="S651" s="104"/>
      <c r="T651" s="104"/>
      <c r="U651" s="104"/>
      <c r="V651" s="104"/>
      <c r="W651" s="104"/>
      <c r="X651" s="104"/>
      <c r="Y651" s="104"/>
      <c r="Z651" s="104"/>
      <c r="AA651" s="104"/>
      <c r="AB651" s="104"/>
      <c r="AC651" s="104"/>
    </row>
    <row r="652" spans="1:29">
      <c r="A652" s="104"/>
      <c r="B652" s="147"/>
      <c r="C652" s="112"/>
      <c r="D652" s="100"/>
      <c r="E652" s="147"/>
      <c r="F652" s="203"/>
      <c r="G652" s="104"/>
      <c r="H652" s="104"/>
      <c r="I652" s="104"/>
      <c r="J652" s="104"/>
      <c r="K652" s="104"/>
      <c r="L652" s="104"/>
      <c r="M652" s="104"/>
      <c r="N652" s="104"/>
      <c r="O652" s="104"/>
      <c r="P652" s="104"/>
      <c r="Q652" s="104"/>
      <c r="R652" s="104"/>
      <c r="S652" s="104"/>
      <c r="T652" s="104"/>
      <c r="U652" s="104"/>
      <c r="V652" s="104"/>
      <c r="W652" s="104"/>
      <c r="X652" s="104"/>
      <c r="Y652" s="104"/>
      <c r="Z652" s="104"/>
      <c r="AA652" s="104"/>
      <c r="AB652" s="104"/>
      <c r="AC652" s="104"/>
    </row>
    <row r="653" spans="1:29">
      <c r="A653" s="104"/>
      <c r="B653" s="147"/>
      <c r="C653" s="112"/>
      <c r="D653" s="100"/>
      <c r="E653" s="147"/>
      <c r="F653" s="203"/>
      <c r="G653" s="104"/>
      <c r="H653" s="104"/>
      <c r="I653" s="104"/>
      <c r="J653" s="104"/>
      <c r="K653" s="104"/>
      <c r="L653" s="104"/>
      <c r="M653" s="104"/>
      <c r="N653" s="104"/>
      <c r="O653" s="104"/>
      <c r="P653" s="104"/>
      <c r="Q653" s="104"/>
      <c r="R653" s="104"/>
      <c r="S653" s="104"/>
      <c r="T653" s="104"/>
      <c r="U653" s="104"/>
      <c r="V653" s="104"/>
      <c r="W653" s="104"/>
      <c r="X653" s="104"/>
      <c r="Y653" s="104"/>
      <c r="Z653" s="104"/>
      <c r="AA653" s="104"/>
      <c r="AB653" s="104"/>
      <c r="AC653" s="104"/>
    </row>
    <row r="654" spans="1:29">
      <c r="A654" s="104"/>
      <c r="B654" s="147"/>
      <c r="C654" s="112"/>
      <c r="D654" s="100"/>
      <c r="E654" s="147"/>
      <c r="F654" s="203"/>
      <c r="G654" s="104"/>
      <c r="H654" s="104"/>
      <c r="I654" s="104"/>
      <c r="J654" s="104"/>
      <c r="K654" s="104"/>
      <c r="L654" s="104"/>
      <c r="M654" s="104"/>
      <c r="N654" s="104"/>
      <c r="O654" s="104"/>
      <c r="P654" s="104"/>
      <c r="Q654" s="104"/>
      <c r="R654" s="104"/>
      <c r="S654" s="104"/>
      <c r="T654" s="104"/>
      <c r="U654" s="104"/>
      <c r="V654" s="104"/>
      <c r="W654" s="104"/>
      <c r="X654" s="104"/>
      <c r="Y654" s="104"/>
      <c r="Z654" s="104"/>
      <c r="AA654" s="104"/>
      <c r="AB654" s="104"/>
      <c r="AC654" s="104"/>
    </row>
    <row r="655" spans="1:29">
      <c r="A655" s="104"/>
      <c r="B655" s="147"/>
      <c r="C655" s="112"/>
      <c r="D655" s="100"/>
      <c r="E655" s="147"/>
      <c r="F655" s="203"/>
      <c r="G655" s="104"/>
      <c r="H655" s="104"/>
      <c r="I655" s="104"/>
      <c r="J655" s="104"/>
      <c r="K655" s="104"/>
      <c r="L655" s="104"/>
      <c r="M655" s="104"/>
      <c r="N655" s="104"/>
      <c r="O655" s="104"/>
      <c r="P655" s="104"/>
      <c r="Q655" s="104"/>
      <c r="R655" s="104"/>
      <c r="S655" s="104"/>
      <c r="T655" s="104"/>
      <c r="U655" s="104"/>
      <c r="V655" s="104"/>
      <c r="W655" s="104"/>
      <c r="X655" s="104"/>
      <c r="Y655" s="104"/>
      <c r="Z655" s="104"/>
      <c r="AA655" s="104"/>
      <c r="AB655" s="104"/>
      <c r="AC655" s="104"/>
    </row>
    <row r="656" spans="1:29">
      <c r="A656" s="104"/>
      <c r="B656" s="147"/>
      <c r="C656" s="112"/>
      <c r="D656" s="100"/>
      <c r="E656" s="147"/>
      <c r="F656" s="203"/>
      <c r="G656" s="104"/>
      <c r="H656" s="104"/>
      <c r="I656" s="104"/>
      <c r="J656" s="104"/>
      <c r="K656" s="104"/>
      <c r="L656" s="104"/>
      <c r="M656" s="104"/>
      <c r="N656" s="104"/>
      <c r="O656" s="104"/>
      <c r="P656" s="104"/>
      <c r="Q656" s="104"/>
      <c r="R656" s="104"/>
      <c r="S656" s="104"/>
      <c r="T656" s="104"/>
      <c r="U656" s="104"/>
      <c r="V656" s="104"/>
      <c r="W656" s="104"/>
      <c r="X656" s="104"/>
      <c r="Y656" s="104"/>
      <c r="Z656" s="104"/>
      <c r="AA656" s="104"/>
      <c r="AB656" s="104"/>
      <c r="AC656" s="104"/>
    </row>
    <row r="657" spans="1:29">
      <c r="A657" s="104"/>
      <c r="B657" s="147"/>
      <c r="C657" s="112"/>
      <c r="D657" s="100"/>
      <c r="E657" s="147"/>
      <c r="F657" s="203"/>
      <c r="G657" s="104"/>
      <c r="H657" s="104"/>
      <c r="I657" s="104"/>
      <c r="J657" s="104"/>
      <c r="K657" s="104"/>
      <c r="L657" s="104"/>
      <c r="M657" s="104"/>
      <c r="N657" s="104"/>
      <c r="O657" s="104"/>
      <c r="P657" s="104"/>
      <c r="Q657" s="104"/>
      <c r="R657" s="104"/>
      <c r="S657" s="104"/>
      <c r="T657" s="104"/>
      <c r="U657" s="104"/>
      <c r="V657" s="104"/>
      <c r="W657" s="104"/>
      <c r="X657" s="104"/>
      <c r="Y657" s="104"/>
      <c r="Z657" s="104"/>
      <c r="AA657" s="104"/>
      <c r="AB657" s="104"/>
      <c r="AC657" s="104"/>
    </row>
    <row r="658" spans="1:29">
      <c r="A658" s="104"/>
      <c r="B658" s="147"/>
      <c r="C658" s="112"/>
      <c r="D658" s="100"/>
      <c r="E658" s="147"/>
      <c r="F658" s="203"/>
      <c r="G658" s="104"/>
      <c r="H658" s="104"/>
      <c r="I658" s="104"/>
      <c r="J658" s="104"/>
      <c r="K658" s="104"/>
      <c r="L658" s="104"/>
      <c r="M658" s="104"/>
      <c r="N658" s="104"/>
      <c r="O658" s="104"/>
      <c r="P658" s="104"/>
      <c r="Q658" s="104"/>
      <c r="R658" s="104"/>
      <c r="S658" s="104"/>
      <c r="T658" s="104"/>
      <c r="U658" s="104"/>
      <c r="V658" s="104"/>
      <c r="W658" s="104"/>
      <c r="X658" s="104"/>
      <c r="Y658" s="104"/>
      <c r="Z658" s="104"/>
      <c r="AA658" s="104"/>
      <c r="AB658" s="104"/>
      <c r="AC658" s="104"/>
    </row>
    <row r="659" spans="1:29">
      <c r="A659" s="104"/>
      <c r="B659" s="147"/>
      <c r="C659" s="112"/>
      <c r="D659" s="100"/>
      <c r="E659" s="147"/>
      <c r="F659" s="203"/>
      <c r="G659" s="104"/>
      <c r="H659" s="104"/>
      <c r="I659" s="104"/>
      <c r="J659" s="104"/>
      <c r="K659" s="104"/>
      <c r="L659" s="104"/>
      <c r="M659" s="104"/>
      <c r="N659" s="104"/>
      <c r="O659" s="104"/>
      <c r="P659" s="104"/>
      <c r="Q659" s="104"/>
      <c r="R659" s="104"/>
      <c r="S659" s="104"/>
      <c r="T659" s="104"/>
      <c r="U659" s="104"/>
      <c r="V659" s="104"/>
      <c r="W659" s="104"/>
      <c r="X659" s="104"/>
      <c r="Y659" s="104"/>
      <c r="Z659" s="104"/>
      <c r="AA659" s="104"/>
      <c r="AB659" s="104"/>
      <c r="AC659" s="104"/>
    </row>
    <row r="660" spans="1:29">
      <c r="A660" s="104"/>
      <c r="B660" s="147"/>
      <c r="C660" s="112"/>
      <c r="D660" s="100"/>
      <c r="E660" s="147"/>
      <c r="F660" s="203"/>
      <c r="G660" s="104"/>
      <c r="H660" s="104"/>
      <c r="I660" s="104"/>
      <c r="J660" s="104"/>
      <c r="K660" s="104"/>
      <c r="L660" s="104"/>
      <c r="M660" s="104"/>
      <c r="N660" s="104"/>
      <c r="O660" s="104"/>
      <c r="P660" s="104"/>
      <c r="Q660" s="104"/>
      <c r="R660" s="104"/>
      <c r="S660" s="104"/>
      <c r="T660" s="104"/>
      <c r="U660" s="104"/>
      <c r="V660" s="104"/>
      <c r="W660" s="104"/>
      <c r="X660" s="104"/>
      <c r="Y660" s="104"/>
      <c r="Z660" s="104"/>
      <c r="AA660" s="104"/>
      <c r="AB660" s="104"/>
      <c r="AC660" s="104"/>
    </row>
    <row r="661" spans="1:29">
      <c r="A661" s="104"/>
      <c r="B661" s="147"/>
      <c r="C661" s="112"/>
      <c r="D661" s="100"/>
      <c r="E661" s="147"/>
      <c r="F661" s="203"/>
      <c r="G661" s="104"/>
      <c r="H661" s="104"/>
      <c r="I661" s="104"/>
      <c r="J661" s="104"/>
      <c r="K661" s="104"/>
      <c r="L661" s="104"/>
      <c r="M661" s="104"/>
      <c r="N661" s="104"/>
      <c r="O661" s="104"/>
      <c r="P661" s="104"/>
      <c r="Q661" s="104"/>
      <c r="R661" s="104"/>
      <c r="S661" s="104"/>
      <c r="T661" s="104"/>
      <c r="U661" s="104"/>
      <c r="V661" s="104"/>
      <c r="W661" s="104"/>
      <c r="X661" s="104"/>
      <c r="Y661" s="104"/>
      <c r="Z661" s="104"/>
      <c r="AA661" s="104"/>
      <c r="AB661" s="104"/>
      <c r="AC661" s="104"/>
    </row>
    <row r="662" spans="1:29">
      <c r="A662" s="104"/>
      <c r="B662" s="147"/>
      <c r="C662" s="112"/>
      <c r="D662" s="100"/>
      <c r="E662" s="147"/>
      <c r="F662" s="203"/>
      <c r="G662" s="104"/>
      <c r="H662" s="104"/>
      <c r="I662" s="104"/>
      <c r="J662" s="104"/>
      <c r="K662" s="104"/>
      <c r="L662" s="104"/>
      <c r="M662" s="104"/>
      <c r="N662" s="104"/>
      <c r="O662" s="104"/>
      <c r="P662" s="104"/>
      <c r="Q662" s="104"/>
      <c r="R662" s="104"/>
      <c r="S662" s="104"/>
      <c r="T662" s="104"/>
      <c r="U662" s="104"/>
      <c r="V662" s="104"/>
      <c r="W662" s="104"/>
      <c r="X662" s="104"/>
      <c r="Y662" s="104"/>
      <c r="Z662" s="104"/>
      <c r="AA662" s="104"/>
      <c r="AB662" s="104"/>
      <c r="AC662" s="104"/>
    </row>
    <row r="663" spans="1:29">
      <c r="A663" s="104"/>
      <c r="B663" s="147"/>
      <c r="C663" s="112"/>
      <c r="D663" s="100"/>
      <c r="E663" s="147"/>
      <c r="F663" s="203"/>
      <c r="G663" s="104"/>
      <c r="H663" s="104"/>
      <c r="I663" s="104"/>
      <c r="J663" s="104"/>
      <c r="K663" s="104"/>
      <c r="L663" s="104"/>
      <c r="M663" s="104"/>
      <c r="N663" s="104"/>
      <c r="O663" s="104"/>
      <c r="P663" s="104"/>
      <c r="Q663" s="104"/>
      <c r="R663" s="104"/>
      <c r="S663" s="104"/>
      <c r="T663" s="104"/>
      <c r="U663" s="104"/>
      <c r="V663" s="104"/>
      <c r="W663" s="104"/>
      <c r="X663" s="104"/>
      <c r="Y663" s="104"/>
      <c r="Z663" s="104"/>
      <c r="AA663" s="104"/>
      <c r="AB663" s="104"/>
      <c r="AC663" s="104"/>
    </row>
    <row r="664" spans="1:29">
      <c r="A664" s="104"/>
      <c r="B664" s="147"/>
      <c r="C664" s="112"/>
      <c r="D664" s="100"/>
      <c r="E664" s="147"/>
      <c r="F664" s="203"/>
      <c r="G664" s="104"/>
      <c r="H664" s="104"/>
      <c r="I664" s="104"/>
      <c r="J664" s="104"/>
      <c r="K664" s="104"/>
      <c r="L664" s="104"/>
      <c r="M664" s="104"/>
      <c r="N664" s="104"/>
      <c r="O664" s="104"/>
      <c r="P664" s="104"/>
      <c r="Q664" s="104"/>
      <c r="R664" s="104"/>
      <c r="S664" s="104"/>
      <c r="T664" s="104"/>
      <c r="U664" s="104"/>
      <c r="V664" s="104"/>
      <c r="W664" s="104"/>
      <c r="X664" s="104"/>
      <c r="Y664" s="104"/>
      <c r="Z664" s="104"/>
      <c r="AA664" s="104"/>
      <c r="AB664" s="104"/>
      <c r="AC664" s="104"/>
    </row>
    <row r="665" spans="1:29">
      <c r="A665" s="104"/>
      <c r="B665" s="147"/>
      <c r="C665" s="112"/>
      <c r="D665" s="100"/>
      <c r="E665" s="147"/>
      <c r="F665" s="203"/>
      <c r="G665" s="104"/>
      <c r="H665" s="104"/>
      <c r="I665" s="104"/>
      <c r="J665" s="104"/>
      <c r="K665" s="104"/>
      <c r="L665" s="104"/>
      <c r="M665" s="104"/>
      <c r="N665" s="104"/>
      <c r="O665" s="104"/>
      <c r="P665" s="104"/>
      <c r="Q665" s="104"/>
      <c r="R665" s="104"/>
      <c r="S665" s="104"/>
      <c r="T665" s="104"/>
      <c r="U665" s="104"/>
      <c r="V665" s="104"/>
      <c r="W665" s="104"/>
      <c r="X665" s="104"/>
      <c r="Y665" s="104"/>
      <c r="Z665" s="104"/>
      <c r="AA665" s="104"/>
      <c r="AB665" s="104"/>
      <c r="AC665" s="104"/>
    </row>
    <row r="666" spans="1:29">
      <c r="A666" s="104"/>
      <c r="B666" s="147"/>
      <c r="C666" s="112"/>
      <c r="D666" s="100"/>
      <c r="E666" s="147"/>
      <c r="F666" s="203"/>
      <c r="G666" s="104"/>
      <c r="H666" s="104"/>
      <c r="I666" s="104"/>
      <c r="J666" s="104"/>
      <c r="K666" s="104"/>
      <c r="L666" s="104"/>
      <c r="M666" s="104"/>
      <c r="N666" s="104"/>
      <c r="O666" s="104"/>
      <c r="P666" s="104"/>
      <c r="Q666" s="104"/>
      <c r="R666" s="104"/>
      <c r="S666" s="104"/>
      <c r="T666" s="104"/>
      <c r="U666" s="104"/>
      <c r="V666" s="104"/>
      <c r="W666" s="104"/>
      <c r="X666" s="104"/>
      <c r="Y666" s="104"/>
      <c r="Z666" s="104"/>
      <c r="AA666" s="104"/>
      <c r="AB666" s="104"/>
      <c r="AC666" s="104"/>
    </row>
    <row r="667" spans="1:29">
      <c r="A667" s="104"/>
      <c r="B667" s="147"/>
      <c r="C667" s="112"/>
      <c r="D667" s="100"/>
      <c r="E667" s="147"/>
      <c r="F667" s="203"/>
      <c r="G667" s="104"/>
      <c r="H667" s="104"/>
      <c r="I667" s="104"/>
      <c r="J667" s="104"/>
      <c r="K667" s="104"/>
      <c r="L667" s="104"/>
      <c r="M667" s="104"/>
      <c r="N667" s="104"/>
      <c r="O667" s="104"/>
      <c r="P667" s="104"/>
      <c r="Q667" s="104"/>
      <c r="R667" s="104"/>
      <c r="S667" s="104"/>
      <c r="T667" s="104"/>
      <c r="U667" s="104"/>
      <c r="V667" s="104"/>
      <c r="W667" s="104"/>
      <c r="X667" s="104"/>
      <c r="Y667" s="104"/>
      <c r="Z667" s="104"/>
      <c r="AA667" s="104"/>
      <c r="AB667" s="104"/>
      <c r="AC667" s="104"/>
    </row>
    <row r="668" spans="1:29">
      <c r="A668" s="104"/>
      <c r="B668" s="147"/>
      <c r="C668" s="112"/>
      <c r="D668" s="100"/>
      <c r="E668" s="147"/>
      <c r="F668" s="203"/>
      <c r="G668" s="104"/>
      <c r="H668" s="104"/>
      <c r="I668" s="104"/>
      <c r="J668" s="104"/>
      <c r="K668" s="104"/>
      <c r="L668" s="104"/>
      <c r="M668" s="104"/>
      <c r="N668" s="104"/>
      <c r="O668" s="104"/>
      <c r="P668" s="104"/>
      <c r="Q668" s="104"/>
      <c r="R668" s="104"/>
      <c r="S668" s="104"/>
      <c r="T668" s="104"/>
      <c r="U668" s="104"/>
      <c r="V668" s="104"/>
      <c r="W668" s="104"/>
      <c r="X668" s="104"/>
      <c r="Y668" s="104"/>
      <c r="Z668" s="104"/>
      <c r="AA668" s="104"/>
      <c r="AB668" s="104"/>
      <c r="AC668" s="104"/>
    </row>
    <row r="669" spans="1:29">
      <c r="A669" s="104"/>
      <c r="B669" s="147"/>
      <c r="C669" s="112"/>
      <c r="D669" s="100"/>
      <c r="E669" s="147"/>
      <c r="F669" s="203"/>
      <c r="G669" s="104"/>
      <c r="H669" s="104"/>
      <c r="I669" s="104"/>
      <c r="J669" s="104"/>
      <c r="K669" s="104"/>
      <c r="L669" s="104"/>
      <c r="M669" s="104"/>
      <c r="N669" s="104"/>
      <c r="O669" s="104"/>
      <c r="P669" s="104"/>
      <c r="Q669" s="104"/>
      <c r="R669" s="104"/>
      <c r="S669" s="104"/>
      <c r="T669" s="104"/>
      <c r="U669" s="104"/>
      <c r="V669" s="104"/>
      <c r="W669" s="104"/>
      <c r="X669" s="104"/>
      <c r="Y669" s="104"/>
      <c r="Z669" s="104"/>
      <c r="AA669" s="104"/>
      <c r="AB669" s="104"/>
      <c r="AC669" s="104"/>
    </row>
    <row r="670" spans="1:29">
      <c r="A670" s="104"/>
      <c r="B670" s="147"/>
      <c r="C670" s="112"/>
      <c r="D670" s="100"/>
      <c r="E670" s="147"/>
      <c r="F670" s="203"/>
      <c r="G670" s="104"/>
      <c r="H670" s="104"/>
      <c r="I670" s="104"/>
      <c r="J670" s="104"/>
      <c r="K670" s="104"/>
      <c r="L670" s="104"/>
      <c r="M670" s="104"/>
      <c r="N670" s="104"/>
      <c r="O670" s="104"/>
      <c r="P670" s="104"/>
      <c r="Q670" s="104"/>
      <c r="R670" s="104"/>
      <c r="S670" s="104"/>
      <c r="T670" s="104"/>
      <c r="U670" s="104"/>
      <c r="V670" s="104"/>
      <c r="W670" s="104"/>
      <c r="X670" s="104"/>
      <c r="Y670" s="104"/>
      <c r="Z670" s="104"/>
      <c r="AA670" s="104"/>
      <c r="AB670" s="104"/>
      <c r="AC670" s="104"/>
    </row>
    <row r="671" spans="1:29">
      <c r="A671" s="104"/>
      <c r="B671" s="147"/>
      <c r="C671" s="112"/>
      <c r="D671" s="100"/>
      <c r="E671" s="147"/>
      <c r="F671" s="203"/>
      <c r="G671" s="104"/>
      <c r="H671" s="104"/>
      <c r="I671" s="104"/>
      <c r="J671" s="104"/>
      <c r="K671" s="104"/>
      <c r="L671" s="104"/>
      <c r="M671" s="104"/>
      <c r="N671" s="104"/>
      <c r="O671" s="104"/>
      <c r="P671" s="104"/>
      <c r="Q671" s="104"/>
      <c r="R671" s="104"/>
      <c r="S671" s="104"/>
      <c r="T671" s="104"/>
      <c r="U671" s="104"/>
      <c r="V671" s="104"/>
      <c r="W671" s="104"/>
      <c r="X671" s="104"/>
      <c r="Y671" s="104"/>
      <c r="Z671" s="104"/>
      <c r="AA671" s="104"/>
      <c r="AB671" s="104"/>
      <c r="AC671" s="104"/>
    </row>
    <row r="672" spans="1:29">
      <c r="A672" s="104"/>
      <c r="B672" s="147"/>
      <c r="C672" s="112"/>
      <c r="D672" s="100"/>
      <c r="E672" s="147"/>
      <c r="F672" s="203"/>
      <c r="G672" s="104"/>
      <c r="H672" s="104"/>
      <c r="I672" s="104"/>
      <c r="J672" s="104"/>
      <c r="K672" s="104"/>
      <c r="L672" s="104"/>
      <c r="M672" s="104"/>
      <c r="N672" s="104"/>
      <c r="O672" s="104"/>
      <c r="P672" s="104"/>
      <c r="Q672" s="104"/>
      <c r="R672" s="104"/>
      <c r="S672" s="104"/>
      <c r="T672" s="104"/>
      <c r="U672" s="104"/>
      <c r="V672" s="104"/>
      <c r="W672" s="104"/>
      <c r="X672" s="104"/>
      <c r="Y672" s="104"/>
      <c r="Z672" s="104"/>
      <c r="AA672" s="104"/>
      <c r="AB672" s="104"/>
      <c r="AC672" s="104"/>
    </row>
    <row r="673" spans="1:29">
      <c r="A673" s="104"/>
      <c r="B673" s="147"/>
      <c r="C673" s="112"/>
      <c r="D673" s="100"/>
      <c r="E673" s="147"/>
      <c r="F673" s="203"/>
      <c r="G673" s="104"/>
      <c r="H673" s="104"/>
      <c r="I673" s="104"/>
      <c r="J673" s="104"/>
      <c r="K673" s="104"/>
      <c r="L673" s="104"/>
      <c r="M673" s="104"/>
      <c r="N673" s="104"/>
      <c r="O673" s="104"/>
      <c r="P673" s="104"/>
      <c r="Q673" s="104"/>
      <c r="R673" s="104"/>
      <c r="S673" s="104"/>
      <c r="T673" s="104"/>
      <c r="U673" s="104"/>
      <c r="V673" s="104"/>
      <c r="W673" s="104"/>
      <c r="X673" s="104"/>
      <c r="Y673" s="104"/>
      <c r="Z673" s="104"/>
      <c r="AA673" s="104"/>
      <c r="AB673" s="104"/>
      <c r="AC673" s="104"/>
    </row>
    <row r="674" spans="1:29">
      <c r="A674" s="104"/>
      <c r="B674" s="147"/>
      <c r="C674" s="112"/>
      <c r="D674" s="100"/>
      <c r="E674" s="147"/>
      <c r="F674" s="203"/>
      <c r="G674" s="104"/>
      <c r="H674" s="104"/>
      <c r="I674" s="104"/>
      <c r="J674" s="104"/>
      <c r="K674" s="104"/>
      <c r="L674" s="104"/>
      <c r="M674" s="104"/>
      <c r="N674" s="104"/>
      <c r="O674" s="104"/>
      <c r="P674" s="104"/>
      <c r="Q674" s="104"/>
      <c r="R674" s="104"/>
      <c r="S674" s="104"/>
      <c r="T674" s="104"/>
      <c r="U674" s="104"/>
      <c r="V674" s="104"/>
      <c r="W674" s="104"/>
      <c r="X674" s="104"/>
      <c r="Y674" s="104"/>
      <c r="Z674" s="104"/>
      <c r="AA674" s="104"/>
      <c r="AB674" s="104"/>
      <c r="AC674" s="104"/>
    </row>
    <row r="675" spans="1:29">
      <c r="A675" s="104"/>
      <c r="B675" s="147"/>
      <c r="C675" s="112"/>
      <c r="D675" s="100"/>
      <c r="E675" s="147"/>
      <c r="F675" s="203"/>
      <c r="G675" s="104"/>
      <c r="H675" s="104"/>
      <c r="I675" s="104"/>
      <c r="J675" s="104"/>
      <c r="K675" s="104"/>
      <c r="L675" s="104"/>
      <c r="M675" s="104"/>
      <c r="N675" s="104"/>
      <c r="O675" s="104"/>
      <c r="P675" s="104"/>
      <c r="Q675" s="104"/>
      <c r="R675" s="104"/>
      <c r="S675" s="104"/>
      <c r="T675" s="104"/>
      <c r="U675" s="104"/>
      <c r="V675" s="104"/>
      <c r="W675" s="104"/>
      <c r="X675" s="104"/>
      <c r="Y675" s="104"/>
      <c r="Z675" s="104"/>
      <c r="AA675" s="104"/>
      <c r="AB675" s="104"/>
      <c r="AC675" s="104"/>
    </row>
    <row r="676" spans="1:29">
      <c r="A676" s="104"/>
      <c r="B676" s="147"/>
      <c r="C676" s="112"/>
      <c r="D676" s="100"/>
      <c r="E676" s="147"/>
      <c r="F676" s="203"/>
      <c r="G676" s="104"/>
      <c r="H676" s="104"/>
      <c r="I676" s="104"/>
      <c r="J676" s="104"/>
      <c r="K676" s="104"/>
      <c r="L676" s="104"/>
      <c r="M676" s="104"/>
      <c r="N676" s="104"/>
      <c r="O676" s="104"/>
      <c r="P676" s="104"/>
      <c r="Q676" s="104"/>
      <c r="R676" s="104"/>
      <c r="S676" s="104"/>
      <c r="T676" s="104"/>
      <c r="U676" s="104"/>
      <c r="V676" s="104"/>
      <c r="W676" s="104"/>
      <c r="X676" s="104"/>
      <c r="Y676" s="104"/>
      <c r="Z676" s="104"/>
      <c r="AA676" s="104"/>
      <c r="AB676" s="104"/>
      <c r="AC676" s="104"/>
    </row>
    <row r="677" spans="1:29">
      <c r="A677" s="104"/>
      <c r="B677" s="147"/>
      <c r="C677" s="112"/>
      <c r="D677" s="100"/>
      <c r="E677" s="147"/>
      <c r="F677" s="203"/>
      <c r="G677" s="104"/>
      <c r="H677" s="104"/>
      <c r="I677" s="104"/>
      <c r="J677" s="104"/>
      <c r="K677" s="104"/>
      <c r="L677" s="104"/>
      <c r="M677" s="104"/>
      <c r="N677" s="104"/>
      <c r="O677" s="104"/>
      <c r="P677" s="104"/>
      <c r="Q677" s="104"/>
      <c r="R677" s="104"/>
      <c r="S677" s="104"/>
      <c r="T677" s="104"/>
      <c r="U677" s="104"/>
      <c r="V677" s="104"/>
      <c r="W677" s="104"/>
      <c r="X677" s="104"/>
      <c r="Y677" s="104"/>
      <c r="Z677" s="104"/>
      <c r="AA677" s="104"/>
      <c r="AB677" s="104"/>
      <c r="AC677" s="104"/>
    </row>
    <row r="678" spans="1:29">
      <c r="A678" s="104"/>
      <c r="B678" s="147"/>
      <c r="C678" s="112"/>
      <c r="D678" s="100"/>
      <c r="E678" s="147"/>
      <c r="F678" s="203"/>
      <c r="G678" s="104"/>
      <c r="H678" s="104"/>
      <c r="I678" s="104"/>
      <c r="J678" s="104"/>
      <c r="K678" s="104"/>
      <c r="L678" s="104"/>
      <c r="M678" s="104"/>
      <c r="N678" s="104"/>
      <c r="O678" s="104"/>
      <c r="P678" s="104"/>
      <c r="Q678" s="104"/>
      <c r="R678" s="104"/>
      <c r="S678" s="104"/>
      <c r="T678" s="104"/>
      <c r="U678" s="104"/>
      <c r="V678" s="104"/>
      <c r="W678" s="104"/>
      <c r="X678" s="104"/>
      <c r="Y678" s="104"/>
      <c r="Z678" s="104"/>
      <c r="AA678" s="104"/>
      <c r="AB678" s="104"/>
      <c r="AC678" s="104"/>
    </row>
    <row r="679" spans="1:29">
      <c r="A679" s="104"/>
      <c r="B679" s="147"/>
      <c r="C679" s="112"/>
      <c r="D679" s="100"/>
      <c r="E679" s="147"/>
      <c r="F679" s="203"/>
      <c r="G679" s="104"/>
      <c r="H679" s="104"/>
      <c r="I679" s="104"/>
      <c r="J679" s="104"/>
      <c r="K679" s="104"/>
      <c r="L679" s="104"/>
      <c r="M679" s="104"/>
      <c r="N679" s="104"/>
      <c r="O679" s="104"/>
      <c r="P679" s="104"/>
      <c r="Q679" s="104"/>
      <c r="R679" s="104"/>
      <c r="S679" s="104"/>
      <c r="T679" s="104"/>
      <c r="U679" s="104"/>
      <c r="V679" s="104"/>
      <c r="W679" s="104"/>
      <c r="X679" s="104"/>
      <c r="Y679" s="104"/>
      <c r="Z679" s="104"/>
      <c r="AA679" s="104"/>
      <c r="AB679" s="104"/>
      <c r="AC679" s="104"/>
    </row>
    <row r="680" spans="1:29">
      <c r="A680" s="104"/>
      <c r="B680" s="147"/>
      <c r="C680" s="112"/>
      <c r="D680" s="100"/>
      <c r="E680" s="147"/>
      <c r="F680" s="203"/>
      <c r="G680" s="104"/>
      <c r="H680" s="104"/>
      <c r="I680" s="104"/>
      <c r="J680" s="104"/>
      <c r="K680" s="104"/>
      <c r="L680" s="104"/>
      <c r="M680" s="104"/>
      <c r="N680" s="104"/>
      <c r="O680" s="104"/>
      <c r="P680" s="104"/>
      <c r="Q680" s="104"/>
      <c r="R680" s="104"/>
      <c r="S680" s="104"/>
      <c r="T680" s="104"/>
      <c r="U680" s="104"/>
      <c r="V680" s="104"/>
      <c r="W680" s="104"/>
      <c r="X680" s="104"/>
      <c r="Y680" s="104"/>
      <c r="Z680" s="104"/>
      <c r="AA680" s="104"/>
      <c r="AB680" s="104"/>
      <c r="AC680" s="104"/>
    </row>
    <row r="681" spans="1:29">
      <c r="A681" s="104"/>
      <c r="B681" s="147"/>
      <c r="C681" s="112"/>
      <c r="D681" s="100"/>
      <c r="E681" s="147"/>
      <c r="F681" s="203"/>
      <c r="G681" s="104"/>
      <c r="H681" s="104"/>
      <c r="I681" s="104"/>
      <c r="J681" s="104"/>
      <c r="K681" s="104"/>
      <c r="L681" s="104"/>
      <c r="M681" s="104"/>
      <c r="N681" s="104"/>
      <c r="O681" s="104"/>
      <c r="P681" s="104"/>
      <c r="Q681" s="104"/>
      <c r="R681" s="104"/>
      <c r="S681" s="104"/>
      <c r="T681" s="104"/>
      <c r="U681" s="104"/>
      <c r="V681" s="104"/>
      <c r="W681" s="104"/>
      <c r="X681" s="104"/>
      <c r="Y681" s="104"/>
      <c r="Z681" s="104"/>
      <c r="AA681" s="104"/>
      <c r="AB681" s="104"/>
      <c r="AC681" s="104"/>
    </row>
    <row r="682" spans="1:29">
      <c r="A682" s="104"/>
      <c r="B682" s="147"/>
      <c r="C682" s="112"/>
      <c r="D682" s="100"/>
      <c r="E682" s="147"/>
      <c r="F682" s="203"/>
      <c r="G682" s="104"/>
      <c r="H682" s="104"/>
      <c r="I682" s="104"/>
      <c r="J682" s="104"/>
      <c r="K682" s="104"/>
      <c r="L682" s="104"/>
      <c r="M682" s="104"/>
      <c r="N682" s="104"/>
      <c r="O682" s="104"/>
      <c r="P682" s="104"/>
      <c r="Q682" s="104"/>
      <c r="R682" s="104"/>
      <c r="S682" s="104"/>
      <c r="T682" s="104"/>
      <c r="U682" s="104"/>
      <c r="V682" s="104"/>
      <c r="W682" s="104"/>
      <c r="X682" s="104"/>
      <c r="Y682" s="104"/>
      <c r="Z682" s="104"/>
      <c r="AA682" s="104"/>
      <c r="AB682" s="104"/>
      <c r="AC682" s="104"/>
    </row>
    <row r="683" spans="1:29">
      <c r="A683" s="104"/>
      <c r="B683" s="147"/>
      <c r="C683" s="112"/>
      <c r="D683" s="100"/>
      <c r="E683" s="147"/>
      <c r="F683" s="203"/>
      <c r="G683" s="104"/>
      <c r="H683" s="104"/>
      <c r="I683" s="104"/>
      <c r="J683" s="104"/>
      <c r="K683" s="104"/>
      <c r="L683" s="104"/>
      <c r="M683" s="104"/>
      <c r="N683" s="104"/>
      <c r="O683" s="104"/>
      <c r="P683" s="104"/>
      <c r="Q683" s="104"/>
      <c r="R683" s="104"/>
      <c r="S683" s="104"/>
      <c r="T683" s="104"/>
      <c r="U683" s="104"/>
      <c r="V683" s="104"/>
      <c r="W683" s="104"/>
      <c r="X683" s="104"/>
      <c r="Y683" s="104"/>
      <c r="Z683" s="104"/>
      <c r="AA683" s="104"/>
      <c r="AB683" s="104"/>
      <c r="AC683" s="104"/>
    </row>
    <row r="684" spans="1:29">
      <c r="A684" s="104"/>
      <c r="B684" s="147"/>
      <c r="C684" s="112"/>
      <c r="D684" s="100"/>
      <c r="E684" s="147"/>
      <c r="F684" s="203"/>
      <c r="G684" s="104"/>
      <c r="H684" s="104"/>
      <c r="I684" s="104"/>
      <c r="J684" s="104"/>
      <c r="K684" s="104"/>
      <c r="L684" s="104"/>
      <c r="M684" s="104"/>
      <c r="N684" s="104"/>
      <c r="O684" s="104"/>
      <c r="P684" s="104"/>
      <c r="Q684" s="104"/>
      <c r="R684" s="104"/>
      <c r="S684" s="104"/>
      <c r="T684" s="104"/>
      <c r="U684" s="104"/>
      <c r="V684" s="104"/>
      <c r="W684" s="104"/>
      <c r="X684" s="104"/>
      <c r="Y684" s="104"/>
      <c r="Z684" s="104"/>
      <c r="AA684" s="104"/>
      <c r="AB684" s="104"/>
      <c r="AC684" s="104"/>
    </row>
    <row r="685" spans="1:29">
      <c r="A685" s="104"/>
      <c r="B685" s="147"/>
      <c r="C685" s="112"/>
      <c r="D685" s="100"/>
      <c r="E685" s="147"/>
      <c r="F685" s="203"/>
      <c r="G685" s="104"/>
      <c r="H685" s="104"/>
      <c r="I685" s="104"/>
      <c r="J685" s="104"/>
      <c r="K685" s="104"/>
      <c r="L685" s="104"/>
      <c r="M685" s="104"/>
      <c r="N685" s="104"/>
      <c r="O685" s="104"/>
      <c r="P685" s="104"/>
      <c r="Q685" s="104"/>
      <c r="R685" s="104"/>
      <c r="S685" s="104"/>
      <c r="T685" s="104"/>
      <c r="U685" s="104"/>
      <c r="V685" s="104"/>
      <c r="W685" s="104"/>
      <c r="X685" s="104"/>
      <c r="Y685" s="104"/>
      <c r="Z685" s="104"/>
      <c r="AA685" s="104"/>
      <c r="AB685" s="104"/>
      <c r="AC685" s="104"/>
    </row>
    <row r="686" spans="1:29">
      <c r="A686" s="104"/>
      <c r="B686" s="147"/>
      <c r="C686" s="112"/>
      <c r="D686" s="100"/>
      <c r="E686" s="147"/>
      <c r="F686" s="203"/>
      <c r="G686" s="104"/>
      <c r="H686" s="104"/>
      <c r="I686" s="104"/>
      <c r="J686" s="104"/>
      <c r="K686" s="104"/>
      <c r="L686" s="104"/>
      <c r="M686" s="104"/>
      <c r="N686" s="104"/>
      <c r="O686" s="104"/>
      <c r="P686" s="104"/>
      <c r="Q686" s="104"/>
      <c r="R686" s="104"/>
      <c r="S686" s="104"/>
      <c r="T686" s="104"/>
      <c r="U686" s="104"/>
      <c r="V686" s="104"/>
      <c r="W686" s="104"/>
      <c r="X686" s="104"/>
      <c r="Y686" s="104"/>
      <c r="Z686" s="104"/>
      <c r="AA686" s="104"/>
      <c r="AB686" s="104"/>
      <c r="AC686" s="104"/>
    </row>
    <row r="687" spans="1:29">
      <c r="A687" s="104"/>
      <c r="B687" s="147"/>
      <c r="C687" s="112"/>
      <c r="D687" s="100"/>
      <c r="E687" s="147"/>
      <c r="F687" s="203"/>
      <c r="G687" s="104"/>
      <c r="H687" s="104"/>
      <c r="I687" s="104"/>
      <c r="J687" s="104"/>
      <c r="K687" s="104"/>
      <c r="L687" s="104"/>
      <c r="M687" s="104"/>
      <c r="N687" s="104"/>
      <c r="O687" s="104"/>
      <c r="P687" s="104"/>
      <c r="Q687" s="104"/>
      <c r="R687" s="104"/>
      <c r="S687" s="104"/>
      <c r="T687" s="104"/>
      <c r="U687" s="104"/>
      <c r="V687" s="104"/>
      <c r="W687" s="104"/>
      <c r="X687" s="104"/>
      <c r="Y687" s="104"/>
      <c r="Z687" s="104"/>
      <c r="AA687" s="104"/>
      <c r="AB687" s="104"/>
      <c r="AC687" s="104"/>
    </row>
    <row r="688" spans="1:29">
      <c r="A688" s="104"/>
      <c r="B688" s="147"/>
      <c r="C688" s="112"/>
      <c r="D688" s="100"/>
      <c r="E688" s="147"/>
      <c r="F688" s="203"/>
      <c r="G688" s="104"/>
      <c r="H688" s="104"/>
      <c r="I688" s="104"/>
      <c r="J688" s="104"/>
      <c r="K688" s="104"/>
      <c r="L688" s="104"/>
      <c r="M688" s="104"/>
      <c r="N688" s="104"/>
      <c r="O688" s="104"/>
      <c r="P688" s="104"/>
      <c r="Q688" s="104"/>
      <c r="R688" s="104"/>
      <c r="S688" s="104"/>
      <c r="T688" s="104"/>
      <c r="U688" s="104"/>
      <c r="V688" s="104"/>
      <c r="W688" s="104"/>
      <c r="X688" s="104"/>
      <c r="Y688" s="104"/>
      <c r="Z688" s="104"/>
      <c r="AA688" s="104"/>
      <c r="AB688" s="104"/>
      <c r="AC688" s="104"/>
    </row>
    <row r="689" spans="1:29">
      <c r="A689" s="104"/>
      <c r="B689" s="147"/>
      <c r="C689" s="112"/>
      <c r="D689" s="100"/>
      <c r="E689" s="147"/>
      <c r="F689" s="203"/>
      <c r="G689" s="104"/>
      <c r="H689" s="104"/>
      <c r="I689" s="104"/>
      <c r="J689" s="104"/>
      <c r="K689" s="104"/>
      <c r="L689" s="104"/>
      <c r="M689" s="104"/>
      <c r="N689" s="104"/>
      <c r="O689" s="104"/>
      <c r="P689" s="104"/>
      <c r="Q689" s="104"/>
      <c r="R689" s="104"/>
      <c r="S689" s="104"/>
      <c r="T689" s="104"/>
      <c r="U689" s="104"/>
      <c r="V689" s="104"/>
      <c r="W689" s="104"/>
      <c r="X689" s="104"/>
      <c r="Y689" s="104"/>
      <c r="Z689" s="104"/>
      <c r="AA689" s="104"/>
      <c r="AB689" s="104"/>
      <c r="AC689" s="104"/>
    </row>
    <row r="690" spans="1:29">
      <c r="A690" s="104"/>
      <c r="B690" s="147"/>
      <c r="C690" s="112"/>
      <c r="D690" s="100"/>
      <c r="E690" s="147"/>
      <c r="F690" s="203"/>
      <c r="G690" s="104"/>
      <c r="H690" s="104"/>
      <c r="I690" s="104"/>
      <c r="J690" s="104"/>
      <c r="K690" s="104"/>
      <c r="L690" s="104"/>
      <c r="M690" s="104"/>
      <c r="N690" s="104"/>
      <c r="O690" s="104"/>
      <c r="P690" s="104"/>
      <c r="Q690" s="104"/>
      <c r="R690" s="104"/>
      <c r="S690" s="104"/>
      <c r="T690" s="104"/>
      <c r="U690" s="104"/>
      <c r="V690" s="104"/>
      <c r="W690" s="104"/>
      <c r="X690" s="104"/>
      <c r="Y690" s="104"/>
      <c r="Z690" s="104"/>
      <c r="AA690" s="104"/>
      <c r="AB690" s="104"/>
      <c r="AC690" s="104"/>
    </row>
    <row r="691" spans="1:29">
      <c r="A691" s="104"/>
      <c r="B691" s="147"/>
      <c r="C691" s="112"/>
      <c r="D691" s="100"/>
      <c r="E691" s="147"/>
      <c r="F691" s="203"/>
      <c r="G691" s="104"/>
      <c r="H691" s="104"/>
      <c r="I691" s="104"/>
      <c r="J691" s="104"/>
      <c r="K691" s="104"/>
      <c r="L691" s="104"/>
      <c r="M691" s="104"/>
      <c r="N691" s="104"/>
      <c r="O691" s="104"/>
      <c r="P691" s="104"/>
      <c r="Q691" s="104"/>
      <c r="R691" s="104"/>
      <c r="S691" s="104"/>
      <c r="T691" s="104"/>
      <c r="U691" s="104"/>
      <c r="V691" s="104"/>
      <c r="W691" s="104"/>
      <c r="X691" s="104"/>
      <c r="Y691" s="104"/>
      <c r="Z691" s="104"/>
      <c r="AA691" s="104"/>
      <c r="AB691" s="104"/>
      <c r="AC691" s="104"/>
    </row>
    <row r="692" spans="1:29">
      <c r="A692" s="104"/>
      <c r="B692" s="147"/>
      <c r="C692" s="112"/>
      <c r="D692" s="100"/>
      <c r="E692" s="147"/>
      <c r="F692" s="203"/>
      <c r="G692" s="104"/>
      <c r="H692" s="104"/>
      <c r="I692" s="104"/>
      <c r="J692" s="104"/>
      <c r="K692" s="104"/>
      <c r="L692" s="104"/>
      <c r="M692" s="104"/>
      <c r="N692" s="104"/>
      <c r="O692" s="104"/>
      <c r="P692" s="104"/>
      <c r="Q692" s="104"/>
      <c r="R692" s="104"/>
      <c r="S692" s="104"/>
      <c r="T692" s="104"/>
      <c r="U692" s="104"/>
      <c r="V692" s="104"/>
      <c r="W692" s="104"/>
      <c r="X692" s="104"/>
      <c r="Y692" s="104"/>
      <c r="Z692" s="104"/>
      <c r="AA692" s="104"/>
      <c r="AB692" s="104"/>
      <c r="AC692" s="104"/>
    </row>
    <row r="693" spans="1:29">
      <c r="A693" s="104"/>
      <c r="B693" s="147"/>
      <c r="C693" s="112"/>
      <c r="D693" s="100"/>
      <c r="E693" s="147"/>
      <c r="F693" s="203"/>
      <c r="G693" s="104"/>
      <c r="H693" s="104"/>
      <c r="I693" s="104"/>
      <c r="J693" s="104"/>
      <c r="K693" s="104"/>
      <c r="L693" s="104"/>
      <c r="M693" s="104"/>
      <c r="N693" s="104"/>
      <c r="O693" s="104"/>
      <c r="P693" s="104"/>
      <c r="Q693" s="104"/>
      <c r="R693" s="104"/>
      <c r="S693" s="104"/>
      <c r="T693" s="104"/>
      <c r="U693" s="104"/>
      <c r="V693" s="104"/>
      <c r="W693" s="104"/>
      <c r="X693" s="104"/>
      <c r="Y693" s="104"/>
      <c r="Z693" s="104"/>
      <c r="AA693" s="104"/>
      <c r="AB693" s="104"/>
      <c r="AC693" s="104"/>
    </row>
    <row r="694" spans="1:29">
      <c r="A694" s="104"/>
      <c r="B694" s="147"/>
      <c r="C694" s="112"/>
      <c r="D694" s="100"/>
      <c r="E694" s="147"/>
      <c r="F694" s="203"/>
      <c r="G694" s="104"/>
      <c r="H694" s="104"/>
      <c r="I694" s="104"/>
      <c r="J694" s="104"/>
      <c r="K694" s="104"/>
      <c r="L694" s="104"/>
      <c r="M694" s="104"/>
      <c r="N694" s="104"/>
      <c r="O694" s="104"/>
      <c r="P694" s="104"/>
      <c r="Q694" s="104"/>
      <c r="R694" s="104"/>
      <c r="S694" s="104"/>
      <c r="T694" s="104"/>
      <c r="U694" s="104"/>
      <c r="V694" s="104"/>
      <c r="W694" s="104"/>
      <c r="X694" s="104"/>
      <c r="Y694" s="104"/>
      <c r="Z694" s="104"/>
      <c r="AA694" s="104"/>
      <c r="AB694" s="104"/>
      <c r="AC694" s="104"/>
    </row>
    <row r="695" spans="1:29">
      <c r="A695" s="104"/>
      <c r="B695" s="147"/>
      <c r="C695" s="112"/>
      <c r="D695" s="100"/>
      <c r="E695" s="147"/>
      <c r="F695" s="203"/>
      <c r="G695" s="104"/>
      <c r="H695" s="104"/>
      <c r="I695" s="104"/>
      <c r="J695" s="104"/>
      <c r="K695" s="104"/>
      <c r="L695" s="104"/>
      <c r="M695" s="104"/>
      <c r="N695" s="104"/>
      <c r="O695" s="104"/>
      <c r="P695" s="104"/>
      <c r="Q695" s="104"/>
      <c r="R695" s="104"/>
      <c r="S695" s="104"/>
      <c r="T695" s="104"/>
      <c r="U695" s="104"/>
      <c r="V695" s="104"/>
      <c r="W695" s="104"/>
      <c r="X695" s="104"/>
      <c r="Y695" s="104"/>
      <c r="Z695" s="104"/>
      <c r="AA695" s="104"/>
      <c r="AB695" s="104"/>
      <c r="AC695" s="104"/>
    </row>
    <row r="696" spans="1:29">
      <c r="A696" s="104"/>
      <c r="B696" s="147"/>
      <c r="C696" s="112"/>
      <c r="D696" s="100"/>
      <c r="E696" s="147"/>
      <c r="F696" s="203"/>
      <c r="G696" s="104"/>
      <c r="H696" s="104"/>
      <c r="I696" s="104"/>
      <c r="J696" s="104"/>
      <c r="K696" s="104"/>
      <c r="L696" s="104"/>
      <c r="M696" s="104"/>
      <c r="N696" s="104"/>
      <c r="O696" s="104"/>
      <c r="P696" s="104"/>
      <c r="Q696" s="104"/>
      <c r="R696" s="104"/>
      <c r="S696" s="104"/>
      <c r="T696" s="104"/>
      <c r="U696" s="104"/>
      <c r="V696" s="104"/>
      <c r="W696" s="104"/>
      <c r="X696" s="104"/>
      <c r="Y696" s="104"/>
      <c r="Z696" s="104"/>
      <c r="AA696" s="104"/>
      <c r="AB696" s="104"/>
      <c r="AC696" s="104"/>
    </row>
    <row r="697" spans="1:29">
      <c r="A697" s="104"/>
      <c r="B697" s="147"/>
      <c r="C697" s="112"/>
      <c r="D697" s="100"/>
      <c r="E697" s="147"/>
      <c r="F697" s="203"/>
      <c r="G697" s="104"/>
      <c r="H697" s="104"/>
      <c r="I697" s="104"/>
      <c r="J697" s="104"/>
      <c r="K697" s="104"/>
      <c r="L697" s="104"/>
      <c r="M697" s="104"/>
      <c r="N697" s="104"/>
      <c r="O697" s="104"/>
      <c r="P697" s="104"/>
      <c r="Q697" s="104"/>
      <c r="R697" s="104"/>
      <c r="S697" s="104"/>
      <c r="T697" s="104"/>
      <c r="U697" s="104"/>
      <c r="V697" s="104"/>
      <c r="W697" s="104"/>
      <c r="X697" s="104"/>
      <c r="Y697" s="104"/>
      <c r="Z697" s="104"/>
      <c r="AA697" s="104"/>
      <c r="AB697" s="104"/>
      <c r="AC697" s="104"/>
    </row>
    <row r="698" spans="1:29">
      <c r="A698" s="104"/>
      <c r="B698" s="147"/>
      <c r="C698" s="112"/>
      <c r="D698" s="100"/>
      <c r="E698" s="147"/>
      <c r="F698" s="203"/>
      <c r="G698" s="104"/>
      <c r="H698" s="104"/>
      <c r="I698" s="104"/>
      <c r="J698" s="104"/>
      <c r="K698" s="104"/>
      <c r="L698" s="104"/>
      <c r="M698" s="104"/>
      <c r="N698" s="104"/>
      <c r="O698" s="104"/>
      <c r="P698" s="104"/>
      <c r="Q698" s="104"/>
      <c r="R698" s="104"/>
      <c r="S698" s="104"/>
      <c r="T698" s="104"/>
      <c r="U698" s="104"/>
      <c r="V698" s="104"/>
      <c r="W698" s="104"/>
      <c r="X698" s="104"/>
      <c r="Y698" s="104"/>
      <c r="Z698" s="104"/>
      <c r="AA698" s="104"/>
      <c r="AB698" s="104"/>
      <c r="AC698" s="104"/>
    </row>
    <row r="699" spans="1:29">
      <c r="A699" s="104"/>
      <c r="B699" s="147"/>
      <c r="C699" s="112"/>
      <c r="D699" s="100"/>
      <c r="E699" s="147"/>
      <c r="F699" s="203"/>
      <c r="G699" s="104"/>
      <c r="H699" s="104"/>
      <c r="I699" s="104"/>
      <c r="J699" s="104"/>
      <c r="K699" s="104"/>
      <c r="L699" s="104"/>
      <c r="M699" s="104"/>
      <c r="N699" s="104"/>
      <c r="O699" s="104"/>
      <c r="P699" s="104"/>
      <c r="Q699" s="104"/>
      <c r="R699" s="104"/>
      <c r="S699" s="104"/>
      <c r="T699" s="104"/>
      <c r="U699" s="104"/>
      <c r="V699" s="104"/>
      <c r="W699" s="104"/>
      <c r="X699" s="104"/>
      <c r="Y699" s="104"/>
      <c r="Z699" s="104"/>
      <c r="AA699" s="104"/>
      <c r="AB699" s="104"/>
      <c r="AC699" s="104"/>
    </row>
    <row r="700" spans="1:29">
      <c r="A700" s="104"/>
      <c r="B700" s="147"/>
      <c r="C700" s="112"/>
      <c r="D700" s="100"/>
      <c r="E700" s="147"/>
      <c r="F700" s="203"/>
      <c r="G700" s="104"/>
      <c r="H700" s="104"/>
      <c r="I700" s="104"/>
      <c r="J700" s="104"/>
      <c r="K700" s="104"/>
      <c r="L700" s="104"/>
      <c r="M700" s="104"/>
      <c r="N700" s="104"/>
      <c r="O700" s="104"/>
      <c r="P700" s="104"/>
      <c r="Q700" s="104"/>
      <c r="R700" s="104"/>
      <c r="S700" s="104"/>
      <c r="T700" s="104"/>
      <c r="U700" s="104"/>
      <c r="V700" s="104"/>
      <c r="W700" s="104"/>
      <c r="X700" s="104"/>
      <c r="Y700" s="104"/>
      <c r="Z700" s="104"/>
      <c r="AA700" s="104"/>
      <c r="AB700" s="104"/>
      <c r="AC700" s="104"/>
    </row>
    <row r="701" spans="1:29">
      <c r="A701" s="104"/>
      <c r="B701" s="147"/>
      <c r="C701" s="112"/>
      <c r="D701" s="100"/>
      <c r="E701" s="147"/>
      <c r="F701" s="203"/>
      <c r="G701" s="104"/>
      <c r="H701" s="104"/>
      <c r="I701" s="104"/>
      <c r="J701" s="104"/>
      <c r="K701" s="104"/>
      <c r="L701" s="104"/>
      <c r="M701" s="104"/>
      <c r="N701" s="104"/>
      <c r="O701" s="104"/>
      <c r="P701" s="104"/>
      <c r="Q701" s="104"/>
      <c r="R701" s="104"/>
      <c r="S701" s="104"/>
      <c r="T701" s="104"/>
      <c r="U701" s="104"/>
      <c r="V701" s="104"/>
      <c r="W701" s="104"/>
      <c r="X701" s="104"/>
      <c r="Y701" s="104"/>
      <c r="Z701" s="104"/>
      <c r="AA701" s="104"/>
      <c r="AB701" s="104"/>
      <c r="AC701" s="104"/>
    </row>
    <row r="702" spans="1:29">
      <c r="A702" s="104"/>
      <c r="B702" s="147"/>
      <c r="C702" s="112"/>
      <c r="D702" s="100"/>
      <c r="E702" s="147"/>
      <c r="F702" s="203"/>
      <c r="G702" s="104"/>
      <c r="H702" s="104"/>
      <c r="I702" s="104"/>
      <c r="J702" s="104"/>
      <c r="K702" s="104"/>
      <c r="L702" s="104"/>
      <c r="M702" s="104"/>
      <c r="N702" s="104"/>
      <c r="O702" s="104"/>
      <c r="P702" s="104"/>
      <c r="Q702" s="104"/>
      <c r="R702" s="104"/>
      <c r="S702" s="104"/>
      <c r="T702" s="104"/>
      <c r="U702" s="104"/>
      <c r="V702" s="104"/>
      <c r="W702" s="104"/>
      <c r="X702" s="104"/>
      <c r="Y702" s="104"/>
      <c r="Z702" s="104"/>
      <c r="AA702" s="104"/>
      <c r="AB702" s="104"/>
      <c r="AC702" s="104"/>
    </row>
    <row r="703" spans="1:29">
      <c r="A703" s="104"/>
      <c r="B703" s="147"/>
      <c r="C703" s="112"/>
      <c r="D703" s="100"/>
      <c r="E703" s="147"/>
      <c r="F703" s="203"/>
      <c r="G703" s="104"/>
      <c r="H703" s="104"/>
      <c r="I703" s="104"/>
      <c r="J703" s="104"/>
      <c r="K703" s="104"/>
      <c r="L703" s="104"/>
      <c r="M703" s="104"/>
      <c r="N703" s="104"/>
      <c r="O703" s="104"/>
      <c r="P703" s="104"/>
      <c r="Q703" s="104"/>
      <c r="R703" s="104"/>
      <c r="S703" s="104"/>
      <c r="T703" s="104"/>
      <c r="U703" s="104"/>
      <c r="V703" s="104"/>
      <c r="W703" s="104"/>
      <c r="X703" s="104"/>
      <c r="Y703" s="104"/>
      <c r="Z703" s="104"/>
      <c r="AA703" s="104"/>
      <c r="AB703" s="104"/>
      <c r="AC703" s="104"/>
    </row>
    <row r="704" spans="1:29">
      <c r="A704" s="104"/>
      <c r="B704" s="147"/>
      <c r="C704" s="112"/>
      <c r="D704" s="100"/>
      <c r="E704" s="147"/>
      <c r="F704" s="203"/>
      <c r="G704" s="104"/>
      <c r="H704" s="104"/>
      <c r="I704" s="104"/>
      <c r="J704" s="104"/>
      <c r="K704" s="104"/>
      <c r="L704" s="104"/>
      <c r="M704" s="104"/>
      <c r="N704" s="104"/>
      <c r="O704" s="104"/>
      <c r="P704" s="104"/>
      <c r="Q704" s="104"/>
      <c r="R704" s="104"/>
      <c r="S704" s="104"/>
      <c r="T704" s="104"/>
      <c r="U704" s="104"/>
      <c r="V704" s="104"/>
      <c r="W704" s="104"/>
      <c r="X704" s="104"/>
      <c r="Y704" s="104"/>
      <c r="Z704" s="104"/>
      <c r="AA704" s="104"/>
      <c r="AB704" s="104"/>
      <c r="AC704" s="104"/>
    </row>
    <row r="705" spans="1:29">
      <c r="A705" s="104"/>
      <c r="B705" s="147"/>
      <c r="C705" s="112"/>
      <c r="D705" s="100"/>
      <c r="E705" s="147"/>
      <c r="F705" s="203"/>
      <c r="G705" s="104"/>
      <c r="H705" s="104"/>
      <c r="I705" s="104"/>
      <c r="J705" s="104"/>
      <c r="K705" s="104"/>
      <c r="L705" s="104"/>
      <c r="M705" s="104"/>
      <c r="N705" s="104"/>
      <c r="O705" s="104"/>
      <c r="P705" s="104"/>
      <c r="Q705" s="104"/>
      <c r="R705" s="104"/>
      <c r="S705" s="104"/>
      <c r="T705" s="104"/>
      <c r="U705" s="104"/>
      <c r="V705" s="104"/>
      <c r="W705" s="104"/>
      <c r="X705" s="104"/>
      <c r="Y705" s="104"/>
      <c r="Z705" s="104"/>
      <c r="AA705" s="104"/>
      <c r="AB705" s="104"/>
      <c r="AC705" s="104"/>
    </row>
    <row r="706" spans="1:29">
      <c r="A706" s="104"/>
      <c r="B706" s="147"/>
      <c r="C706" s="112"/>
      <c r="D706" s="100"/>
      <c r="E706" s="147"/>
      <c r="F706" s="203"/>
      <c r="G706" s="104"/>
      <c r="H706" s="104"/>
      <c r="I706" s="104"/>
      <c r="J706" s="104"/>
      <c r="K706" s="104"/>
      <c r="L706" s="104"/>
      <c r="M706" s="104"/>
      <c r="N706" s="104"/>
      <c r="O706" s="104"/>
      <c r="P706" s="104"/>
      <c r="Q706" s="104"/>
      <c r="R706" s="104"/>
      <c r="S706" s="104"/>
      <c r="T706" s="104"/>
      <c r="U706" s="104"/>
      <c r="V706" s="104"/>
      <c r="W706" s="104"/>
      <c r="X706" s="104"/>
      <c r="Y706" s="104"/>
      <c r="Z706" s="104"/>
      <c r="AA706" s="104"/>
      <c r="AB706" s="104"/>
      <c r="AC706" s="104"/>
    </row>
    <row r="707" spans="1:29">
      <c r="A707" s="104"/>
      <c r="B707" s="147"/>
      <c r="C707" s="112"/>
      <c r="D707" s="100"/>
      <c r="E707" s="147"/>
      <c r="F707" s="203"/>
      <c r="G707" s="104"/>
      <c r="H707" s="104"/>
      <c r="I707" s="104"/>
      <c r="J707" s="104"/>
      <c r="K707" s="104"/>
      <c r="L707" s="104"/>
      <c r="M707" s="104"/>
      <c r="N707" s="104"/>
      <c r="O707" s="104"/>
      <c r="P707" s="104"/>
      <c r="Q707" s="104"/>
      <c r="R707" s="104"/>
      <c r="S707" s="104"/>
      <c r="T707" s="104"/>
      <c r="U707" s="104"/>
      <c r="V707" s="104"/>
      <c r="W707" s="104"/>
      <c r="X707" s="104"/>
      <c r="Y707" s="104"/>
      <c r="Z707" s="104"/>
      <c r="AA707" s="104"/>
      <c r="AB707" s="104"/>
      <c r="AC707" s="104"/>
    </row>
    <row r="708" spans="1:29">
      <c r="A708" s="104"/>
      <c r="B708" s="147"/>
      <c r="C708" s="112"/>
      <c r="D708" s="100"/>
      <c r="E708" s="147"/>
      <c r="F708" s="203"/>
      <c r="G708" s="104"/>
      <c r="H708" s="104"/>
      <c r="I708" s="104"/>
      <c r="J708" s="104"/>
      <c r="K708" s="104"/>
      <c r="L708" s="104"/>
      <c r="M708" s="104"/>
      <c r="N708" s="104"/>
      <c r="O708" s="104"/>
      <c r="P708" s="104"/>
      <c r="Q708" s="104"/>
      <c r="R708" s="104"/>
      <c r="S708" s="104"/>
      <c r="T708" s="104"/>
      <c r="U708" s="104"/>
      <c r="V708" s="104"/>
      <c r="W708" s="104"/>
      <c r="X708" s="104"/>
      <c r="Y708" s="104"/>
      <c r="Z708" s="104"/>
      <c r="AA708" s="104"/>
      <c r="AB708" s="104"/>
      <c r="AC708" s="104"/>
    </row>
    <row r="709" spans="1:29">
      <c r="A709" s="104"/>
      <c r="B709" s="147"/>
      <c r="C709" s="112"/>
      <c r="D709" s="100"/>
      <c r="E709" s="147"/>
      <c r="F709" s="203"/>
      <c r="G709" s="104"/>
      <c r="H709" s="104"/>
      <c r="I709" s="104"/>
      <c r="J709" s="104"/>
      <c r="K709" s="104"/>
      <c r="L709" s="104"/>
      <c r="M709" s="104"/>
      <c r="N709" s="104"/>
      <c r="O709" s="104"/>
      <c r="P709" s="104"/>
      <c r="Q709" s="104"/>
      <c r="R709" s="104"/>
      <c r="S709" s="104"/>
      <c r="T709" s="104"/>
      <c r="U709" s="104"/>
      <c r="V709" s="104"/>
      <c r="W709" s="104"/>
      <c r="X709" s="104"/>
      <c r="Y709" s="104"/>
      <c r="Z709" s="104"/>
      <c r="AA709" s="104"/>
      <c r="AB709" s="104"/>
      <c r="AC709" s="104"/>
    </row>
    <row r="710" spans="1:29">
      <c r="A710" s="104"/>
      <c r="B710" s="147"/>
      <c r="C710" s="112"/>
      <c r="D710" s="100"/>
      <c r="E710" s="147"/>
      <c r="F710" s="203"/>
      <c r="G710" s="104"/>
      <c r="H710" s="104"/>
      <c r="I710" s="104"/>
      <c r="J710" s="104"/>
      <c r="K710" s="104"/>
      <c r="L710" s="104"/>
      <c r="M710" s="104"/>
      <c r="N710" s="104"/>
      <c r="O710" s="104"/>
      <c r="P710" s="104"/>
      <c r="Q710" s="104"/>
      <c r="R710" s="104"/>
      <c r="S710" s="104"/>
      <c r="T710" s="104"/>
      <c r="U710" s="104"/>
      <c r="V710" s="104"/>
      <c r="W710" s="104"/>
      <c r="X710" s="104"/>
      <c r="Y710" s="104"/>
      <c r="Z710" s="104"/>
      <c r="AA710" s="104"/>
      <c r="AB710" s="104"/>
      <c r="AC710" s="104"/>
    </row>
    <row r="711" spans="1:29">
      <c r="A711" s="104"/>
      <c r="B711" s="147"/>
      <c r="C711" s="112"/>
      <c r="D711" s="100"/>
      <c r="E711" s="147"/>
      <c r="F711" s="203"/>
      <c r="G711" s="104"/>
      <c r="H711" s="104"/>
      <c r="I711" s="104"/>
      <c r="J711" s="104"/>
      <c r="K711" s="104"/>
      <c r="L711" s="104"/>
      <c r="M711" s="104"/>
      <c r="N711" s="104"/>
      <c r="O711" s="104"/>
      <c r="P711" s="104"/>
      <c r="Q711" s="104"/>
      <c r="R711" s="104"/>
      <c r="S711" s="104"/>
      <c r="T711" s="104"/>
      <c r="U711" s="104"/>
      <c r="V711" s="104"/>
      <c r="W711" s="104"/>
      <c r="X711" s="104"/>
      <c r="Y711" s="104"/>
      <c r="Z711" s="104"/>
      <c r="AA711" s="104"/>
      <c r="AB711" s="104"/>
      <c r="AC711" s="104"/>
    </row>
    <row r="712" spans="1:29">
      <c r="A712" s="104"/>
      <c r="B712" s="147"/>
      <c r="C712" s="112"/>
      <c r="D712" s="100"/>
      <c r="E712" s="147"/>
      <c r="F712" s="203"/>
      <c r="G712" s="104"/>
      <c r="H712" s="104"/>
      <c r="I712" s="104"/>
      <c r="J712" s="104"/>
      <c r="K712" s="104"/>
      <c r="L712" s="104"/>
      <c r="M712" s="104"/>
      <c r="N712" s="104"/>
      <c r="O712" s="104"/>
      <c r="P712" s="104"/>
      <c r="Q712" s="104"/>
      <c r="R712" s="104"/>
      <c r="S712" s="104"/>
      <c r="T712" s="104"/>
      <c r="U712" s="104"/>
      <c r="V712" s="104"/>
      <c r="W712" s="104"/>
      <c r="X712" s="104"/>
      <c r="Y712" s="104"/>
      <c r="Z712" s="104"/>
      <c r="AA712" s="104"/>
      <c r="AB712" s="104"/>
      <c r="AC712" s="104"/>
    </row>
    <row r="713" spans="1:29">
      <c r="A713" s="104"/>
      <c r="B713" s="147"/>
      <c r="C713" s="112"/>
      <c r="D713" s="100"/>
      <c r="E713" s="147"/>
      <c r="F713" s="203"/>
      <c r="G713" s="104"/>
      <c r="H713" s="104"/>
      <c r="I713" s="104"/>
      <c r="J713" s="104"/>
      <c r="K713" s="104"/>
      <c r="L713" s="104"/>
      <c r="M713" s="104"/>
      <c r="N713" s="104"/>
      <c r="O713" s="104"/>
      <c r="P713" s="104"/>
      <c r="Q713" s="104"/>
      <c r="R713" s="104"/>
      <c r="S713" s="104"/>
      <c r="T713" s="104"/>
      <c r="U713" s="104"/>
      <c r="V713" s="104"/>
      <c r="W713" s="104"/>
      <c r="X713" s="104"/>
      <c r="Y713" s="104"/>
      <c r="Z713" s="104"/>
      <c r="AA713" s="104"/>
      <c r="AB713" s="104"/>
      <c r="AC713" s="104"/>
    </row>
    <row r="714" spans="1:29">
      <c r="A714" s="104"/>
      <c r="B714" s="147"/>
      <c r="C714" s="112"/>
      <c r="D714" s="100"/>
      <c r="E714" s="147"/>
      <c r="F714" s="203"/>
      <c r="G714" s="104"/>
      <c r="H714" s="104"/>
      <c r="I714" s="104"/>
      <c r="J714" s="104"/>
      <c r="K714" s="104"/>
      <c r="L714" s="104"/>
      <c r="M714" s="104"/>
      <c r="N714" s="104"/>
      <c r="O714" s="104"/>
      <c r="P714" s="104"/>
      <c r="Q714" s="104"/>
      <c r="R714" s="104"/>
      <c r="S714" s="104"/>
      <c r="T714" s="104"/>
      <c r="U714" s="104"/>
      <c r="V714" s="104"/>
      <c r="W714" s="104"/>
      <c r="X714" s="104"/>
      <c r="Y714" s="104"/>
      <c r="Z714" s="104"/>
      <c r="AA714" s="104"/>
      <c r="AB714" s="104"/>
      <c r="AC714" s="104"/>
    </row>
    <row r="715" spans="1:29">
      <c r="A715" s="104"/>
      <c r="B715" s="147"/>
      <c r="C715" s="112"/>
      <c r="D715" s="100"/>
      <c r="E715" s="147"/>
      <c r="F715" s="203"/>
      <c r="G715" s="104"/>
      <c r="H715" s="104"/>
      <c r="I715" s="104"/>
      <c r="J715" s="104"/>
      <c r="K715" s="104"/>
      <c r="L715" s="104"/>
      <c r="M715" s="104"/>
      <c r="N715" s="104"/>
      <c r="O715" s="104"/>
      <c r="P715" s="104"/>
      <c r="Q715" s="104"/>
      <c r="R715" s="104"/>
      <c r="S715" s="104"/>
      <c r="T715" s="104"/>
      <c r="U715" s="104"/>
      <c r="V715" s="104"/>
      <c r="W715" s="104"/>
      <c r="X715" s="104"/>
      <c r="Y715" s="104"/>
      <c r="Z715" s="104"/>
      <c r="AA715" s="104"/>
      <c r="AB715" s="104"/>
      <c r="AC715" s="104"/>
    </row>
    <row r="716" spans="1:29">
      <c r="A716" s="104"/>
      <c r="B716" s="147"/>
      <c r="C716" s="112"/>
      <c r="D716" s="100"/>
      <c r="E716" s="147"/>
      <c r="F716" s="203"/>
      <c r="G716" s="104"/>
      <c r="H716" s="104"/>
      <c r="I716" s="104"/>
      <c r="J716" s="104"/>
      <c r="K716" s="104"/>
      <c r="L716" s="104"/>
      <c r="M716" s="104"/>
      <c r="N716" s="104"/>
      <c r="O716" s="104"/>
      <c r="P716" s="104"/>
      <c r="Q716" s="104"/>
      <c r="R716" s="104"/>
      <c r="S716" s="104"/>
      <c r="T716" s="104"/>
      <c r="U716" s="104"/>
      <c r="V716" s="104"/>
      <c r="W716" s="104"/>
      <c r="X716" s="104"/>
      <c r="Y716" s="104"/>
      <c r="Z716" s="104"/>
      <c r="AA716" s="104"/>
      <c r="AB716" s="104"/>
      <c r="AC716" s="104"/>
    </row>
    <row r="717" spans="1:29">
      <c r="A717" s="104"/>
      <c r="B717" s="147"/>
      <c r="C717" s="112"/>
      <c r="D717" s="100"/>
      <c r="E717" s="147"/>
      <c r="F717" s="203"/>
      <c r="G717" s="104"/>
      <c r="H717" s="104"/>
      <c r="I717" s="104"/>
      <c r="J717" s="104"/>
      <c r="K717" s="104"/>
      <c r="L717" s="104"/>
      <c r="M717" s="104"/>
      <c r="N717" s="104"/>
      <c r="O717" s="104"/>
      <c r="P717" s="104"/>
      <c r="Q717" s="104"/>
      <c r="R717" s="104"/>
      <c r="S717" s="104"/>
      <c r="T717" s="104"/>
      <c r="U717" s="104"/>
      <c r="V717" s="104"/>
      <c r="W717" s="104"/>
      <c r="X717" s="104"/>
      <c r="Y717" s="104"/>
      <c r="Z717" s="104"/>
      <c r="AA717" s="104"/>
      <c r="AB717" s="104"/>
      <c r="AC717" s="104"/>
    </row>
    <row r="718" spans="1:29">
      <c r="A718" s="104"/>
      <c r="B718" s="147"/>
      <c r="C718" s="112"/>
      <c r="D718" s="100"/>
      <c r="E718" s="147"/>
      <c r="F718" s="203"/>
      <c r="G718" s="104"/>
      <c r="H718" s="104"/>
      <c r="I718" s="104"/>
      <c r="J718" s="104"/>
      <c r="K718" s="104"/>
      <c r="L718" s="104"/>
      <c r="M718" s="104"/>
      <c r="N718" s="104"/>
      <c r="O718" s="104"/>
      <c r="P718" s="104"/>
      <c r="Q718" s="104"/>
      <c r="R718" s="104"/>
      <c r="S718" s="104"/>
      <c r="T718" s="104"/>
      <c r="U718" s="104"/>
      <c r="V718" s="104"/>
      <c r="W718" s="104"/>
      <c r="X718" s="104"/>
      <c r="Y718" s="104"/>
      <c r="Z718" s="104"/>
      <c r="AA718" s="104"/>
      <c r="AB718" s="104"/>
      <c r="AC718" s="104"/>
    </row>
    <row r="719" spans="1:29">
      <c r="A719" s="104"/>
      <c r="B719" s="147"/>
      <c r="C719" s="112"/>
      <c r="D719" s="100"/>
      <c r="E719" s="147"/>
      <c r="F719" s="203"/>
      <c r="G719" s="104"/>
      <c r="H719" s="104"/>
      <c r="I719" s="104"/>
      <c r="J719" s="104"/>
      <c r="K719" s="104"/>
      <c r="L719" s="104"/>
      <c r="M719" s="104"/>
      <c r="N719" s="104"/>
      <c r="O719" s="104"/>
      <c r="P719" s="104"/>
      <c r="Q719" s="104"/>
      <c r="R719" s="104"/>
      <c r="S719" s="104"/>
      <c r="T719" s="104"/>
      <c r="U719" s="104"/>
      <c r="V719" s="104"/>
      <c r="W719" s="104"/>
      <c r="X719" s="104"/>
      <c r="Y719" s="104"/>
      <c r="Z719" s="104"/>
      <c r="AA719" s="104"/>
      <c r="AB719" s="104"/>
      <c r="AC719" s="104"/>
    </row>
    <row r="720" spans="1:29">
      <c r="A720" s="104"/>
      <c r="B720" s="147"/>
      <c r="C720" s="112"/>
      <c r="D720" s="100"/>
      <c r="E720" s="147"/>
      <c r="F720" s="203"/>
      <c r="G720" s="104"/>
      <c r="H720" s="104"/>
      <c r="I720" s="104"/>
      <c r="J720" s="104"/>
      <c r="K720" s="104"/>
      <c r="L720" s="104"/>
      <c r="M720" s="104"/>
      <c r="N720" s="104"/>
      <c r="O720" s="104"/>
      <c r="P720" s="104"/>
      <c r="Q720" s="104"/>
      <c r="R720" s="104"/>
      <c r="S720" s="104"/>
      <c r="T720" s="104"/>
      <c r="U720" s="104"/>
      <c r="V720" s="104"/>
      <c r="W720" s="104"/>
      <c r="X720" s="104"/>
      <c r="Y720" s="104"/>
      <c r="Z720" s="104"/>
      <c r="AA720" s="104"/>
      <c r="AB720" s="104"/>
      <c r="AC720" s="104"/>
    </row>
    <row r="721" spans="1:29">
      <c r="A721" s="104"/>
      <c r="B721" s="147"/>
      <c r="C721" s="112"/>
      <c r="D721" s="100"/>
      <c r="E721" s="147"/>
      <c r="F721" s="203"/>
      <c r="G721" s="104"/>
      <c r="H721" s="104"/>
      <c r="I721" s="104"/>
      <c r="J721" s="104"/>
      <c r="K721" s="104"/>
      <c r="L721" s="104"/>
      <c r="M721" s="104"/>
      <c r="N721" s="104"/>
      <c r="O721" s="104"/>
      <c r="P721" s="104"/>
      <c r="Q721" s="104"/>
      <c r="R721" s="104"/>
      <c r="S721" s="104"/>
      <c r="T721" s="104"/>
      <c r="U721" s="104"/>
      <c r="V721" s="104"/>
      <c r="W721" s="104"/>
      <c r="X721" s="104"/>
      <c r="Y721" s="104"/>
      <c r="Z721" s="104"/>
      <c r="AA721" s="104"/>
      <c r="AB721" s="104"/>
      <c r="AC721" s="104"/>
    </row>
    <row r="722" spans="1:29">
      <c r="A722" s="104"/>
      <c r="B722" s="147"/>
      <c r="C722" s="112"/>
      <c r="D722" s="100"/>
      <c r="E722" s="147"/>
      <c r="F722" s="203"/>
      <c r="G722" s="104"/>
      <c r="H722" s="104"/>
      <c r="I722" s="104"/>
      <c r="J722" s="104"/>
      <c r="K722" s="104"/>
      <c r="L722" s="104"/>
      <c r="M722" s="104"/>
      <c r="N722" s="104"/>
      <c r="O722" s="104"/>
      <c r="P722" s="104"/>
      <c r="Q722" s="104"/>
      <c r="R722" s="104"/>
      <c r="S722" s="104"/>
      <c r="T722" s="104"/>
      <c r="U722" s="104"/>
      <c r="V722" s="104"/>
      <c r="W722" s="104"/>
      <c r="X722" s="104"/>
      <c r="Y722" s="104"/>
      <c r="Z722" s="104"/>
      <c r="AA722" s="104"/>
      <c r="AB722" s="104"/>
      <c r="AC722" s="104"/>
    </row>
    <row r="723" spans="1:29">
      <c r="A723" s="104"/>
      <c r="B723" s="147"/>
      <c r="C723" s="112"/>
      <c r="D723" s="100"/>
      <c r="E723" s="147"/>
      <c r="F723" s="203"/>
      <c r="G723" s="104"/>
      <c r="H723" s="104"/>
      <c r="I723" s="104"/>
      <c r="J723" s="104"/>
      <c r="K723" s="104"/>
      <c r="L723" s="104"/>
      <c r="M723" s="104"/>
      <c r="N723" s="104"/>
      <c r="O723" s="104"/>
      <c r="P723" s="104"/>
      <c r="Q723" s="104"/>
      <c r="R723" s="104"/>
      <c r="S723" s="104"/>
      <c r="T723" s="104"/>
      <c r="U723" s="104"/>
      <c r="V723" s="104"/>
      <c r="W723" s="104"/>
      <c r="X723" s="104"/>
      <c r="Y723" s="104"/>
      <c r="Z723" s="104"/>
      <c r="AA723" s="104"/>
      <c r="AB723" s="104"/>
      <c r="AC723" s="104"/>
    </row>
    <row r="724" spans="1:29">
      <c r="A724" s="104"/>
      <c r="B724" s="147"/>
      <c r="C724" s="112"/>
      <c r="D724" s="100"/>
      <c r="E724" s="147"/>
      <c r="F724" s="203"/>
      <c r="G724" s="104"/>
      <c r="H724" s="104"/>
      <c r="I724" s="104"/>
      <c r="J724" s="104"/>
      <c r="K724" s="104"/>
      <c r="L724" s="104"/>
      <c r="M724" s="104"/>
      <c r="N724" s="104"/>
      <c r="O724" s="104"/>
      <c r="P724" s="104"/>
      <c r="Q724" s="104"/>
      <c r="R724" s="104"/>
      <c r="S724" s="104"/>
      <c r="T724" s="104"/>
      <c r="U724" s="104"/>
      <c r="V724" s="104"/>
      <c r="W724" s="104"/>
      <c r="X724" s="104"/>
      <c r="Y724" s="104"/>
      <c r="Z724" s="104"/>
      <c r="AA724" s="104"/>
      <c r="AB724" s="104"/>
      <c r="AC724" s="104"/>
    </row>
    <row r="725" spans="1:29">
      <c r="A725" s="104"/>
      <c r="B725" s="147"/>
      <c r="C725" s="112"/>
      <c r="D725" s="100"/>
      <c r="E725" s="147"/>
      <c r="F725" s="203"/>
      <c r="G725" s="104"/>
      <c r="H725" s="104"/>
      <c r="I725" s="104"/>
      <c r="J725" s="104"/>
      <c r="K725" s="104"/>
      <c r="L725" s="104"/>
      <c r="M725" s="104"/>
      <c r="N725" s="104"/>
      <c r="O725" s="104"/>
      <c r="P725" s="104"/>
      <c r="Q725" s="104"/>
      <c r="R725" s="104"/>
      <c r="S725" s="104"/>
      <c r="T725" s="104"/>
      <c r="U725" s="104"/>
      <c r="V725" s="104"/>
      <c r="W725" s="104"/>
      <c r="X725" s="104"/>
      <c r="Y725" s="104"/>
      <c r="Z725" s="104"/>
      <c r="AA725" s="104"/>
      <c r="AB725" s="104"/>
      <c r="AC725" s="104"/>
    </row>
    <row r="726" spans="1:29">
      <c r="A726" s="104"/>
      <c r="B726" s="147"/>
      <c r="C726" s="112"/>
      <c r="D726" s="100"/>
      <c r="E726" s="147"/>
      <c r="F726" s="203"/>
      <c r="G726" s="104"/>
      <c r="H726" s="104"/>
      <c r="I726" s="104"/>
      <c r="J726" s="104"/>
      <c r="K726" s="104"/>
      <c r="L726" s="104"/>
      <c r="M726" s="104"/>
      <c r="N726" s="104"/>
      <c r="O726" s="104"/>
      <c r="P726" s="104"/>
      <c r="Q726" s="104"/>
      <c r="R726" s="104"/>
      <c r="S726" s="104"/>
      <c r="T726" s="104"/>
      <c r="U726" s="104"/>
      <c r="V726" s="104"/>
      <c r="W726" s="104"/>
      <c r="X726" s="104"/>
      <c r="Y726" s="104"/>
      <c r="Z726" s="104"/>
      <c r="AA726" s="104"/>
      <c r="AB726" s="104"/>
      <c r="AC726" s="104"/>
    </row>
    <row r="727" spans="1:29">
      <c r="A727" s="104"/>
      <c r="B727" s="147"/>
      <c r="C727" s="112"/>
      <c r="D727" s="100"/>
      <c r="E727" s="147"/>
      <c r="F727" s="203"/>
      <c r="G727" s="104"/>
      <c r="H727" s="104"/>
      <c r="I727" s="104"/>
      <c r="J727" s="104"/>
      <c r="K727" s="104"/>
      <c r="L727" s="104"/>
      <c r="M727" s="104"/>
      <c r="N727" s="104"/>
      <c r="O727" s="104"/>
      <c r="P727" s="104"/>
      <c r="Q727" s="104"/>
      <c r="R727" s="104"/>
      <c r="S727" s="104"/>
      <c r="T727" s="104"/>
      <c r="U727" s="104"/>
      <c r="V727" s="104"/>
      <c r="W727" s="104"/>
      <c r="X727" s="104"/>
      <c r="Y727" s="104"/>
      <c r="Z727" s="104"/>
      <c r="AA727" s="104"/>
      <c r="AB727" s="104"/>
      <c r="AC727" s="104"/>
    </row>
    <row r="728" spans="1:29">
      <c r="A728" s="104"/>
      <c r="B728" s="147"/>
      <c r="C728" s="112"/>
      <c r="D728" s="100"/>
      <c r="E728" s="147"/>
      <c r="F728" s="203"/>
      <c r="G728" s="104"/>
      <c r="H728" s="104"/>
      <c r="I728" s="104"/>
      <c r="J728" s="104"/>
      <c r="K728" s="104"/>
      <c r="L728" s="104"/>
      <c r="M728" s="104"/>
      <c r="N728" s="104"/>
      <c r="O728" s="104"/>
      <c r="P728" s="104"/>
      <c r="Q728" s="104"/>
      <c r="R728" s="104"/>
      <c r="S728" s="104"/>
      <c r="T728" s="104"/>
      <c r="U728" s="104"/>
      <c r="V728" s="104"/>
      <c r="W728" s="104"/>
      <c r="X728" s="104"/>
      <c r="Y728" s="104"/>
      <c r="Z728" s="104"/>
      <c r="AA728" s="104"/>
      <c r="AB728" s="104"/>
      <c r="AC728" s="104"/>
    </row>
    <row r="729" spans="1:29">
      <c r="A729" s="104"/>
      <c r="B729" s="147"/>
      <c r="C729" s="112"/>
      <c r="D729" s="100"/>
      <c r="E729" s="147"/>
      <c r="F729" s="203"/>
      <c r="G729" s="104"/>
      <c r="H729" s="104"/>
      <c r="I729" s="104"/>
      <c r="J729" s="104"/>
      <c r="K729" s="104"/>
      <c r="L729" s="104"/>
      <c r="M729" s="104"/>
      <c r="N729" s="104"/>
      <c r="O729" s="104"/>
      <c r="P729" s="104"/>
      <c r="Q729" s="104"/>
      <c r="R729" s="104"/>
      <c r="S729" s="104"/>
      <c r="T729" s="104"/>
      <c r="U729" s="104"/>
      <c r="V729" s="104"/>
      <c r="W729" s="104"/>
      <c r="X729" s="104"/>
      <c r="Y729" s="104"/>
      <c r="Z729" s="104"/>
      <c r="AA729" s="104"/>
      <c r="AB729" s="104"/>
      <c r="AC729" s="104"/>
    </row>
    <row r="730" spans="1:29">
      <c r="A730" s="104"/>
      <c r="B730" s="147"/>
      <c r="C730" s="112"/>
      <c r="D730" s="100"/>
      <c r="E730" s="147"/>
      <c r="F730" s="203"/>
      <c r="G730" s="104"/>
      <c r="H730" s="104"/>
      <c r="I730" s="104"/>
      <c r="J730" s="104"/>
      <c r="K730" s="104"/>
      <c r="L730" s="104"/>
      <c r="M730" s="104"/>
      <c r="N730" s="104"/>
      <c r="O730" s="104"/>
      <c r="P730" s="104"/>
      <c r="Q730" s="104"/>
      <c r="R730" s="104"/>
      <c r="S730" s="104"/>
      <c r="T730" s="104"/>
      <c r="U730" s="104"/>
      <c r="V730" s="104"/>
      <c r="W730" s="104"/>
      <c r="X730" s="104"/>
      <c r="Y730" s="104"/>
      <c r="Z730" s="104"/>
      <c r="AA730" s="104"/>
      <c r="AB730" s="104"/>
      <c r="AC730" s="104"/>
    </row>
    <row r="731" spans="1:29">
      <c r="A731" s="104"/>
      <c r="B731" s="147"/>
      <c r="C731" s="112"/>
      <c r="D731" s="100"/>
      <c r="E731" s="147"/>
      <c r="F731" s="203"/>
      <c r="G731" s="104"/>
      <c r="H731" s="104"/>
      <c r="I731" s="104"/>
      <c r="J731" s="104"/>
      <c r="K731" s="104"/>
      <c r="L731" s="104"/>
      <c r="M731" s="104"/>
      <c r="N731" s="104"/>
      <c r="O731" s="104"/>
      <c r="P731" s="104"/>
      <c r="Q731" s="104"/>
      <c r="R731" s="104"/>
      <c r="S731" s="104"/>
      <c r="T731" s="104"/>
      <c r="U731" s="104"/>
      <c r="V731" s="104"/>
      <c r="W731" s="104"/>
      <c r="X731" s="104"/>
      <c r="Y731" s="104"/>
      <c r="Z731" s="104"/>
      <c r="AA731" s="104"/>
      <c r="AB731" s="104"/>
      <c r="AC731" s="104"/>
    </row>
    <row r="732" spans="1:29">
      <c r="A732" s="104"/>
      <c r="B732" s="147"/>
      <c r="C732" s="112"/>
      <c r="D732" s="100"/>
      <c r="E732" s="147"/>
      <c r="F732" s="203"/>
      <c r="G732" s="104"/>
      <c r="H732" s="104"/>
      <c r="I732" s="104"/>
      <c r="J732" s="104"/>
      <c r="K732" s="104"/>
      <c r="L732" s="104"/>
      <c r="M732" s="104"/>
      <c r="N732" s="104"/>
      <c r="O732" s="104"/>
      <c r="P732" s="104"/>
      <c r="Q732" s="104"/>
      <c r="R732" s="104"/>
      <c r="S732" s="104"/>
      <c r="T732" s="104"/>
      <c r="U732" s="104"/>
      <c r="V732" s="104"/>
      <c r="W732" s="104"/>
      <c r="X732" s="104"/>
      <c r="Y732" s="104"/>
      <c r="Z732" s="104"/>
      <c r="AA732" s="104"/>
      <c r="AB732" s="104"/>
      <c r="AC732" s="104"/>
    </row>
    <row r="733" spans="1:29">
      <c r="A733" s="104"/>
      <c r="B733" s="147"/>
      <c r="C733" s="112"/>
      <c r="D733" s="100"/>
      <c r="E733" s="147"/>
      <c r="F733" s="203"/>
      <c r="G733" s="104"/>
      <c r="H733" s="104"/>
      <c r="I733" s="104"/>
      <c r="J733" s="104"/>
      <c r="K733" s="104"/>
      <c r="L733" s="104"/>
      <c r="M733" s="104"/>
      <c r="N733" s="104"/>
      <c r="O733" s="104"/>
      <c r="P733" s="104"/>
      <c r="Q733" s="104"/>
      <c r="R733" s="104"/>
      <c r="S733" s="104"/>
      <c r="T733" s="104"/>
      <c r="U733" s="104"/>
      <c r="V733" s="104"/>
      <c r="W733" s="104"/>
      <c r="X733" s="104"/>
      <c r="Y733" s="104"/>
      <c r="Z733" s="104"/>
      <c r="AA733" s="104"/>
      <c r="AB733" s="104"/>
      <c r="AC733" s="104"/>
    </row>
    <row r="734" spans="1:29">
      <c r="A734" s="104"/>
      <c r="B734" s="147"/>
      <c r="C734" s="112"/>
      <c r="D734" s="100"/>
      <c r="E734" s="147"/>
      <c r="F734" s="203"/>
      <c r="G734" s="104"/>
      <c r="H734" s="104"/>
      <c r="I734" s="104"/>
      <c r="J734" s="104"/>
      <c r="K734" s="104"/>
      <c r="L734" s="104"/>
      <c r="M734" s="104"/>
      <c r="N734" s="104"/>
      <c r="O734" s="104"/>
      <c r="P734" s="104"/>
      <c r="Q734" s="104"/>
      <c r="R734" s="104"/>
      <c r="S734" s="104"/>
      <c r="T734" s="104"/>
      <c r="U734" s="104"/>
      <c r="V734" s="104"/>
      <c r="W734" s="104"/>
      <c r="X734" s="104"/>
      <c r="Y734" s="104"/>
      <c r="Z734" s="104"/>
      <c r="AA734" s="104"/>
      <c r="AB734" s="104"/>
      <c r="AC734" s="104"/>
    </row>
    <row r="735" spans="1:29">
      <c r="A735" s="104"/>
      <c r="B735" s="147"/>
      <c r="C735" s="112"/>
      <c r="D735" s="100"/>
      <c r="E735" s="147"/>
      <c r="F735" s="203"/>
      <c r="G735" s="104"/>
      <c r="H735" s="104"/>
      <c r="I735" s="104"/>
      <c r="J735" s="104"/>
      <c r="K735" s="104"/>
      <c r="L735" s="104"/>
      <c r="M735" s="104"/>
      <c r="N735" s="104"/>
      <c r="O735" s="104"/>
      <c r="P735" s="104"/>
      <c r="Q735" s="104"/>
      <c r="R735" s="104"/>
      <c r="S735" s="104"/>
      <c r="T735" s="104"/>
      <c r="U735" s="104"/>
      <c r="V735" s="104"/>
      <c r="W735" s="104"/>
      <c r="X735" s="104"/>
      <c r="Y735" s="104"/>
      <c r="Z735" s="104"/>
      <c r="AA735" s="104"/>
      <c r="AB735" s="104"/>
      <c r="AC735" s="104"/>
    </row>
    <row r="736" spans="1:29">
      <c r="A736" s="104"/>
      <c r="B736" s="147"/>
      <c r="C736" s="112"/>
      <c r="D736" s="100"/>
      <c r="E736" s="147"/>
      <c r="F736" s="203"/>
      <c r="G736" s="104"/>
      <c r="H736" s="104"/>
      <c r="I736" s="104"/>
      <c r="J736" s="104"/>
      <c r="K736" s="104"/>
      <c r="L736" s="104"/>
      <c r="M736" s="104"/>
      <c r="N736" s="104"/>
      <c r="O736" s="104"/>
      <c r="P736" s="104"/>
      <c r="Q736" s="104"/>
      <c r="R736" s="104"/>
      <c r="S736" s="104"/>
      <c r="T736" s="104"/>
      <c r="U736" s="104"/>
      <c r="V736" s="104"/>
      <c r="W736" s="104"/>
      <c r="X736" s="104"/>
      <c r="Y736" s="104"/>
      <c r="Z736" s="104"/>
      <c r="AA736" s="104"/>
      <c r="AB736" s="104"/>
      <c r="AC736" s="104"/>
    </row>
    <row r="737" spans="1:29">
      <c r="A737" s="104"/>
      <c r="B737" s="147"/>
      <c r="C737" s="112"/>
      <c r="D737" s="100"/>
      <c r="E737" s="147"/>
      <c r="F737" s="203"/>
      <c r="G737" s="104"/>
      <c r="H737" s="104"/>
      <c r="I737" s="104"/>
      <c r="J737" s="104"/>
      <c r="K737" s="104"/>
      <c r="L737" s="104"/>
      <c r="M737" s="104"/>
      <c r="N737" s="104"/>
      <c r="O737" s="104"/>
      <c r="P737" s="104"/>
      <c r="Q737" s="104"/>
      <c r="R737" s="104"/>
      <c r="S737" s="104"/>
      <c r="T737" s="104"/>
      <c r="U737" s="104"/>
      <c r="V737" s="104"/>
      <c r="W737" s="104"/>
      <c r="X737" s="104"/>
      <c r="Y737" s="104"/>
      <c r="Z737" s="104"/>
      <c r="AA737" s="104"/>
      <c r="AB737" s="104"/>
      <c r="AC737" s="104"/>
    </row>
    <row r="738" spans="1:29">
      <c r="A738" s="104"/>
      <c r="B738" s="147"/>
      <c r="C738" s="112"/>
      <c r="D738" s="100"/>
      <c r="E738" s="147"/>
      <c r="F738" s="203"/>
      <c r="G738" s="104"/>
      <c r="H738" s="104"/>
      <c r="I738" s="104"/>
      <c r="J738" s="104"/>
      <c r="K738" s="104"/>
      <c r="L738" s="104"/>
      <c r="M738" s="104"/>
      <c r="N738" s="104"/>
      <c r="O738" s="104"/>
      <c r="P738" s="104"/>
      <c r="Q738" s="104"/>
      <c r="R738" s="104"/>
      <c r="S738" s="104"/>
      <c r="T738" s="104"/>
      <c r="U738" s="104"/>
      <c r="V738" s="104"/>
      <c r="W738" s="104"/>
      <c r="X738" s="104"/>
      <c r="Y738" s="104"/>
      <c r="Z738" s="104"/>
      <c r="AA738" s="104"/>
      <c r="AB738" s="104"/>
      <c r="AC738" s="104"/>
    </row>
    <row r="739" spans="1:29">
      <c r="A739" s="104"/>
      <c r="B739" s="147"/>
      <c r="C739" s="112"/>
      <c r="D739" s="100"/>
      <c r="E739" s="147"/>
      <c r="F739" s="203"/>
      <c r="G739" s="104"/>
      <c r="H739" s="104"/>
      <c r="I739" s="104"/>
      <c r="J739" s="104"/>
      <c r="K739" s="104"/>
      <c r="L739" s="104"/>
      <c r="M739" s="104"/>
      <c r="N739" s="104"/>
      <c r="O739" s="104"/>
      <c r="P739" s="104"/>
      <c r="Q739" s="104"/>
      <c r="R739" s="104"/>
      <c r="S739" s="104"/>
      <c r="T739" s="104"/>
      <c r="U739" s="104"/>
      <c r="V739" s="104"/>
      <c r="W739" s="104"/>
      <c r="X739" s="104"/>
      <c r="Y739" s="104"/>
      <c r="Z739" s="104"/>
      <c r="AA739" s="104"/>
      <c r="AB739" s="104"/>
      <c r="AC739" s="104"/>
    </row>
    <row r="740" spans="1:29">
      <c r="A740" s="104"/>
      <c r="B740" s="147"/>
      <c r="C740" s="112"/>
      <c r="D740" s="100"/>
      <c r="E740" s="147"/>
      <c r="F740" s="203"/>
      <c r="G740" s="104"/>
      <c r="H740" s="104"/>
      <c r="I740" s="104"/>
      <c r="J740" s="104"/>
      <c r="K740" s="104"/>
      <c r="L740" s="104"/>
      <c r="M740" s="104"/>
      <c r="N740" s="104"/>
      <c r="O740" s="104"/>
      <c r="P740" s="104"/>
      <c r="Q740" s="104"/>
      <c r="R740" s="104"/>
      <c r="S740" s="104"/>
      <c r="T740" s="104"/>
      <c r="U740" s="104"/>
      <c r="V740" s="104"/>
      <c r="W740" s="104"/>
      <c r="X740" s="104"/>
      <c r="Y740" s="104"/>
      <c r="Z740" s="104"/>
      <c r="AA740" s="104"/>
      <c r="AB740" s="104"/>
      <c r="AC740" s="104"/>
    </row>
    <row r="741" spans="1:29">
      <c r="A741" s="104"/>
      <c r="B741" s="147"/>
      <c r="C741" s="112"/>
      <c r="D741" s="100"/>
      <c r="E741" s="147"/>
      <c r="F741" s="203"/>
      <c r="G741" s="104"/>
      <c r="H741" s="104"/>
      <c r="I741" s="104"/>
      <c r="J741" s="104"/>
      <c r="K741" s="104"/>
      <c r="L741" s="104"/>
      <c r="M741" s="104"/>
      <c r="N741" s="104"/>
      <c r="O741" s="104"/>
      <c r="P741" s="104"/>
      <c r="Q741" s="104"/>
      <c r="R741" s="104"/>
      <c r="S741" s="104"/>
      <c r="T741" s="104"/>
      <c r="U741" s="104"/>
      <c r="V741" s="104"/>
      <c r="W741" s="104"/>
      <c r="X741" s="104"/>
      <c r="Y741" s="104"/>
      <c r="Z741" s="104"/>
      <c r="AA741" s="104"/>
      <c r="AB741" s="104"/>
      <c r="AC741" s="104"/>
    </row>
    <row r="742" spans="1:29">
      <c r="A742" s="104"/>
      <c r="B742" s="147"/>
      <c r="C742" s="112"/>
      <c r="D742" s="100"/>
      <c r="E742" s="147"/>
      <c r="F742" s="203"/>
      <c r="G742" s="104"/>
      <c r="H742" s="104"/>
      <c r="I742" s="104"/>
      <c r="J742" s="104"/>
      <c r="K742" s="104"/>
      <c r="L742" s="104"/>
      <c r="M742" s="104"/>
      <c r="N742" s="104"/>
      <c r="O742" s="104"/>
      <c r="P742" s="104"/>
      <c r="Q742" s="104"/>
      <c r="R742" s="104"/>
      <c r="S742" s="104"/>
      <c r="T742" s="104"/>
      <c r="U742" s="104"/>
      <c r="V742" s="104"/>
      <c r="W742" s="104"/>
      <c r="X742" s="104"/>
      <c r="Y742" s="104"/>
      <c r="Z742" s="104"/>
      <c r="AA742" s="104"/>
      <c r="AB742" s="104"/>
      <c r="AC742" s="104"/>
    </row>
    <row r="743" spans="1:29">
      <c r="A743" s="104"/>
      <c r="B743" s="147"/>
      <c r="C743" s="112"/>
      <c r="D743" s="100"/>
      <c r="E743" s="147"/>
      <c r="F743" s="203"/>
      <c r="G743" s="104"/>
      <c r="H743" s="104"/>
      <c r="I743" s="104"/>
      <c r="J743" s="104"/>
      <c r="K743" s="104"/>
      <c r="L743" s="104"/>
      <c r="M743" s="104"/>
      <c r="N743" s="104"/>
      <c r="O743" s="104"/>
      <c r="P743" s="104"/>
      <c r="Q743" s="104"/>
      <c r="R743" s="104"/>
      <c r="S743" s="104"/>
      <c r="T743" s="104"/>
      <c r="U743" s="104"/>
      <c r="V743" s="104"/>
      <c r="W743" s="104"/>
      <c r="X743" s="104"/>
      <c r="Y743" s="104"/>
      <c r="Z743" s="104"/>
      <c r="AA743" s="104"/>
      <c r="AB743" s="104"/>
      <c r="AC743" s="104"/>
    </row>
    <row r="744" spans="1:29">
      <c r="A744" s="104"/>
      <c r="B744" s="147"/>
      <c r="C744" s="112"/>
      <c r="D744" s="100"/>
      <c r="E744" s="147"/>
      <c r="F744" s="203"/>
      <c r="G744" s="104"/>
      <c r="H744" s="104"/>
      <c r="I744" s="104"/>
      <c r="J744" s="104"/>
      <c r="K744" s="104"/>
      <c r="L744" s="104"/>
      <c r="M744" s="104"/>
      <c r="N744" s="104"/>
      <c r="O744" s="104"/>
      <c r="P744" s="104"/>
      <c r="Q744" s="104"/>
      <c r="R744" s="104"/>
      <c r="S744" s="104"/>
      <c r="T744" s="104"/>
      <c r="U744" s="104"/>
      <c r="V744" s="104"/>
      <c r="W744" s="104"/>
      <c r="X744" s="104"/>
      <c r="Y744" s="104"/>
      <c r="Z744" s="104"/>
      <c r="AA744" s="104"/>
      <c r="AB744" s="104"/>
      <c r="AC744" s="104"/>
    </row>
    <row r="745" spans="1:29">
      <c r="A745" s="104"/>
      <c r="B745" s="147"/>
      <c r="C745" s="112"/>
      <c r="D745" s="100"/>
      <c r="E745" s="147"/>
      <c r="F745" s="203"/>
      <c r="G745" s="104"/>
      <c r="H745" s="104"/>
      <c r="I745" s="104"/>
      <c r="J745" s="104"/>
      <c r="K745" s="104"/>
      <c r="L745" s="104"/>
      <c r="M745" s="104"/>
      <c r="N745" s="104"/>
      <c r="O745" s="104"/>
      <c r="P745" s="104"/>
      <c r="Q745" s="104"/>
      <c r="R745" s="104"/>
      <c r="S745" s="104"/>
      <c r="T745" s="104"/>
      <c r="U745" s="104"/>
      <c r="V745" s="104"/>
      <c r="W745" s="104"/>
      <c r="X745" s="104"/>
      <c r="Y745" s="104"/>
      <c r="Z745" s="104"/>
      <c r="AA745" s="104"/>
      <c r="AB745" s="104"/>
      <c r="AC745" s="104"/>
    </row>
    <row r="746" spans="1:29">
      <c r="A746" s="104"/>
      <c r="B746" s="147"/>
      <c r="C746" s="112"/>
      <c r="D746" s="100"/>
      <c r="E746" s="147"/>
      <c r="F746" s="203"/>
      <c r="G746" s="104"/>
      <c r="H746" s="104"/>
      <c r="I746" s="104"/>
      <c r="J746" s="104"/>
      <c r="K746" s="104"/>
      <c r="L746" s="104"/>
      <c r="M746" s="104"/>
      <c r="N746" s="104"/>
      <c r="O746" s="104"/>
      <c r="P746" s="104"/>
      <c r="Q746" s="104"/>
      <c r="R746" s="104"/>
      <c r="S746" s="104"/>
      <c r="T746" s="104"/>
      <c r="U746" s="104"/>
      <c r="V746" s="104"/>
      <c r="W746" s="104"/>
      <c r="X746" s="104"/>
      <c r="Y746" s="104"/>
      <c r="Z746" s="104"/>
      <c r="AA746" s="104"/>
      <c r="AB746" s="104"/>
      <c r="AC746" s="104"/>
    </row>
    <row r="747" spans="1:29">
      <c r="A747" s="104"/>
      <c r="B747" s="147"/>
      <c r="C747" s="112"/>
      <c r="D747" s="100"/>
      <c r="E747" s="147"/>
      <c r="F747" s="203"/>
      <c r="G747" s="104"/>
      <c r="H747" s="104"/>
      <c r="I747" s="104"/>
      <c r="J747" s="104"/>
      <c r="K747" s="104"/>
      <c r="L747" s="104"/>
      <c r="M747" s="104"/>
      <c r="N747" s="104"/>
      <c r="O747" s="104"/>
      <c r="P747" s="104"/>
      <c r="Q747" s="104"/>
      <c r="R747" s="104"/>
      <c r="S747" s="104"/>
      <c r="T747" s="104"/>
      <c r="U747" s="104"/>
      <c r="V747" s="104"/>
      <c r="W747" s="104"/>
      <c r="X747" s="104"/>
      <c r="Y747" s="104"/>
      <c r="Z747" s="104"/>
      <c r="AA747" s="104"/>
      <c r="AB747" s="104"/>
      <c r="AC747" s="104"/>
    </row>
    <row r="748" spans="1:29">
      <c r="A748" s="104"/>
      <c r="B748" s="147"/>
      <c r="C748" s="112"/>
      <c r="D748" s="100"/>
      <c r="E748" s="147"/>
      <c r="F748" s="203"/>
      <c r="G748" s="104"/>
      <c r="H748" s="104"/>
      <c r="I748" s="104"/>
      <c r="J748" s="104"/>
      <c r="K748" s="104"/>
      <c r="L748" s="104"/>
      <c r="M748" s="104"/>
      <c r="N748" s="104"/>
      <c r="O748" s="104"/>
      <c r="P748" s="104"/>
      <c r="Q748" s="104"/>
      <c r="R748" s="104"/>
      <c r="S748" s="104"/>
      <c r="T748" s="104"/>
      <c r="U748" s="104"/>
      <c r="V748" s="104"/>
      <c r="W748" s="104"/>
      <c r="X748" s="104"/>
      <c r="Y748" s="104"/>
      <c r="Z748" s="104"/>
      <c r="AA748" s="104"/>
      <c r="AB748" s="104"/>
      <c r="AC748" s="104"/>
    </row>
    <row r="749" spans="1:29">
      <c r="A749" s="104"/>
      <c r="B749" s="147"/>
      <c r="C749" s="112"/>
      <c r="D749" s="100"/>
      <c r="E749" s="147"/>
      <c r="F749" s="203"/>
      <c r="G749" s="104"/>
      <c r="H749" s="104"/>
      <c r="I749" s="104"/>
      <c r="J749" s="104"/>
      <c r="K749" s="104"/>
      <c r="L749" s="104"/>
      <c r="M749" s="104"/>
      <c r="N749" s="104"/>
      <c r="O749" s="104"/>
      <c r="P749" s="104"/>
      <c r="Q749" s="104"/>
      <c r="R749" s="104"/>
      <c r="S749" s="104"/>
      <c r="T749" s="104"/>
      <c r="U749" s="104"/>
      <c r="V749" s="104"/>
      <c r="W749" s="104"/>
      <c r="X749" s="104"/>
      <c r="Y749" s="104"/>
      <c r="Z749" s="104"/>
      <c r="AA749" s="104"/>
      <c r="AB749" s="104"/>
      <c r="AC749" s="104"/>
    </row>
    <row r="750" spans="1:29">
      <c r="A750" s="104"/>
      <c r="B750" s="147"/>
      <c r="C750" s="112"/>
      <c r="D750" s="100"/>
      <c r="E750" s="147"/>
      <c r="F750" s="203"/>
      <c r="G750" s="104"/>
      <c r="H750" s="104"/>
      <c r="I750" s="104"/>
      <c r="J750" s="104"/>
      <c r="K750" s="104"/>
      <c r="L750" s="104"/>
      <c r="M750" s="104"/>
      <c r="N750" s="104"/>
      <c r="O750" s="104"/>
      <c r="P750" s="104"/>
      <c r="Q750" s="104"/>
      <c r="R750" s="104"/>
      <c r="S750" s="104"/>
      <c r="T750" s="104"/>
      <c r="U750" s="104"/>
      <c r="V750" s="104"/>
      <c r="W750" s="104"/>
      <c r="X750" s="104"/>
      <c r="Y750" s="104"/>
      <c r="Z750" s="104"/>
      <c r="AA750" s="104"/>
      <c r="AB750" s="104"/>
      <c r="AC750" s="104"/>
    </row>
    <row r="751" spans="1:29">
      <c r="A751" s="104"/>
      <c r="B751" s="147"/>
      <c r="C751" s="112"/>
      <c r="D751" s="100"/>
      <c r="E751" s="147"/>
      <c r="F751" s="203"/>
      <c r="G751" s="104"/>
      <c r="H751" s="104"/>
      <c r="I751" s="104"/>
      <c r="J751" s="104"/>
      <c r="K751" s="104"/>
      <c r="L751" s="104"/>
      <c r="M751" s="104"/>
      <c r="N751" s="104"/>
      <c r="O751" s="104"/>
      <c r="P751" s="104"/>
      <c r="Q751" s="104"/>
      <c r="R751" s="104"/>
      <c r="S751" s="104"/>
      <c r="T751" s="104"/>
      <c r="U751" s="104"/>
      <c r="V751" s="104"/>
      <c r="W751" s="104"/>
      <c r="X751" s="104"/>
      <c r="Y751" s="104"/>
      <c r="Z751" s="104"/>
      <c r="AA751" s="104"/>
      <c r="AB751" s="104"/>
      <c r="AC751" s="104"/>
    </row>
    <row r="752" spans="1:29">
      <c r="A752" s="104"/>
      <c r="B752" s="147"/>
      <c r="C752" s="112"/>
      <c r="D752" s="100"/>
      <c r="E752" s="147"/>
      <c r="F752" s="203"/>
      <c r="G752" s="104"/>
      <c r="H752" s="104"/>
      <c r="I752" s="104"/>
      <c r="J752" s="104"/>
      <c r="K752" s="104"/>
      <c r="L752" s="104"/>
      <c r="M752" s="104"/>
      <c r="N752" s="104"/>
      <c r="O752" s="104"/>
      <c r="P752" s="104"/>
      <c r="Q752" s="104"/>
      <c r="R752" s="104"/>
      <c r="S752" s="104"/>
      <c r="T752" s="104"/>
      <c r="U752" s="104"/>
      <c r="V752" s="104"/>
      <c r="W752" s="104"/>
      <c r="X752" s="104"/>
      <c r="Y752" s="104"/>
      <c r="Z752" s="104"/>
      <c r="AA752" s="104"/>
      <c r="AB752" s="104"/>
      <c r="AC752" s="104"/>
    </row>
    <row r="753" spans="1:29">
      <c r="A753" s="104"/>
      <c r="B753" s="147"/>
      <c r="C753" s="112"/>
      <c r="D753" s="100"/>
      <c r="E753" s="147"/>
      <c r="F753" s="203"/>
      <c r="G753" s="104"/>
      <c r="H753" s="104"/>
      <c r="I753" s="104"/>
      <c r="J753" s="104"/>
      <c r="K753" s="104"/>
      <c r="L753" s="104"/>
      <c r="M753" s="104"/>
      <c r="N753" s="104"/>
      <c r="O753" s="104"/>
      <c r="P753" s="104"/>
      <c r="Q753" s="104"/>
      <c r="R753" s="104"/>
      <c r="S753" s="104"/>
      <c r="T753" s="104"/>
      <c r="U753" s="104"/>
      <c r="V753" s="104"/>
      <c r="W753" s="104"/>
      <c r="X753" s="104"/>
      <c r="Y753" s="104"/>
      <c r="Z753" s="104"/>
      <c r="AA753" s="104"/>
      <c r="AB753" s="104"/>
      <c r="AC753" s="104"/>
    </row>
    <row r="754" spans="1:29">
      <c r="A754" s="104"/>
      <c r="B754" s="147"/>
      <c r="C754" s="112"/>
      <c r="D754" s="100"/>
      <c r="E754" s="147"/>
      <c r="F754" s="203"/>
      <c r="G754" s="104"/>
      <c r="H754" s="104"/>
      <c r="I754" s="104"/>
      <c r="J754" s="104"/>
      <c r="K754" s="104"/>
      <c r="L754" s="104"/>
      <c r="M754" s="104"/>
      <c r="N754" s="104"/>
      <c r="O754" s="104"/>
      <c r="P754" s="104"/>
      <c r="Q754" s="104"/>
      <c r="R754" s="104"/>
      <c r="S754" s="104"/>
      <c r="T754" s="104"/>
      <c r="U754" s="104"/>
      <c r="V754" s="104"/>
      <c r="W754" s="104"/>
      <c r="X754" s="104"/>
      <c r="Y754" s="104"/>
      <c r="Z754" s="104"/>
      <c r="AA754" s="104"/>
      <c r="AB754" s="104"/>
      <c r="AC754" s="104"/>
    </row>
    <row r="755" spans="1:29">
      <c r="A755" s="104"/>
      <c r="B755" s="147"/>
      <c r="C755" s="112"/>
      <c r="D755" s="100"/>
      <c r="E755" s="147"/>
      <c r="F755" s="203"/>
      <c r="G755" s="104"/>
      <c r="H755" s="104"/>
      <c r="I755" s="104"/>
      <c r="J755" s="104"/>
      <c r="K755" s="104"/>
      <c r="L755" s="104"/>
      <c r="M755" s="104"/>
      <c r="N755" s="104"/>
      <c r="O755" s="104"/>
      <c r="P755" s="104"/>
      <c r="Q755" s="104"/>
      <c r="R755" s="104"/>
      <c r="S755" s="104"/>
      <c r="T755" s="104"/>
      <c r="U755" s="104"/>
      <c r="V755" s="104"/>
      <c r="W755" s="104"/>
      <c r="X755" s="104"/>
      <c r="Y755" s="104"/>
      <c r="Z755" s="104"/>
      <c r="AA755" s="104"/>
      <c r="AB755" s="104"/>
      <c r="AC755" s="104"/>
    </row>
    <row r="756" spans="1:29">
      <c r="A756" s="104"/>
      <c r="B756" s="147"/>
      <c r="C756" s="112"/>
      <c r="D756" s="100"/>
      <c r="E756" s="147"/>
      <c r="F756" s="203"/>
      <c r="G756" s="104"/>
      <c r="H756" s="104"/>
      <c r="I756" s="104"/>
      <c r="J756" s="104"/>
      <c r="K756" s="104"/>
      <c r="L756" s="104"/>
      <c r="M756" s="104"/>
      <c r="N756" s="104"/>
      <c r="O756" s="104"/>
      <c r="P756" s="104"/>
      <c r="Q756" s="104"/>
      <c r="R756" s="104"/>
      <c r="S756" s="104"/>
      <c r="T756" s="104"/>
      <c r="U756" s="104"/>
      <c r="V756" s="104"/>
      <c r="W756" s="104"/>
      <c r="X756" s="104"/>
      <c r="Y756" s="104"/>
      <c r="Z756" s="104"/>
      <c r="AA756" s="104"/>
      <c r="AB756" s="104"/>
      <c r="AC756" s="104"/>
    </row>
    <row r="757" spans="1:29">
      <c r="A757" s="104"/>
      <c r="B757" s="147"/>
      <c r="C757" s="112"/>
      <c r="D757" s="100"/>
      <c r="E757" s="147"/>
      <c r="F757" s="203"/>
      <c r="G757" s="104"/>
      <c r="H757" s="104"/>
      <c r="I757" s="104"/>
      <c r="J757" s="104"/>
      <c r="K757" s="104"/>
      <c r="L757" s="104"/>
      <c r="M757" s="104"/>
      <c r="N757" s="104"/>
      <c r="O757" s="104"/>
      <c r="P757" s="104"/>
      <c r="Q757" s="104"/>
      <c r="R757" s="104"/>
      <c r="S757" s="104"/>
      <c r="T757" s="104"/>
      <c r="U757" s="104"/>
      <c r="V757" s="104"/>
      <c r="W757" s="104"/>
      <c r="X757" s="104"/>
      <c r="Y757" s="104"/>
      <c r="Z757" s="104"/>
      <c r="AA757" s="104"/>
      <c r="AB757" s="104"/>
      <c r="AC757" s="104"/>
    </row>
    <row r="758" spans="1:29">
      <c r="A758" s="104"/>
      <c r="B758" s="147"/>
      <c r="C758" s="112"/>
      <c r="D758" s="100"/>
      <c r="E758" s="147"/>
      <c r="F758" s="203"/>
      <c r="G758" s="104"/>
      <c r="H758" s="104"/>
      <c r="I758" s="104"/>
      <c r="J758" s="104"/>
      <c r="K758" s="104"/>
      <c r="L758" s="104"/>
      <c r="M758" s="104"/>
      <c r="N758" s="104"/>
      <c r="O758" s="104"/>
      <c r="P758" s="104"/>
      <c r="Q758" s="104"/>
      <c r="R758" s="104"/>
      <c r="S758" s="104"/>
      <c r="T758" s="104"/>
      <c r="U758" s="104"/>
      <c r="V758" s="104"/>
      <c r="W758" s="104"/>
      <c r="X758" s="104"/>
      <c r="Y758" s="104"/>
      <c r="Z758" s="104"/>
      <c r="AA758" s="104"/>
      <c r="AB758" s="104"/>
      <c r="AC758" s="104"/>
    </row>
    <row r="759" spans="1:29">
      <c r="A759" s="104"/>
      <c r="B759" s="147"/>
      <c r="C759" s="112"/>
      <c r="D759" s="100"/>
      <c r="E759" s="147"/>
      <c r="F759" s="203"/>
      <c r="G759" s="104"/>
      <c r="H759" s="104"/>
      <c r="I759" s="104"/>
      <c r="J759" s="104"/>
      <c r="K759" s="104"/>
      <c r="L759" s="104"/>
      <c r="M759" s="104"/>
      <c r="N759" s="104"/>
      <c r="O759" s="104"/>
      <c r="P759" s="104"/>
      <c r="Q759" s="104"/>
      <c r="R759" s="104"/>
      <c r="S759" s="104"/>
      <c r="T759" s="104"/>
      <c r="U759" s="104"/>
      <c r="V759" s="104"/>
      <c r="W759" s="104"/>
      <c r="X759" s="104"/>
      <c r="Y759" s="104"/>
      <c r="Z759" s="104"/>
      <c r="AA759" s="104"/>
      <c r="AB759" s="104"/>
      <c r="AC759" s="104"/>
    </row>
    <row r="760" spans="1:29">
      <c r="A760" s="104"/>
      <c r="B760" s="147"/>
      <c r="C760" s="112"/>
      <c r="D760" s="100"/>
      <c r="E760" s="147"/>
      <c r="F760" s="203"/>
      <c r="G760" s="104"/>
      <c r="H760" s="104"/>
      <c r="I760" s="104"/>
      <c r="J760" s="104"/>
      <c r="K760" s="104"/>
      <c r="L760" s="104"/>
      <c r="M760" s="104"/>
      <c r="N760" s="104"/>
      <c r="O760" s="104"/>
      <c r="P760" s="104"/>
      <c r="Q760" s="104"/>
      <c r="R760" s="104"/>
      <c r="S760" s="104"/>
      <c r="T760" s="104"/>
      <c r="U760" s="104"/>
      <c r="V760" s="104"/>
      <c r="W760" s="104"/>
      <c r="X760" s="104"/>
      <c r="Y760" s="104"/>
      <c r="Z760" s="104"/>
      <c r="AA760" s="104"/>
      <c r="AB760" s="104"/>
      <c r="AC760" s="104"/>
    </row>
    <row r="761" spans="1:29">
      <c r="A761" s="104"/>
      <c r="B761" s="147"/>
      <c r="C761" s="112"/>
      <c r="D761" s="100"/>
      <c r="E761" s="147"/>
      <c r="F761" s="203"/>
      <c r="G761" s="104"/>
      <c r="H761" s="104"/>
      <c r="I761" s="104"/>
      <c r="J761" s="104"/>
      <c r="K761" s="104"/>
      <c r="L761" s="104"/>
      <c r="M761" s="104"/>
      <c r="N761" s="104"/>
      <c r="O761" s="104"/>
      <c r="P761" s="104"/>
      <c r="Q761" s="104"/>
      <c r="R761" s="104"/>
      <c r="S761" s="104"/>
      <c r="T761" s="104"/>
      <c r="U761" s="104"/>
      <c r="V761" s="104"/>
      <c r="W761" s="104"/>
      <c r="X761" s="104"/>
      <c r="Y761" s="104"/>
      <c r="Z761" s="104"/>
      <c r="AA761" s="104"/>
      <c r="AB761" s="104"/>
      <c r="AC761" s="104"/>
    </row>
    <row r="762" spans="1:29">
      <c r="A762" s="104"/>
      <c r="B762" s="147"/>
      <c r="C762" s="112"/>
      <c r="D762" s="100"/>
      <c r="E762" s="147"/>
      <c r="F762" s="203"/>
      <c r="G762" s="104"/>
      <c r="H762" s="104"/>
      <c r="I762" s="104"/>
      <c r="J762" s="104"/>
      <c r="K762" s="104"/>
      <c r="L762" s="104"/>
      <c r="M762" s="104"/>
      <c r="N762" s="104"/>
      <c r="O762" s="104"/>
      <c r="P762" s="104"/>
      <c r="Q762" s="104"/>
      <c r="R762" s="104"/>
      <c r="S762" s="104"/>
      <c r="T762" s="104"/>
      <c r="U762" s="104"/>
      <c r="V762" s="104"/>
      <c r="W762" s="104"/>
      <c r="X762" s="104"/>
      <c r="Y762" s="104"/>
      <c r="Z762" s="104"/>
      <c r="AA762" s="104"/>
      <c r="AB762" s="104"/>
      <c r="AC762" s="104"/>
    </row>
    <row r="763" spans="1:29">
      <c r="A763" s="104"/>
      <c r="B763" s="147"/>
      <c r="C763" s="112"/>
      <c r="D763" s="100"/>
      <c r="E763" s="147"/>
      <c r="F763" s="203"/>
      <c r="G763" s="104"/>
      <c r="H763" s="104"/>
      <c r="I763" s="104"/>
      <c r="J763" s="104"/>
      <c r="K763" s="104"/>
      <c r="L763" s="104"/>
      <c r="M763" s="104"/>
      <c r="N763" s="104"/>
      <c r="O763" s="104"/>
      <c r="P763" s="104"/>
      <c r="Q763" s="104"/>
      <c r="R763" s="104"/>
      <c r="S763" s="104"/>
      <c r="T763" s="104"/>
      <c r="U763" s="104"/>
      <c r="V763" s="104"/>
      <c r="W763" s="104"/>
      <c r="X763" s="104"/>
      <c r="Y763" s="104"/>
      <c r="Z763" s="104"/>
      <c r="AA763" s="104"/>
      <c r="AB763" s="104"/>
      <c r="AC763" s="104"/>
    </row>
    <row r="764" spans="1:29">
      <c r="A764" s="104"/>
      <c r="B764" s="147"/>
      <c r="C764" s="112"/>
      <c r="D764" s="100"/>
      <c r="E764" s="147"/>
      <c r="F764" s="203"/>
      <c r="G764" s="104"/>
      <c r="H764" s="104"/>
      <c r="I764" s="104"/>
      <c r="J764" s="104"/>
      <c r="K764" s="104"/>
      <c r="L764" s="104"/>
      <c r="M764" s="104"/>
      <c r="N764" s="104"/>
      <c r="O764" s="104"/>
      <c r="P764" s="104"/>
      <c r="Q764" s="104"/>
      <c r="R764" s="104"/>
      <c r="S764" s="104"/>
      <c r="T764" s="104"/>
      <c r="U764" s="104"/>
      <c r="V764" s="104"/>
      <c r="W764" s="104"/>
      <c r="X764" s="104"/>
      <c r="Y764" s="104"/>
      <c r="Z764" s="104"/>
      <c r="AA764" s="104"/>
      <c r="AB764" s="104"/>
      <c r="AC764" s="104"/>
    </row>
    <row r="765" spans="1:29">
      <c r="A765" s="104"/>
      <c r="B765" s="147"/>
      <c r="C765" s="112"/>
      <c r="D765" s="100"/>
      <c r="E765" s="147"/>
      <c r="F765" s="203"/>
      <c r="G765" s="104"/>
      <c r="H765" s="104"/>
      <c r="I765" s="104"/>
      <c r="J765" s="104"/>
      <c r="K765" s="104"/>
      <c r="L765" s="104"/>
      <c r="M765" s="104"/>
      <c r="N765" s="104"/>
      <c r="O765" s="104"/>
      <c r="P765" s="104"/>
      <c r="Q765" s="104"/>
      <c r="R765" s="104"/>
      <c r="S765" s="104"/>
      <c r="T765" s="104"/>
      <c r="U765" s="104"/>
      <c r="V765" s="104"/>
      <c r="W765" s="104"/>
      <c r="X765" s="104"/>
      <c r="Y765" s="104"/>
      <c r="Z765" s="104"/>
      <c r="AA765" s="104"/>
      <c r="AB765" s="104"/>
      <c r="AC765" s="104"/>
    </row>
    <row r="766" spans="1:29">
      <c r="A766" s="104"/>
      <c r="B766" s="147"/>
      <c r="C766" s="112"/>
      <c r="D766" s="100"/>
      <c r="E766" s="147"/>
      <c r="F766" s="203"/>
      <c r="G766" s="104"/>
      <c r="H766" s="104"/>
      <c r="I766" s="104"/>
      <c r="J766" s="104"/>
      <c r="K766" s="104"/>
      <c r="L766" s="104"/>
      <c r="M766" s="104"/>
      <c r="N766" s="104"/>
      <c r="O766" s="104"/>
      <c r="P766" s="104"/>
      <c r="Q766" s="104"/>
      <c r="R766" s="104"/>
      <c r="S766" s="104"/>
      <c r="T766" s="104"/>
      <c r="U766" s="104"/>
      <c r="V766" s="104"/>
      <c r="W766" s="104"/>
      <c r="X766" s="104"/>
      <c r="Y766" s="104"/>
      <c r="Z766" s="104"/>
      <c r="AA766" s="104"/>
      <c r="AB766" s="104"/>
      <c r="AC766" s="104"/>
    </row>
    <row r="767" spans="1:29">
      <c r="A767" s="104"/>
      <c r="B767" s="147"/>
      <c r="C767" s="112"/>
      <c r="D767" s="100"/>
      <c r="E767" s="147"/>
      <c r="F767" s="203"/>
      <c r="G767" s="104"/>
      <c r="H767" s="104"/>
      <c r="I767" s="104"/>
      <c r="J767" s="104"/>
      <c r="K767" s="104"/>
      <c r="L767" s="104"/>
      <c r="M767" s="104"/>
      <c r="N767" s="104"/>
      <c r="O767" s="104"/>
      <c r="P767" s="104"/>
      <c r="Q767" s="104"/>
      <c r="R767" s="104"/>
      <c r="S767" s="104"/>
      <c r="T767" s="104"/>
      <c r="U767" s="104"/>
      <c r="V767" s="104"/>
      <c r="W767" s="104"/>
      <c r="X767" s="104"/>
      <c r="Y767" s="104"/>
      <c r="Z767" s="104"/>
      <c r="AA767" s="104"/>
      <c r="AB767" s="104"/>
      <c r="AC767" s="104"/>
    </row>
    <row r="768" spans="1:29">
      <c r="A768" s="104"/>
      <c r="B768" s="147"/>
      <c r="C768" s="112"/>
      <c r="D768" s="100"/>
      <c r="E768" s="147"/>
      <c r="F768" s="203"/>
      <c r="G768" s="104"/>
      <c r="H768" s="104"/>
      <c r="I768" s="104"/>
      <c r="J768" s="104"/>
      <c r="K768" s="104"/>
      <c r="L768" s="104"/>
      <c r="M768" s="104"/>
      <c r="N768" s="104"/>
      <c r="O768" s="104"/>
      <c r="P768" s="104"/>
      <c r="Q768" s="104"/>
      <c r="R768" s="104"/>
      <c r="S768" s="104"/>
      <c r="T768" s="104"/>
      <c r="U768" s="104"/>
      <c r="V768" s="104"/>
      <c r="W768" s="104"/>
      <c r="X768" s="104"/>
      <c r="Y768" s="104"/>
      <c r="Z768" s="104"/>
      <c r="AA768" s="104"/>
      <c r="AB768" s="104"/>
      <c r="AC768" s="104"/>
    </row>
    <row r="769" spans="1:29">
      <c r="A769" s="104"/>
      <c r="B769" s="147"/>
      <c r="C769" s="112"/>
      <c r="D769" s="100"/>
      <c r="E769" s="147"/>
      <c r="F769" s="203"/>
      <c r="G769" s="104"/>
      <c r="H769" s="104"/>
      <c r="I769" s="104"/>
      <c r="J769" s="104"/>
      <c r="K769" s="104"/>
      <c r="L769" s="104"/>
      <c r="M769" s="104"/>
      <c r="N769" s="104"/>
      <c r="O769" s="104"/>
      <c r="P769" s="104"/>
      <c r="Q769" s="104"/>
      <c r="R769" s="104"/>
      <c r="S769" s="104"/>
      <c r="T769" s="104"/>
      <c r="U769" s="104"/>
      <c r="V769" s="104"/>
      <c r="W769" s="104"/>
      <c r="X769" s="104"/>
      <c r="Y769" s="104"/>
      <c r="Z769" s="104"/>
      <c r="AA769" s="104"/>
      <c r="AB769" s="104"/>
      <c r="AC769" s="104"/>
    </row>
    <row r="770" spans="1:29">
      <c r="A770" s="104"/>
      <c r="B770" s="147"/>
      <c r="C770" s="112"/>
      <c r="D770" s="100"/>
      <c r="E770" s="147"/>
      <c r="F770" s="203"/>
      <c r="G770" s="104"/>
      <c r="H770" s="104"/>
      <c r="I770" s="104"/>
      <c r="J770" s="104"/>
      <c r="K770" s="104"/>
      <c r="L770" s="104"/>
      <c r="M770" s="104"/>
      <c r="N770" s="104"/>
      <c r="O770" s="104"/>
      <c r="P770" s="104"/>
      <c r="Q770" s="104"/>
      <c r="R770" s="104"/>
      <c r="S770" s="104"/>
      <c r="T770" s="104"/>
      <c r="U770" s="104"/>
      <c r="V770" s="104"/>
      <c r="W770" s="104"/>
      <c r="X770" s="104"/>
      <c r="Y770" s="104"/>
      <c r="Z770" s="104"/>
      <c r="AA770" s="104"/>
      <c r="AB770" s="104"/>
      <c r="AC770" s="104"/>
    </row>
    <row r="771" spans="1:29">
      <c r="A771" s="104"/>
      <c r="B771" s="147"/>
      <c r="C771" s="112"/>
      <c r="D771" s="100"/>
      <c r="E771" s="147"/>
      <c r="F771" s="203"/>
      <c r="G771" s="104"/>
      <c r="H771" s="104"/>
      <c r="I771" s="104"/>
      <c r="J771" s="104"/>
      <c r="K771" s="104"/>
      <c r="L771" s="104"/>
      <c r="M771" s="104"/>
      <c r="N771" s="104"/>
      <c r="O771" s="104"/>
      <c r="P771" s="104"/>
      <c r="Q771" s="104"/>
      <c r="R771" s="104"/>
      <c r="S771" s="104"/>
      <c r="T771" s="104"/>
      <c r="U771" s="104"/>
      <c r="V771" s="104"/>
      <c r="W771" s="104"/>
      <c r="X771" s="104"/>
      <c r="Y771" s="104"/>
      <c r="Z771" s="104"/>
      <c r="AA771" s="104"/>
      <c r="AB771" s="104"/>
      <c r="AC771" s="104"/>
    </row>
    <row r="772" spans="1:29">
      <c r="A772" s="104"/>
      <c r="B772" s="147"/>
      <c r="C772" s="112"/>
      <c r="D772" s="100"/>
      <c r="E772" s="147"/>
      <c r="F772" s="203"/>
      <c r="G772" s="104"/>
      <c r="H772" s="104"/>
      <c r="I772" s="104"/>
      <c r="J772" s="104"/>
      <c r="K772" s="104"/>
      <c r="L772" s="104"/>
      <c r="M772" s="104"/>
      <c r="N772" s="104"/>
      <c r="O772" s="104"/>
      <c r="P772" s="104"/>
      <c r="Q772" s="104"/>
      <c r="R772" s="104"/>
      <c r="S772" s="104"/>
      <c r="T772" s="104"/>
      <c r="U772" s="104"/>
      <c r="V772" s="104"/>
      <c r="W772" s="104"/>
      <c r="X772" s="104"/>
      <c r="Y772" s="104"/>
      <c r="Z772" s="104"/>
      <c r="AA772" s="104"/>
      <c r="AB772" s="104"/>
      <c r="AC772" s="104"/>
    </row>
    <row r="773" spans="1:29">
      <c r="A773" s="104"/>
      <c r="B773" s="147"/>
      <c r="C773" s="112"/>
      <c r="D773" s="100"/>
      <c r="E773" s="147"/>
      <c r="F773" s="203"/>
      <c r="G773" s="104"/>
      <c r="H773" s="104"/>
      <c r="I773" s="104"/>
      <c r="J773" s="104"/>
      <c r="K773" s="104"/>
      <c r="L773" s="104"/>
      <c r="M773" s="104"/>
      <c r="N773" s="104"/>
      <c r="O773" s="104"/>
      <c r="P773" s="104"/>
      <c r="Q773" s="104"/>
      <c r="R773" s="104"/>
      <c r="S773" s="104"/>
      <c r="T773" s="104"/>
      <c r="U773" s="104"/>
      <c r="V773" s="104"/>
      <c r="W773" s="104"/>
      <c r="X773" s="104"/>
      <c r="Y773" s="104"/>
      <c r="Z773" s="104"/>
      <c r="AA773" s="104"/>
      <c r="AB773" s="104"/>
      <c r="AC773" s="104"/>
    </row>
    <row r="774" spans="1:29">
      <c r="A774" s="104"/>
      <c r="B774" s="147"/>
      <c r="C774" s="112"/>
      <c r="D774" s="100"/>
      <c r="E774" s="147"/>
      <c r="F774" s="203"/>
      <c r="G774" s="104"/>
      <c r="H774" s="104"/>
      <c r="I774" s="104"/>
      <c r="J774" s="104"/>
      <c r="K774" s="104"/>
      <c r="L774" s="104"/>
      <c r="M774" s="104"/>
      <c r="N774" s="104"/>
      <c r="O774" s="104"/>
      <c r="P774" s="104"/>
      <c r="Q774" s="104"/>
      <c r="R774" s="104"/>
      <c r="S774" s="104"/>
      <c r="T774" s="104"/>
      <c r="U774" s="104"/>
      <c r="V774" s="104"/>
      <c r="W774" s="104"/>
      <c r="X774" s="104"/>
      <c r="Y774" s="104"/>
      <c r="Z774" s="104"/>
      <c r="AA774" s="104"/>
      <c r="AB774" s="104"/>
      <c r="AC774" s="104"/>
    </row>
    <row r="775" spans="1:29">
      <c r="A775" s="104"/>
      <c r="B775" s="147"/>
      <c r="C775" s="112"/>
      <c r="D775" s="100"/>
      <c r="E775" s="147"/>
      <c r="F775" s="203"/>
      <c r="G775" s="104"/>
      <c r="H775" s="104"/>
      <c r="I775" s="104"/>
      <c r="J775" s="104"/>
      <c r="K775" s="104"/>
      <c r="L775" s="104"/>
      <c r="M775" s="104"/>
      <c r="N775" s="104"/>
      <c r="O775" s="104"/>
      <c r="P775" s="104"/>
      <c r="Q775" s="104"/>
      <c r="R775" s="104"/>
      <c r="S775" s="104"/>
      <c r="T775" s="104"/>
      <c r="U775" s="104"/>
      <c r="V775" s="104"/>
      <c r="W775" s="104"/>
      <c r="X775" s="104"/>
      <c r="Y775" s="104"/>
      <c r="Z775" s="104"/>
      <c r="AA775" s="104"/>
      <c r="AB775" s="104"/>
      <c r="AC775" s="104"/>
    </row>
    <row r="776" spans="1:29">
      <c r="A776" s="104"/>
      <c r="B776" s="147"/>
      <c r="C776" s="112"/>
      <c r="D776" s="100"/>
      <c r="E776" s="147"/>
      <c r="F776" s="203"/>
      <c r="G776" s="104"/>
      <c r="H776" s="104"/>
      <c r="I776" s="104"/>
      <c r="J776" s="104"/>
      <c r="K776" s="104"/>
      <c r="L776" s="104"/>
      <c r="M776" s="104"/>
      <c r="N776" s="104"/>
      <c r="O776" s="104"/>
      <c r="P776" s="104"/>
      <c r="Q776" s="104"/>
      <c r="R776" s="104"/>
      <c r="S776" s="104"/>
      <c r="T776" s="104"/>
      <c r="U776" s="104"/>
      <c r="V776" s="104"/>
      <c r="W776" s="104"/>
      <c r="X776" s="104"/>
      <c r="Y776" s="104"/>
      <c r="Z776" s="104"/>
      <c r="AA776" s="104"/>
      <c r="AB776" s="104"/>
      <c r="AC776" s="104"/>
    </row>
    <row r="777" spans="1:29">
      <c r="A777" s="104"/>
      <c r="B777" s="147"/>
      <c r="C777" s="112"/>
      <c r="D777" s="100"/>
      <c r="E777" s="147"/>
      <c r="F777" s="203"/>
      <c r="G777" s="104"/>
      <c r="H777" s="104"/>
      <c r="I777" s="104"/>
      <c r="J777" s="104"/>
      <c r="K777" s="104"/>
      <c r="L777" s="104"/>
      <c r="M777" s="104"/>
      <c r="N777" s="104"/>
      <c r="O777" s="104"/>
      <c r="P777" s="104"/>
      <c r="Q777" s="104"/>
      <c r="R777" s="104"/>
      <c r="S777" s="104"/>
      <c r="T777" s="104"/>
      <c r="U777" s="104"/>
      <c r="V777" s="104"/>
      <c r="W777" s="104"/>
      <c r="X777" s="104"/>
      <c r="Y777" s="104"/>
      <c r="Z777" s="104"/>
      <c r="AA777" s="104"/>
      <c r="AB777" s="104"/>
      <c r="AC777" s="104"/>
    </row>
    <row r="778" spans="1:29">
      <c r="A778" s="104"/>
      <c r="B778" s="147"/>
      <c r="C778" s="112"/>
      <c r="D778" s="100"/>
      <c r="E778" s="147"/>
      <c r="F778" s="203"/>
      <c r="G778" s="104"/>
      <c r="H778" s="104"/>
      <c r="I778" s="104"/>
      <c r="J778" s="104"/>
      <c r="K778" s="104"/>
      <c r="L778" s="104"/>
      <c r="M778" s="104"/>
      <c r="N778" s="104"/>
      <c r="O778" s="104"/>
      <c r="P778" s="104"/>
      <c r="Q778" s="104"/>
      <c r="R778" s="104"/>
      <c r="S778" s="104"/>
      <c r="T778" s="104"/>
      <c r="U778" s="104"/>
      <c r="V778" s="104"/>
      <c r="W778" s="104"/>
      <c r="X778" s="104"/>
      <c r="Y778" s="104"/>
      <c r="Z778" s="104"/>
      <c r="AA778" s="104"/>
      <c r="AB778" s="104"/>
      <c r="AC778" s="104"/>
    </row>
    <row r="779" spans="1:29">
      <c r="A779" s="104"/>
      <c r="B779" s="147"/>
      <c r="C779" s="112"/>
      <c r="D779" s="100"/>
      <c r="E779" s="147"/>
      <c r="F779" s="203"/>
      <c r="G779" s="104"/>
      <c r="H779" s="104"/>
      <c r="I779" s="104"/>
      <c r="J779" s="104"/>
      <c r="K779" s="104"/>
      <c r="L779" s="104"/>
      <c r="M779" s="104"/>
      <c r="N779" s="104"/>
      <c r="O779" s="104"/>
      <c r="P779" s="104"/>
      <c r="Q779" s="104"/>
      <c r="R779" s="104"/>
      <c r="S779" s="104"/>
      <c r="T779" s="104"/>
      <c r="U779" s="104"/>
      <c r="V779" s="104"/>
      <c r="W779" s="104"/>
      <c r="X779" s="104"/>
      <c r="Y779" s="104"/>
      <c r="Z779" s="104"/>
      <c r="AA779" s="104"/>
      <c r="AB779" s="104"/>
      <c r="AC779" s="104"/>
    </row>
    <row r="780" spans="1:29">
      <c r="A780" s="104"/>
      <c r="B780" s="147"/>
      <c r="C780" s="112"/>
      <c r="D780" s="100"/>
      <c r="E780" s="147"/>
      <c r="F780" s="203"/>
      <c r="G780" s="104"/>
      <c r="H780" s="104"/>
      <c r="I780" s="104"/>
      <c r="J780" s="104"/>
      <c r="K780" s="104"/>
      <c r="L780" s="104"/>
      <c r="M780" s="104"/>
      <c r="N780" s="104"/>
      <c r="O780" s="104"/>
      <c r="P780" s="104"/>
      <c r="Q780" s="104"/>
      <c r="R780" s="104"/>
      <c r="S780" s="104"/>
      <c r="T780" s="104"/>
      <c r="U780" s="104"/>
      <c r="V780" s="104"/>
      <c r="W780" s="104"/>
      <c r="X780" s="104"/>
      <c r="Y780" s="104"/>
      <c r="Z780" s="104"/>
      <c r="AA780" s="104"/>
      <c r="AB780" s="104"/>
      <c r="AC780" s="104"/>
    </row>
    <row r="781" spans="1:29">
      <c r="A781" s="104"/>
      <c r="B781" s="147"/>
      <c r="C781" s="112"/>
      <c r="D781" s="100"/>
      <c r="E781" s="147"/>
      <c r="F781" s="203"/>
      <c r="G781" s="104"/>
      <c r="H781" s="104"/>
      <c r="I781" s="104"/>
      <c r="J781" s="104"/>
      <c r="K781" s="104"/>
      <c r="L781" s="104"/>
      <c r="M781" s="104"/>
      <c r="N781" s="104"/>
      <c r="O781" s="104"/>
      <c r="P781" s="104"/>
      <c r="Q781" s="104"/>
      <c r="R781" s="104"/>
      <c r="S781" s="104"/>
      <c r="T781" s="104"/>
      <c r="U781" s="104"/>
      <c r="V781" s="104"/>
      <c r="W781" s="104"/>
      <c r="X781" s="104"/>
      <c r="Y781" s="104"/>
      <c r="Z781" s="104"/>
      <c r="AA781" s="104"/>
      <c r="AB781" s="104"/>
      <c r="AC781" s="104"/>
    </row>
    <row r="782" spans="1:29">
      <c r="A782" s="104"/>
      <c r="B782" s="147"/>
      <c r="C782" s="112"/>
      <c r="D782" s="100"/>
      <c r="E782" s="147"/>
      <c r="F782" s="203"/>
      <c r="G782" s="104"/>
      <c r="H782" s="104"/>
      <c r="I782" s="104"/>
      <c r="J782" s="104"/>
      <c r="K782" s="104"/>
      <c r="L782" s="104"/>
      <c r="M782" s="104"/>
      <c r="N782" s="104"/>
      <c r="O782" s="104"/>
      <c r="P782" s="104"/>
      <c r="Q782" s="104"/>
      <c r="R782" s="104"/>
      <c r="S782" s="104"/>
      <c r="T782" s="104"/>
      <c r="U782" s="104"/>
      <c r="V782" s="104"/>
      <c r="W782" s="104"/>
      <c r="X782" s="104"/>
      <c r="Y782" s="104"/>
      <c r="Z782" s="104"/>
      <c r="AA782" s="104"/>
      <c r="AB782" s="104"/>
      <c r="AC782" s="104"/>
    </row>
    <row r="783" spans="1:29">
      <c r="A783" s="104"/>
      <c r="B783" s="147"/>
      <c r="C783" s="112"/>
      <c r="D783" s="100"/>
      <c r="E783" s="147"/>
      <c r="F783" s="203"/>
      <c r="G783" s="104"/>
      <c r="H783" s="104"/>
      <c r="I783" s="104"/>
      <c r="J783" s="104"/>
      <c r="K783" s="104"/>
      <c r="L783" s="104"/>
      <c r="M783" s="104"/>
      <c r="N783" s="104"/>
      <c r="O783" s="104"/>
      <c r="P783" s="104"/>
      <c r="Q783" s="104"/>
      <c r="R783" s="104"/>
      <c r="S783" s="104"/>
      <c r="T783" s="104"/>
      <c r="U783" s="104"/>
      <c r="V783" s="104"/>
      <c r="W783" s="104"/>
      <c r="X783" s="104"/>
      <c r="Y783" s="104"/>
      <c r="Z783" s="104"/>
      <c r="AA783" s="104"/>
      <c r="AB783" s="104"/>
      <c r="AC783" s="104"/>
    </row>
    <row r="784" spans="1:29">
      <c r="A784" s="104"/>
      <c r="B784" s="147"/>
      <c r="C784" s="112"/>
      <c r="D784" s="100"/>
      <c r="E784" s="147"/>
      <c r="F784" s="203"/>
      <c r="G784" s="104"/>
      <c r="H784" s="104"/>
      <c r="I784" s="104"/>
      <c r="J784" s="104"/>
      <c r="K784" s="104"/>
      <c r="L784" s="104"/>
      <c r="M784" s="104"/>
      <c r="N784" s="104"/>
      <c r="O784" s="104"/>
      <c r="P784" s="104"/>
      <c r="Q784" s="104"/>
      <c r="R784" s="104"/>
      <c r="S784" s="104"/>
      <c r="T784" s="104"/>
      <c r="U784" s="104"/>
      <c r="V784" s="104"/>
      <c r="W784" s="104"/>
      <c r="X784" s="104"/>
      <c r="Y784" s="104"/>
      <c r="Z784" s="104"/>
      <c r="AA784" s="104"/>
      <c r="AB784" s="104"/>
      <c r="AC784" s="104"/>
    </row>
    <row r="785" spans="1:29">
      <c r="A785" s="104"/>
      <c r="B785" s="147"/>
      <c r="C785" s="112"/>
      <c r="D785" s="100"/>
      <c r="E785" s="147"/>
      <c r="F785" s="203"/>
      <c r="G785" s="104"/>
      <c r="H785" s="104"/>
      <c r="I785" s="104"/>
      <c r="J785" s="104"/>
      <c r="K785" s="104"/>
      <c r="L785" s="104"/>
      <c r="M785" s="104"/>
      <c r="N785" s="104"/>
      <c r="O785" s="104"/>
      <c r="P785" s="104"/>
      <c r="Q785" s="104"/>
      <c r="R785" s="104"/>
      <c r="S785" s="104"/>
      <c r="T785" s="104"/>
      <c r="U785" s="104"/>
      <c r="V785" s="104"/>
      <c r="W785" s="104"/>
      <c r="X785" s="104"/>
      <c r="Y785" s="104"/>
      <c r="Z785" s="104"/>
      <c r="AA785" s="104"/>
      <c r="AB785" s="104"/>
      <c r="AC785" s="104"/>
    </row>
    <row r="786" spans="1:29">
      <c r="A786" s="104"/>
      <c r="B786" s="147"/>
      <c r="C786" s="112"/>
      <c r="D786" s="100"/>
      <c r="E786" s="147"/>
      <c r="F786" s="203"/>
      <c r="G786" s="104"/>
      <c r="H786" s="104"/>
      <c r="I786" s="104"/>
      <c r="J786" s="104"/>
      <c r="K786" s="104"/>
      <c r="L786" s="104"/>
      <c r="M786" s="104"/>
      <c r="N786" s="104"/>
      <c r="O786" s="104"/>
      <c r="P786" s="104"/>
      <c r="Q786" s="104"/>
      <c r="R786" s="104"/>
      <c r="S786" s="104"/>
      <c r="T786" s="104"/>
      <c r="U786" s="104"/>
      <c r="V786" s="104"/>
      <c r="W786" s="104"/>
      <c r="X786" s="104"/>
      <c r="Y786" s="104"/>
      <c r="Z786" s="104"/>
      <c r="AA786" s="104"/>
      <c r="AB786" s="104"/>
      <c r="AC786" s="104"/>
    </row>
    <row r="787" spans="1:29">
      <c r="A787" s="104"/>
      <c r="B787" s="147"/>
      <c r="C787" s="112"/>
      <c r="D787" s="100"/>
      <c r="E787" s="147"/>
      <c r="F787" s="203"/>
      <c r="G787" s="104"/>
      <c r="H787" s="104"/>
      <c r="I787" s="104"/>
      <c r="J787" s="104"/>
      <c r="K787" s="104"/>
      <c r="L787" s="104"/>
      <c r="M787" s="104"/>
      <c r="N787" s="104"/>
      <c r="O787" s="104"/>
      <c r="P787" s="104"/>
      <c r="Q787" s="104"/>
      <c r="R787" s="104"/>
      <c r="S787" s="104"/>
      <c r="T787" s="104"/>
      <c r="U787" s="104"/>
      <c r="V787" s="104"/>
      <c r="W787" s="104"/>
      <c r="X787" s="104"/>
      <c r="Y787" s="104"/>
      <c r="Z787" s="104"/>
      <c r="AA787" s="104"/>
      <c r="AB787" s="104"/>
      <c r="AC787" s="104"/>
    </row>
    <row r="788" spans="1:29">
      <c r="A788" s="104"/>
      <c r="B788" s="147"/>
      <c r="C788" s="112"/>
      <c r="D788" s="100"/>
      <c r="E788" s="147"/>
      <c r="F788" s="203"/>
      <c r="G788" s="104"/>
      <c r="H788" s="104"/>
      <c r="I788" s="104"/>
      <c r="J788" s="104"/>
      <c r="K788" s="104"/>
      <c r="L788" s="104"/>
      <c r="M788" s="104"/>
      <c r="N788" s="104"/>
      <c r="O788" s="104"/>
      <c r="P788" s="104"/>
      <c r="Q788" s="104"/>
      <c r="R788" s="104"/>
      <c r="S788" s="104"/>
      <c r="T788" s="104"/>
      <c r="U788" s="104"/>
      <c r="V788" s="104"/>
      <c r="W788" s="104"/>
      <c r="X788" s="104"/>
      <c r="Y788" s="104"/>
      <c r="Z788" s="104"/>
      <c r="AA788" s="104"/>
      <c r="AB788" s="104"/>
      <c r="AC788" s="104"/>
    </row>
    <row r="789" spans="1:29">
      <c r="A789" s="104"/>
      <c r="B789" s="147"/>
      <c r="C789" s="112"/>
      <c r="D789" s="100"/>
      <c r="E789" s="147"/>
      <c r="F789" s="203"/>
      <c r="G789" s="104"/>
      <c r="H789" s="104"/>
      <c r="I789" s="104"/>
      <c r="J789" s="104"/>
      <c r="K789" s="104"/>
      <c r="L789" s="104"/>
      <c r="M789" s="104"/>
      <c r="N789" s="104"/>
      <c r="O789" s="104"/>
      <c r="P789" s="104"/>
      <c r="Q789" s="104"/>
      <c r="R789" s="104"/>
      <c r="S789" s="104"/>
      <c r="T789" s="104"/>
      <c r="U789" s="104"/>
      <c r="V789" s="104"/>
      <c r="W789" s="104"/>
      <c r="X789" s="104"/>
      <c r="Y789" s="104"/>
      <c r="Z789" s="104"/>
      <c r="AA789" s="104"/>
      <c r="AB789" s="104"/>
      <c r="AC789" s="104"/>
    </row>
    <row r="790" spans="1:29">
      <c r="A790" s="104"/>
      <c r="B790" s="147"/>
      <c r="C790" s="112"/>
      <c r="D790" s="100"/>
      <c r="E790" s="147"/>
      <c r="F790" s="203"/>
      <c r="G790" s="104"/>
      <c r="H790" s="104"/>
      <c r="I790" s="104"/>
      <c r="J790" s="104"/>
      <c r="K790" s="104"/>
      <c r="L790" s="104"/>
      <c r="M790" s="104"/>
      <c r="N790" s="104"/>
      <c r="O790" s="104"/>
      <c r="P790" s="104"/>
      <c r="Q790" s="104"/>
      <c r="R790" s="104"/>
      <c r="S790" s="104"/>
      <c r="T790" s="104"/>
      <c r="U790" s="104"/>
      <c r="V790" s="104"/>
      <c r="W790" s="104"/>
      <c r="X790" s="104"/>
      <c r="Y790" s="104"/>
      <c r="Z790" s="104"/>
      <c r="AA790" s="104"/>
      <c r="AB790" s="104"/>
      <c r="AC790" s="104"/>
    </row>
    <row r="791" spans="1:29">
      <c r="A791" s="104"/>
      <c r="B791" s="147"/>
      <c r="C791" s="112"/>
      <c r="D791" s="100"/>
      <c r="E791" s="147"/>
      <c r="F791" s="203"/>
      <c r="G791" s="104"/>
      <c r="H791" s="104"/>
      <c r="I791" s="104"/>
      <c r="J791" s="104"/>
      <c r="K791" s="104"/>
      <c r="L791" s="104"/>
      <c r="M791" s="104"/>
      <c r="N791" s="104"/>
      <c r="O791" s="104"/>
      <c r="P791" s="104"/>
      <c r="Q791" s="104"/>
      <c r="R791" s="104"/>
      <c r="S791" s="104"/>
      <c r="T791" s="104"/>
      <c r="U791" s="104"/>
      <c r="V791" s="104"/>
      <c r="W791" s="104"/>
      <c r="X791" s="104"/>
      <c r="Y791" s="104"/>
      <c r="Z791" s="104"/>
      <c r="AA791" s="104"/>
      <c r="AB791" s="104"/>
      <c r="AC791" s="104"/>
    </row>
    <row r="792" spans="1:29">
      <c r="A792" s="104"/>
      <c r="B792" s="147"/>
      <c r="C792" s="112"/>
      <c r="D792" s="100"/>
      <c r="E792" s="147"/>
      <c r="F792" s="203"/>
      <c r="G792" s="104"/>
      <c r="H792" s="104"/>
      <c r="I792" s="104"/>
      <c r="J792" s="104"/>
      <c r="K792" s="104"/>
      <c r="L792" s="104"/>
      <c r="M792" s="104"/>
      <c r="N792" s="104"/>
      <c r="O792" s="104"/>
      <c r="P792" s="104"/>
      <c r="Q792" s="104"/>
      <c r="R792" s="104"/>
      <c r="S792" s="104"/>
      <c r="T792" s="104"/>
      <c r="U792" s="104"/>
      <c r="V792" s="104"/>
      <c r="W792" s="104"/>
      <c r="X792" s="104"/>
      <c r="Y792" s="104"/>
      <c r="Z792" s="104"/>
      <c r="AA792" s="104"/>
      <c r="AB792" s="104"/>
      <c r="AC792" s="104"/>
    </row>
    <row r="793" spans="1:29">
      <c r="A793" s="104"/>
      <c r="B793" s="147"/>
      <c r="C793" s="112"/>
      <c r="D793" s="100"/>
      <c r="E793" s="147"/>
      <c r="F793" s="203"/>
      <c r="G793" s="104"/>
      <c r="H793" s="104"/>
      <c r="I793" s="104"/>
      <c r="J793" s="104"/>
      <c r="K793" s="104"/>
      <c r="L793" s="104"/>
      <c r="M793" s="104"/>
      <c r="N793" s="104"/>
      <c r="O793" s="104"/>
      <c r="P793" s="104"/>
      <c r="Q793" s="104"/>
      <c r="R793" s="104"/>
      <c r="S793" s="104"/>
      <c r="T793" s="104"/>
      <c r="U793" s="104"/>
      <c r="V793" s="104"/>
      <c r="W793" s="104"/>
      <c r="X793" s="104"/>
      <c r="Y793" s="104"/>
      <c r="Z793" s="104"/>
      <c r="AA793" s="104"/>
      <c r="AB793" s="104"/>
      <c r="AC793" s="104"/>
    </row>
    <row r="794" spans="1:29">
      <c r="A794" s="104"/>
      <c r="B794" s="147"/>
      <c r="C794" s="112"/>
      <c r="D794" s="100"/>
      <c r="E794" s="147"/>
      <c r="F794" s="203"/>
      <c r="G794" s="104"/>
      <c r="H794" s="104"/>
      <c r="I794" s="104"/>
      <c r="J794" s="104"/>
      <c r="K794" s="104"/>
      <c r="L794" s="104"/>
      <c r="M794" s="104"/>
      <c r="N794" s="104"/>
      <c r="O794" s="104"/>
      <c r="P794" s="104"/>
      <c r="Q794" s="104"/>
      <c r="R794" s="104"/>
      <c r="S794" s="104"/>
      <c r="T794" s="104"/>
      <c r="U794" s="104"/>
      <c r="V794" s="104"/>
      <c r="W794" s="104"/>
      <c r="X794" s="104"/>
      <c r="Y794" s="104"/>
      <c r="Z794" s="104"/>
      <c r="AA794" s="104"/>
      <c r="AB794" s="104"/>
      <c r="AC794" s="104"/>
    </row>
    <row r="795" spans="1:29">
      <c r="A795" s="104"/>
      <c r="B795" s="147"/>
      <c r="C795" s="112"/>
      <c r="D795" s="100"/>
      <c r="E795" s="147"/>
      <c r="F795" s="203"/>
      <c r="G795" s="104"/>
      <c r="H795" s="104"/>
      <c r="I795" s="104"/>
      <c r="J795" s="104"/>
      <c r="K795" s="104"/>
      <c r="L795" s="104"/>
      <c r="M795" s="104"/>
      <c r="N795" s="104"/>
      <c r="O795" s="104"/>
      <c r="P795" s="104"/>
      <c r="Q795" s="104"/>
      <c r="R795" s="104"/>
      <c r="S795" s="104"/>
      <c r="T795" s="104"/>
      <c r="U795" s="104"/>
      <c r="V795" s="104"/>
      <c r="W795" s="104"/>
      <c r="X795" s="104"/>
      <c r="Y795" s="104"/>
      <c r="Z795" s="104"/>
      <c r="AA795" s="104"/>
      <c r="AB795" s="104"/>
      <c r="AC795" s="104"/>
    </row>
    <row r="796" spans="1:29">
      <c r="A796" s="104"/>
      <c r="B796" s="147"/>
      <c r="C796" s="112"/>
      <c r="D796" s="100"/>
      <c r="E796" s="147"/>
      <c r="F796" s="203"/>
      <c r="G796" s="104"/>
      <c r="H796" s="104"/>
      <c r="I796" s="104"/>
      <c r="J796" s="104"/>
      <c r="K796" s="104"/>
      <c r="L796" s="104"/>
      <c r="M796" s="104"/>
      <c r="N796" s="104"/>
      <c r="O796" s="104"/>
      <c r="P796" s="104"/>
      <c r="Q796" s="104"/>
      <c r="R796" s="104"/>
      <c r="S796" s="104"/>
      <c r="T796" s="104"/>
      <c r="U796" s="104"/>
      <c r="V796" s="104"/>
      <c r="W796" s="104"/>
      <c r="X796" s="104"/>
      <c r="Y796" s="104"/>
      <c r="Z796" s="104"/>
      <c r="AA796" s="104"/>
      <c r="AB796" s="104"/>
      <c r="AC796" s="104"/>
    </row>
    <row r="797" spans="1:29">
      <c r="A797" s="104"/>
      <c r="B797" s="147"/>
      <c r="C797" s="112"/>
      <c r="D797" s="100"/>
      <c r="E797" s="147"/>
      <c r="F797" s="203"/>
      <c r="G797" s="104"/>
      <c r="H797" s="104"/>
      <c r="I797" s="104"/>
      <c r="J797" s="104"/>
      <c r="K797" s="104"/>
      <c r="L797" s="104"/>
      <c r="M797" s="104"/>
      <c r="N797" s="104"/>
      <c r="O797" s="104"/>
      <c r="P797" s="104"/>
      <c r="Q797" s="104"/>
      <c r="R797" s="104"/>
      <c r="S797" s="104"/>
      <c r="T797" s="104"/>
      <c r="U797" s="104"/>
      <c r="V797" s="104"/>
      <c r="W797" s="104"/>
      <c r="X797" s="104"/>
      <c r="Y797" s="104"/>
      <c r="Z797" s="104"/>
      <c r="AA797" s="104"/>
      <c r="AB797" s="104"/>
      <c r="AC797" s="104"/>
    </row>
    <row r="798" spans="1:29">
      <c r="A798" s="104"/>
      <c r="B798" s="147"/>
      <c r="C798" s="112"/>
      <c r="D798" s="100"/>
      <c r="E798" s="147"/>
      <c r="F798" s="203"/>
      <c r="G798" s="104"/>
      <c r="H798" s="104"/>
      <c r="I798" s="104"/>
      <c r="J798" s="104"/>
      <c r="K798" s="104"/>
      <c r="L798" s="104"/>
      <c r="M798" s="104"/>
      <c r="N798" s="104"/>
      <c r="O798" s="104"/>
      <c r="P798" s="104"/>
      <c r="Q798" s="104"/>
      <c r="R798" s="104"/>
      <c r="S798" s="104"/>
      <c r="T798" s="104"/>
      <c r="U798" s="104"/>
      <c r="V798" s="104"/>
      <c r="W798" s="104"/>
      <c r="X798" s="104"/>
      <c r="Y798" s="104"/>
      <c r="Z798" s="104"/>
      <c r="AA798" s="104"/>
      <c r="AB798" s="104"/>
      <c r="AC798" s="104"/>
    </row>
    <row r="799" spans="1:29">
      <c r="A799" s="104"/>
      <c r="B799" s="147"/>
      <c r="C799" s="112"/>
      <c r="D799" s="100"/>
      <c r="E799" s="147"/>
      <c r="F799" s="203"/>
      <c r="G799" s="104"/>
      <c r="H799" s="104"/>
      <c r="I799" s="104"/>
      <c r="J799" s="104"/>
      <c r="K799" s="104"/>
      <c r="L799" s="104"/>
      <c r="M799" s="104"/>
      <c r="N799" s="104"/>
      <c r="O799" s="104"/>
      <c r="P799" s="104"/>
      <c r="Q799" s="104"/>
      <c r="R799" s="104"/>
      <c r="S799" s="104"/>
      <c r="T799" s="104"/>
      <c r="U799" s="104"/>
      <c r="V799" s="104"/>
      <c r="W799" s="104"/>
      <c r="X799" s="104"/>
      <c r="Y799" s="104"/>
      <c r="Z799" s="104"/>
      <c r="AA799" s="104"/>
      <c r="AB799" s="104"/>
      <c r="AC799" s="104"/>
    </row>
    <row r="800" spans="1:29">
      <c r="A800" s="104"/>
      <c r="B800" s="147"/>
      <c r="C800" s="112"/>
      <c r="D800" s="100"/>
      <c r="E800" s="147"/>
      <c r="F800" s="203"/>
      <c r="G800" s="104"/>
      <c r="H800" s="104"/>
      <c r="I800" s="104"/>
      <c r="J800" s="104"/>
      <c r="K800" s="104"/>
      <c r="L800" s="104"/>
      <c r="M800" s="104"/>
      <c r="N800" s="104"/>
      <c r="O800" s="104"/>
      <c r="P800" s="104"/>
      <c r="Q800" s="104"/>
      <c r="R800" s="104"/>
      <c r="S800" s="104"/>
      <c r="T800" s="104"/>
      <c r="U800" s="104"/>
      <c r="V800" s="104"/>
      <c r="W800" s="104"/>
      <c r="X800" s="104"/>
      <c r="Y800" s="104"/>
      <c r="Z800" s="104"/>
      <c r="AA800" s="104"/>
      <c r="AB800" s="104"/>
      <c r="AC800" s="104"/>
    </row>
    <row r="801" spans="1:29">
      <c r="A801" s="104"/>
      <c r="B801" s="147"/>
      <c r="C801" s="112"/>
      <c r="D801" s="100"/>
      <c r="E801" s="147"/>
      <c r="F801" s="203"/>
      <c r="G801" s="104"/>
      <c r="H801" s="104"/>
      <c r="I801" s="104"/>
      <c r="J801" s="104"/>
      <c r="K801" s="104"/>
      <c r="L801" s="104"/>
      <c r="M801" s="104"/>
      <c r="N801" s="104"/>
      <c r="O801" s="104"/>
      <c r="P801" s="104"/>
      <c r="Q801" s="104"/>
      <c r="R801" s="104"/>
      <c r="S801" s="104"/>
      <c r="T801" s="104"/>
      <c r="U801" s="104"/>
      <c r="V801" s="104"/>
      <c r="W801" s="104"/>
      <c r="X801" s="104"/>
      <c r="Y801" s="104"/>
      <c r="Z801" s="104"/>
      <c r="AA801" s="104"/>
      <c r="AB801" s="104"/>
      <c r="AC801" s="104"/>
    </row>
    <row r="802" spans="1:29">
      <c r="A802" s="104"/>
      <c r="B802" s="147"/>
      <c r="C802" s="112"/>
      <c r="D802" s="100"/>
      <c r="E802" s="147"/>
      <c r="F802" s="203"/>
      <c r="G802" s="104"/>
      <c r="H802" s="104"/>
      <c r="I802" s="104"/>
      <c r="J802" s="104"/>
      <c r="K802" s="104"/>
      <c r="L802" s="104"/>
      <c r="M802" s="104"/>
      <c r="N802" s="104"/>
      <c r="O802" s="104"/>
      <c r="P802" s="104"/>
      <c r="Q802" s="104"/>
      <c r="R802" s="104"/>
      <c r="S802" s="104"/>
      <c r="T802" s="104"/>
      <c r="U802" s="104"/>
      <c r="V802" s="104"/>
      <c r="W802" s="104"/>
      <c r="X802" s="104"/>
      <c r="Y802" s="104"/>
      <c r="Z802" s="104"/>
      <c r="AA802" s="104"/>
      <c r="AB802" s="104"/>
      <c r="AC802" s="104"/>
    </row>
    <row r="803" spans="1:29">
      <c r="A803" s="104"/>
      <c r="B803" s="147"/>
      <c r="C803" s="112"/>
      <c r="D803" s="100"/>
      <c r="E803" s="147"/>
      <c r="F803" s="203"/>
      <c r="G803" s="104"/>
      <c r="H803" s="104"/>
      <c r="I803" s="104"/>
      <c r="J803" s="104"/>
      <c r="K803" s="104"/>
      <c r="L803" s="104"/>
      <c r="M803" s="104"/>
      <c r="N803" s="104"/>
      <c r="O803" s="104"/>
      <c r="P803" s="104"/>
      <c r="Q803" s="104"/>
      <c r="R803" s="104"/>
      <c r="S803" s="104"/>
      <c r="T803" s="104"/>
      <c r="U803" s="104"/>
      <c r="V803" s="104"/>
      <c r="W803" s="104"/>
      <c r="X803" s="104"/>
      <c r="Y803" s="104"/>
      <c r="Z803" s="104"/>
      <c r="AA803" s="104"/>
      <c r="AB803" s="104"/>
      <c r="AC803" s="104"/>
    </row>
    <row r="804" spans="1:29">
      <c r="A804" s="104"/>
      <c r="B804" s="147"/>
      <c r="C804" s="112"/>
      <c r="D804" s="100"/>
      <c r="E804" s="147"/>
      <c r="F804" s="203"/>
      <c r="G804" s="104"/>
      <c r="H804" s="104"/>
      <c r="I804" s="104"/>
      <c r="J804" s="104"/>
      <c r="K804" s="104"/>
      <c r="L804" s="104"/>
      <c r="M804" s="104"/>
      <c r="N804" s="104"/>
      <c r="O804" s="104"/>
      <c r="P804" s="104"/>
      <c r="Q804" s="104"/>
      <c r="R804" s="104"/>
      <c r="S804" s="104"/>
      <c r="T804" s="104"/>
      <c r="U804" s="104"/>
      <c r="V804" s="104"/>
      <c r="W804" s="104"/>
      <c r="X804" s="104"/>
      <c r="Y804" s="104"/>
      <c r="Z804" s="104"/>
      <c r="AA804" s="104"/>
      <c r="AB804" s="104"/>
      <c r="AC804" s="104"/>
    </row>
    <row r="805" spans="1:29">
      <c r="A805" s="104"/>
      <c r="B805" s="147"/>
      <c r="C805" s="112"/>
      <c r="D805" s="100"/>
      <c r="E805" s="147"/>
      <c r="F805" s="203"/>
      <c r="G805" s="104"/>
      <c r="H805" s="104"/>
      <c r="I805" s="104"/>
      <c r="J805" s="104"/>
      <c r="K805" s="104"/>
      <c r="L805" s="104"/>
      <c r="M805" s="104"/>
      <c r="N805" s="104"/>
      <c r="O805" s="104"/>
      <c r="P805" s="104"/>
      <c r="Q805" s="104"/>
      <c r="R805" s="104"/>
      <c r="S805" s="104"/>
      <c r="T805" s="104"/>
      <c r="U805" s="104"/>
      <c r="V805" s="104"/>
      <c r="W805" s="104"/>
      <c r="X805" s="104"/>
      <c r="Y805" s="104"/>
      <c r="Z805" s="104"/>
      <c r="AA805" s="104"/>
      <c r="AB805" s="104"/>
      <c r="AC805" s="104"/>
    </row>
    <row r="806" spans="1:29">
      <c r="A806" s="104"/>
      <c r="B806" s="147"/>
      <c r="C806" s="112"/>
      <c r="D806" s="100"/>
      <c r="E806" s="147"/>
      <c r="F806" s="203"/>
      <c r="G806" s="104"/>
      <c r="H806" s="104"/>
      <c r="I806" s="104"/>
      <c r="J806" s="104"/>
      <c r="K806" s="104"/>
      <c r="L806" s="104"/>
      <c r="M806" s="104"/>
      <c r="N806" s="104"/>
      <c r="O806" s="104"/>
      <c r="P806" s="104"/>
      <c r="Q806" s="104"/>
      <c r="R806" s="104"/>
      <c r="S806" s="104"/>
      <c r="T806" s="104"/>
      <c r="U806" s="104"/>
      <c r="V806" s="104"/>
      <c r="W806" s="104"/>
      <c r="X806" s="104"/>
      <c r="Y806" s="104"/>
      <c r="Z806" s="104"/>
      <c r="AA806" s="104"/>
      <c r="AB806" s="104"/>
      <c r="AC806" s="104"/>
    </row>
    <row r="807" spans="1:29">
      <c r="A807" s="104"/>
      <c r="B807" s="147"/>
      <c r="C807" s="112"/>
      <c r="D807" s="100"/>
      <c r="E807" s="147"/>
      <c r="F807" s="203"/>
      <c r="G807" s="104"/>
      <c r="H807" s="104"/>
      <c r="I807" s="104"/>
      <c r="J807" s="104"/>
      <c r="K807" s="104"/>
      <c r="L807" s="104"/>
      <c r="M807" s="104"/>
      <c r="N807" s="104"/>
      <c r="O807" s="104"/>
      <c r="P807" s="104"/>
      <c r="Q807" s="104"/>
      <c r="R807" s="104"/>
      <c r="S807" s="104"/>
      <c r="T807" s="104"/>
      <c r="U807" s="104"/>
      <c r="V807" s="104"/>
      <c r="W807" s="104"/>
      <c r="X807" s="104"/>
      <c r="Y807" s="104"/>
      <c r="Z807" s="104"/>
      <c r="AA807" s="104"/>
      <c r="AB807" s="104"/>
      <c r="AC807" s="104"/>
    </row>
    <row r="808" spans="1:29">
      <c r="A808" s="104"/>
      <c r="B808" s="147"/>
      <c r="C808" s="112"/>
      <c r="D808" s="100"/>
      <c r="E808" s="147"/>
      <c r="F808" s="203"/>
      <c r="G808" s="104"/>
      <c r="H808" s="104"/>
      <c r="I808" s="104"/>
      <c r="J808" s="104"/>
      <c r="K808" s="104"/>
      <c r="L808" s="104"/>
      <c r="M808" s="104"/>
      <c r="N808" s="104"/>
      <c r="O808" s="104"/>
      <c r="P808" s="104"/>
      <c r="Q808" s="104"/>
      <c r="R808" s="104"/>
      <c r="S808" s="104"/>
      <c r="T808" s="104"/>
      <c r="U808" s="104"/>
      <c r="V808" s="104"/>
      <c r="W808" s="104"/>
      <c r="X808" s="104"/>
      <c r="Y808" s="104"/>
      <c r="Z808" s="104"/>
      <c r="AA808" s="104"/>
      <c r="AB808" s="104"/>
      <c r="AC808" s="104"/>
    </row>
    <row r="809" spans="1:29">
      <c r="A809" s="104"/>
      <c r="B809" s="147"/>
      <c r="C809" s="112"/>
      <c r="D809" s="100"/>
      <c r="E809" s="147"/>
      <c r="F809" s="203"/>
      <c r="G809" s="104"/>
      <c r="H809" s="104"/>
      <c r="I809" s="104"/>
      <c r="J809" s="104"/>
      <c r="K809" s="104"/>
      <c r="L809" s="104"/>
      <c r="M809" s="104"/>
      <c r="N809" s="104"/>
      <c r="O809" s="104"/>
      <c r="P809" s="104"/>
      <c r="Q809" s="104"/>
      <c r="R809" s="104"/>
      <c r="S809" s="104"/>
      <c r="T809" s="104"/>
      <c r="U809" s="104"/>
      <c r="V809" s="104"/>
      <c r="W809" s="104"/>
      <c r="X809" s="104"/>
      <c r="Y809" s="104"/>
      <c r="Z809" s="104"/>
      <c r="AA809" s="104"/>
      <c r="AB809" s="104"/>
      <c r="AC809" s="104"/>
    </row>
    <row r="810" spans="1:29">
      <c r="A810" s="104"/>
      <c r="B810" s="147"/>
      <c r="C810" s="112"/>
      <c r="D810" s="100"/>
      <c r="E810" s="147"/>
      <c r="F810" s="203"/>
      <c r="G810" s="104"/>
      <c r="H810" s="104"/>
      <c r="I810" s="104"/>
      <c r="J810" s="104"/>
      <c r="K810" s="104"/>
      <c r="L810" s="104"/>
      <c r="M810" s="104"/>
      <c r="N810" s="104"/>
      <c r="O810" s="104"/>
      <c r="P810" s="104"/>
      <c r="Q810" s="104"/>
      <c r="R810" s="104"/>
      <c r="S810" s="104"/>
      <c r="T810" s="104"/>
      <c r="U810" s="104"/>
      <c r="V810" s="104"/>
      <c r="W810" s="104"/>
      <c r="X810" s="104"/>
      <c r="Y810" s="104"/>
      <c r="Z810" s="104"/>
      <c r="AA810" s="104"/>
      <c r="AB810" s="104"/>
      <c r="AC810" s="104"/>
    </row>
    <row r="811" spans="1:29">
      <c r="A811" s="104"/>
      <c r="B811" s="147"/>
      <c r="C811" s="112"/>
      <c r="D811" s="100"/>
      <c r="E811" s="147"/>
      <c r="F811" s="203"/>
      <c r="G811" s="104"/>
      <c r="H811" s="104"/>
      <c r="I811" s="104"/>
      <c r="J811" s="104"/>
      <c r="K811" s="104"/>
      <c r="L811" s="104"/>
      <c r="M811" s="104"/>
      <c r="N811" s="104"/>
      <c r="O811" s="104"/>
      <c r="P811" s="104"/>
      <c r="Q811" s="104"/>
      <c r="R811" s="104"/>
      <c r="S811" s="104"/>
      <c r="T811" s="104"/>
      <c r="U811" s="104"/>
      <c r="V811" s="104"/>
      <c r="W811" s="104"/>
      <c r="X811" s="104"/>
      <c r="Y811" s="104"/>
      <c r="Z811" s="104"/>
      <c r="AA811" s="104"/>
      <c r="AB811" s="104"/>
      <c r="AC811" s="104"/>
    </row>
    <row r="812" spans="1:29">
      <c r="A812" s="104"/>
      <c r="B812" s="147"/>
      <c r="C812" s="112"/>
      <c r="D812" s="100"/>
      <c r="E812" s="147"/>
      <c r="F812" s="203"/>
      <c r="G812" s="104"/>
      <c r="H812" s="104"/>
      <c r="I812" s="104"/>
      <c r="J812" s="104"/>
      <c r="K812" s="104"/>
      <c r="L812" s="104"/>
      <c r="M812" s="104"/>
      <c r="N812" s="104"/>
      <c r="O812" s="104"/>
      <c r="P812" s="104"/>
      <c r="Q812" s="104"/>
      <c r="R812" s="104"/>
      <c r="S812" s="104"/>
      <c r="T812" s="104"/>
      <c r="U812" s="104"/>
      <c r="V812" s="104"/>
      <c r="W812" s="104"/>
      <c r="X812" s="104"/>
      <c r="Y812" s="104"/>
      <c r="Z812" s="104"/>
      <c r="AA812" s="104"/>
      <c r="AB812" s="104"/>
      <c r="AC812" s="104"/>
    </row>
    <row r="813" spans="1:29">
      <c r="A813" s="104"/>
      <c r="B813" s="147"/>
      <c r="C813" s="112"/>
      <c r="D813" s="100"/>
      <c r="E813" s="147"/>
      <c r="F813" s="203"/>
      <c r="G813" s="104"/>
      <c r="H813" s="104"/>
      <c r="I813" s="104"/>
      <c r="J813" s="104"/>
      <c r="K813" s="104"/>
      <c r="L813" s="104"/>
      <c r="M813" s="104"/>
      <c r="N813" s="104"/>
      <c r="O813" s="104"/>
      <c r="P813" s="104"/>
      <c r="Q813" s="104"/>
      <c r="R813" s="104"/>
      <c r="S813" s="104"/>
      <c r="T813" s="104"/>
      <c r="U813" s="104"/>
      <c r="V813" s="104"/>
      <c r="W813" s="104"/>
      <c r="X813" s="104"/>
      <c r="Y813" s="104"/>
      <c r="Z813" s="104"/>
      <c r="AA813" s="104"/>
      <c r="AB813" s="104"/>
      <c r="AC813" s="104"/>
    </row>
    <row r="814" spans="1:29">
      <c r="A814" s="104"/>
      <c r="B814" s="147"/>
      <c r="C814" s="112"/>
      <c r="D814" s="100"/>
      <c r="E814" s="147"/>
      <c r="F814" s="203"/>
      <c r="G814" s="104"/>
      <c r="H814" s="104"/>
      <c r="I814" s="104"/>
      <c r="J814" s="104"/>
      <c r="K814" s="104"/>
      <c r="L814" s="104"/>
      <c r="M814" s="104"/>
      <c r="N814" s="104"/>
      <c r="O814" s="104"/>
      <c r="P814" s="104"/>
      <c r="Q814" s="104"/>
      <c r="R814" s="104"/>
      <c r="S814" s="104"/>
      <c r="T814" s="104"/>
      <c r="U814" s="104"/>
      <c r="V814" s="104"/>
      <c r="W814" s="104"/>
      <c r="X814" s="104"/>
      <c r="Y814" s="104"/>
      <c r="Z814" s="104"/>
      <c r="AA814" s="104"/>
      <c r="AB814" s="104"/>
      <c r="AC814" s="104"/>
    </row>
    <row r="815" spans="1:29">
      <c r="A815" s="104"/>
      <c r="B815" s="147"/>
      <c r="C815" s="112"/>
      <c r="D815" s="100"/>
      <c r="E815" s="147"/>
      <c r="F815" s="203"/>
      <c r="G815" s="104"/>
      <c r="H815" s="104"/>
      <c r="I815" s="104"/>
      <c r="J815" s="104"/>
      <c r="K815" s="104"/>
      <c r="L815" s="104"/>
      <c r="M815" s="104"/>
      <c r="N815" s="104"/>
      <c r="O815" s="104"/>
      <c r="P815" s="104"/>
      <c r="Q815" s="104"/>
      <c r="R815" s="104"/>
      <c r="S815" s="104"/>
      <c r="T815" s="104"/>
      <c r="U815" s="104"/>
      <c r="V815" s="104"/>
      <c r="W815" s="104"/>
      <c r="X815" s="104"/>
      <c r="Y815" s="104"/>
      <c r="Z815" s="104"/>
      <c r="AA815" s="104"/>
      <c r="AB815" s="104"/>
      <c r="AC815" s="104"/>
    </row>
    <row r="816" spans="1:29">
      <c r="A816" s="104"/>
      <c r="B816" s="147"/>
      <c r="C816" s="112"/>
      <c r="D816" s="100"/>
      <c r="E816" s="147"/>
      <c r="F816" s="203"/>
      <c r="G816" s="104"/>
      <c r="H816" s="104"/>
      <c r="I816" s="104"/>
      <c r="J816" s="104"/>
      <c r="K816" s="104"/>
      <c r="L816" s="104"/>
      <c r="M816" s="104"/>
      <c r="N816" s="104"/>
      <c r="O816" s="104"/>
      <c r="P816" s="104"/>
      <c r="Q816" s="104"/>
      <c r="R816" s="104"/>
      <c r="S816" s="104"/>
      <c r="T816" s="104"/>
      <c r="U816" s="104"/>
      <c r="V816" s="104"/>
      <c r="W816" s="104"/>
      <c r="X816" s="104"/>
      <c r="Y816" s="104"/>
      <c r="Z816" s="104"/>
      <c r="AA816" s="104"/>
      <c r="AB816" s="104"/>
      <c r="AC816" s="104"/>
    </row>
    <row r="817" spans="1:29">
      <c r="A817" s="104"/>
      <c r="B817" s="147"/>
      <c r="C817" s="112"/>
      <c r="D817" s="100"/>
      <c r="E817" s="147"/>
      <c r="F817" s="203"/>
      <c r="G817" s="104"/>
      <c r="H817" s="104"/>
      <c r="I817" s="104"/>
      <c r="J817" s="104"/>
      <c r="K817" s="104"/>
      <c r="L817" s="104"/>
      <c r="M817" s="104"/>
      <c r="N817" s="104"/>
      <c r="O817" s="104"/>
      <c r="P817" s="104"/>
      <c r="Q817" s="104"/>
      <c r="R817" s="104"/>
      <c r="S817" s="104"/>
      <c r="T817" s="104"/>
      <c r="U817" s="104"/>
      <c r="V817" s="104"/>
      <c r="W817" s="104"/>
      <c r="X817" s="104"/>
      <c r="Y817" s="104"/>
      <c r="Z817" s="104"/>
      <c r="AA817" s="104"/>
      <c r="AB817" s="104"/>
      <c r="AC817" s="104"/>
    </row>
    <row r="818" spans="1:29">
      <c r="A818" s="104"/>
      <c r="B818" s="147"/>
      <c r="C818" s="112"/>
      <c r="D818" s="100"/>
      <c r="E818" s="147"/>
      <c r="F818" s="203"/>
      <c r="G818" s="104"/>
      <c r="H818" s="104"/>
      <c r="I818" s="104"/>
      <c r="J818" s="104"/>
      <c r="K818" s="104"/>
      <c r="L818" s="104"/>
      <c r="M818" s="104"/>
      <c r="N818" s="104"/>
      <c r="O818" s="104"/>
      <c r="P818" s="104"/>
      <c r="Q818" s="104"/>
      <c r="R818" s="104"/>
      <c r="S818" s="104"/>
      <c r="T818" s="104"/>
      <c r="U818" s="104"/>
      <c r="V818" s="104"/>
      <c r="W818" s="104"/>
      <c r="X818" s="104"/>
      <c r="Y818" s="104"/>
      <c r="Z818" s="104"/>
      <c r="AA818" s="104"/>
      <c r="AB818" s="104"/>
      <c r="AC818" s="104"/>
    </row>
    <row r="819" spans="1:29">
      <c r="A819" s="104"/>
      <c r="B819" s="147"/>
      <c r="C819" s="112"/>
      <c r="D819" s="100"/>
      <c r="E819" s="147"/>
      <c r="F819" s="203"/>
      <c r="G819" s="104"/>
      <c r="H819" s="104"/>
      <c r="I819" s="104"/>
      <c r="J819" s="104"/>
      <c r="K819" s="104"/>
      <c r="L819" s="104"/>
      <c r="M819" s="104"/>
      <c r="N819" s="104"/>
      <c r="O819" s="104"/>
      <c r="P819" s="104"/>
      <c r="Q819" s="104"/>
      <c r="R819" s="104"/>
      <c r="S819" s="104"/>
      <c r="T819" s="104"/>
      <c r="U819" s="104"/>
      <c r="V819" s="104"/>
      <c r="W819" s="104"/>
      <c r="X819" s="104"/>
      <c r="Y819" s="104"/>
      <c r="Z819" s="104"/>
      <c r="AA819" s="104"/>
      <c r="AB819" s="104"/>
      <c r="AC819" s="104"/>
    </row>
    <row r="820" spans="1:29">
      <c r="A820" s="104"/>
      <c r="B820" s="147"/>
      <c r="C820" s="112"/>
      <c r="D820" s="100"/>
      <c r="E820" s="147"/>
      <c r="F820" s="203"/>
      <c r="G820" s="104"/>
      <c r="H820" s="104"/>
      <c r="I820" s="104"/>
      <c r="J820" s="104"/>
      <c r="K820" s="104"/>
      <c r="L820" s="104"/>
      <c r="M820" s="104"/>
      <c r="N820" s="104"/>
      <c r="O820" s="104"/>
      <c r="P820" s="104"/>
      <c r="Q820" s="104"/>
      <c r="R820" s="104"/>
      <c r="S820" s="104"/>
      <c r="T820" s="104"/>
      <c r="U820" s="104"/>
      <c r="V820" s="104"/>
      <c r="W820" s="104"/>
      <c r="X820" s="104"/>
      <c r="Y820" s="104"/>
      <c r="Z820" s="104"/>
      <c r="AA820" s="104"/>
      <c r="AB820" s="104"/>
      <c r="AC820" s="104"/>
    </row>
    <row r="821" spans="1:29">
      <c r="A821" s="104"/>
      <c r="B821" s="147"/>
      <c r="C821" s="112"/>
      <c r="D821" s="100"/>
      <c r="E821" s="147"/>
      <c r="F821" s="203"/>
      <c r="G821" s="104"/>
      <c r="H821" s="104"/>
      <c r="I821" s="104"/>
      <c r="J821" s="104"/>
      <c r="K821" s="104"/>
      <c r="L821" s="104"/>
      <c r="M821" s="104"/>
      <c r="N821" s="104"/>
      <c r="O821" s="104"/>
      <c r="P821" s="104"/>
      <c r="Q821" s="104"/>
      <c r="R821" s="104"/>
      <c r="S821" s="104"/>
      <c r="T821" s="104"/>
      <c r="U821" s="104"/>
      <c r="V821" s="104"/>
      <c r="W821" s="104"/>
      <c r="X821" s="104"/>
      <c r="Y821" s="104"/>
      <c r="Z821" s="104"/>
      <c r="AA821" s="104"/>
      <c r="AB821" s="104"/>
      <c r="AC821" s="104"/>
    </row>
    <row r="822" spans="1:29">
      <c r="A822" s="104"/>
      <c r="B822" s="147"/>
      <c r="C822" s="112"/>
      <c r="D822" s="100"/>
      <c r="E822" s="147"/>
      <c r="F822" s="203"/>
      <c r="G822" s="104"/>
      <c r="H822" s="104"/>
      <c r="I822" s="104"/>
      <c r="J822" s="104"/>
      <c r="K822" s="104"/>
      <c r="L822" s="104"/>
      <c r="M822" s="104"/>
      <c r="N822" s="104"/>
      <c r="O822" s="104"/>
      <c r="P822" s="104"/>
      <c r="Q822" s="104"/>
      <c r="R822" s="104"/>
      <c r="S822" s="104"/>
      <c r="T822" s="104"/>
      <c r="U822" s="104"/>
      <c r="V822" s="104"/>
      <c r="W822" s="104"/>
      <c r="X822" s="104"/>
      <c r="Y822" s="104"/>
      <c r="Z822" s="104"/>
      <c r="AA822" s="104"/>
      <c r="AB822" s="104"/>
      <c r="AC822" s="104"/>
    </row>
    <row r="823" spans="1:29">
      <c r="A823" s="104"/>
      <c r="B823" s="147"/>
      <c r="C823" s="112"/>
      <c r="D823" s="100"/>
      <c r="E823" s="147"/>
      <c r="F823" s="203"/>
      <c r="G823" s="104"/>
      <c r="H823" s="104"/>
      <c r="I823" s="104"/>
      <c r="J823" s="104"/>
      <c r="K823" s="104"/>
      <c r="L823" s="104"/>
      <c r="M823" s="104"/>
      <c r="N823" s="104"/>
      <c r="O823" s="104"/>
      <c r="P823" s="104"/>
      <c r="Q823" s="104"/>
      <c r="R823" s="104"/>
      <c r="S823" s="104"/>
      <c r="T823" s="104"/>
      <c r="U823" s="104"/>
      <c r="V823" s="104"/>
      <c r="W823" s="104"/>
      <c r="X823" s="104"/>
      <c r="Y823" s="104"/>
      <c r="Z823" s="104"/>
      <c r="AA823" s="104"/>
      <c r="AB823" s="104"/>
      <c r="AC823" s="104"/>
    </row>
    <row r="824" spans="1:29">
      <c r="A824" s="104"/>
      <c r="B824" s="147"/>
      <c r="C824" s="112"/>
      <c r="D824" s="100"/>
      <c r="E824" s="147"/>
      <c r="F824" s="203"/>
      <c r="G824" s="104"/>
      <c r="H824" s="104"/>
      <c r="I824" s="104"/>
      <c r="J824" s="104"/>
      <c r="K824" s="104"/>
      <c r="L824" s="104"/>
      <c r="M824" s="104"/>
      <c r="N824" s="104"/>
      <c r="O824" s="104"/>
      <c r="P824" s="104"/>
      <c r="Q824" s="104"/>
      <c r="R824" s="104"/>
      <c r="S824" s="104"/>
      <c r="T824" s="104"/>
      <c r="U824" s="104"/>
      <c r="V824" s="104"/>
      <c r="W824" s="104"/>
      <c r="X824" s="104"/>
      <c r="Y824" s="104"/>
      <c r="Z824" s="104"/>
      <c r="AA824" s="104"/>
      <c r="AB824" s="104"/>
      <c r="AC824" s="104"/>
    </row>
    <row r="825" spans="1:29">
      <c r="A825" s="104"/>
      <c r="B825" s="147"/>
      <c r="C825" s="112"/>
      <c r="D825" s="100"/>
      <c r="E825" s="147"/>
      <c r="F825" s="203"/>
      <c r="G825" s="104"/>
      <c r="H825" s="104"/>
      <c r="I825" s="104"/>
      <c r="J825" s="104"/>
      <c r="K825" s="104"/>
      <c r="L825" s="104"/>
      <c r="M825" s="104"/>
      <c r="N825" s="104"/>
      <c r="O825" s="104"/>
      <c r="P825" s="104"/>
      <c r="Q825" s="104"/>
      <c r="R825" s="104"/>
      <c r="S825" s="104"/>
      <c r="T825" s="104"/>
      <c r="U825" s="104"/>
      <c r="V825" s="104"/>
      <c r="W825" s="104"/>
      <c r="X825" s="104"/>
      <c r="Y825" s="104"/>
      <c r="Z825" s="104"/>
      <c r="AA825" s="104"/>
      <c r="AB825" s="104"/>
      <c r="AC825" s="104"/>
    </row>
    <row r="826" spans="1:29">
      <c r="A826" s="104"/>
      <c r="B826" s="147"/>
      <c r="C826" s="112"/>
      <c r="D826" s="100"/>
      <c r="E826" s="147"/>
      <c r="F826" s="203"/>
      <c r="G826" s="104"/>
      <c r="H826" s="104"/>
      <c r="I826" s="104"/>
      <c r="J826" s="104"/>
      <c r="K826" s="104"/>
      <c r="L826" s="104"/>
      <c r="M826" s="104"/>
      <c r="N826" s="104"/>
      <c r="O826" s="104"/>
      <c r="P826" s="104"/>
      <c r="Q826" s="104"/>
      <c r="R826" s="104"/>
      <c r="S826" s="104"/>
      <c r="T826" s="104"/>
      <c r="U826" s="104"/>
      <c r="V826" s="104"/>
      <c r="W826" s="104"/>
      <c r="X826" s="104"/>
      <c r="Y826" s="104"/>
      <c r="Z826" s="104"/>
      <c r="AA826" s="104"/>
      <c r="AB826" s="104"/>
      <c r="AC826" s="104"/>
    </row>
    <row r="827" spans="1:29">
      <c r="A827" s="104"/>
      <c r="B827" s="147"/>
      <c r="C827" s="112"/>
      <c r="D827" s="100"/>
      <c r="E827" s="147"/>
      <c r="F827" s="203"/>
      <c r="G827" s="104"/>
      <c r="H827" s="104"/>
      <c r="I827" s="104"/>
      <c r="J827" s="104"/>
      <c r="K827" s="104"/>
      <c r="L827" s="104"/>
      <c r="M827" s="104"/>
      <c r="N827" s="104"/>
      <c r="O827" s="104"/>
      <c r="P827" s="104"/>
      <c r="Q827" s="104"/>
      <c r="R827" s="104"/>
      <c r="S827" s="104"/>
      <c r="T827" s="104"/>
      <c r="U827" s="104"/>
      <c r="V827" s="104"/>
      <c r="W827" s="104"/>
      <c r="X827" s="104"/>
      <c r="Y827" s="104"/>
      <c r="Z827" s="104"/>
      <c r="AA827" s="104"/>
      <c r="AB827" s="104"/>
      <c r="AC827" s="104"/>
    </row>
    <row r="828" spans="1:29">
      <c r="A828" s="104"/>
      <c r="B828" s="147"/>
      <c r="C828" s="112"/>
      <c r="D828" s="100"/>
      <c r="E828" s="147"/>
      <c r="F828" s="203"/>
      <c r="G828" s="104"/>
      <c r="H828" s="104"/>
      <c r="I828" s="104"/>
      <c r="J828" s="104"/>
      <c r="K828" s="104"/>
      <c r="L828" s="104"/>
      <c r="M828" s="104"/>
      <c r="N828" s="104"/>
      <c r="O828" s="104"/>
      <c r="P828" s="104"/>
      <c r="Q828" s="104"/>
      <c r="R828" s="104"/>
      <c r="S828" s="104"/>
      <c r="T828" s="104"/>
      <c r="U828" s="104"/>
      <c r="V828" s="104"/>
      <c r="W828" s="104"/>
      <c r="X828" s="104"/>
      <c r="Y828" s="104"/>
      <c r="Z828" s="104"/>
      <c r="AA828" s="104"/>
      <c r="AB828" s="104"/>
      <c r="AC828" s="104"/>
    </row>
    <row r="829" spans="1:29">
      <c r="A829" s="104"/>
      <c r="B829" s="147"/>
      <c r="C829" s="112"/>
      <c r="D829" s="100"/>
      <c r="E829" s="147"/>
      <c r="F829" s="203"/>
      <c r="G829" s="104"/>
      <c r="H829" s="104"/>
      <c r="I829" s="104"/>
      <c r="J829" s="104"/>
      <c r="K829" s="104"/>
      <c r="L829" s="104"/>
      <c r="M829" s="104"/>
      <c r="N829" s="104"/>
      <c r="O829" s="104"/>
      <c r="P829" s="104"/>
      <c r="Q829" s="104"/>
      <c r="R829" s="104"/>
      <c r="S829" s="104"/>
      <c r="T829" s="104"/>
      <c r="U829" s="104"/>
      <c r="V829" s="104"/>
      <c r="W829" s="104"/>
      <c r="X829" s="104"/>
      <c r="Y829" s="104"/>
      <c r="Z829" s="104"/>
      <c r="AA829" s="104"/>
      <c r="AB829" s="104"/>
      <c r="AC829" s="104"/>
    </row>
    <row r="830" spans="1:29">
      <c r="A830" s="104"/>
      <c r="B830" s="147"/>
      <c r="C830" s="112"/>
      <c r="D830" s="100"/>
      <c r="E830" s="147"/>
      <c r="F830" s="203"/>
      <c r="G830" s="104"/>
      <c r="H830" s="104"/>
      <c r="I830" s="104"/>
      <c r="J830" s="104"/>
      <c r="K830" s="104"/>
      <c r="L830" s="104"/>
      <c r="M830" s="104"/>
      <c r="N830" s="104"/>
      <c r="O830" s="104"/>
      <c r="P830" s="104"/>
      <c r="Q830" s="104"/>
      <c r="R830" s="104"/>
      <c r="S830" s="104"/>
      <c r="T830" s="104"/>
      <c r="U830" s="104"/>
      <c r="V830" s="104"/>
      <c r="W830" s="104"/>
      <c r="X830" s="104"/>
      <c r="Y830" s="104"/>
      <c r="Z830" s="104"/>
      <c r="AA830" s="104"/>
      <c r="AB830" s="104"/>
      <c r="AC830" s="104"/>
    </row>
    <row r="831" spans="1:29">
      <c r="A831" s="104"/>
      <c r="B831" s="147"/>
      <c r="C831" s="112"/>
      <c r="D831" s="100"/>
      <c r="E831" s="147"/>
      <c r="F831" s="203"/>
      <c r="G831" s="104"/>
      <c r="H831" s="104"/>
      <c r="I831" s="104"/>
      <c r="J831" s="104"/>
      <c r="K831" s="104"/>
      <c r="L831" s="104"/>
      <c r="M831" s="104"/>
      <c r="N831" s="104"/>
      <c r="O831" s="104"/>
      <c r="P831" s="104"/>
      <c r="Q831" s="104"/>
      <c r="R831" s="104"/>
      <c r="S831" s="104"/>
      <c r="T831" s="104"/>
      <c r="U831" s="104"/>
      <c r="V831" s="104"/>
      <c r="W831" s="104"/>
      <c r="X831" s="104"/>
      <c r="Y831" s="104"/>
      <c r="Z831" s="104"/>
      <c r="AA831" s="104"/>
      <c r="AB831" s="104"/>
      <c r="AC831" s="104"/>
    </row>
    <row r="832" spans="1:29">
      <c r="A832" s="104"/>
      <c r="B832" s="147"/>
      <c r="C832" s="112"/>
      <c r="D832" s="100"/>
      <c r="E832" s="147"/>
      <c r="F832" s="203"/>
      <c r="G832" s="104"/>
      <c r="H832" s="104"/>
      <c r="I832" s="104"/>
      <c r="J832" s="104"/>
      <c r="K832" s="104"/>
      <c r="L832" s="104"/>
      <c r="M832" s="104"/>
      <c r="N832" s="104"/>
      <c r="O832" s="104"/>
      <c r="P832" s="104"/>
      <c r="Q832" s="104"/>
      <c r="R832" s="104"/>
      <c r="S832" s="104"/>
      <c r="T832" s="104"/>
      <c r="U832" s="104"/>
      <c r="V832" s="104"/>
      <c r="W832" s="104"/>
      <c r="X832" s="104"/>
      <c r="Y832" s="104"/>
      <c r="Z832" s="104"/>
      <c r="AA832" s="104"/>
      <c r="AB832" s="104"/>
      <c r="AC832" s="104"/>
    </row>
    <row r="833" spans="1:29">
      <c r="A833" s="104"/>
      <c r="B833" s="147"/>
      <c r="C833" s="112"/>
      <c r="D833" s="100"/>
      <c r="E833" s="147"/>
      <c r="F833" s="203"/>
      <c r="G833" s="104"/>
      <c r="H833" s="104"/>
      <c r="I833" s="104"/>
      <c r="J833" s="104"/>
      <c r="K833" s="104"/>
      <c r="L833" s="104"/>
      <c r="M833" s="104"/>
      <c r="N833" s="104"/>
      <c r="O833" s="104"/>
      <c r="P833" s="104"/>
      <c r="Q833" s="104"/>
      <c r="R833" s="104"/>
      <c r="S833" s="104"/>
      <c r="T833" s="104"/>
      <c r="U833" s="104"/>
      <c r="V833" s="104"/>
      <c r="W833" s="104"/>
      <c r="X833" s="104"/>
      <c r="Y833" s="104"/>
      <c r="Z833" s="104"/>
      <c r="AA833" s="104"/>
      <c r="AB833" s="104"/>
      <c r="AC833" s="104"/>
    </row>
    <row r="834" spans="1:29">
      <c r="A834" s="104"/>
      <c r="B834" s="147"/>
      <c r="C834" s="112"/>
      <c r="D834" s="100"/>
      <c r="E834" s="147"/>
      <c r="F834" s="203"/>
      <c r="G834" s="104"/>
      <c r="H834" s="104"/>
      <c r="I834" s="104"/>
      <c r="J834" s="104"/>
      <c r="K834" s="104"/>
      <c r="L834" s="104"/>
      <c r="M834" s="104"/>
      <c r="N834" s="104"/>
      <c r="O834" s="104"/>
      <c r="P834" s="104"/>
      <c r="Q834" s="104"/>
      <c r="R834" s="104"/>
      <c r="S834" s="104"/>
      <c r="T834" s="104"/>
      <c r="U834" s="104"/>
      <c r="V834" s="104"/>
      <c r="W834" s="104"/>
      <c r="X834" s="104"/>
      <c r="Y834" s="104"/>
      <c r="Z834" s="104"/>
      <c r="AA834" s="104"/>
      <c r="AB834" s="104"/>
      <c r="AC834" s="104"/>
    </row>
    <row r="835" spans="1:29">
      <c r="A835" s="104"/>
      <c r="B835" s="147"/>
      <c r="C835" s="112"/>
      <c r="D835" s="100"/>
      <c r="E835" s="147"/>
      <c r="F835" s="203"/>
      <c r="G835" s="104"/>
      <c r="H835" s="104"/>
      <c r="I835" s="104"/>
      <c r="J835" s="104"/>
      <c r="K835" s="104"/>
      <c r="L835" s="104"/>
      <c r="M835" s="104"/>
      <c r="N835" s="104"/>
      <c r="O835" s="104"/>
      <c r="P835" s="104"/>
      <c r="Q835" s="104"/>
      <c r="R835" s="104"/>
      <c r="S835" s="104"/>
      <c r="T835" s="104"/>
      <c r="U835" s="104"/>
      <c r="V835" s="104"/>
      <c r="W835" s="104"/>
      <c r="X835" s="104"/>
      <c r="Y835" s="104"/>
      <c r="Z835" s="104"/>
      <c r="AA835" s="104"/>
      <c r="AB835" s="104"/>
      <c r="AC835" s="104"/>
    </row>
    <row r="836" spans="1:29">
      <c r="A836" s="104"/>
      <c r="B836" s="147"/>
      <c r="C836" s="112"/>
      <c r="D836" s="100"/>
      <c r="E836" s="147"/>
      <c r="F836" s="203"/>
      <c r="G836" s="104"/>
      <c r="H836" s="104"/>
      <c r="I836" s="104"/>
      <c r="J836" s="104"/>
      <c r="K836" s="104"/>
      <c r="L836" s="104"/>
      <c r="M836" s="104"/>
      <c r="N836" s="104"/>
      <c r="O836" s="104"/>
      <c r="P836" s="104"/>
      <c r="Q836" s="104"/>
      <c r="R836" s="104"/>
      <c r="S836" s="104"/>
      <c r="T836" s="104"/>
      <c r="U836" s="104"/>
      <c r="V836" s="104"/>
      <c r="W836" s="104"/>
      <c r="X836" s="104"/>
      <c r="Y836" s="104"/>
      <c r="Z836" s="104"/>
      <c r="AA836" s="104"/>
      <c r="AB836" s="104"/>
      <c r="AC836" s="104"/>
    </row>
    <row r="837" spans="1:29">
      <c r="A837" s="104"/>
      <c r="B837" s="147"/>
      <c r="C837" s="112"/>
      <c r="D837" s="100"/>
      <c r="E837" s="147"/>
      <c r="F837" s="203"/>
      <c r="G837" s="104"/>
      <c r="H837" s="104"/>
      <c r="I837" s="104"/>
      <c r="J837" s="104"/>
      <c r="K837" s="104"/>
      <c r="L837" s="104"/>
      <c r="M837" s="104"/>
      <c r="N837" s="104"/>
      <c r="O837" s="104"/>
      <c r="P837" s="104"/>
      <c r="Q837" s="104"/>
      <c r="R837" s="104"/>
      <c r="S837" s="104"/>
      <c r="T837" s="104"/>
      <c r="U837" s="104"/>
      <c r="V837" s="104"/>
      <c r="W837" s="104"/>
      <c r="X837" s="104"/>
      <c r="Y837" s="104"/>
      <c r="Z837" s="104"/>
      <c r="AA837" s="104"/>
      <c r="AB837" s="104"/>
      <c r="AC837" s="104"/>
    </row>
    <row r="838" spans="1:29">
      <c r="A838" s="104"/>
      <c r="B838" s="147"/>
      <c r="C838" s="112"/>
      <c r="D838" s="100"/>
      <c r="E838" s="147"/>
      <c r="F838" s="203"/>
      <c r="G838" s="104"/>
      <c r="H838" s="104"/>
      <c r="I838" s="104"/>
      <c r="J838" s="104"/>
      <c r="K838" s="104"/>
      <c r="L838" s="104"/>
      <c r="M838" s="104"/>
      <c r="N838" s="104"/>
      <c r="O838" s="104"/>
      <c r="P838" s="104"/>
      <c r="Q838" s="104"/>
      <c r="R838" s="104"/>
      <c r="S838" s="104"/>
      <c r="T838" s="104"/>
      <c r="U838" s="104"/>
      <c r="V838" s="104"/>
      <c r="W838" s="104"/>
      <c r="X838" s="104"/>
      <c r="Y838" s="104"/>
      <c r="Z838" s="104"/>
      <c r="AA838" s="104"/>
      <c r="AB838" s="104"/>
      <c r="AC838" s="104"/>
    </row>
    <row r="839" spans="1:29">
      <c r="A839" s="104"/>
      <c r="B839" s="147"/>
      <c r="C839" s="112"/>
      <c r="D839" s="100"/>
      <c r="E839" s="147"/>
      <c r="F839" s="203"/>
      <c r="G839" s="104"/>
      <c r="H839" s="104"/>
      <c r="I839" s="104"/>
      <c r="J839" s="104"/>
      <c r="K839" s="104"/>
      <c r="L839" s="104"/>
      <c r="M839" s="104"/>
      <c r="N839" s="104"/>
      <c r="O839" s="104"/>
      <c r="P839" s="104"/>
      <c r="Q839" s="104"/>
      <c r="R839" s="104"/>
      <c r="S839" s="104"/>
      <c r="T839" s="104"/>
      <c r="U839" s="104"/>
      <c r="V839" s="104"/>
      <c r="W839" s="104"/>
      <c r="X839" s="104"/>
      <c r="Y839" s="104"/>
      <c r="Z839" s="104"/>
      <c r="AA839" s="104"/>
      <c r="AB839" s="104"/>
      <c r="AC839" s="104"/>
    </row>
    <row r="840" spans="1:29">
      <c r="A840" s="104"/>
      <c r="B840" s="147"/>
      <c r="C840" s="112"/>
      <c r="D840" s="100"/>
      <c r="E840" s="147"/>
      <c r="F840" s="203"/>
      <c r="G840" s="104"/>
      <c r="H840" s="104"/>
      <c r="I840" s="104"/>
      <c r="J840" s="104"/>
      <c r="K840" s="104"/>
      <c r="L840" s="104"/>
      <c r="M840" s="104"/>
      <c r="N840" s="104"/>
      <c r="O840" s="104"/>
      <c r="P840" s="104"/>
      <c r="Q840" s="104"/>
      <c r="R840" s="104"/>
      <c r="S840" s="104"/>
      <c r="T840" s="104"/>
      <c r="U840" s="104"/>
      <c r="V840" s="104"/>
      <c r="W840" s="104"/>
      <c r="X840" s="104"/>
      <c r="Y840" s="104"/>
      <c r="Z840" s="104"/>
      <c r="AA840" s="104"/>
      <c r="AB840" s="104"/>
      <c r="AC840" s="104"/>
    </row>
    <row r="841" spans="1:29">
      <c r="A841" s="104"/>
      <c r="B841" s="147"/>
      <c r="C841" s="112"/>
      <c r="D841" s="100"/>
      <c r="E841" s="147"/>
      <c r="F841" s="203"/>
      <c r="G841" s="104"/>
      <c r="H841" s="104"/>
      <c r="I841" s="104"/>
      <c r="J841" s="104"/>
      <c r="K841" s="104"/>
      <c r="L841" s="104"/>
      <c r="M841" s="104"/>
      <c r="N841" s="104"/>
      <c r="O841" s="104"/>
      <c r="P841" s="104"/>
      <c r="Q841" s="104"/>
      <c r="R841" s="104"/>
      <c r="S841" s="104"/>
      <c r="T841" s="104"/>
      <c r="U841" s="104"/>
      <c r="V841" s="104"/>
      <c r="W841" s="104"/>
      <c r="X841" s="104"/>
      <c r="Y841" s="104"/>
      <c r="Z841" s="104"/>
      <c r="AA841" s="104"/>
      <c r="AB841" s="104"/>
      <c r="AC841" s="104"/>
    </row>
    <row r="842" spans="1:29">
      <c r="A842" s="104"/>
      <c r="B842" s="147"/>
      <c r="C842" s="112"/>
      <c r="D842" s="100"/>
      <c r="E842" s="147"/>
      <c r="F842" s="203"/>
      <c r="G842" s="104"/>
      <c r="H842" s="104"/>
      <c r="I842" s="104"/>
      <c r="J842" s="104"/>
      <c r="K842" s="104"/>
      <c r="L842" s="104"/>
      <c r="M842" s="104"/>
      <c r="N842" s="104"/>
      <c r="O842" s="104"/>
      <c r="P842" s="104"/>
      <c r="Q842" s="104"/>
      <c r="R842" s="104"/>
      <c r="S842" s="104"/>
      <c r="T842" s="104"/>
      <c r="U842" s="104"/>
      <c r="V842" s="104"/>
      <c r="W842" s="104"/>
      <c r="X842" s="104"/>
      <c r="Y842" s="104"/>
      <c r="Z842" s="104"/>
      <c r="AA842" s="104"/>
      <c r="AB842" s="104"/>
      <c r="AC842" s="104"/>
    </row>
    <row r="843" spans="1:29">
      <c r="A843" s="104"/>
      <c r="B843" s="147"/>
      <c r="C843" s="112"/>
      <c r="D843" s="100"/>
      <c r="E843" s="147"/>
      <c r="F843" s="203"/>
      <c r="G843" s="104"/>
      <c r="H843" s="104"/>
      <c r="I843" s="104"/>
      <c r="J843" s="104"/>
      <c r="K843" s="104"/>
      <c r="L843" s="104"/>
      <c r="M843" s="104"/>
      <c r="N843" s="104"/>
      <c r="O843" s="104"/>
      <c r="P843" s="104"/>
      <c r="Q843" s="104"/>
      <c r="R843" s="104"/>
      <c r="S843" s="104"/>
      <c r="T843" s="104"/>
      <c r="U843" s="104"/>
      <c r="V843" s="104"/>
      <c r="W843" s="104"/>
      <c r="X843" s="104"/>
      <c r="Y843" s="104"/>
      <c r="Z843" s="104"/>
      <c r="AA843" s="104"/>
      <c r="AB843" s="104"/>
      <c r="AC843" s="104"/>
    </row>
    <row r="844" spans="1:29">
      <c r="A844" s="104"/>
      <c r="B844" s="147"/>
      <c r="C844" s="112"/>
      <c r="D844" s="100"/>
      <c r="E844" s="147"/>
      <c r="F844" s="203"/>
      <c r="G844" s="104"/>
      <c r="H844" s="104"/>
      <c r="I844" s="104"/>
      <c r="J844" s="104"/>
      <c r="K844" s="104"/>
      <c r="L844" s="104"/>
      <c r="M844" s="104"/>
      <c r="N844" s="104"/>
      <c r="O844" s="104"/>
      <c r="P844" s="104"/>
      <c r="Q844" s="104"/>
      <c r="R844" s="104"/>
      <c r="S844" s="104"/>
      <c r="T844" s="104"/>
      <c r="U844" s="104"/>
      <c r="V844" s="104"/>
      <c r="W844" s="104"/>
      <c r="X844" s="104"/>
      <c r="Y844" s="104"/>
      <c r="Z844" s="104"/>
      <c r="AA844" s="104"/>
      <c r="AB844" s="104"/>
      <c r="AC844" s="104"/>
    </row>
    <row r="845" spans="1:29">
      <c r="A845" s="104"/>
      <c r="B845" s="147"/>
      <c r="C845" s="112"/>
      <c r="D845" s="100"/>
      <c r="E845" s="147"/>
      <c r="F845" s="203"/>
      <c r="G845" s="104"/>
      <c r="H845" s="104"/>
      <c r="I845" s="104"/>
      <c r="J845" s="104"/>
      <c r="K845" s="104"/>
      <c r="L845" s="104"/>
      <c r="M845" s="104"/>
      <c r="N845" s="104"/>
      <c r="O845" s="104"/>
      <c r="P845" s="104"/>
      <c r="Q845" s="104"/>
      <c r="R845" s="104"/>
      <c r="S845" s="104"/>
      <c r="T845" s="104"/>
      <c r="U845" s="104"/>
      <c r="V845" s="104"/>
      <c r="W845" s="104"/>
      <c r="X845" s="104"/>
      <c r="Y845" s="104"/>
      <c r="Z845" s="104"/>
      <c r="AA845" s="104"/>
      <c r="AB845" s="104"/>
      <c r="AC845" s="104"/>
    </row>
    <row r="846" spans="1:29">
      <c r="A846" s="104"/>
      <c r="B846" s="147"/>
      <c r="C846" s="112"/>
      <c r="D846" s="100"/>
      <c r="E846" s="147"/>
      <c r="F846" s="203"/>
      <c r="G846" s="104"/>
      <c r="H846" s="104"/>
      <c r="I846" s="104"/>
      <c r="J846" s="104"/>
      <c r="K846" s="104"/>
      <c r="L846" s="104"/>
      <c r="M846" s="104"/>
      <c r="N846" s="104"/>
      <c r="O846" s="104"/>
      <c r="P846" s="104"/>
      <c r="Q846" s="104"/>
      <c r="R846" s="104"/>
      <c r="S846" s="104"/>
      <c r="T846" s="104"/>
      <c r="U846" s="104"/>
      <c r="V846" s="104"/>
      <c r="W846" s="104"/>
      <c r="X846" s="104"/>
      <c r="Y846" s="104"/>
      <c r="Z846" s="104"/>
      <c r="AA846" s="104"/>
      <c r="AB846" s="104"/>
      <c r="AC846" s="104"/>
    </row>
    <row r="847" spans="1:29">
      <c r="A847" s="104"/>
      <c r="B847" s="147"/>
      <c r="C847" s="112"/>
      <c r="D847" s="100"/>
      <c r="E847" s="147"/>
      <c r="F847" s="203"/>
      <c r="G847" s="104"/>
      <c r="H847" s="104"/>
      <c r="I847" s="104"/>
      <c r="J847" s="104"/>
      <c r="K847" s="104"/>
      <c r="L847" s="104"/>
      <c r="M847" s="104"/>
      <c r="N847" s="104"/>
      <c r="O847" s="104"/>
      <c r="P847" s="104"/>
      <c r="Q847" s="104"/>
      <c r="R847" s="104"/>
      <c r="S847" s="104"/>
      <c r="T847" s="104"/>
      <c r="U847" s="104"/>
      <c r="V847" s="104"/>
      <c r="W847" s="104"/>
      <c r="X847" s="104"/>
      <c r="Y847" s="104"/>
      <c r="Z847" s="104"/>
      <c r="AA847" s="104"/>
      <c r="AB847" s="104"/>
      <c r="AC847" s="104"/>
    </row>
    <row r="848" spans="1:29">
      <c r="A848" s="104"/>
      <c r="B848" s="147"/>
      <c r="C848" s="112"/>
      <c r="D848" s="100"/>
      <c r="E848" s="147"/>
      <c r="F848" s="203"/>
      <c r="G848" s="104"/>
      <c r="H848" s="104"/>
      <c r="I848" s="104"/>
      <c r="J848" s="104"/>
      <c r="K848" s="104"/>
      <c r="L848" s="104"/>
      <c r="M848" s="104"/>
      <c r="N848" s="104"/>
      <c r="O848" s="104"/>
      <c r="P848" s="104"/>
      <c r="Q848" s="104"/>
      <c r="R848" s="104"/>
      <c r="S848" s="104"/>
      <c r="T848" s="104"/>
      <c r="U848" s="104"/>
      <c r="V848" s="104"/>
      <c r="W848" s="104"/>
      <c r="X848" s="104"/>
      <c r="Y848" s="104"/>
      <c r="Z848" s="104"/>
      <c r="AA848" s="104"/>
      <c r="AB848" s="104"/>
      <c r="AC848" s="104"/>
    </row>
    <row r="849" spans="1:29">
      <c r="A849" s="104"/>
      <c r="B849" s="147"/>
      <c r="C849" s="112"/>
      <c r="D849" s="100"/>
      <c r="E849" s="147"/>
      <c r="F849" s="203"/>
      <c r="G849" s="104"/>
      <c r="H849" s="104"/>
      <c r="I849" s="104"/>
      <c r="J849" s="104"/>
      <c r="K849" s="104"/>
      <c r="L849" s="104"/>
      <c r="M849" s="104"/>
      <c r="N849" s="104"/>
      <c r="O849" s="104"/>
      <c r="P849" s="104"/>
      <c r="Q849" s="104"/>
      <c r="R849" s="104"/>
      <c r="S849" s="104"/>
      <c r="T849" s="104"/>
      <c r="U849" s="104"/>
      <c r="V849" s="104"/>
      <c r="W849" s="104"/>
      <c r="X849" s="104"/>
      <c r="Y849" s="104"/>
      <c r="Z849" s="104"/>
      <c r="AA849" s="104"/>
      <c r="AB849" s="104"/>
      <c r="AC849" s="104"/>
    </row>
    <row r="850" spans="1:29">
      <c r="A850" s="104"/>
      <c r="B850" s="147"/>
      <c r="C850" s="112"/>
      <c r="D850" s="100"/>
      <c r="E850" s="147"/>
      <c r="F850" s="203"/>
      <c r="G850" s="104"/>
      <c r="H850" s="104"/>
      <c r="I850" s="104"/>
      <c r="J850" s="104"/>
      <c r="K850" s="104"/>
      <c r="L850" s="104"/>
      <c r="M850" s="104"/>
      <c r="N850" s="104"/>
      <c r="O850" s="104"/>
      <c r="P850" s="104"/>
      <c r="Q850" s="104"/>
      <c r="R850" s="104"/>
      <c r="S850" s="104"/>
      <c r="T850" s="104"/>
      <c r="U850" s="104"/>
      <c r="V850" s="104"/>
      <c r="W850" s="104"/>
      <c r="X850" s="104"/>
      <c r="Y850" s="104"/>
      <c r="Z850" s="104"/>
      <c r="AA850" s="104"/>
      <c r="AB850" s="104"/>
      <c r="AC850" s="104"/>
    </row>
    <row r="851" spans="1:29">
      <c r="A851" s="104"/>
      <c r="B851" s="147"/>
      <c r="C851" s="112"/>
      <c r="D851" s="100"/>
      <c r="E851" s="147"/>
      <c r="F851" s="203"/>
      <c r="G851" s="104"/>
      <c r="H851" s="104"/>
      <c r="I851" s="104"/>
      <c r="J851" s="104"/>
      <c r="K851" s="104"/>
      <c r="L851" s="104"/>
      <c r="M851" s="104"/>
      <c r="N851" s="104"/>
      <c r="O851" s="104"/>
      <c r="P851" s="104"/>
      <c r="Q851" s="104"/>
      <c r="R851" s="104"/>
      <c r="S851" s="104"/>
      <c r="T851" s="104"/>
      <c r="U851" s="104"/>
      <c r="V851" s="104"/>
      <c r="W851" s="104"/>
      <c r="X851" s="104"/>
      <c r="Y851" s="104"/>
      <c r="Z851" s="104"/>
      <c r="AA851" s="104"/>
      <c r="AB851" s="104"/>
      <c r="AC851" s="104"/>
    </row>
    <row r="852" spans="1:29">
      <c r="A852" s="104"/>
      <c r="B852" s="147"/>
      <c r="C852" s="112"/>
      <c r="D852" s="100"/>
      <c r="E852" s="147"/>
      <c r="F852" s="203"/>
      <c r="G852" s="104"/>
      <c r="H852" s="104"/>
      <c r="I852" s="104"/>
      <c r="J852" s="104"/>
      <c r="K852" s="104"/>
      <c r="L852" s="104"/>
      <c r="M852" s="104"/>
      <c r="N852" s="104"/>
      <c r="O852" s="104"/>
      <c r="P852" s="104"/>
      <c r="Q852" s="104"/>
      <c r="R852" s="104"/>
      <c r="S852" s="104"/>
      <c r="T852" s="104"/>
      <c r="U852" s="104"/>
      <c r="V852" s="104"/>
      <c r="W852" s="104"/>
      <c r="X852" s="104"/>
      <c r="Y852" s="104"/>
      <c r="Z852" s="104"/>
      <c r="AA852" s="104"/>
      <c r="AB852" s="104"/>
      <c r="AC852" s="104"/>
    </row>
    <row r="853" spans="1:29">
      <c r="A853" s="104"/>
      <c r="B853" s="147"/>
      <c r="C853" s="112"/>
      <c r="D853" s="100"/>
      <c r="E853" s="147"/>
      <c r="F853" s="203"/>
      <c r="G853" s="104"/>
      <c r="H853" s="104"/>
      <c r="I853" s="104"/>
      <c r="J853" s="104"/>
      <c r="K853" s="104"/>
      <c r="L853" s="104"/>
      <c r="M853" s="104"/>
      <c r="N853" s="104"/>
      <c r="O853" s="104"/>
      <c r="P853" s="104"/>
      <c r="Q853" s="104"/>
      <c r="R853" s="104"/>
      <c r="S853" s="104"/>
      <c r="T853" s="104"/>
      <c r="U853" s="104"/>
      <c r="V853" s="104"/>
      <c r="W853" s="104"/>
      <c r="X853" s="104"/>
      <c r="Y853" s="104"/>
      <c r="Z853" s="104"/>
      <c r="AA853" s="104"/>
      <c r="AB853" s="104"/>
      <c r="AC853" s="104"/>
    </row>
    <row r="854" spans="1:29">
      <c r="A854" s="104"/>
      <c r="B854" s="147"/>
      <c r="C854" s="112"/>
      <c r="D854" s="100"/>
      <c r="E854" s="147"/>
      <c r="F854" s="203"/>
      <c r="G854" s="104"/>
      <c r="H854" s="104"/>
      <c r="I854" s="104"/>
      <c r="J854" s="104"/>
      <c r="K854" s="104"/>
      <c r="L854" s="104"/>
      <c r="M854" s="104"/>
      <c r="N854" s="104"/>
      <c r="O854" s="104"/>
      <c r="P854" s="104"/>
      <c r="Q854" s="104"/>
      <c r="R854" s="104"/>
      <c r="S854" s="104"/>
      <c r="T854" s="104"/>
      <c r="U854" s="104"/>
      <c r="V854" s="104"/>
      <c r="W854" s="104"/>
      <c r="X854" s="104"/>
      <c r="Y854" s="104"/>
      <c r="Z854" s="104"/>
      <c r="AA854" s="104"/>
      <c r="AB854" s="104"/>
      <c r="AC854" s="104"/>
    </row>
    <row r="855" spans="1:29">
      <c r="A855" s="104"/>
      <c r="B855" s="147"/>
      <c r="C855" s="112"/>
      <c r="D855" s="100"/>
      <c r="E855" s="147"/>
      <c r="F855" s="203"/>
      <c r="G855" s="104"/>
      <c r="H855" s="104"/>
      <c r="I855" s="104"/>
      <c r="J855" s="104"/>
      <c r="K855" s="104"/>
      <c r="L855" s="104"/>
      <c r="M855" s="104"/>
      <c r="N855" s="104"/>
      <c r="O855" s="104"/>
      <c r="P855" s="104"/>
      <c r="Q855" s="104"/>
      <c r="R855" s="104"/>
      <c r="S855" s="104"/>
      <c r="T855" s="104"/>
      <c r="U855" s="104"/>
      <c r="V855" s="104"/>
      <c r="W855" s="104"/>
      <c r="X855" s="104"/>
      <c r="Y855" s="104"/>
      <c r="Z855" s="104"/>
      <c r="AA855" s="104"/>
      <c r="AB855" s="104"/>
      <c r="AC855" s="104"/>
    </row>
    <row r="856" spans="1:29">
      <c r="A856" s="104"/>
      <c r="B856" s="147"/>
      <c r="C856" s="112"/>
      <c r="D856" s="100"/>
      <c r="E856" s="147"/>
      <c r="F856" s="203"/>
      <c r="G856" s="104"/>
      <c r="H856" s="104"/>
      <c r="I856" s="104"/>
      <c r="J856" s="104"/>
      <c r="K856" s="104"/>
      <c r="L856" s="104"/>
      <c r="M856" s="104"/>
      <c r="N856" s="104"/>
      <c r="O856" s="104"/>
      <c r="P856" s="104"/>
      <c r="Q856" s="104"/>
      <c r="R856" s="104"/>
      <c r="S856" s="104"/>
      <c r="T856" s="104"/>
      <c r="U856" s="104"/>
      <c r="V856" s="104"/>
      <c r="W856" s="104"/>
      <c r="X856" s="104"/>
      <c r="Y856" s="104"/>
      <c r="Z856" s="104"/>
      <c r="AA856" s="104"/>
      <c r="AB856" s="104"/>
      <c r="AC856" s="104"/>
    </row>
    <row r="857" spans="1:29">
      <c r="A857" s="104"/>
      <c r="B857" s="147"/>
      <c r="C857" s="112"/>
      <c r="D857" s="100"/>
      <c r="E857" s="147"/>
      <c r="F857" s="203"/>
      <c r="G857" s="104"/>
      <c r="H857" s="104"/>
      <c r="I857" s="104"/>
      <c r="J857" s="104"/>
      <c r="K857" s="104"/>
      <c r="L857" s="104"/>
      <c r="M857" s="104"/>
      <c r="N857" s="104"/>
      <c r="O857" s="104"/>
      <c r="P857" s="104"/>
      <c r="Q857" s="104"/>
      <c r="R857" s="104"/>
      <c r="S857" s="104"/>
      <c r="T857" s="104"/>
      <c r="U857" s="104"/>
      <c r="V857" s="104"/>
      <c r="W857" s="104"/>
      <c r="X857" s="104"/>
      <c r="Y857" s="104"/>
      <c r="Z857" s="104"/>
      <c r="AA857" s="104"/>
      <c r="AB857" s="104"/>
      <c r="AC857" s="104"/>
    </row>
    <row r="858" spans="1:29">
      <c r="A858" s="104"/>
      <c r="B858" s="147"/>
      <c r="C858" s="112"/>
      <c r="D858" s="100"/>
      <c r="E858" s="147"/>
      <c r="F858" s="203"/>
      <c r="G858" s="104"/>
      <c r="H858" s="104"/>
      <c r="I858" s="104"/>
      <c r="J858" s="104"/>
      <c r="K858" s="104"/>
      <c r="L858" s="104"/>
      <c r="M858" s="104"/>
      <c r="N858" s="104"/>
      <c r="O858" s="104"/>
      <c r="P858" s="104"/>
      <c r="Q858" s="104"/>
      <c r="R858" s="104"/>
      <c r="S858" s="104"/>
      <c r="T858" s="104"/>
      <c r="U858" s="104"/>
      <c r="V858" s="104"/>
      <c r="W858" s="104"/>
      <c r="X858" s="104"/>
      <c r="Y858" s="104"/>
      <c r="Z858" s="104"/>
      <c r="AA858" s="104"/>
      <c r="AB858" s="104"/>
      <c r="AC858" s="104"/>
    </row>
    <row r="859" spans="1:29">
      <c r="A859" s="104"/>
      <c r="B859" s="147"/>
      <c r="C859" s="112"/>
      <c r="D859" s="100"/>
      <c r="E859" s="147"/>
      <c r="F859" s="203"/>
      <c r="G859" s="104"/>
      <c r="H859" s="104"/>
      <c r="I859" s="104"/>
      <c r="J859" s="104"/>
      <c r="K859" s="104"/>
      <c r="L859" s="104"/>
      <c r="M859" s="104"/>
      <c r="N859" s="104"/>
      <c r="O859" s="104"/>
      <c r="P859" s="104"/>
      <c r="Q859" s="104"/>
      <c r="R859" s="104"/>
      <c r="S859" s="104"/>
      <c r="T859" s="104"/>
      <c r="U859" s="104"/>
      <c r="V859" s="104"/>
      <c r="W859" s="104"/>
      <c r="X859" s="104"/>
      <c r="Y859" s="104"/>
      <c r="Z859" s="104"/>
      <c r="AA859" s="104"/>
      <c r="AB859" s="104"/>
      <c r="AC859" s="104"/>
    </row>
    <row r="860" spans="1:29">
      <c r="A860" s="104"/>
      <c r="B860" s="147"/>
      <c r="C860" s="112"/>
      <c r="D860" s="100"/>
      <c r="E860" s="147"/>
      <c r="F860" s="203"/>
      <c r="G860" s="104"/>
      <c r="H860" s="104"/>
      <c r="I860" s="104"/>
      <c r="J860" s="104"/>
      <c r="K860" s="104"/>
      <c r="L860" s="104"/>
      <c r="M860" s="104"/>
      <c r="N860" s="104"/>
      <c r="O860" s="104"/>
      <c r="P860" s="104"/>
      <c r="Q860" s="104"/>
      <c r="R860" s="104"/>
      <c r="S860" s="104"/>
      <c r="T860" s="104"/>
      <c r="U860" s="104"/>
      <c r="V860" s="104"/>
      <c r="W860" s="104"/>
      <c r="X860" s="104"/>
      <c r="Y860" s="104"/>
      <c r="Z860" s="104"/>
      <c r="AA860" s="104"/>
      <c r="AB860" s="104"/>
      <c r="AC860" s="104"/>
    </row>
    <row r="861" spans="1:29">
      <c r="A861" s="104"/>
      <c r="B861" s="147"/>
      <c r="C861" s="112"/>
      <c r="D861" s="100"/>
      <c r="E861" s="147"/>
      <c r="F861" s="203"/>
      <c r="G861" s="104"/>
      <c r="H861" s="104"/>
      <c r="I861" s="104"/>
      <c r="J861" s="104"/>
      <c r="K861" s="104"/>
      <c r="L861" s="104"/>
      <c r="M861" s="104"/>
      <c r="N861" s="104"/>
      <c r="O861" s="104"/>
      <c r="P861" s="104"/>
      <c r="Q861" s="104"/>
      <c r="R861" s="104"/>
      <c r="S861" s="104"/>
      <c r="T861" s="104"/>
      <c r="U861" s="104"/>
      <c r="V861" s="104"/>
      <c r="W861" s="104"/>
      <c r="X861" s="104"/>
      <c r="Y861" s="104"/>
      <c r="Z861" s="104"/>
      <c r="AA861" s="104"/>
      <c r="AB861" s="104"/>
      <c r="AC861" s="104"/>
    </row>
    <row r="862" spans="1:29">
      <c r="A862" s="104"/>
      <c r="B862" s="147"/>
      <c r="C862" s="112"/>
      <c r="D862" s="100"/>
      <c r="E862" s="147"/>
      <c r="F862" s="203"/>
      <c r="G862" s="104"/>
      <c r="H862" s="104"/>
      <c r="I862" s="104"/>
      <c r="J862" s="104"/>
      <c r="K862" s="104"/>
      <c r="L862" s="104"/>
      <c r="M862" s="104"/>
      <c r="N862" s="104"/>
      <c r="O862" s="104"/>
      <c r="P862" s="104"/>
      <c r="Q862" s="104"/>
      <c r="R862" s="104"/>
      <c r="S862" s="104"/>
      <c r="T862" s="104"/>
      <c r="U862" s="104"/>
      <c r="V862" s="104"/>
      <c r="W862" s="104"/>
      <c r="X862" s="104"/>
      <c r="Y862" s="104"/>
      <c r="Z862" s="104"/>
      <c r="AA862" s="104"/>
      <c r="AB862" s="104"/>
      <c r="AC862" s="104"/>
    </row>
    <row r="863" spans="1:29">
      <c r="A863" s="104"/>
      <c r="B863" s="147"/>
      <c r="C863" s="112"/>
      <c r="D863" s="100"/>
      <c r="E863" s="147"/>
      <c r="F863" s="203"/>
      <c r="G863" s="104"/>
      <c r="H863" s="104"/>
      <c r="I863" s="104"/>
      <c r="J863" s="104"/>
      <c r="K863" s="104"/>
      <c r="L863" s="104"/>
      <c r="M863" s="104"/>
      <c r="N863" s="104"/>
      <c r="O863" s="104"/>
      <c r="P863" s="104"/>
      <c r="Q863" s="104"/>
      <c r="R863" s="104"/>
      <c r="S863" s="104"/>
      <c r="T863" s="104"/>
      <c r="U863" s="104"/>
      <c r="V863" s="104"/>
      <c r="W863" s="104"/>
      <c r="X863" s="104"/>
      <c r="Y863" s="104"/>
      <c r="Z863" s="104"/>
      <c r="AA863" s="104"/>
      <c r="AB863" s="104"/>
      <c r="AC863" s="104"/>
    </row>
    <row r="864" spans="1:29">
      <c r="A864" s="104"/>
      <c r="B864" s="147"/>
      <c r="C864" s="112"/>
      <c r="D864" s="100"/>
      <c r="E864" s="147"/>
      <c r="F864" s="203"/>
      <c r="G864" s="104"/>
      <c r="H864" s="104"/>
      <c r="I864" s="104"/>
      <c r="J864" s="104"/>
      <c r="K864" s="104"/>
      <c r="L864" s="104"/>
      <c r="M864" s="104"/>
      <c r="N864" s="104"/>
      <c r="O864" s="104"/>
      <c r="P864" s="104"/>
      <c r="Q864" s="104"/>
      <c r="R864" s="104"/>
      <c r="S864" s="104"/>
      <c r="T864" s="104"/>
      <c r="U864" s="104"/>
      <c r="V864" s="104"/>
      <c r="W864" s="104"/>
      <c r="X864" s="104"/>
      <c r="Y864" s="104"/>
      <c r="Z864" s="104"/>
      <c r="AA864" s="104"/>
      <c r="AB864" s="104"/>
      <c r="AC864" s="104"/>
    </row>
    <row r="865" spans="1:29">
      <c r="A865" s="104"/>
      <c r="B865" s="147"/>
      <c r="C865" s="112"/>
      <c r="D865" s="100"/>
      <c r="E865" s="147"/>
      <c r="F865" s="203"/>
      <c r="G865" s="104"/>
      <c r="H865" s="104"/>
      <c r="I865" s="104"/>
      <c r="J865" s="104"/>
      <c r="K865" s="104"/>
      <c r="L865" s="104"/>
      <c r="M865" s="104"/>
      <c r="N865" s="104"/>
      <c r="O865" s="104"/>
      <c r="P865" s="104"/>
      <c r="Q865" s="104"/>
      <c r="R865" s="104"/>
      <c r="S865" s="104"/>
      <c r="T865" s="104"/>
      <c r="U865" s="104"/>
      <c r="V865" s="104"/>
      <c r="W865" s="104"/>
      <c r="X865" s="104"/>
      <c r="Y865" s="104"/>
      <c r="Z865" s="104"/>
      <c r="AA865" s="104"/>
      <c r="AB865" s="104"/>
      <c r="AC865" s="104"/>
    </row>
    <row r="866" spans="1:29">
      <c r="A866" s="104"/>
      <c r="B866" s="147"/>
      <c r="C866" s="112"/>
      <c r="D866" s="100"/>
      <c r="E866" s="147"/>
      <c r="F866" s="203"/>
      <c r="G866" s="104"/>
      <c r="H866" s="104"/>
      <c r="I866" s="104"/>
      <c r="J866" s="104"/>
      <c r="K866" s="104"/>
      <c r="L866" s="104"/>
      <c r="M866" s="104"/>
      <c r="N866" s="104"/>
      <c r="O866" s="104"/>
      <c r="P866" s="104"/>
      <c r="Q866" s="104"/>
      <c r="R866" s="104"/>
      <c r="S866" s="104"/>
      <c r="T866" s="104"/>
      <c r="U866" s="104"/>
      <c r="V866" s="104"/>
      <c r="W866" s="104"/>
      <c r="X866" s="104"/>
      <c r="Y866" s="104"/>
      <c r="Z866" s="104"/>
      <c r="AA866" s="104"/>
      <c r="AB866" s="104"/>
      <c r="AC866" s="104"/>
    </row>
    <row r="867" spans="1:29">
      <c r="A867" s="104"/>
      <c r="B867" s="147"/>
      <c r="C867" s="112"/>
      <c r="D867" s="100"/>
      <c r="E867" s="147"/>
      <c r="F867" s="203"/>
      <c r="G867" s="104"/>
      <c r="H867" s="104"/>
      <c r="I867" s="104"/>
      <c r="J867" s="104"/>
      <c r="K867" s="104"/>
      <c r="L867" s="104"/>
      <c r="M867" s="104"/>
      <c r="N867" s="104"/>
      <c r="O867" s="104"/>
      <c r="P867" s="104"/>
      <c r="Q867" s="104"/>
      <c r="R867" s="104"/>
      <c r="S867" s="104"/>
      <c r="T867" s="104"/>
      <c r="U867" s="104"/>
      <c r="V867" s="104"/>
      <c r="W867" s="104"/>
      <c r="X867" s="104"/>
      <c r="Y867" s="104"/>
      <c r="Z867" s="104"/>
      <c r="AA867" s="104"/>
      <c r="AB867" s="104"/>
      <c r="AC867" s="104"/>
    </row>
    <row r="868" spans="1:29">
      <c r="A868" s="104"/>
      <c r="B868" s="147"/>
      <c r="C868" s="112"/>
      <c r="D868" s="100"/>
      <c r="E868" s="147"/>
      <c r="F868" s="203"/>
      <c r="G868" s="104"/>
      <c r="H868" s="104"/>
      <c r="I868" s="104"/>
      <c r="J868" s="104"/>
      <c r="K868" s="104"/>
      <c r="L868" s="104"/>
      <c r="M868" s="104"/>
      <c r="N868" s="104"/>
      <c r="O868" s="104"/>
      <c r="P868" s="104"/>
      <c r="Q868" s="104"/>
      <c r="R868" s="104"/>
      <c r="S868" s="104"/>
      <c r="T868" s="104"/>
      <c r="U868" s="104"/>
      <c r="V868" s="104"/>
      <c r="W868" s="104"/>
      <c r="X868" s="104"/>
      <c r="Y868" s="104"/>
      <c r="Z868" s="104"/>
      <c r="AA868" s="104"/>
      <c r="AB868" s="104"/>
      <c r="AC868" s="104"/>
    </row>
    <row r="869" spans="1:29">
      <c r="A869" s="104"/>
      <c r="B869" s="147"/>
      <c r="C869" s="112"/>
      <c r="D869" s="100"/>
      <c r="E869" s="147"/>
      <c r="F869" s="203"/>
      <c r="G869" s="104"/>
      <c r="H869" s="104"/>
      <c r="I869" s="104"/>
      <c r="J869" s="104"/>
      <c r="K869" s="104"/>
      <c r="L869" s="104"/>
      <c r="M869" s="104"/>
      <c r="N869" s="104"/>
      <c r="O869" s="104"/>
      <c r="P869" s="104"/>
      <c r="Q869" s="104"/>
      <c r="R869" s="104"/>
      <c r="S869" s="104"/>
      <c r="T869" s="104"/>
      <c r="U869" s="104"/>
      <c r="V869" s="104"/>
      <c r="W869" s="104"/>
      <c r="X869" s="104"/>
      <c r="Y869" s="104"/>
      <c r="Z869" s="104"/>
      <c r="AA869" s="104"/>
      <c r="AB869" s="104"/>
      <c r="AC869" s="104"/>
    </row>
    <row r="870" spans="1:29">
      <c r="A870" s="104"/>
      <c r="B870" s="147"/>
      <c r="C870" s="112"/>
      <c r="D870" s="100"/>
      <c r="E870" s="147"/>
      <c r="F870" s="203"/>
      <c r="G870" s="104"/>
      <c r="H870" s="104"/>
      <c r="I870" s="104"/>
      <c r="J870" s="104"/>
      <c r="K870" s="104"/>
      <c r="L870" s="104"/>
      <c r="M870" s="104"/>
      <c r="N870" s="104"/>
      <c r="O870" s="104"/>
      <c r="P870" s="104"/>
      <c r="Q870" s="104"/>
      <c r="R870" s="104"/>
      <c r="S870" s="104"/>
      <c r="T870" s="104"/>
      <c r="U870" s="104"/>
      <c r="V870" s="104"/>
      <c r="W870" s="104"/>
      <c r="X870" s="104"/>
      <c r="Y870" s="104"/>
      <c r="Z870" s="104"/>
      <c r="AA870" s="104"/>
      <c r="AB870" s="104"/>
      <c r="AC870" s="104"/>
    </row>
    <row r="871" spans="1:29">
      <c r="A871" s="104"/>
      <c r="B871" s="147"/>
      <c r="C871" s="112"/>
      <c r="D871" s="100"/>
      <c r="E871" s="147"/>
      <c r="F871" s="203"/>
      <c r="G871" s="104"/>
      <c r="H871" s="104"/>
      <c r="I871" s="104"/>
      <c r="J871" s="104"/>
      <c r="K871" s="104"/>
      <c r="L871" s="104"/>
      <c r="M871" s="104"/>
      <c r="N871" s="104"/>
      <c r="O871" s="104"/>
      <c r="P871" s="104"/>
      <c r="Q871" s="104"/>
      <c r="R871" s="104"/>
      <c r="S871" s="104"/>
      <c r="T871" s="104"/>
      <c r="U871" s="104"/>
      <c r="V871" s="104"/>
      <c r="W871" s="104"/>
      <c r="X871" s="104"/>
      <c r="Y871" s="104"/>
      <c r="Z871" s="104"/>
      <c r="AA871" s="104"/>
      <c r="AB871" s="104"/>
      <c r="AC871" s="104"/>
    </row>
    <row r="872" spans="1:29">
      <c r="A872" s="104"/>
      <c r="B872" s="147"/>
      <c r="C872" s="112"/>
      <c r="D872" s="100"/>
      <c r="E872" s="147"/>
      <c r="F872" s="203"/>
      <c r="G872" s="104"/>
      <c r="H872" s="104"/>
      <c r="I872" s="104"/>
      <c r="J872" s="104"/>
      <c r="K872" s="104"/>
      <c r="L872" s="104"/>
      <c r="M872" s="104"/>
      <c r="N872" s="104"/>
      <c r="O872" s="104"/>
      <c r="P872" s="104"/>
      <c r="Q872" s="104"/>
      <c r="R872" s="104"/>
      <c r="S872" s="104"/>
      <c r="T872" s="104"/>
      <c r="U872" s="104"/>
      <c r="V872" s="104"/>
      <c r="W872" s="104"/>
      <c r="X872" s="104"/>
      <c r="Y872" s="104"/>
      <c r="Z872" s="104"/>
      <c r="AA872" s="104"/>
      <c r="AB872" s="104"/>
      <c r="AC872" s="104"/>
    </row>
    <row r="873" spans="1:29">
      <c r="A873" s="104"/>
      <c r="B873" s="147"/>
      <c r="C873" s="112"/>
      <c r="D873" s="100"/>
      <c r="E873" s="147"/>
      <c r="F873" s="203"/>
      <c r="G873" s="104"/>
      <c r="H873" s="104"/>
      <c r="I873" s="104"/>
      <c r="J873" s="104"/>
      <c r="K873" s="104"/>
      <c r="L873" s="104"/>
      <c r="M873" s="104"/>
      <c r="N873" s="104"/>
      <c r="O873" s="104"/>
      <c r="P873" s="104"/>
      <c r="Q873" s="104"/>
      <c r="R873" s="104"/>
      <c r="S873" s="104"/>
      <c r="T873" s="104"/>
      <c r="U873" s="104"/>
      <c r="V873" s="104"/>
      <c r="W873" s="104"/>
      <c r="X873" s="104"/>
      <c r="Y873" s="104"/>
      <c r="Z873" s="104"/>
      <c r="AA873" s="104"/>
      <c r="AB873" s="104"/>
      <c r="AC873" s="104"/>
    </row>
    <row r="874" spans="1:29">
      <c r="A874" s="104"/>
      <c r="B874" s="147"/>
      <c r="C874" s="112"/>
      <c r="D874" s="100"/>
      <c r="E874" s="147"/>
      <c r="F874" s="203"/>
      <c r="G874" s="104"/>
      <c r="H874" s="104"/>
      <c r="I874" s="104"/>
      <c r="J874" s="104"/>
      <c r="K874" s="104"/>
      <c r="L874" s="104"/>
      <c r="M874" s="104"/>
      <c r="N874" s="104"/>
      <c r="O874" s="104"/>
      <c r="P874" s="104"/>
      <c r="Q874" s="104"/>
      <c r="R874" s="104"/>
      <c r="S874" s="104"/>
      <c r="T874" s="104"/>
      <c r="U874" s="104"/>
      <c r="V874" s="104"/>
      <c r="W874" s="104"/>
      <c r="X874" s="104"/>
      <c r="Y874" s="104"/>
      <c r="Z874" s="104"/>
      <c r="AA874" s="104"/>
      <c r="AB874" s="104"/>
      <c r="AC874" s="104"/>
    </row>
    <row r="875" spans="1:29">
      <c r="A875" s="104"/>
      <c r="B875" s="147"/>
      <c r="C875" s="112"/>
      <c r="D875" s="100"/>
      <c r="E875" s="147"/>
      <c r="F875" s="203"/>
      <c r="G875" s="104"/>
      <c r="H875" s="104"/>
      <c r="I875" s="104"/>
      <c r="J875" s="104"/>
      <c r="K875" s="104"/>
      <c r="L875" s="104"/>
      <c r="M875" s="104"/>
      <c r="N875" s="104"/>
      <c r="O875" s="104"/>
      <c r="P875" s="104"/>
      <c r="Q875" s="104"/>
      <c r="R875" s="104"/>
      <c r="S875" s="104"/>
      <c r="T875" s="104"/>
      <c r="U875" s="104"/>
      <c r="V875" s="104"/>
      <c r="W875" s="104"/>
      <c r="X875" s="104"/>
      <c r="Y875" s="104"/>
      <c r="Z875" s="104"/>
      <c r="AA875" s="104"/>
      <c r="AB875" s="104"/>
      <c r="AC875" s="104"/>
    </row>
    <row r="876" spans="1:29">
      <c r="A876" s="104"/>
      <c r="B876" s="147"/>
      <c r="C876" s="112"/>
      <c r="D876" s="100"/>
      <c r="E876" s="147"/>
      <c r="F876" s="203"/>
      <c r="G876" s="104"/>
      <c r="H876" s="104"/>
      <c r="I876" s="104"/>
      <c r="J876" s="104"/>
      <c r="K876" s="104"/>
      <c r="L876" s="104"/>
      <c r="M876" s="104"/>
      <c r="N876" s="104"/>
      <c r="O876" s="104"/>
      <c r="P876" s="104"/>
      <c r="Q876" s="104"/>
      <c r="R876" s="104"/>
      <c r="S876" s="104"/>
      <c r="T876" s="104"/>
      <c r="U876" s="104"/>
      <c r="V876" s="104"/>
      <c r="W876" s="104"/>
      <c r="X876" s="104"/>
      <c r="Y876" s="104"/>
      <c r="Z876" s="104"/>
      <c r="AA876" s="104"/>
      <c r="AB876" s="104"/>
      <c r="AC876" s="104"/>
    </row>
    <row r="877" spans="1:29">
      <c r="A877" s="104"/>
      <c r="B877" s="147"/>
      <c r="C877" s="112"/>
      <c r="D877" s="100"/>
      <c r="E877" s="147"/>
      <c r="F877" s="203"/>
      <c r="G877" s="104"/>
      <c r="H877" s="104"/>
      <c r="I877" s="104"/>
      <c r="J877" s="104"/>
      <c r="K877" s="104"/>
      <c r="L877" s="104"/>
      <c r="M877" s="104"/>
      <c r="N877" s="104"/>
      <c r="O877" s="104"/>
      <c r="P877" s="104"/>
      <c r="Q877" s="104"/>
      <c r="R877" s="104"/>
      <c r="S877" s="104"/>
      <c r="T877" s="104"/>
      <c r="U877" s="104"/>
      <c r="V877" s="104"/>
      <c r="W877" s="104"/>
      <c r="X877" s="104"/>
      <c r="Y877" s="104"/>
      <c r="Z877" s="104"/>
      <c r="AA877" s="104"/>
      <c r="AB877" s="104"/>
      <c r="AC877" s="104"/>
    </row>
    <row r="878" spans="1:29">
      <c r="A878" s="104"/>
      <c r="B878" s="147"/>
      <c r="C878" s="112"/>
      <c r="D878" s="100"/>
      <c r="E878" s="147"/>
      <c r="F878" s="203"/>
      <c r="G878" s="104"/>
      <c r="H878" s="104"/>
      <c r="I878" s="104"/>
      <c r="J878" s="104"/>
      <c r="K878" s="104"/>
      <c r="L878" s="104"/>
      <c r="M878" s="104"/>
      <c r="N878" s="104"/>
      <c r="O878" s="104"/>
      <c r="P878" s="104"/>
      <c r="Q878" s="104"/>
      <c r="R878" s="104"/>
      <c r="S878" s="104"/>
      <c r="T878" s="104"/>
      <c r="U878" s="104"/>
      <c r="V878" s="104"/>
      <c r="W878" s="104"/>
      <c r="X878" s="104"/>
      <c r="Y878" s="104"/>
      <c r="Z878" s="104"/>
      <c r="AA878" s="104"/>
      <c r="AB878" s="104"/>
      <c r="AC878" s="104"/>
    </row>
    <row r="879" spans="1:29">
      <c r="A879" s="104"/>
      <c r="B879" s="147"/>
      <c r="C879" s="112"/>
      <c r="D879" s="100"/>
      <c r="E879" s="147"/>
      <c r="F879" s="203"/>
      <c r="G879" s="104"/>
      <c r="H879" s="104"/>
      <c r="I879" s="104"/>
      <c r="J879" s="104"/>
      <c r="K879" s="104"/>
      <c r="L879" s="104"/>
      <c r="M879" s="104"/>
      <c r="N879" s="104"/>
      <c r="O879" s="104"/>
      <c r="P879" s="104"/>
      <c r="Q879" s="104"/>
      <c r="R879" s="104"/>
      <c r="S879" s="104"/>
      <c r="T879" s="104"/>
      <c r="U879" s="104"/>
      <c r="V879" s="104"/>
      <c r="W879" s="104"/>
      <c r="X879" s="104"/>
      <c r="Y879" s="104"/>
      <c r="Z879" s="104"/>
      <c r="AA879" s="104"/>
      <c r="AB879" s="104"/>
      <c r="AC879" s="104"/>
    </row>
    <row r="880" spans="1:29">
      <c r="A880" s="104"/>
      <c r="B880" s="147"/>
      <c r="C880" s="112"/>
      <c r="D880" s="100"/>
      <c r="E880" s="147"/>
      <c r="F880" s="203"/>
      <c r="G880" s="104"/>
      <c r="H880" s="104"/>
      <c r="I880" s="104"/>
      <c r="J880" s="104"/>
      <c r="K880" s="104"/>
      <c r="L880" s="104"/>
      <c r="M880" s="104"/>
      <c r="N880" s="104"/>
      <c r="O880" s="104"/>
      <c r="P880" s="104"/>
      <c r="Q880" s="104"/>
      <c r="R880" s="104"/>
      <c r="S880" s="104"/>
      <c r="T880" s="104"/>
      <c r="U880" s="104"/>
      <c r="V880" s="104"/>
      <c r="W880" s="104"/>
      <c r="X880" s="104"/>
      <c r="Y880" s="104"/>
      <c r="Z880" s="104"/>
      <c r="AA880" s="104"/>
      <c r="AB880" s="104"/>
      <c r="AC880" s="104"/>
    </row>
    <row r="881" spans="1:29">
      <c r="A881" s="104"/>
      <c r="B881" s="147"/>
      <c r="C881" s="112"/>
      <c r="D881" s="100"/>
      <c r="E881" s="147"/>
      <c r="F881" s="203"/>
      <c r="G881" s="104"/>
      <c r="H881" s="104"/>
      <c r="I881" s="104"/>
      <c r="J881" s="104"/>
      <c r="K881" s="104"/>
      <c r="L881" s="104"/>
      <c r="M881" s="104"/>
      <c r="N881" s="104"/>
      <c r="O881" s="104"/>
      <c r="P881" s="104"/>
      <c r="Q881" s="104"/>
      <c r="R881" s="104"/>
      <c r="S881" s="104"/>
      <c r="T881" s="104"/>
      <c r="U881" s="104"/>
      <c r="V881" s="104"/>
      <c r="W881" s="104"/>
      <c r="X881" s="104"/>
      <c r="Y881" s="104"/>
      <c r="Z881" s="104"/>
      <c r="AA881" s="104"/>
      <c r="AB881" s="104"/>
      <c r="AC881" s="104"/>
    </row>
    <row r="882" spans="1:29">
      <c r="A882" s="104"/>
      <c r="B882" s="147"/>
      <c r="C882" s="112"/>
      <c r="D882" s="100"/>
      <c r="E882" s="147"/>
      <c r="F882" s="203"/>
      <c r="G882" s="104"/>
      <c r="H882" s="104"/>
      <c r="I882" s="104"/>
      <c r="J882" s="104"/>
      <c r="K882" s="104"/>
      <c r="L882" s="104"/>
      <c r="M882" s="104"/>
      <c r="N882" s="104"/>
      <c r="O882" s="104"/>
      <c r="P882" s="104"/>
      <c r="Q882" s="104"/>
      <c r="R882" s="104"/>
      <c r="S882" s="104"/>
      <c r="T882" s="104"/>
      <c r="U882" s="104"/>
      <c r="V882" s="104"/>
      <c r="W882" s="104"/>
      <c r="X882" s="104"/>
      <c r="Y882" s="104"/>
      <c r="Z882" s="104"/>
      <c r="AA882" s="104"/>
      <c r="AB882" s="104"/>
      <c r="AC882" s="104"/>
    </row>
    <row r="883" spans="1:29">
      <c r="A883" s="104"/>
      <c r="B883" s="147"/>
      <c r="C883" s="112"/>
      <c r="D883" s="100"/>
      <c r="E883" s="147"/>
      <c r="F883" s="203"/>
      <c r="G883" s="104"/>
      <c r="H883" s="104"/>
      <c r="I883" s="104"/>
      <c r="J883" s="104"/>
      <c r="K883" s="104"/>
      <c r="L883" s="104"/>
      <c r="M883" s="104"/>
      <c r="N883" s="104"/>
      <c r="O883" s="104"/>
      <c r="P883" s="104"/>
      <c r="Q883" s="104"/>
      <c r="R883" s="104"/>
      <c r="S883" s="104"/>
      <c r="T883" s="104"/>
      <c r="U883" s="104"/>
      <c r="V883" s="104"/>
      <c r="W883" s="104"/>
      <c r="X883" s="104"/>
      <c r="Y883" s="104"/>
      <c r="Z883" s="104"/>
      <c r="AA883" s="104"/>
      <c r="AB883" s="104"/>
      <c r="AC883" s="104"/>
    </row>
    <row r="884" spans="1:29">
      <c r="A884" s="104"/>
      <c r="B884" s="147"/>
      <c r="C884" s="112"/>
      <c r="D884" s="100"/>
      <c r="E884" s="147"/>
      <c r="F884" s="203"/>
      <c r="G884" s="104"/>
      <c r="H884" s="104"/>
      <c r="I884" s="104"/>
      <c r="J884" s="104"/>
      <c r="K884" s="104"/>
      <c r="L884" s="104"/>
      <c r="M884" s="104"/>
      <c r="N884" s="104"/>
      <c r="O884" s="104"/>
      <c r="P884" s="104"/>
      <c r="Q884" s="104"/>
      <c r="R884" s="104"/>
      <c r="S884" s="104"/>
      <c r="T884" s="104"/>
      <c r="U884" s="104"/>
      <c r="V884" s="104"/>
      <c r="W884" s="104"/>
      <c r="X884" s="104"/>
      <c r="Y884" s="104"/>
      <c r="Z884" s="104"/>
      <c r="AA884" s="104"/>
      <c r="AB884" s="104"/>
      <c r="AC884" s="104"/>
    </row>
    <row r="885" spans="1:29">
      <c r="A885" s="104"/>
      <c r="B885" s="147"/>
      <c r="C885" s="112"/>
      <c r="D885" s="100"/>
      <c r="E885" s="147"/>
      <c r="F885" s="203"/>
      <c r="G885" s="104"/>
      <c r="H885" s="104"/>
      <c r="I885" s="104"/>
      <c r="J885" s="104"/>
      <c r="K885" s="104"/>
      <c r="L885" s="104"/>
      <c r="M885" s="104"/>
      <c r="N885" s="104"/>
      <c r="O885" s="104"/>
      <c r="P885" s="104"/>
      <c r="Q885" s="104"/>
      <c r="R885" s="104"/>
      <c r="S885" s="104"/>
      <c r="T885" s="104"/>
      <c r="U885" s="104"/>
      <c r="V885" s="104"/>
      <c r="W885" s="104"/>
      <c r="X885" s="104"/>
      <c r="Y885" s="104"/>
      <c r="Z885" s="104"/>
      <c r="AA885" s="104"/>
      <c r="AB885" s="104"/>
      <c r="AC885" s="104"/>
    </row>
    <row r="886" spans="1:29">
      <c r="A886" s="104"/>
      <c r="B886" s="147"/>
      <c r="C886" s="112"/>
      <c r="D886" s="100"/>
      <c r="E886" s="147"/>
      <c r="F886" s="203"/>
      <c r="G886" s="104"/>
      <c r="H886" s="104"/>
      <c r="I886" s="104"/>
      <c r="J886" s="104"/>
      <c r="K886" s="104"/>
      <c r="L886" s="104"/>
      <c r="M886" s="104"/>
      <c r="N886" s="104"/>
      <c r="O886" s="104"/>
      <c r="P886" s="104"/>
      <c r="Q886" s="104"/>
      <c r="R886" s="104"/>
      <c r="S886" s="104"/>
      <c r="T886" s="104"/>
      <c r="U886" s="104"/>
      <c r="V886" s="104"/>
      <c r="W886" s="104"/>
      <c r="X886" s="104"/>
      <c r="Y886" s="104"/>
      <c r="Z886" s="104"/>
      <c r="AA886" s="104"/>
      <c r="AB886" s="104"/>
      <c r="AC886" s="104"/>
    </row>
    <row r="887" spans="1:29">
      <c r="A887" s="104"/>
      <c r="B887" s="147"/>
      <c r="C887" s="112"/>
      <c r="D887" s="100"/>
      <c r="E887" s="147"/>
      <c r="F887" s="203"/>
      <c r="G887" s="104"/>
      <c r="H887" s="104"/>
      <c r="I887" s="104"/>
      <c r="J887" s="104"/>
      <c r="K887" s="104"/>
      <c r="L887" s="104"/>
      <c r="M887" s="104"/>
      <c r="N887" s="104"/>
      <c r="O887" s="104"/>
      <c r="P887" s="104"/>
      <c r="Q887" s="104"/>
      <c r="R887" s="104"/>
      <c r="S887" s="104"/>
      <c r="T887" s="104"/>
      <c r="U887" s="104"/>
      <c r="V887" s="104"/>
      <c r="W887" s="104"/>
      <c r="X887" s="104"/>
      <c r="Y887" s="104"/>
      <c r="Z887" s="104"/>
      <c r="AA887" s="104"/>
      <c r="AB887" s="104"/>
      <c r="AC887" s="104"/>
    </row>
    <row r="888" spans="1:29">
      <c r="A888" s="104"/>
      <c r="B888" s="147"/>
      <c r="C888" s="112"/>
      <c r="D888" s="100"/>
      <c r="E888" s="147"/>
      <c r="F888" s="203"/>
      <c r="G888" s="104"/>
      <c r="H888" s="104"/>
      <c r="I888" s="104"/>
      <c r="J888" s="104"/>
      <c r="K888" s="104"/>
      <c r="L888" s="104"/>
      <c r="M888" s="104"/>
      <c r="N888" s="104"/>
      <c r="O888" s="104"/>
      <c r="P888" s="104"/>
      <c r="Q888" s="104"/>
      <c r="R888" s="104"/>
      <c r="S888" s="104"/>
      <c r="T888" s="104"/>
      <c r="U888" s="104"/>
      <c r="V888" s="104"/>
      <c r="W888" s="104"/>
      <c r="X888" s="104"/>
      <c r="Y888" s="104"/>
      <c r="Z888" s="104"/>
      <c r="AA888" s="104"/>
      <c r="AB888" s="104"/>
      <c r="AC888" s="104"/>
    </row>
    <row r="889" spans="1:29">
      <c r="A889" s="104"/>
      <c r="B889" s="147"/>
      <c r="C889" s="112"/>
      <c r="D889" s="100"/>
      <c r="E889" s="147"/>
      <c r="F889" s="203"/>
      <c r="G889" s="104"/>
      <c r="H889" s="104"/>
      <c r="I889" s="104"/>
      <c r="J889" s="104"/>
      <c r="K889" s="104"/>
      <c r="L889" s="104"/>
      <c r="M889" s="104"/>
      <c r="N889" s="104"/>
      <c r="O889" s="104"/>
      <c r="P889" s="104"/>
      <c r="Q889" s="104"/>
      <c r="R889" s="104"/>
      <c r="S889" s="104"/>
      <c r="T889" s="104"/>
      <c r="U889" s="104"/>
      <c r="V889" s="104"/>
      <c r="W889" s="104"/>
      <c r="X889" s="104"/>
      <c r="Y889" s="104"/>
      <c r="Z889" s="104"/>
      <c r="AA889" s="104"/>
      <c r="AB889" s="104"/>
      <c r="AC889" s="104"/>
    </row>
    <row r="890" spans="1:29">
      <c r="A890" s="104"/>
      <c r="B890" s="147"/>
      <c r="C890" s="112"/>
      <c r="D890" s="100"/>
      <c r="E890" s="147"/>
      <c r="F890" s="203"/>
      <c r="G890" s="104"/>
      <c r="H890" s="104"/>
      <c r="I890" s="104"/>
      <c r="J890" s="104"/>
      <c r="K890" s="104"/>
      <c r="L890" s="104"/>
      <c r="M890" s="104"/>
      <c r="N890" s="104"/>
      <c r="O890" s="104"/>
      <c r="P890" s="104"/>
      <c r="Q890" s="104"/>
      <c r="R890" s="104"/>
      <c r="S890" s="104"/>
      <c r="T890" s="104"/>
      <c r="U890" s="104"/>
      <c r="V890" s="104"/>
      <c r="W890" s="104"/>
      <c r="X890" s="104"/>
      <c r="Y890" s="104"/>
      <c r="Z890" s="104"/>
      <c r="AA890" s="104"/>
      <c r="AB890" s="104"/>
      <c r="AC890" s="104"/>
    </row>
    <row r="891" spans="1:29">
      <c r="A891" s="104"/>
      <c r="B891" s="147"/>
      <c r="C891" s="112"/>
      <c r="D891" s="100"/>
      <c r="E891" s="147"/>
      <c r="F891" s="203"/>
      <c r="G891" s="104"/>
      <c r="H891" s="104"/>
      <c r="I891" s="104"/>
      <c r="J891" s="104"/>
      <c r="K891" s="104"/>
      <c r="L891" s="104"/>
      <c r="M891" s="104"/>
      <c r="N891" s="104"/>
      <c r="O891" s="104"/>
      <c r="P891" s="104"/>
      <c r="Q891" s="104"/>
      <c r="R891" s="104"/>
      <c r="S891" s="104"/>
      <c r="T891" s="104"/>
      <c r="U891" s="104"/>
      <c r="V891" s="104"/>
      <c r="W891" s="104"/>
      <c r="X891" s="104"/>
      <c r="Y891" s="104"/>
      <c r="Z891" s="104"/>
      <c r="AA891" s="104"/>
      <c r="AB891" s="104"/>
      <c r="AC891" s="104"/>
    </row>
    <row r="892" spans="1:29">
      <c r="A892" s="104"/>
      <c r="B892" s="147"/>
      <c r="C892" s="112"/>
      <c r="D892" s="100"/>
      <c r="E892" s="147"/>
      <c r="F892" s="203"/>
      <c r="G892" s="104"/>
      <c r="H892" s="104"/>
      <c r="I892" s="104"/>
      <c r="J892" s="104"/>
      <c r="K892" s="104"/>
      <c r="L892" s="104"/>
      <c r="M892" s="104"/>
      <c r="N892" s="104"/>
      <c r="O892" s="104"/>
      <c r="P892" s="104"/>
      <c r="Q892" s="104"/>
      <c r="R892" s="104"/>
      <c r="S892" s="104"/>
      <c r="T892" s="104"/>
      <c r="U892" s="104"/>
      <c r="V892" s="104"/>
      <c r="W892" s="104"/>
      <c r="X892" s="104"/>
      <c r="Y892" s="104"/>
      <c r="Z892" s="104"/>
      <c r="AA892" s="104"/>
      <c r="AB892" s="104"/>
      <c r="AC892" s="104"/>
    </row>
    <row r="893" spans="1:29">
      <c r="A893" s="104"/>
      <c r="B893" s="147"/>
      <c r="C893" s="112"/>
      <c r="D893" s="100"/>
      <c r="E893" s="147"/>
      <c r="F893" s="203"/>
      <c r="G893" s="104"/>
      <c r="H893" s="104"/>
      <c r="I893" s="104"/>
      <c r="J893" s="104"/>
      <c r="K893" s="104"/>
      <c r="L893" s="104"/>
      <c r="M893" s="104"/>
      <c r="N893" s="104"/>
      <c r="O893" s="104"/>
      <c r="P893" s="104"/>
      <c r="Q893" s="104"/>
      <c r="R893" s="104"/>
      <c r="S893" s="104"/>
      <c r="T893" s="104"/>
      <c r="U893" s="104"/>
      <c r="V893" s="104"/>
      <c r="W893" s="104"/>
      <c r="X893" s="104"/>
      <c r="Y893" s="104"/>
      <c r="Z893" s="104"/>
      <c r="AA893" s="104"/>
      <c r="AB893" s="104"/>
      <c r="AC893" s="104"/>
    </row>
    <row r="894" spans="1:29">
      <c r="A894" s="104"/>
      <c r="B894" s="147"/>
      <c r="C894" s="112"/>
      <c r="D894" s="100"/>
      <c r="E894" s="147"/>
      <c r="F894" s="203"/>
      <c r="G894" s="104"/>
      <c r="H894" s="104"/>
      <c r="I894" s="104"/>
      <c r="J894" s="104"/>
      <c r="K894" s="104"/>
      <c r="L894" s="104"/>
      <c r="M894" s="104"/>
      <c r="N894" s="104"/>
      <c r="O894" s="104"/>
      <c r="P894" s="104"/>
      <c r="Q894" s="104"/>
      <c r="R894" s="104"/>
      <c r="S894" s="104"/>
      <c r="T894" s="104"/>
      <c r="U894" s="104"/>
      <c r="V894" s="104"/>
      <c r="W894" s="104"/>
      <c r="X894" s="104"/>
      <c r="Y894" s="104"/>
      <c r="Z894" s="104"/>
      <c r="AA894" s="104"/>
      <c r="AB894" s="104"/>
      <c r="AC894" s="104"/>
    </row>
    <row r="895" spans="1:29">
      <c r="A895" s="104"/>
      <c r="B895" s="147"/>
      <c r="C895" s="112"/>
      <c r="D895" s="100"/>
      <c r="E895" s="147"/>
      <c r="F895" s="203"/>
      <c r="G895" s="104"/>
      <c r="H895" s="104"/>
      <c r="I895" s="104"/>
      <c r="J895" s="104"/>
      <c r="K895" s="104"/>
      <c r="L895" s="104"/>
      <c r="M895" s="104"/>
      <c r="N895" s="104"/>
      <c r="O895" s="104"/>
      <c r="P895" s="104"/>
      <c r="Q895" s="104"/>
      <c r="R895" s="104"/>
      <c r="S895" s="104"/>
      <c r="T895" s="104"/>
      <c r="U895" s="104"/>
      <c r="V895" s="104"/>
      <c r="W895" s="104"/>
      <c r="X895" s="104"/>
      <c r="Y895" s="104"/>
      <c r="Z895" s="104"/>
      <c r="AA895" s="104"/>
      <c r="AB895" s="104"/>
      <c r="AC895" s="104"/>
    </row>
    <row r="896" spans="1:29">
      <c r="A896" s="104"/>
      <c r="B896" s="147"/>
      <c r="C896" s="112"/>
      <c r="D896" s="100"/>
      <c r="E896" s="147"/>
      <c r="F896" s="203"/>
      <c r="G896" s="104"/>
      <c r="H896" s="104"/>
      <c r="I896" s="104"/>
      <c r="J896" s="104"/>
      <c r="K896" s="104"/>
      <c r="L896" s="104"/>
      <c r="M896" s="104"/>
      <c r="N896" s="104"/>
      <c r="O896" s="104"/>
      <c r="P896" s="104"/>
      <c r="Q896" s="104"/>
      <c r="R896" s="104"/>
      <c r="S896" s="104"/>
      <c r="T896" s="104"/>
      <c r="U896" s="104"/>
      <c r="V896" s="104"/>
      <c r="W896" s="104"/>
      <c r="X896" s="104"/>
      <c r="Y896" s="104"/>
      <c r="Z896" s="104"/>
      <c r="AA896" s="104"/>
      <c r="AB896" s="104"/>
      <c r="AC896" s="104"/>
    </row>
    <row r="897" spans="1:29">
      <c r="A897" s="104"/>
      <c r="B897" s="147"/>
      <c r="C897" s="112"/>
      <c r="D897" s="100"/>
      <c r="E897" s="147"/>
      <c r="F897" s="203"/>
      <c r="G897" s="104"/>
      <c r="H897" s="104"/>
      <c r="I897" s="104"/>
      <c r="J897" s="104"/>
      <c r="K897" s="104"/>
      <c r="L897" s="104"/>
      <c r="M897" s="104"/>
      <c r="N897" s="104"/>
      <c r="O897" s="104"/>
      <c r="P897" s="104"/>
      <c r="Q897" s="104"/>
      <c r="R897" s="104"/>
      <c r="S897" s="104"/>
      <c r="T897" s="104"/>
      <c r="U897" s="104"/>
      <c r="V897" s="104"/>
      <c r="W897" s="104"/>
      <c r="X897" s="104"/>
      <c r="Y897" s="104"/>
      <c r="Z897" s="104"/>
      <c r="AA897" s="104"/>
      <c r="AB897" s="104"/>
      <c r="AC897" s="104"/>
    </row>
    <row r="898" spans="1:29">
      <c r="A898" s="104"/>
      <c r="B898" s="147"/>
      <c r="C898" s="112"/>
      <c r="D898" s="100"/>
      <c r="E898" s="147"/>
      <c r="F898" s="203"/>
      <c r="G898" s="104"/>
      <c r="H898" s="104"/>
      <c r="I898" s="104"/>
      <c r="J898" s="104"/>
      <c r="K898" s="104"/>
      <c r="L898" s="104"/>
      <c r="M898" s="104"/>
      <c r="N898" s="104"/>
      <c r="O898" s="104"/>
      <c r="P898" s="104"/>
      <c r="Q898" s="104"/>
      <c r="R898" s="104"/>
      <c r="S898" s="104"/>
      <c r="T898" s="104"/>
      <c r="U898" s="104"/>
      <c r="V898" s="104"/>
      <c r="W898" s="104"/>
      <c r="X898" s="104"/>
      <c r="Y898" s="104"/>
      <c r="Z898" s="104"/>
      <c r="AA898" s="104"/>
      <c r="AB898" s="104"/>
      <c r="AC898" s="104"/>
    </row>
    <row r="899" spans="1:29">
      <c r="A899" s="104"/>
      <c r="B899" s="147"/>
      <c r="C899" s="112"/>
      <c r="D899" s="100"/>
      <c r="E899" s="147"/>
      <c r="F899" s="203"/>
      <c r="G899" s="104"/>
      <c r="H899" s="104"/>
      <c r="I899" s="104"/>
      <c r="J899" s="104"/>
      <c r="K899" s="104"/>
      <c r="L899" s="104"/>
      <c r="M899" s="104"/>
      <c r="N899" s="104"/>
      <c r="O899" s="104"/>
      <c r="P899" s="104"/>
      <c r="Q899" s="104"/>
      <c r="R899" s="104"/>
      <c r="S899" s="104"/>
      <c r="T899" s="104"/>
      <c r="U899" s="104"/>
      <c r="V899" s="104"/>
      <c r="W899" s="104"/>
      <c r="X899" s="104"/>
      <c r="Y899" s="104"/>
      <c r="Z899" s="104"/>
      <c r="AA899" s="104"/>
      <c r="AB899" s="104"/>
      <c r="AC899" s="104"/>
    </row>
    <row r="900" spans="1:29">
      <c r="A900" s="104"/>
      <c r="B900" s="147"/>
      <c r="C900" s="112"/>
      <c r="D900" s="100"/>
      <c r="E900" s="147"/>
      <c r="F900" s="203"/>
      <c r="G900" s="104"/>
      <c r="H900" s="104"/>
      <c r="I900" s="104"/>
      <c r="J900" s="104"/>
      <c r="K900" s="104"/>
      <c r="L900" s="104"/>
      <c r="M900" s="104"/>
      <c r="N900" s="104"/>
      <c r="O900" s="104"/>
      <c r="P900" s="104"/>
      <c r="Q900" s="104"/>
      <c r="R900" s="104"/>
      <c r="S900" s="104"/>
      <c r="T900" s="104"/>
      <c r="U900" s="104"/>
      <c r="V900" s="104"/>
      <c r="W900" s="104"/>
      <c r="X900" s="104"/>
      <c r="Y900" s="104"/>
      <c r="Z900" s="104"/>
      <c r="AA900" s="104"/>
      <c r="AB900" s="104"/>
      <c r="AC900" s="104"/>
    </row>
    <row r="901" spans="1:29">
      <c r="A901" s="104"/>
      <c r="B901" s="147"/>
      <c r="C901" s="112"/>
      <c r="D901" s="100"/>
      <c r="E901" s="147"/>
      <c r="F901" s="203"/>
      <c r="G901" s="104"/>
      <c r="H901" s="104"/>
      <c r="I901" s="104"/>
      <c r="J901" s="104"/>
      <c r="K901" s="104"/>
      <c r="L901" s="104"/>
      <c r="M901" s="104"/>
      <c r="N901" s="104"/>
      <c r="O901" s="104"/>
      <c r="P901" s="104"/>
      <c r="Q901" s="104"/>
      <c r="R901" s="104"/>
      <c r="S901" s="104"/>
      <c r="T901" s="104"/>
      <c r="U901" s="104"/>
      <c r="V901" s="104"/>
      <c r="W901" s="104"/>
      <c r="X901" s="104"/>
      <c r="Y901" s="104"/>
      <c r="Z901" s="104"/>
      <c r="AA901" s="104"/>
      <c r="AB901" s="104"/>
      <c r="AC901" s="104"/>
    </row>
    <row r="902" spans="1:29">
      <c r="A902" s="104"/>
      <c r="B902" s="147"/>
      <c r="C902" s="112"/>
      <c r="D902" s="100"/>
      <c r="E902" s="147"/>
      <c r="F902" s="203"/>
      <c r="G902" s="104"/>
      <c r="H902" s="104"/>
      <c r="I902" s="104"/>
      <c r="J902" s="104"/>
      <c r="K902" s="104"/>
      <c r="L902" s="104"/>
      <c r="M902" s="104"/>
      <c r="N902" s="104"/>
      <c r="O902" s="104"/>
      <c r="P902" s="104"/>
      <c r="Q902" s="104"/>
      <c r="R902" s="104"/>
      <c r="S902" s="104"/>
      <c r="T902" s="104"/>
      <c r="U902" s="104"/>
      <c r="V902" s="104"/>
      <c r="W902" s="104"/>
      <c r="X902" s="104"/>
      <c r="Y902" s="104"/>
      <c r="Z902" s="104"/>
      <c r="AA902" s="104"/>
      <c r="AB902" s="104"/>
      <c r="AC902" s="104"/>
    </row>
    <row r="903" spans="1:29">
      <c r="A903" s="104"/>
      <c r="B903" s="147"/>
      <c r="C903" s="112"/>
      <c r="D903" s="100"/>
      <c r="E903" s="147"/>
      <c r="F903" s="203"/>
      <c r="G903" s="104"/>
      <c r="H903" s="104"/>
      <c r="I903" s="104"/>
      <c r="J903" s="104"/>
      <c r="K903" s="104"/>
      <c r="L903" s="104"/>
      <c r="M903" s="104"/>
      <c r="N903" s="104"/>
      <c r="O903" s="104"/>
      <c r="P903" s="104"/>
      <c r="Q903" s="104"/>
      <c r="R903" s="104"/>
      <c r="S903" s="104"/>
      <c r="T903" s="104"/>
      <c r="U903" s="104"/>
      <c r="V903" s="104"/>
      <c r="W903" s="104"/>
      <c r="X903" s="104"/>
      <c r="Y903" s="104"/>
      <c r="Z903" s="104"/>
      <c r="AA903" s="104"/>
      <c r="AB903" s="104"/>
      <c r="AC903" s="104"/>
    </row>
    <row r="904" spans="1:29">
      <c r="A904" s="104"/>
      <c r="B904" s="147"/>
      <c r="C904" s="112"/>
      <c r="D904" s="100"/>
      <c r="E904" s="147"/>
      <c r="F904" s="203"/>
      <c r="G904" s="104"/>
      <c r="H904" s="104"/>
      <c r="I904" s="104"/>
      <c r="J904" s="104"/>
      <c r="K904" s="104"/>
      <c r="L904" s="104"/>
      <c r="M904" s="104"/>
      <c r="N904" s="104"/>
      <c r="O904" s="104"/>
      <c r="P904" s="104"/>
      <c r="Q904" s="104"/>
      <c r="R904" s="104"/>
      <c r="S904" s="104"/>
      <c r="T904" s="104"/>
      <c r="U904" s="104"/>
      <c r="V904" s="104"/>
      <c r="W904" s="104"/>
      <c r="X904" s="104"/>
      <c r="Y904" s="104"/>
      <c r="Z904" s="104"/>
      <c r="AA904" s="104"/>
      <c r="AB904" s="104"/>
      <c r="AC904" s="104"/>
    </row>
    <row r="905" spans="1:29">
      <c r="A905" s="104"/>
      <c r="B905" s="147"/>
      <c r="C905" s="112"/>
      <c r="D905" s="100"/>
      <c r="E905" s="147"/>
      <c r="F905" s="203"/>
      <c r="G905" s="104"/>
      <c r="H905" s="104"/>
      <c r="I905" s="104"/>
      <c r="J905" s="104"/>
      <c r="K905" s="104"/>
      <c r="L905" s="104"/>
      <c r="M905" s="104"/>
      <c r="N905" s="104"/>
      <c r="O905" s="104"/>
      <c r="P905" s="104"/>
      <c r="Q905" s="104"/>
      <c r="R905" s="104"/>
      <c r="S905" s="104"/>
      <c r="T905" s="104"/>
      <c r="U905" s="104"/>
      <c r="V905" s="104"/>
      <c r="W905" s="104"/>
      <c r="X905" s="104"/>
      <c r="Y905" s="104"/>
      <c r="Z905" s="104"/>
      <c r="AA905" s="104"/>
      <c r="AB905" s="104"/>
      <c r="AC905" s="104"/>
    </row>
    <row r="906" spans="1:29">
      <c r="A906" s="104"/>
      <c r="B906" s="147"/>
      <c r="C906" s="112"/>
      <c r="D906" s="100"/>
      <c r="E906" s="147"/>
      <c r="F906" s="203"/>
      <c r="G906" s="104"/>
      <c r="H906" s="104"/>
      <c r="I906" s="104"/>
      <c r="J906" s="104"/>
      <c r="K906" s="104"/>
      <c r="L906" s="104"/>
      <c r="M906" s="104"/>
      <c r="N906" s="104"/>
      <c r="O906" s="104"/>
      <c r="P906" s="104"/>
      <c r="Q906" s="104"/>
      <c r="R906" s="104"/>
      <c r="S906" s="104"/>
      <c r="T906" s="104"/>
      <c r="U906" s="104"/>
      <c r="V906" s="104"/>
      <c r="W906" s="104"/>
      <c r="X906" s="104"/>
      <c r="Y906" s="104"/>
      <c r="Z906" s="104"/>
      <c r="AA906" s="104"/>
      <c r="AB906" s="104"/>
      <c r="AC906" s="104"/>
    </row>
    <row r="907" spans="1:29">
      <c r="A907" s="104"/>
      <c r="B907" s="147"/>
      <c r="C907" s="112"/>
      <c r="D907" s="100"/>
      <c r="E907" s="147"/>
      <c r="F907" s="203"/>
      <c r="G907" s="104"/>
      <c r="H907" s="104"/>
      <c r="I907" s="104"/>
      <c r="J907" s="104"/>
      <c r="K907" s="104"/>
      <c r="L907" s="104"/>
      <c r="M907" s="104"/>
      <c r="N907" s="104"/>
      <c r="O907" s="104"/>
      <c r="P907" s="104"/>
      <c r="Q907" s="104"/>
      <c r="R907" s="104"/>
      <c r="S907" s="104"/>
      <c r="T907" s="104"/>
      <c r="U907" s="104"/>
      <c r="V907" s="104"/>
      <c r="W907" s="104"/>
      <c r="X907" s="104"/>
      <c r="Y907" s="104"/>
      <c r="Z907" s="104"/>
      <c r="AA907" s="104"/>
      <c r="AB907" s="104"/>
      <c r="AC907" s="104"/>
    </row>
    <row r="908" spans="1:29">
      <c r="A908" s="104"/>
      <c r="B908" s="147"/>
      <c r="C908" s="112"/>
      <c r="D908" s="100"/>
      <c r="E908" s="147"/>
      <c r="F908" s="203"/>
      <c r="G908" s="104"/>
      <c r="H908" s="104"/>
      <c r="I908" s="104"/>
      <c r="J908" s="104"/>
      <c r="K908" s="104"/>
      <c r="L908" s="104"/>
      <c r="M908" s="104"/>
      <c r="N908" s="104"/>
      <c r="O908" s="104"/>
      <c r="P908" s="104"/>
      <c r="Q908" s="104"/>
      <c r="R908" s="104"/>
      <c r="S908" s="104"/>
      <c r="T908" s="104"/>
      <c r="U908" s="104"/>
      <c r="V908" s="104"/>
      <c r="W908" s="104"/>
      <c r="X908" s="104"/>
      <c r="Y908" s="104"/>
      <c r="Z908" s="104"/>
      <c r="AA908" s="104"/>
      <c r="AB908" s="104"/>
      <c r="AC908" s="104"/>
    </row>
    <row r="909" spans="1:29">
      <c r="A909" s="104"/>
      <c r="B909" s="147"/>
      <c r="C909" s="112"/>
      <c r="D909" s="100"/>
      <c r="E909" s="147"/>
      <c r="F909" s="203"/>
      <c r="G909" s="104"/>
      <c r="H909" s="104"/>
      <c r="I909" s="104"/>
      <c r="J909" s="104"/>
      <c r="K909" s="104"/>
      <c r="L909" s="104"/>
      <c r="M909" s="104"/>
      <c r="N909" s="104"/>
      <c r="O909" s="104"/>
      <c r="P909" s="104"/>
      <c r="Q909" s="104"/>
      <c r="R909" s="104"/>
      <c r="S909" s="104"/>
      <c r="T909" s="104"/>
      <c r="U909" s="104"/>
      <c r="V909" s="104"/>
      <c r="W909" s="104"/>
      <c r="X909" s="104"/>
      <c r="Y909" s="104"/>
      <c r="Z909" s="104"/>
      <c r="AA909" s="104"/>
      <c r="AB909" s="104"/>
      <c r="AC909" s="104"/>
    </row>
    <row r="910" spans="1:29">
      <c r="A910" s="104"/>
      <c r="B910" s="147"/>
      <c r="C910" s="112"/>
      <c r="D910" s="100"/>
      <c r="E910" s="147"/>
      <c r="F910" s="203"/>
      <c r="G910" s="104"/>
      <c r="H910" s="104"/>
      <c r="I910" s="104"/>
      <c r="J910" s="104"/>
      <c r="K910" s="104"/>
      <c r="L910" s="104"/>
      <c r="M910" s="104"/>
      <c r="N910" s="104"/>
      <c r="O910" s="104"/>
      <c r="P910" s="104"/>
      <c r="Q910" s="104"/>
      <c r="R910" s="104"/>
      <c r="S910" s="104"/>
      <c r="T910" s="104"/>
      <c r="U910" s="104"/>
      <c r="V910" s="104"/>
      <c r="W910" s="104"/>
      <c r="X910" s="104"/>
      <c r="Y910" s="104"/>
      <c r="Z910" s="104"/>
      <c r="AA910" s="104"/>
      <c r="AB910" s="104"/>
      <c r="AC910" s="104"/>
    </row>
    <row r="911" spans="1:29">
      <c r="A911" s="104"/>
      <c r="B911" s="147"/>
      <c r="C911" s="112"/>
      <c r="D911" s="100"/>
      <c r="E911" s="147"/>
      <c r="F911" s="203"/>
      <c r="G911" s="104"/>
      <c r="H911" s="104"/>
      <c r="I911" s="104"/>
      <c r="J911" s="104"/>
      <c r="K911" s="104"/>
      <c r="L911" s="104"/>
      <c r="M911" s="104"/>
      <c r="N911" s="104"/>
      <c r="O911" s="104"/>
      <c r="P911" s="104"/>
      <c r="Q911" s="104"/>
      <c r="R911" s="104"/>
      <c r="S911" s="104"/>
      <c r="T911" s="104"/>
      <c r="U911" s="104"/>
      <c r="V911" s="104"/>
      <c r="W911" s="104"/>
      <c r="X911" s="104"/>
      <c r="Y911" s="104"/>
      <c r="Z911" s="104"/>
      <c r="AA911" s="104"/>
      <c r="AB911" s="104"/>
      <c r="AC911" s="104"/>
    </row>
    <row r="912" spans="1:29">
      <c r="A912" s="104"/>
      <c r="B912" s="147"/>
      <c r="C912" s="112"/>
      <c r="D912" s="100"/>
      <c r="E912" s="147"/>
      <c r="F912" s="203"/>
      <c r="G912" s="104"/>
      <c r="H912" s="104"/>
      <c r="I912" s="104"/>
      <c r="J912" s="104"/>
      <c r="K912" s="104"/>
      <c r="L912" s="104"/>
      <c r="M912" s="104"/>
      <c r="N912" s="104"/>
      <c r="O912" s="104"/>
      <c r="P912" s="104"/>
      <c r="Q912" s="104"/>
      <c r="R912" s="104"/>
      <c r="S912" s="104"/>
      <c r="T912" s="104"/>
      <c r="U912" s="104"/>
      <c r="V912" s="104"/>
      <c r="W912" s="104"/>
      <c r="X912" s="104"/>
      <c r="Y912" s="104"/>
      <c r="Z912" s="104"/>
      <c r="AA912" s="104"/>
      <c r="AB912" s="104"/>
      <c r="AC912" s="104"/>
    </row>
    <row r="913" spans="1:29">
      <c r="A913" s="104"/>
      <c r="B913" s="147"/>
      <c r="C913" s="112"/>
      <c r="D913" s="100"/>
      <c r="E913" s="147"/>
      <c r="F913" s="203"/>
      <c r="G913" s="104"/>
      <c r="H913" s="104"/>
      <c r="I913" s="104"/>
      <c r="J913" s="104"/>
      <c r="K913" s="104"/>
      <c r="L913" s="104"/>
      <c r="M913" s="104"/>
      <c r="N913" s="104"/>
      <c r="O913" s="104"/>
      <c r="P913" s="104"/>
      <c r="Q913" s="104"/>
      <c r="R913" s="104"/>
      <c r="S913" s="104"/>
      <c r="T913" s="104"/>
      <c r="U913" s="104"/>
      <c r="V913" s="104"/>
      <c r="W913" s="104"/>
      <c r="X913" s="104"/>
      <c r="Y913" s="104"/>
      <c r="Z913" s="104"/>
      <c r="AA913" s="104"/>
      <c r="AB913" s="104"/>
      <c r="AC913" s="104"/>
    </row>
    <row r="914" spans="1:29">
      <c r="A914" s="104"/>
      <c r="B914" s="147"/>
      <c r="C914" s="112"/>
      <c r="D914" s="100"/>
      <c r="E914" s="147"/>
      <c r="F914" s="203"/>
      <c r="G914" s="104"/>
      <c r="H914" s="104"/>
      <c r="I914" s="104"/>
      <c r="J914" s="104"/>
      <c r="K914" s="104"/>
      <c r="L914" s="104"/>
      <c r="M914" s="104"/>
      <c r="N914" s="104"/>
      <c r="O914" s="104"/>
      <c r="P914" s="104"/>
      <c r="Q914" s="104"/>
      <c r="R914" s="104"/>
      <c r="S914" s="104"/>
      <c r="T914" s="104"/>
      <c r="U914" s="104"/>
      <c r="V914" s="104"/>
      <c r="W914" s="104"/>
      <c r="X914" s="104"/>
      <c r="Y914" s="104"/>
      <c r="Z914" s="104"/>
      <c r="AA914" s="104"/>
      <c r="AB914" s="104"/>
      <c r="AC914" s="104"/>
    </row>
    <row r="915" spans="1:29">
      <c r="A915" s="104"/>
      <c r="B915" s="147"/>
      <c r="C915" s="112"/>
      <c r="D915" s="100"/>
      <c r="E915" s="147"/>
      <c r="F915" s="203"/>
      <c r="G915" s="104"/>
      <c r="H915" s="104"/>
      <c r="I915" s="104"/>
      <c r="J915" s="104"/>
      <c r="K915" s="104"/>
      <c r="L915" s="104"/>
      <c r="M915" s="104"/>
      <c r="N915" s="104"/>
      <c r="O915" s="104"/>
      <c r="P915" s="104"/>
      <c r="Q915" s="104"/>
      <c r="R915" s="104"/>
      <c r="S915" s="104"/>
      <c r="T915" s="104"/>
      <c r="U915" s="104"/>
      <c r="V915" s="104"/>
      <c r="W915" s="104"/>
      <c r="X915" s="104"/>
      <c r="Y915" s="104"/>
      <c r="Z915" s="104"/>
      <c r="AA915" s="104"/>
      <c r="AB915" s="104"/>
      <c r="AC915" s="104"/>
    </row>
    <row r="916" spans="1:29">
      <c r="A916" s="104"/>
      <c r="B916" s="147"/>
      <c r="C916" s="112"/>
      <c r="D916" s="100"/>
      <c r="E916" s="147"/>
      <c r="F916" s="203"/>
      <c r="G916" s="104"/>
      <c r="H916" s="104"/>
      <c r="I916" s="104"/>
      <c r="J916" s="104"/>
      <c r="K916" s="104"/>
      <c r="L916" s="104"/>
      <c r="M916" s="104"/>
      <c r="N916" s="104"/>
      <c r="O916" s="104"/>
      <c r="P916" s="104"/>
      <c r="Q916" s="104"/>
      <c r="R916" s="104"/>
      <c r="S916" s="104"/>
      <c r="T916" s="104"/>
      <c r="U916" s="104"/>
      <c r="V916" s="104"/>
      <c r="W916" s="104"/>
      <c r="X916" s="104"/>
      <c r="Y916" s="104"/>
      <c r="Z916" s="104"/>
      <c r="AA916" s="104"/>
      <c r="AB916" s="104"/>
      <c r="AC916" s="104"/>
    </row>
    <row r="917" spans="1:29">
      <c r="A917" s="104"/>
      <c r="B917" s="147"/>
      <c r="C917" s="112"/>
      <c r="D917" s="100"/>
      <c r="E917" s="147"/>
      <c r="F917" s="203"/>
      <c r="G917" s="104"/>
      <c r="H917" s="104"/>
      <c r="I917" s="104"/>
      <c r="J917" s="104"/>
      <c r="K917" s="104"/>
      <c r="L917" s="104"/>
      <c r="M917" s="104"/>
      <c r="N917" s="104"/>
      <c r="O917" s="104"/>
      <c r="P917" s="104"/>
      <c r="Q917" s="104"/>
      <c r="R917" s="104"/>
      <c r="S917" s="104"/>
      <c r="T917" s="104"/>
      <c r="U917" s="104"/>
      <c r="V917" s="104"/>
      <c r="W917" s="104"/>
      <c r="X917" s="104"/>
      <c r="Y917" s="104"/>
      <c r="Z917" s="104"/>
      <c r="AA917" s="104"/>
      <c r="AB917" s="104"/>
      <c r="AC917" s="104"/>
    </row>
    <row r="918" spans="1:29">
      <c r="A918" s="104"/>
      <c r="B918" s="147"/>
      <c r="C918" s="112"/>
      <c r="D918" s="100"/>
      <c r="E918" s="147"/>
      <c r="F918" s="203"/>
      <c r="G918" s="104"/>
      <c r="H918" s="104"/>
      <c r="I918" s="104"/>
      <c r="J918" s="104"/>
      <c r="K918" s="104"/>
      <c r="L918" s="104"/>
      <c r="M918" s="104"/>
      <c r="N918" s="104"/>
      <c r="O918" s="104"/>
      <c r="P918" s="104"/>
      <c r="Q918" s="104"/>
      <c r="R918" s="104"/>
      <c r="S918" s="104"/>
      <c r="T918" s="104"/>
      <c r="U918" s="104"/>
      <c r="V918" s="104"/>
      <c r="W918" s="104"/>
      <c r="X918" s="104"/>
      <c r="Y918" s="104"/>
      <c r="Z918" s="104"/>
      <c r="AA918" s="104"/>
      <c r="AB918" s="104"/>
      <c r="AC918" s="104"/>
    </row>
    <row r="919" spans="1:29">
      <c r="A919" s="104"/>
      <c r="B919" s="147"/>
      <c r="C919" s="112"/>
      <c r="D919" s="100"/>
      <c r="E919" s="147"/>
      <c r="F919" s="203"/>
      <c r="G919" s="104"/>
      <c r="H919" s="104"/>
      <c r="I919" s="104"/>
      <c r="J919" s="104"/>
      <c r="K919" s="104"/>
      <c r="L919" s="104"/>
      <c r="M919" s="104"/>
      <c r="N919" s="104"/>
      <c r="O919" s="104"/>
      <c r="P919" s="104"/>
      <c r="Q919" s="104"/>
      <c r="R919" s="104"/>
      <c r="S919" s="104"/>
      <c r="T919" s="104"/>
      <c r="U919" s="104"/>
      <c r="V919" s="104"/>
      <c r="W919" s="104"/>
      <c r="X919" s="104"/>
      <c r="Y919" s="104"/>
      <c r="Z919" s="104"/>
      <c r="AA919" s="104"/>
      <c r="AB919" s="104"/>
      <c r="AC919" s="104"/>
    </row>
    <row r="920" spans="1:29">
      <c r="A920" s="104"/>
      <c r="B920" s="147"/>
      <c r="C920" s="112"/>
      <c r="D920" s="100"/>
      <c r="E920" s="147"/>
      <c r="F920" s="203"/>
      <c r="G920" s="104"/>
      <c r="H920" s="104"/>
      <c r="I920" s="104"/>
      <c r="J920" s="104"/>
      <c r="K920" s="104"/>
      <c r="L920" s="104"/>
      <c r="M920" s="104"/>
      <c r="N920" s="104"/>
      <c r="O920" s="104"/>
      <c r="P920" s="104"/>
      <c r="Q920" s="104"/>
      <c r="R920" s="104"/>
      <c r="S920" s="104"/>
      <c r="T920" s="104"/>
      <c r="U920" s="104"/>
      <c r="V920" s="104"/>
      <c r="W920" s="104"/>
      <c r="X920" s="104"/>
      <c r="Y920" s="104"/>
      <c r="Z920" s="104"/>
      <c r="AA920" s="104"/>
      <c r="AB920" s="104"/>
      <c r="AC920" s="104"/>
    </row>
    <row r="921" spans="1:29">
      <c r="A921" s="104"/>
      <c r="B921" s="147"/>
      <c r="C921" s="112"/>
      <c r="D921" s="100"/>
      <c r="E921" s="147"/>
      <c r="F921" s="203"/>
      <c r="G921" s="104"/>
      <c r="H921" s="104"/>
      <c r="I921" s="104"/>
      <c r="J921" s="104"/>
      <c r="K921" s="104"/>
      <c r="L921" s="104"/>
      <c r="M921" s="104"/>
      <c r="N921" s="104"/>
      <c r="O921" s="104"/>
      <c r="P921" s="104"/>
      <c r="Q921" s="104"/>
      <c r="R921" s="104"/>
      <c r="S921" s="104"/>
      <c r="T921" s="104"/>
      <c r="U921" s="104"/>
      <c r="V921" s="104"/>
      <c r="W921" s="104"/>
      <c r="X921" s="104"/>
      <c r="Y921" s="104"/>
      <c r="Z921" s="104"/>
      <c r="AA921" s="104"/>
      <c r="AB921" s="104"/>
      <c r="AC921" s="104"/>
    </row>
    <row r="922" spans="1:29">
      <c r="A922" s="104"/>
      <c r="B922" s="147"/>
      <c r="C922" s="112"/>
      <c r="D922" s="100"/>
      <c r="E922" s="147"/>
      <c r="F922" s="203"/>
      <c r="G922" s="104"/>
      <c r="H922" s="104"/>
      <c r="I922" s="104"/>
      <c r="J922" s="104"/>
      <c r="K922" s="104"/>
      <c r="L922" s="104"/>
      <c r="M922" s="104"/>
      <c r="N922" s="104"/>
      <c r="O922" s="104"/>
      <c r="P922" s="104"/>
      <c r="Q922" s="104"/>
      <c r="R922" s="104"/>
      <c r="S922" s="104"/>
      <c r="T922" s="104"/>
      <c r="U922" s="104"/>
      <c r="V922" s="104"/>
      <c r="W922" s="104"/>
      <c r="X922" s="104"/>
      <c r="Y922" s="104"/>
      <c r="Z922" s="104"/>
      <c r="AA922" s="104"/>
      <c r="AB922" s="104"/>
      <c r="AC922" s="104"/>
    </row>
    <row r="923" spans="1:29">
      <c r="A923" s="104"/>
      <c r="B923" s="147"/>
      <c r="C923" s="112"/>
      <c r="D923" s="100"/>
      <c r="E923" s="147"/>
      <c r="F923" s="203"/>
      <c r="G923" s="104"/>
      <c r="H923" s="104"/>
      <c r="I923" s="104"/>
      <c r="J923" s="104"/>
      <c r="K923" s="104"/>
      <c r="L923" s="104"/>
      <c r="M923" s="104"/>
      <c r="N923" s="104"/>
      <c r="O923" s="104"/>
      <c r="P923" s="104"/>
      <c r="Q923" s="104"/>
      <c r="R923" s="104"/>
      <c r="S923" s="104"/>
      <c r="T923" s="104"/>
      <c r="U923" s="104"/>
      <c r="V923" s="104"/>
      <c r="W923" s="104"/>
      <c r="X923" s="104"/>
      <c r="Y923" s="104"/>
      <c r="Z923" s="104"/>
      <c r="AA923" s="104"/>
      <c r="AB923" s="104"/>
      <c r="AC923" s="104"/>
    </row>
    <row r="924" spans="1:29">
      <c r="A924" s="104"/>
      <c r="B924" s="147"/>
      <c r="C924" s="112"/>
      <c r="D924" s="100"/>
      <c r="E924" s="147"/>
      <c r="F924" s="203"/>
      <c r="G924" s="104"/>
      <c r="H924" s="104"/>
      <c r="I924" s="104"/>
      <c r="J924" s="104"/>
      <c r="K924" s="104"/>
      <c r="L924" s="104"/>
      <c r="M924" s="104"/>
      <c r="N924" s="104"/>
      <c r="O924" s="104"/>
      <c r="P924" s="104"/>
      <c r="Q924" s="104"/>
      <c r="R924" s="104"/>
      <c r="S924" s="104"/>
      <c r="T924" s="104"/>
      <c r="U924" s="104"/>
      <c r="V924" s="104"/>
      <c r="W924" s="104"/>
      <c r="X924" s="104"/>
      <c r="Y924" s="104"/>
      <c r="Z924" s="104"/>
      <c r="AA924" s="104"/>
      <c r="AB924" s="104"/>
      <c r="AC924" s="104"/>
    </row>
    <row r="925" spans="1:29">
      <c r="A925" s="104"/>
      <c r="B925" s="147"/>
      <c r="C925" s="112"/>
      <c r="D925" s="100"/>
      <c r="E925" s="147"/>
      <c r="F925" s="203"/>
      <c r="G925" s="104"/>
      <c r="H925" s="104"/>
      <c r="I925" s="104"/>
      <c r="J925" s="104"/>
      <c r="K925" s="104"/>
      <c r="L925" s="104"/>
      <c r="M925" s="104"/>
      <c r="N925" s="104"/>
      <c r="O925" s="104"/>
      <c r="P925" s="104"/>
      <c r="Q925" s="104"/>
      <c r="R925" s="104"/>
      <c r="S925" s="104"/>
      <c r="T925" s="104"/>
      <c r="U925" s="104"/>
      <c r="V925" s="104"/>
      <c r="W925" s="104"/>
      <c r="X925" s="104"/>
      <c r="Y925" s="104"/>
      <c r="Z925" s="104"/>
      <c r="AA925" s="104"/>
      <c r="AB925" s="104"/>
      <c r="AC925" s="104"/>
    </row>
    <row r="926" spans="1:29">
      <c r="A926" s="104"/>
      <c r="B926" s="147"/>
      <c r="C926" s="112"/>
      <c r="D926" s="100"/>
      <c r="E926" s="147"/>
      <c r="F926" s="203"/>
      <c r="G926" s="104"/>
      <c r="H926" s="104"/>
      <c r="I926" s="104"/>
      <c r="J926" s="104"/>
      <c r="K926" s="104"/>
      <c r="L926" s="104"/>
      <c r="M926" s="104"/>
      <c r="N926" s="104"/>
      <c r="O926" s="104"/>
      <c r="P926" s="104"/>
      <c r="Q926" s="104"/>
      <c r="R926" s="104"/>
      <c r="S926" s="104"/>
      <c r="T926" s="104"/>
      <c r="U926" s="104"/>
      <c r="V926" s="104"/>
      <c r="W926" s="104"/>
      <c r="X926" s="104"/>
      <c r="Y926" s="104"/>
      <c r="Z926" s="104"/>
      <c r="AA926" s="104"/>
      <c r="AB926" s="104"/>
      <c r="AC926" s="104"/>
    </row>
    <row r="927" spans="1:29">
      <c r="A927" s="104"/>
      <c r="B927" s="147"/>
      <c r="C927" s="112"/>
      <c r="D927" s="100"/>
      <c r="E927" s="147"/>
      <c r="F927" s="203"/>
      <c r="G927" s="104"/>
      <c r="H927" s="104"/>
      <c r="I927" s="104"/>
      <c r="J927" s="104"/>
      <c r="K927" s="104"/>
      <c r="L927" s="104"/>
      <c r="M927" s="104"/>
      <c r="N927" s="104"/>
      <c r="O927" s="104"/>
      <c r="P927" s="104"/>
      <c r="Q927" s="104"/>
      <c r="R927" s="104"/>
      <c r="S927" s="104"/>
      <c r="T927" s="104"/>
      <c r="U927" s="104"/>
      <c r="V927" s="104"/>
      <c r="W927" s="104"/>
      <c r="X927" s="104"/>
      <c r="Y927" s="104"/>
      <c r="Z927" s="104"/>
      <c r="AA927" s="104"/>
      <c r="AB927" s="104"/>
      <c r="AC927" s="104"/>
    </row>
    <row r="928" spans="1:29">
      <c r="A928" s="104"/>
      <c r="B928" s="147"/>
      <c r="C928" s="112"/>
      <c r="D928" s="100"/>
      <c r="E928" s="147"/>
      <c r="F928" s="203"/>
      <c r="G928" s="104"/>
      <c r="H928" s="104"/>
      <c r="I928" s="104"/>
      <c r="J928" s="104"/>
      <c r="K928" s="104"/>
      <c r="L928" s="104"/>
      <c r="M928" s="104"/>
      <c r="N928" s="104"/>
      <c r="O928" s="104"/>
      <c r="P928" s="104"/>
      <c r="Q928" s="104"/>
      <c r="R928" s="104"/>
      <c r="S928" s="104"/>
      <c r="T928" s="104"/>
      <c r="U928" s="104"/>
      <c r="V928" s="104"/>
      <c r="W928" s="104"/>
      <c r="X928" s="104"/>
      <c r="Y928" s="104"/>
      <c r="Z928" s="104"/>
      <c r="AA928" s="104"/>
      <c r="AB928" s="104"/>
      <c r="AC928" s="104"/>
    </row>
    <row r="929" spans="1:29">
      <c r="A929" s="104"/>
      <c r="B929" s="147"/>
      <c r="C929" s="112"/>
      <c r="D929" s="100"/>
      <c r="E929" s="147"/>
      <c r="F929" s="203"/>
      <c r="G929" s="104"/>
      <c r="H929" s="104"/>
      <c r="I929" s="104"/>
      <c r="J929" s="104"/>
      <c r="K929" s="104"/>
      <c r="L929" s="104"/>
      <c r="M929" s="104"/>
      <c r="N929" s="104"/>
      <c r="O929" s="104"/>
      <c r="P929" s="104"/>
      <c r="Q929" s="104"/>
      <c r="R929" s="104"/>
      <c r="S929" s="104"/>
      <c r="T929" s="104"/>
      <c r="U929" s="104"/>
      <c r="V929" s="104"/>
      <c r="W929" s="104"/>
      <c r="X929" s="104"/>
      <c r="Y929" s="104"/>
      <c r="Z929" s="104"/>
      <c r="AA929" s="104"/>
      <c r="AB929" s="104"/>
      <c r="AC929" s="104"/>
    </row>
    <row r="930" spans="1:29">
      <c r="A930" s="104"/>
      <c r="B930" s="147"/>
      <c r="C930" s="112"/>
      <c r="D930" s="100"/>
      <c r="E930" s="147"/>
      <c r="F930" s="203"/>
      <c r="G930" s="104"/>
      <c r="H930" s="104"/>
      <c r="I930" s="104"/>
      <c r="J930" s="104"/>
      <c r="K930" s="104"/>
      <c r="L930" s="104"/>
      <c r="M930" s="104"/>
      <c r="N930" s="104"/>
      <c r="O930" s="104"/>
      <c r="P930" s="104"/>
      <c r="Q930" s="104"/>
      <c r="R930" s="104"/>
      <c r="S930" s="104"/>
      <c r="T930" s="104"/>
      <c r="U930" s="104"/>
      <c r="V930" s="104"/>
      <c r="W930" s="104"/>
      <c r="X930" s="104"/>
      <c r="Y930" s="104"/>
      <c r="Z930" s="104"/>
      <c r="AA930" s="104"/>
      <c r="AB930" s="104"/>
      <c r="AC930" s="104"/>
    </row>
    <row r="931" spans="1:29">
      <c r="A931" s="104"/>
      <c r="B931" s="147"/>
      <c r="C931" s="112"/>
      <c r="D931" s="100"/>
      <c r="E931" s="147"/>
      <c r="F931" s="203"/>
      <c r="G931" s="104"/>
      <c r="H931" s="104"/>
      <c r="I931" s="104"/>
      <c r="J931" s="104"/>
      <c r="K931" s="104"/>
      <c r="L931" s="104"/>
      <c r="M931" s="104"/>
      <c r="N931" s="104"/>
      <c r="O931" s="104"/>
      <c r="P931" s="104"/>
      <c r="Q931" s="104"/>
      <c r="R931" s="104"/>
      <c r="S931" s="104"/>
      <c r="T931" s="104"/>
      <c r="U931" s="104"/>
      <c r="V931" s="104"/>
      <c r="W931" s="104"/>
      <c r="X931" s="104"/>
      <c r="Y931" s="104"/>
      <c r="Z931" s="104"/>
      <c r="AA931" s="104"/>
      <c r="AB931" s="104"/>
      <c r="AC931" s="104"/>
    </row>
    <row r="932" spans="1:29">
      <c r="A932" s="104"/>
      <c r="B932" s="147"/>
      <c r="C932" s="112"/>
      <c r="D932" s="100"/>
      <c r="E932" s="147"/>
      <c r="F932" s="203"/>
      <c r="G932" s="104"/>
      <c r="H932" s="104"/>
      <c r="I932" s="104"/>
      <c r="J932" s="104"/>
      <c r="K932" s="104"/>
      <c r="L932" s="104"/>
      <c r="M932" s="104"/>
      <c r="N932" s="104"/>
      <c r="O932" s="104"/>
      <c r="P932" s="104"/>
      <c r="Q932" s="104"/>
      <c r="R932" s="104"/>
      <c r="S932" s="104"/>
      <c r="T932" s="104"/>
      <c r="U932" s="104"/>
      <c r="V932" s="104"/>
      <c r="W932" s="104"/>
      <c r="X932" s="104"/>
      <c r="Y932" s="104"/>
      <c r="Z932" s="104"/>
      <c r="AA932" s="104"/>
      <c r="AB932" s="104"/>
      <c r="AC932" s="104"/>
    </row>
    <row r="933" spans="1:29">
      <c r="A933" s="104"/>
      <c r="B933" s="147"/>
      <c r="C933" s="112"/>
      <c r="D933" s="100"/>
      <c r="E933" s="147"/>
      <c r="F933" s="203"/>
      <c r="G933" s="104"/>
      <c r="H933" s="104"/>
      <c r="I933" s="104"/>
      <c r="J933" s="104"/>
      <c r="K933" s="104"/>
      <c r="L933" s="104"/>
      <c r="M933" s="104"/>
      <c r="N933" s="104"/>
      <c r="O933" s="104"/>
      <c r="P933" s="104"/>
      <c r="Q933" s="104"/>
      <c r="R933" s="104"/>
      <c r="S933" s="104"/>
      <c r="T933" s="104"/>
      <c r="U933" s="104"/>
      <c r="V933" s="104"/>
      <c r="W933" s="104"/>
      <c r="X933" s="104"/>
      <c r="Y933" s="104"/>
      <c r="Z933" s="104"/>
      <c r="AA933" s="104"/>
      <c r="AB933" s="104"/>
      <c r="AC933" s="104"/>
    </row>
    <row r="934" spans="1:29">
      <c r="A934" s="104"/>
      <c r="B934" s="147"/>
      <c r="C934" s="112"/>
      <c r="D934" s="100"/>
      <c r="E934" s="147"/>
      <c r="F934" s="203"/>
      <c r="G934" s="104"/>
      <c r="H934" s="104"/>
      <c r="I934" s="104"/>
      <c r="J934" s="104"/>
      <c r="K934" s="104"/>
      <c r="L934" s="104"/>
      <c r="M934" s="104"/>
      <c r="N934" s="104"/>
      <c r="O934" s="104"/>
      <c r="P934" s="104"/>
      <c r="Q934" s="104"/>
      <c r="R934" s="104"/>
      <c r="S934" s="104"/>
      <c r="T934" s="104"/>
      <c r="U934" s="104"/>
      <c r="V934" s="104"/>
      <c r="W934" s="104"/>
      <c r="X934" s="104"/>
      <c r="Y934" s="104"/>
      <c r="Z934" s="104"/>
      <c r="AA934" s="104"/>
      <c r="AB934" s="104"/>
      <c r="AC934" s="104"/>
    </row>
    <row r="935" spans="1:29">
      <c r="A935" s="104"/>
      <c r="B935" s="147"/>
      <c r="C935" s="112"/>
      <c r="D935" s="100"/>
      <c r="E935" s="147"/>
      <c r="F935" s="203"/>
      <c r="G935" s="104"/>
      <c r="H935" s="104"/>
      <c r="I935" s="104"/>
      <c r="J935" s="104"/>
      <c r="K935" s="104"/>
      <c r="L935" s="104"/>
      <c r="M935" s="104"/>
      <c r="N935" s="104"/>
      <c r="O935" s="104"/>
      <c r="P935" s="104"/>
      <c r="Q935" s="104"/>
      <c r="R935" s="104"/>
      <c r="S935" s="104"/>
      <c r="T935" s="104"/>
      <c r="U935" s="104"/>
      <c r="V935" s="104"/>
      <c r="W935" s="104"/>
      <c r="X935" s="104"/>
      <c r="Y935" s="104"/>
      <c r="Z935" s="104"/>
      <c r="AA935" s="104"/>
      <c r="AB935" s="104"/>
      <c r="AC935" s="104"/>
    </row>
    <row r="936" spans="1:29">
      <c r="A936" s="104"/>
      <c r="B936" s="147"/>
      <c r="C936" s="112"/>
      <c r="D936" s="100"/>
      <c r="E936" s="147"/>
      <c r="F936" s="203"/>
      <c r="G936" s="104"/>
      <c r="H936" s="104"/>
      <c r="I936" s="104"/>
      <c r="J936" s="104"/>
      <c r="K936" s="104"/>
      <c r="L936" s="104"/>
      <c r="M936" s="104"/>
      <c r="N936" s="104"/>
      <c r="O936" s="104"/>
      <c r="P936" s="104"/>
      <c r="Q936" s="104"/>
      <c r="R936" s="104"/>
      <c r="S936" s="104"/>
      <c r="T936" s="104"/>
      <c r="U936" s="104"/>
      <c r="V936" s="104"/>
      <c r="W936" s="104"/>
      <c r="X936" s="104"/>
      <c r="Y936" s="104"/>
      <c r="Z936" s="104"/>
      <c r="AA936" s="104"/>
      <c r="AB936" s="104"/>
      <c r="AC936" s="104"/>
    </row>
    <row r="937" spans="1:29">
      <c r="A937" s="104"/>
      <c r="B937" s="147"/>
      <c r="C937" s="112"/>
      <c r="D937" s="100"/>
      <c r="E937" s="147"/>
      <c r="F937" s="203"/>
      <c r="G937" s="104"/>
      <c r="H937" s="104"/>
      <c r="I937" s="104"/>
      <c r="J937" s="104"/>
      <c r="K937" s="104"/>
      <c r="L937" s="104"/>
      <c r="M937" s="104"/>
      <c r="N937" s="104"/>
      <c r="O937" s="104"/>
      <c r="P937" s="104"/>
      <c r="Q937" s="104"/>
      <c r="R937" s="104"/>
      <c r="S937" s="104"/>
      <c r="T937" s="104"/>
      <c r="U937" s="104"/>
      <c r="V937" s="104"/>
      <c r="W937" s="104"/>
      <c r="X937" s="104"/>
      <c r="Y937" s="104"/>
      <c r="Z937" s="104"/>
      <c r="AA937" s="104"/>
      <c r="AB937" s="104"/>
      <c r="AC937" s="104"/>
    </row>
  </sheetData>
  <customSheetViews>
    <customSheetView guid="{961AA40C-834D-407D-8338-050FACCC5C75}" filter="1" showAutoFilter="1">
      <pageMargins left="0.7" right="0.7" top="0.75" bottom="0.75" header="0.3" footer="0.3"/>
      <autoFilter ref="A1:AC51"/>
      <extLst>
        <ext uri="GoogleSheetsCustomDataVersion1">
          <go:sheetsCustomData xmlns:go="http://customooxmlschemas.google.com/" filterViewId="1529643078"/>
        </ext>
      </extLst>
    </customSheetView>
  </customSheetView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1001"/>
  <sheetViews>
    <sheetView workbookViewId="0"/>
  </sheetViews>
  <sheetFormatPr defaultColWidth="14.42578125" defaultRowHeight="15" customHeight="1"/>
  <cols>
    <col min="1" max="1" width="5.140625" customWidth="1"/>
    <col min="2" max="2" width="35.42578125" customWidth="1"/>
  </cols>
  <sheetData>
    <row r="1" spans="1:2">
      <c r="A1" s="204" t="s">
        <v>2912</v>
      </c>
      <c r="B1" s="205" t="s">
        <v>3000</v>
      </c>
    </row>
    <row r="2" spans="1:2">
      <c r="A2" s="78">
        <v>1</v>
      </c>
      <c r="B2" s="82" t="s">
        <v>3001</v>
      </c>
    </row>
    <row r="3" spans="1:2">
      <c r="A3" s="78">
        <v>2</v>
      </c>
      <c r="B3" s="82" t="s">
        <v>3002</v>
      </c>
    </row>
    <row r="4" spans="1:2">
      <c r="A4" s="189"/>
      <c r="B4" s="25"/>
    </row>
    <row r="5" spans="1:2">
      <c r="A5" s="189"/>
      <c r="B5" s="25"/>
    </row>
    <row r="6" spans="1:2">
      <c r="A6" s="189"/>
      <c r="B6" s="25"/>
    </row>
    <row r="7" spans="1:2">
      <c r="A7" s="189"/>
      <c r="B7" s="25"/>
    </row>
    <row r="8" spans="1:2">
      <c r="A8" s="189"/>
      <c r="B8" s="25"/>
    </row>
    <row r="9" spans="1:2">
      <c r="A9" s="189"/>
      <c r="B9" s="25"/>
    </row>
    <row r="10" spans="1:2">
      <c r="A10" s="95"/>
    </row>
    <row r="11" spans="1:2">
      <c r="A11" s="95"/>
    </row>
    <row r="12" spans="1:2">
      <c r="A12" s="95"/>
    </row>
    <row r="13" spans="1:2">
      <c r="A13" s="95"/>
    </row>
    <row r="14" spans="1:2">
      <c r="A14" s="95"/>
    </row>
    <row r="15" spans="1:2">
      <c r="A15" s="95"/>
    </row>
    <row r="16" spans="1:2">
      <c r="A16" s="95"/>
    </row>
    <row r="17" spans="1:1">
      <c r="A17" s="95"/>
    </row>
    <row r="18" spans="1:1">
      <c r="A18" s="95"/>
    </row>
    <row r="19" spans="1:1">
      <c r="A19" s="95"/>
    </row>
    <row r="20" spans="1:1">
      <c r="A20" s="95"/>
    </row>
    <row r="21" spans="1:1">
      <c r="A21" s="95"/>
    </row>
    <row r="22" spans="1:1">
      <c r="A22" s="95"/>
    </row>
    <row r="23" spans="1:1">
      <c r="A23" s="95"/>
    </row>
    <row r="24" spans="1:1">
      <c r="A24" s="95"/>
    </row>
    <row r="25" spans="1:1">
      <c r="A25" s="95"/>
    </row>
    <row r="26" spans="1:1">
      <c r="A26" s="95"/>
    </row>
    <row r="27" spans="1:1">
      <c r="A27" s="95"/>
    </row>
    <row r="28" spans="1:1">
      <c r="A28" s="95"/>
    </row>
    <row r="29" spans="1:1">
      <c r="A29" s="95"/>
    </row>
    <row r="30" spans="1:1">
      <c r="A30" s="95"/>
    </row>
    <row r="31" spans="1:1">
      <c r="A31" s="95"/>
    </row>
    <row r="32" spans="1:1">
      <c r="A32" s="95"/>
    </row>
    <row r="33" spans="1:1">
      <c r="A33" s="95"/>
    </row>
    <row r="34" spans="1:1">
      <c r="A34" s="95"/>
    </row>
    <row r="35" spans="1:1">
      <c r="A35" s="95"/>
    </row>
    <row r="36" spans="1:1">
      <c r="A36" s="95"/>
    </row>
    <row r="37" spans="1:1">
      <c r="A37" s="95"/>
    </row>
    <row r="38" spans="1:1">
      <c r="A38" s="95"/>
    </row>
    <row r="39" spans="1:1">
      <c r="A39" s="95"/>
    </row>
    <row r="40" spans="1:1">
      <c r="A40" s="95"/>
    </row>
    <row r="41" spans="1:1">
      <c r="A41" s="95"/>
    </row>
    <row r="42" spans="1:1">
      <c r="A42" s="95"/>
    </row>
    <row r="43" spans="1:1">
      <c r="A43" s="95"/>
    </row>
    <row r="44" spans="1:1">
      <c r="A44" s="95"/>
    </row>
    <row r="45" spans="1:1">
      <c r="A45" s="95"/>
    </row>
    <row r="46" spans="1:1">
      <c r="A46" s="95"/>
    </row>
    <row r="47" spans="1:1">
      <c r="A47" s="95"/>
    </row>
    <row r="48" spans="1:1">
      <c r="A48" s="95"/>
    </row>
    <row r="49" spans="1:1">
      <c r="A49" s="95"/>
    </row>
    <row r="50" spans="1:1">
      <c r="A50" s="95"/>
    </row>
    <row r="51" spans="1:1">
      <c r="A51" s="95"/>
    </row>
    <row r="52" spans="1:1">
      <c r="A52" s="95"/>
    </row>
    <row r="53" spans="1:1">
      <c r="A53" s="95"/>
    </row>
    <row r="54" spans="1:1">
      <c r="A54" s="95"/>
    </row>
    <row r="55" spans="1:1">
      <c r="A55" s="95"/>
    </row>
    <row r="56" spans="1:1">
      <c r="A56" s="95"/>
    </row>
    <row r="57" spans="1:1">
      <c r="A57" s="95"/>
    </row>
    <row r="58" spans="1:1">
      <c r="A58" s="95"/>
    </row>
    <row r="59" spans="1:1">
      <c r="A59" s="95"/>
    </row>
    <row r="60" spans="1:1">
      <c r="A60" s="95"/>
    </row>
    <row r="61" spans="1:1">
      <c r="A61" s="95"/>
    </row>
    <row r="62" spans="1:1">
      <c r="A62" s="95"/>
    </row>
    <row r="63" spans="1:1">
      <c r="A63" s="95"/>
    </row>
    <row r="64" spans="1:1">
      <c r="A64" s="95"/>
    </row>
    <row r="65" spans="1:1">
      <c r="A65" s="95"/>
    </row>
    <row r="66" spans="1:1">
      <c r="A66" s="95"/>
    </row>
    <row r="67" spans="1:1">
      <c r="A67" s="95"/>
    </row>
    <row r="68" spans="1:1">
      <c r="A68" s="95"/>
    </row>
    <row r="69" spans="1:1">
      <c r="A69" s="95"/>
    </row>
    <row r="70" spans="1:1">
      <c r="A70" s="95"/>
    </row>
    <row r="71" spans="1:1">
      <c r="A71" s="95"/>
    </row>
    <row r="72" spans="1:1">
      <c r="A72" s="95"/>
    </row>
    <row r="73" spans="1:1">
      <c r="A73" s="95"/>
    </row>
    <row r="74" spans="1:1">
      <c r="A74" s="95"/>
    </row>
    <row r="75" spans="1:1">
      <c r="A75" s="95"/>
    </row>
    <row r="76" spans="1:1">
      <c r="A76" s="95"/>
    </row>
    <row r="77" spans="1:1">
      <c r="A77" s="95"/>
    </row>
    <row r="78" spans="1:1">
      <c r="A78" s="95"/>
    </row>
    <row r="79" spans="1:1">
      <c r="A79" s="95"/>
    </row>
    <row r="80" spans="1:1">
      <c r="A80" s="95"/>
    </row>
    <row r="81" spans="1:1">
      <c r="A81" s="95"/>
    </row>
    <row r="82" spans="1:1">
      <c r="A82" s="95"/>
    </row>
    <row r="83" spans="1:1">
      <c r="A83" s="95"/>
    </row>
    <row r="84" spans="1:1">
      <c r="A84" s="95"/>
    </row>
    <row r="85" spans="1:1">
      <c r="A85" s="95"/>
    </row>
    <row r="86" spans="1:1">
      <c r="A86" s="95"/>
    </row>
    <row r="87" spans="1:1">
      <c r="A87" s="95"/>
    </row>
    <row r="88" spans="1:1">
      <c r="A88" s="95"/>
    </row>
    <row r="89" spans="1:1">
      <c r="A89" s="95"/>
    </row>
    <row r="90" spans="1:1">
      <c r="A90" s="95"/>
    </row>
    <row r="91" spans="1:1">
      <c r="A91" s="95"/>
    </row>
    <row r="92" spans="1:1">
      <c r="A92" s="95"/>
    </row>
    <row r="93" spans="1:1">
      <c r="A93" s="95"/>
    </row>
    <row r="94" spans="1:1">
      <c r="A94" s="95"/>
    </row>
    <row r="95" spans="1:1">
      <c r="A95" s="95"/>
    </row>
    <row r="96" spans="1:1">
      <c r="A96" s="95"/>
    </row>
    <row r="97" spans="1:1">
      <c r="A97" s="95"/>
    </row>
    <row r="98" spans="1:1">
      <c r="A98" s="95"/>
    </row>
    <row r="99" spans="1:1">
      <c r="A99" s="95"/>
    </row>
    <row r="100" spans="1:1">
      <c r="A100" s="95"/>
    </row>
    <row r="101" spans="1:1">
      <c r="A101" s="95"/>
    </row>
    <row r="102" spans="1:1">
      <c r="A102" s="95"/>
    </row>
    <row r="103" spans="1:1">
      <c r="A103" s="95"/>
    </row>
    <row r="104" spans="1:1">
      <c r="A104" s="95"/>
    </row>
    <row r="105" spans="1:1">
      <c r="A105" s="95"/>
    </row>
    <row r="106" spans="1:1">
      <c r="A106" s="95"/>
    </row>
    <row r="107" spans="1:1">
      <c r="A107" s="95"/>
    </row>
    <row r="108" spans="1:1">
      <c r="A108" s="95"/>
    </row>
    <row r="109" spans="1:1">
      <c r="A109" s="95"/>
    </row>
    <row r="110" spans="1:1">
      <c r="A110" s="95"/>
    </row>
    <row r="111" spans="1:1">
      <c r="A111" s="95"/>
    </row>
    <row r="112" spans="1:1">
      <c r="A112" s="95"/>
    </row>
    <row r="113" spans="1:1">
      <c r="A113" s="95"/>
    </row>
    <row r="114" spans="1:1">
      <c r="A114" s="95"/>
    </row>
    <row r="115" spans="1:1">
      <c r="A115" s="95"/>
    </row>
    <row r="116" spans="1:1">
      <c r="A116" s="95"/>
    </row>
    <row r="117" spans="1:1">
      <c r="A117" s="95"/>
    </row>
    <row r="118" spans="1:1">
      <c r="A118" s="95"/>
    </row>
    <row r="119" spans="1:1">
      <c r="A119" s="95"/>
    </row>
    <row r="120" spans="1:1">
      <c r="A120" s="95"/>
    </row>
    <row r="121" spans="1:1">
      <c r="A121" s="95"/>
    </row>
    <row r="122" spans="1:1">
      <c r="A122" s="95"/>
    </row>
    <row r="123" spans="1:1">
      <c r="A123" s="95"/>
    </row>
    <row r="124" spans="1:1">
      <c r="A124" s="95"/>
    </row>
    <row r="125" spans="1:1">
      <c r="A125" s="95"/>
    </row>
    <row r="126" spans="1:1">
      <c r="A126" s="95"/>
    </row>
    <row r="127" spans="1:1">
      <c r="A127" s="95"/>
    </row>
    <row r="128" spans="1:1">
      <c r="A128" s="95"/>
    </row>
    <row r="129" spans="1:1">
      <c r="A129" s="95"/>
    </row>
    <row r="130" spans="1:1">
      <c r="A130" s="95"/>
    </row>
    <row r="131" spans="1:1">
      <c r="A131" s="95"/>
    </row>
    <row r="132" spans="1:1">
      <c r="A132" s="95"/>
    </row>
    <row r="133" spans="1:1">
      <c r="A133" s="95"/>
    </row>
    <row r="134" spans="1:1">
      <c r="A134" s="95"/>
    </row>
    <row r="135" spans="1:1">
      <c r="A135" s="95"/>
    </row>
    <row r="136" spans="1:1">
      <c r="A136" s="95"/>
    </row>
    <row r="137" spans="1:1">
      <c r="A137" s="95"/>
    </row>
    <row r="138" spans="1:1">
      <c r="A138" s="95"/>
    </row>
    <row r="139" spans="1:1">
      <c r="A139" s="95"/>
    </row>
    <row r="140" spans="1:1">
      <c r="A140" s="95"/>
    </row>
    <row r="141" spans="1:1">
      <c r="A141" s="95"/>
    </row>
    <row r="142" spans="1:1">
      <c r="A142" s="95"/>
    </row>
    <row r="143" spans="1:1">
      <c r="A143" s="95"/>
    </row>
    <row r="144" spans="1:1">
      <c r="A144" s="95"/>
    </row>
    <row r="145" spans="1:1">
      <c r="A145" s="95"/>
    </row>
    <row r="146" spans="1:1">
      <c r="A146" s="95"/>
    </row>
    <row r="147" spans="1:1">
      <c r="A147" s="95"/>
    </row>
    <row r="148" spans="1:1">
      <c r="A148" s="95"/>
    </row>
    <row r="149" spans="1:1">
      <c r="A149" s="95"/>
    </row>
    <row r="150" spans="1:1">
      <c r="A150" s="95"/>
    </row>
    <row r="151" spans="1:1">
      <c r="A151" s="95"/>
    </row>
    <row r="152" spans="1:1">
      <c r="A152" s="95"/>
    </row>
    <row r="153" spans="1:1">
      <c r="A153" s="95"/>
    </row>
    <row r="154" spans="1:1">
      <c r="A154" s="95"/>
    </row>
    <row r="155" spans="1:1">
      <c r="A155" s="95"/>
    </row>
    <row r="156" spans="1:1">
      <c r="A156" s="95"/>
    </row>
    <row r="157" spans="1:1">
      <c r="A157" s="95"/>
    </row>
    <row r="158" spans="1:1">
      <c r="A158" s="95"/>
    </row>
    <row r="159" spans="1:1">
      <c r="A159" s="95"/>
    </row>
    <row r="160" spans="1:1">
      <c r="A160" s="95"/>
    </row>
    <row r="161" spans="1:1">
      <c r="A161" s="95"/>
    </row>
    <row r="162" spans="1:1">
      <c r="A162" s="95"/>
    </row>
    <row r="163" spans="1:1">
      <c r="A163" s="95"/>
    </row>
    <row r="164" spans="1:1">
      <c r="A164" s="95"/>
    </row>
    <row r="165" spans="1:1">
      <c r="A165" s="95"/>
    </row>
    <row r="166" spans="1:1">
      <c r="A166" s="95"/>
    </row>
    <row r="167" spans="1:1">
      <c r="A167" s="95"/>
    </row>
    <row r="168" spans="1:1">
      <c r="A168" s="95"/>
    </row>
    <row r="169" spans="1:1">
      <c r="A169" s="95"/>
    </row>
    <row r="170" spans="1:1">
      <c r="A170" s="95"/>
    </row>
    <row r="171" spans="1:1">
      <c r="A171" s="95"/>
    </row>
    <row r="172" spans="1:1">
      <c r="A172" s="95"/>
    </row>
    <row r="173" spans="1:1">
      <c r="A173" s="95"/>
    </row>
    <row r="174" spans="1:1">
      <c r="A174" s="95"/>
    </row>
    <row r="175" spans="1:1">
      <c r="A175" s="95"/>
    </row>
    <row r="176" spans="1:1">
      <c r="A176" s="95"/>
    </row>
    <row r="177" spans="1:1">
      <c r="A177" s="95"/>
    </row>
    <row r="178" spans="1:1">
      <c r="A178" s="95"/>
    </row>
    <row r="179" spans="1:1">
      <c r="A179" s="95"/>
    </row>
    <row r="180" spans="1:1">
      <c r="A180" s="95"/>
    </row>
    <row r="181" spans="1:1">
      <c r="A181" s="95"/>
    </row>
    <row r="182" spans="1:1">
      <c r="A182" s="95"/>
    </row>
    <row r="183" spans="1:1">
      <c r="A183" s="95"/>
    </row>
    <row r="184" spans="1:1">
      <c r="A184" s="95"/>
    </row>
    <row r="185" spans="1:1">
      <c r="A185" s="95"/>
    </row>
    <row r="186" spans="1:1">
      <c r="A186" s="95"/>
    </row>
    <row r="187" spans="1:1">
      <c r="A187" s="95"/>
    </row>
    <row r="188" spans="1:1">
      <c r="A188" s="95"/>
    </row>
    <row r="189" spans="1:1">
      <c r="A189" s="95"/>
    </row>
    <row r="190" spans="1:1">
      <c r="A190" s="95"/>
    </row>
    <row r="191" spans="1:1">
      <c r="A191" s="95"/>
    </row>
    <row r="192" spans="1:1">
      <c r="A192" s="95"/>
    </row>
    <row r="193" spans="1:1">
      <c r="A193" s="95"/>
    </row>
    <row r="194" spans="1:1">
      <c r="A194" s="95"/>
    </row>
    <row r="195" spans="1:1">
      <c r="A195" s="95"/>
    </row>
    <row r="196" spans="1:1">
      <c r="A196" s="95"/>
    </row>
    <row r="197" spans="1:1">
      <c r="A197" s="95"/>
    </row>
    <row r="198" spans="1:1">
      <c r="A198" s="95"/>
    </row>
    <row r="199" spans="1:1">
      <c r="A199" s="95"/>
    </row>
    <row r="200" spans="1:1">
      <c r="A200" s="95"/>
    </row>
    <row r="201" spans="1:1">
      <c r="A201" s="95"/>
    </row>
    <row r="202" spans="1:1">
      <c r="A202" s="95"/>
    </row>
    <row r="203" spans="1:1">
      <c r="A203" s="95"/>
    </row>
    <row r="204" spans="1:1">
      <c r="A204" s="95"/>
    </row>
    <row r="205" spans="1:1">
      <c r="A205" s="95"/>
    </row>
    <row r="206" spans="1:1">
      <c r="A206" s="95"/>
    </row>
    <row r="207" spans="1:1">
      <c r="A207" s="95"/>
    </row>
    <row r="208" spans="1:1">
      <c r="A208" s="95"/>
    </row>
    <row r="209" spans="1:1">
      <c r="A209" s="95"/>
    </row>
    <row r="210" spans="1:1">
      <c r="A210" s="95"/>
    </row>
    <row r="211" spans="1:1">
      <c r="A211" s="95"/>
    </row>
    <row r="212" spans="1:1">
      <c r="A212" s="95"/>
    </row>
    <row r="213" spans="1:1">
      <c r="A213" s="95"/>
    </row>
    <row r="214" spans="1:1">
      <c r="A214" s="95"/>
    </row>
    <row r="215" spans="1:1">
      <c r="A215" s="95"/>
    </row>
    <row r="216" spans="1:1">
      <c r="A216" s="95"/>
    </row>
    <row r="217" spans="1:1">
      <c r="A217" s="95"/>
    </row>
    <row r="218" spans="1:1">
      <c r="A218" s="95"/>
    </row>
    <row r="219" spans="1:1">
      <c r="A219" s="95"/>
    </row>
    <row r="220" spans="1:1">
      <c r="A220" s="95"/>
    </row>
    <row r="221" spans="1:1">
      <c r="A221" s="95"/>
    </row>
    <row r="222" spans="1:1">
      <c r="A222" s="95"/>
    </row>
    <row r="223" spans="1:1">
      <c r="A223" s="95"/>
    </row>
    <row r="224" spans="1:1">
      <c r="A224" s="95"/>
    </row>
    <row r="225" spans="1:1">
      <c r="A225" s="95"/>
    </row>
    <row r="226" spans="1:1">
      <c r="A226" s="95"/>
    </row>
    <row r="227" spans="1:1">
      <c r="A227" s="95"/>
    </row>
    <row r="228" spans="1:1">
      <c r="A228" s="95"/>
    </row>
    <row r="229" spans="1:1">
      <c r="A229" s="95"/>
    </row>
    <row r="230" spans="1:1">
      <c r="A230" s="95"/>
    </row>
    <row r="231" spans="1:1">
      <c r="A231" s="95"/>
    </row>
    <row r="232" spans="1:1">
      <c r="A232" s="95"/>
    </row>
    <row r="233" spans="1:1">
      <c r="A233" s="95"/>
    </row>
    <row r="234" spans="1:1">
      <c r="A234" s="95"/>
    </row>
    <row r="235" spans="1:1">
      <c r="A235" s="95"/>
    </row>
    <row r="236" spans="1:1">
      <c r="A236" s="95"/>
    </row>
    <row r="237" spans="1:1">
      <c r="A237" s="95"/>
    </row>
    <row r="238" spans="1:1">
      <c r="A238" s="95"/>
    </row>
    <row r="239" spans="1:1">
      <c r="A239" s="95"/>
    </row>
    <row r="240" spans="1:1">
      <c r="A240" s="95"/>
    </row>
    <row r="241" spans="1:1">
      <c r="A241" s="95"/>
    </row>
    <row r="242" spans="1:1">
      <c r="A242" s="95"/>
    </row>
    <row r="243" spans="1:1">
      <c r="A243" s="95"/>
    </row>
    <row r="244" spans="1:1">
      <c r="A244" s="95"/>
    </row>
    <row r="245" spans="1:1">
      <c r="A245" s="95"/>
    </row>
    <row r="246" spans="1:1">
      <c r="A246" s="95"/>
    </row>
    <row r="247" spans="1:1">
      <c r="A247" s="95"/>
    </row>
    <row r="248" spans="1:1">
      <c r="A248" s="95"/>
    </row>
    <row r="249" spans="1:1">
      <c r="A249" s="95"/>
    </row>
    <row r="250" spans="1:1">
      <c r="A250" s="95"/>
    </row>
    <row r="251" spans="1:1">
      <c r="A251" s="95"/>
    </row>
    <row r="252" spans="1:1">
      <c r="A252" s="95"/>
    </row>
    <row r="253" spans="1:1">
      <c r="A253" s="95"/>
    </row>
    <row r="254" spans="1:1">
      <c r="A254" s="95"/>
    </row>
    <row r="255" spans="1:1">
      <c r="A255" s="95"/>
    </row>
    <row r="256" spans="1:1">
      <c r="A256" s="95"/>
    </row>
    <row r="257" spans="1:1">
      <c r="A257" s="95"/>
    </row>
    <row r="258" spans="1:1">
      <c r="A258" s="95"/>
    </row>
    <row r="259" spans="1:1">
      <c r="A259" s="95"/>
    </row>
    <row r="260" spans="1:1">
      <c r="A260" s="95"/>
    </row>
    <row r="261" spans="1:1">
      <c r="A261" s="95"/>
    </row>
    <row r="262" spans="1:1">
      <c r="A262" s="95"/>
    </row>
    <row r="263" spans="1:1">
      <c r="A263" s="95"/>
    </row>
    <row r="264" spans="1:1">
      <c r="A264" s="95"/>
    </row>
    <row r="265" spans="1:1">
      <c r="A265" s="95"/>
    </row>
    <row r="266" spans="1:1">
      <c r="A266" s="95"/>
    </row>
    <row r="267" spans="1:1">
      <c r="A267" s="95"/>
    </row>
    <row r="268" spans="1:1">
      <c r="A268" s="95"/>
    </row>
    <row r="269" spans="1:1">
      <c r="A269" s="95"/>
    </row>
    <row r="270" spans="1:1">
      <c r="A270" s="95"/>
    </row>
    <row r="271" spans="1:1">
      <c r="A271" s="95"/>
    </row>
    <row r="272" spans="1:1">
      <c r="A272" s="95"/>
    </row>
    <row r="273" spans="1:1">
      <c r="A273" s="95"/>
    </row>
    <row r="274" spans="1:1">
      <c r="A274" s="95"/>
    </row>
    <row r="275" spans="1:1">
      <c r="A275" s="95"/>
    </row>
    <row r="276" spans="1:1">
      <c r="A276" s="95"/>
    </row>
    <row r="277" spans="1:1">
      <c r="A277" s="95"/>
    </row>
    <row r="278" spans="1:1">
      <c r="A278" s="95"/>
    </row>
    <row r="279" spans="1:1">
      <c r="A279" s="95"/>
    </row>
    <row r="280" spans="1:1">
      <c r="A280" s="95"/>
    </row>
    <row r="281" spans="1:1">
      <c r="A281" s="95"/>
    </row>
    <row r="282" spans="1:1">
      <c r="A282" s="95"/>
    </row>
    <row r="283" spans="1:1">
      <c r="A283" s="95"/>
    </row>
    <row r="284" spans="1:1">
      <c r="A284" s="95"/>
    </row>
    <row r="285" spans="1:1">
      <c r="A285" s="95"/>
    </row>
    <row r="286" spans="1:1">
      <c r="A286" s="95"/>
    </row>
    <row r="287" spans="1:1">
      <c r="A287" s="95"/>
    </row>
    <row r="288" spans="1:1">
      <c r="A288" s="95"/>
    </row>
    <row r="289" spans="1:1">
      <c r="A289" s="95"/>
    </row>
    <row r="290" spans="1:1">
      <c r="A290" s="95"/>
    </row>
    <row r="291" spans="1:1">
      <c r="A291" s="95"/>
    </row>
    <row r="292" spans="1:1">
      <c r="A292" s="95"/>
    </row>
    <row r="293" spans="1:1">
      <c r="A293" s="95"/>
    </row>
    <row r="294" spans="1:1">
      <c r="A294" s="95"/>
    </row>
    <row r="295" spans="1:1">
      <c r="A295" s="95"/>
    </row>
    <row r="296" spans="1:1">
      <c r="A296" s="95"/>
    </row>
    <row r="297" spans="1:1">
      <c r="A297" s="95"/>
    </row>
    <row r="298" spans="1:1">
      <c r="A298" s="95"/>
    </row>
    <row r="299" spans="1:1">
      <c r="A299" s="95"/>
    </row>
    <row r="300" spans="1:1">
      <c r="A300" s="95"/>
    </row>
    <row r="301" spans="1:1">
      <c r="A301" s="95"/>
    </row>
    <row r="302" spans="1:1">
      <c r="A302" s="95"/>
    </row>
    <row r="303" spans="1:1">
      <c r="A303" s="95"/>
    </row>
    <row r="304" spans="1:1">
      <c r="A304" s="95"/>
    </row>
    <row r="305" spans="1:1">
      <c r="A305" s="95"/>
    </row>
    <row r="306" spans="1:1">
      <c r="A306" s="95"/>
    </row>
    <row r="307" spans="1:1">
      <c r="A307" s="95"/>
    </row>
    <row r="308" spans="1:1">
      <c r="A308" s="95"/>
    </row>
    <row r="309" spans="1:1">
      <c r="A309" s="95"/>
    </row>
    <row r="310" spans="1:1">
      <c r="A310" s="95"/>
    </row>
    <row r="311" spans="1:1">
      <c r="A311" s="95"/>
    </row>
    <row r="312" spans="1:1">
      <c r="A312" s="95"/>
    </row>
    <row r="313" spans="1:1">
      <c r="A313" s="95"/>
    </row>
    <row r="314" spans="1:1">
      <c r="A314" s="95"/>
    </row>
    <row r="315" spans="1:1">
      <c r="A315" s="95"/>
    </row>
    <row r="316" spans="1:1">
      <c r="A316" s="95"/>
    </row>
    <row r="317" spans="1:1">
      <c r="A317" s="95"/>
    </row>
    <row r="318" spans="1:1">
      <c r="A318" s="95"/>
    </row>
    <row r="319" spans="1:1">
      <c r="A319" s="95"/>
    </row>
    <row r="320" spans="1:1">
      <c r="A320" s="95"/>
    </row>
    <row r="321" spans="1:1">
      <c r="A321" s="95"/>
    </row>
    <row r="322" spans="1:1">
      <c r="A322" s="95"/>
    </row>
    <row r="323" spans="1:1">
      <c r="A323" s="95"/>
    </row>
    <row r="324" spans="1:1">
      <c r="A324" s="95"/>
    </row>
    <row r="325" spans="1:1">
      <c r="A325" s="95"/>
    </row>
    <row r="326" spans="1:1">
      <c r="A326" s="95"/>
    </row>
    <row r="327" spans="1:1">
      <c r="A327" s="95"/>
    </row>
    <row r="328" spans="1:1">
      <c r="A328" s="95"/>
    </row>
    <row r="329" spans="1:1">
      <c r="A329" s="95"/>
    </row>
    <row r="330" spans="1:1">
      <c r="A330" s="95"/>
    </row>
    <row r="331" spans="1:1">
      <c r="A331" s="95"/>
    </row>
    <row r="332" spans="1:1">
      <c r="A332" s="95"/>
    </row>
    <row r="333" spans="1:1">
      <c r="A333" s="95"/>
    </row>
    <row r="334" spans="1:1">
      <c r="A334" s="95"/>
    </row>
    <row r="335" spans="1:1">
      <c r="A335" s="95"/>
    </row>
    <row r="336" spans="1:1">
      <c r="A336" s="95"/>
    </row>
    <row r="337" spans="1:1">
      <c r="A337" s="95"/>
    </row>
    <row r="338" spans="1:1">
      <c r="A338" s="95"/>
    </row>
    <row r="339" spans="1:1">
      <c r="A339" s="95"/>
    </row>
    <row r="340" spans="1:1">
      <c r="A340" s="95"/>
    </row>
    <row r="341" spans="1:1">
      <c r="A341" s="95"/>
    </row>
    <row r="342" spans="1:1">
      <c r="A342" s="95"/>
    </row>
    <row r="343" spans="1:1">
      <c r="A343" s="95"/>
    </row>
    <row r="344" spans="1:1">
      <c r="A344" s="95"/>
    </row>
    <row r="345" spans="1:1">
      <c r="A345" s="95"/>
    </row>
    <row r="346" spans="1:1">
      <c r="A346" s="95"/>
    </row>
    <row r="347" spans="1:1">
      <c r="A347" s="95"/>
    </row>
    <row r="348" spans="1:1">
      <c r="A348" s="95"/>
    </row>
    <row r="349" spans="1:1">
      <c r="A349" s="95"/>
    </row>
    <row r="350" spans="1:1">
      <c r="A350" s="95"/>
    </row>
    <row r="351" spans="1:1">
      <c r="A351" s="95"/>
    </row>
    <row r="352" spans="1:1">
      <c r="A352" s="95"/>
    </row>
    <row r="353" spans="1:1">
      <c r="A353" s="95"/>
    </row>
    <row r="354" spans="1:1">
      <c r="A354" s="95"/>
    </row>
    <row r="355" spans="1:1">
      <c r="A355" s="95"/>
    </row>
    <row r="356" spans="1:1">
      <c r="A356" s="95"/>
    </row>
    <row r="357" spans="1:1">
      <c r="A357" s="95"/>
    </row>
    <row r="358" spans="1:1">
      <c r="A358" s="95"/>
    </row>
    <row r="359" spans="1:1">
      <c r="A359" s="95"/>
    </row>
    <row r="360" spans="1:1">
      <c r="A360" s="95"/>
    </row>
    <row r="361" spans="1:1">
      <c r="A361" s="95"/>
    </row>
    <row r="362" spans="1:1">
      <c r="A362" s="95"/>
    </row>
    <row r="363" spans="1:1">
      <c r="A363" s="95"/>
    </row>
    <row r="364" spans="1:1">
      <c r="A364" s="95"/>
    </row>
    <row r="365" spans="1:1">
      <c r="A365" s="95"/>
    </row>
    <row r="366" spans="1:1">
      <c r="A366" s="95"/>
    </row>
    <row r="367" spans="1:1">
      <c r="A367" s="95"/>
    </row>
    <row r="368" spans="1:1">
      <c r="A368" s="95"/>
    </row>
    <row r="369" spans="1:1">
      <c r="A369" s="95"/>
    </row>
    <row r="370" spans="1:1">
      <c r="A370" s="95"/>
    </row>
    <row r="371" spans="1:1">
      <c r="A371" s="95"/>
    </row>
    <row r="372" spans="1:1">
      <c r="A372" s="95"/>
    </row>
    <row r="373" spans="1:1">
      <c r="A373" s="95"/>
    </row>
    <row r="374" spans="1:1">
      <c r="A374" s="95"/>
    </row>
    <row r="375" spans="1:1">
      <c r="A375" s="95"/>
    </row>
    <row r="376" spans="1:1">
      <c r="A376" s="95"/>
    </row>
    <row r="377" spans="1:1">
      <c r="A377" s="95"/>
    </row>
    <row r="378" spans="1:1">
      <c r="A378" s="95"/>
    </row>
    <row r="379" spans="1:1">
      <c r="A379" s="95"/>
    </row>
    <row r="380" spans="1:1">
      <c r="A380" s="95"/>
    </row>
    <row r="381" spans="1:1">
      <c r="A381" s="95"/>
    </row>
    <row r="382" spans="1:1">
      <c r="A382" s="95"/>
    </row>
    <row r="383" spans="1:1">
      <c r="A383" s="95"/>
    </row>
    <row r="384" spans="1:1">
      <c r="A384" s="95"/>
    </row>
    <row r="385" spans="1:1">
      <c r="A385" s="95"/>
    </row>
    <row r="386" spans="1:1">
      <c r="A386" s="95"/>
    </row>
    <row r="387" spans="1:1">
      <c r="A387" s="95"/>
    </row>
    <row r="388" spans="1:1">
      <c r="A388" s="95"/>
    </row>
    <row r="389" spans="1:1">
      <c r="A389" s="95"/>
    </row>
    <row r="390" spans="1:1">
      <c r="A390" s="95"/>
    </row>
    <row r="391" spans="1:1">
      <c r="A391" s="95"/>
    </row>
    <row r="392" spans="1:1">
      <c r="A392" s="95"/>
    </row>
    <row r="393" spans="1:1">
      <c r="A393" s="95"/>
    </row>
    <row r="394" spans="1:1">
      <c r="A394" s="95"/>
    </row>
    <row r="395" spans="1:1">
      <c r="A395" s="95"/>
    </row>
    <row r="396" spans="1:1">
      <c r="A396" s="95"/>
    </row>
    <row r="397" spans="1:1">
      <c r="A397" s="95"/>
    </row>
    <row r="398" spans="1:1">
      <c r="A398" s="95"/>
    </row>
    <row r="399" spans="1:1">
      <c r="A399" s="95"/>
    </row>
    <row r="400" spans="1:1">
      <c r="A400" s="95"/>
    </row>
    <row r="401" spans="1:1">
      <c r="A401" s="95"/>
    </row>
    <row r="402" spans="1:1">
      <c r="A402" s="95"/>
    </row>
    <row r="403" spans="1:1">
      <c r="A403" s="95"/>
    </row>
    <row r="404" spans="1:1">
      <c r="A404" s="95"/>
    </row>
    <row r="405" spans="1:1">
      <c r="A405" s="95"/>
    </row>
    <row r="406" spans="1:1">
      <c r="A406" s="95"/>
    </row>
    <row r="407" spans="1:1">
      <c r="A407" s="95"/>
    </row>
    <row r="408" spans="1:1">
      <c r="A408" s="95"/>
    </row>
    <row r="409" spans="1:1">
      <c r="A409" s="95"/>
    </row>
    <row r="410" spans="1:1">
      <c r="A410" s="95"/>
    </row>
    <row r="411" spans="1:1">
      <c r="A411" s="95"/>
    </row>
    <row r="412" spans="1:1">
      <c r="A412" s="95"/>
    </row>
    <row r="413" spans="1:1">
      <c r="A413" s="95"/>
    </row>
    <row r="414" spans="1:1">
      <c r="A414" s="95"/>
    </row>
    <row r="415" spans="1:1">
      <c r="A415" s="95"/>
    </row>
    <row r="416" spans="1:1">
      <c r="A416" s="95"/>
    </row>
    <row r="417" spans="1:1">
      <c r="A417" s="95"/>
    </row>
    <row r="418" spans="1:1">
      <c r="A418" s="95"/>
    </row>
    <row r="419" spans="1:1">
      <c r="A419" s="95"/>
    </row>
    <row r="420" spans="1:1">
      <c r="A420" s="95"/>
    </row>
    <row r="421" spans="1:1">
      <c r="A421" s="95"/>
    </row>
    <row r="422" spans="1:1">
      <c r="A422" s="95"/>
    </row>
    <row r="423" spans="1:1">
      <c r="A423" s="95"/>
    </row>
    <row r="424" spans="1:1">
      <c r="A424" s="95"/>
    </row>
    <row r="425" spans="1:1">
      <c r="A425" s="95"/>
    </row>
    <row r="426" spans="1:1">
      <c r="A426" s="95"/>
    </row>
    <row r="427" spans="1:1">
      <c r="A427" s="95"/>
    </row>
    <row r="428" spans="1:1">
      <c r="A428" s="95"/>
    </row>
    <row r="429" spans="1:1">
      <c r="A429" s="95"/>
    </row>
    <row r="430" spans="1:1">
      <c r="A430" s="95"/>
    </row>
    <row r="431" spans="1:1">
      <c r="A431" s="95"/>
    </row>
    <row r="432" spans="1:1">
      <c r="A432" s="95"/>
    </row>
    <row r="433" spans="1:1">
      <c r="A433" s="95"/>
    </row>
    <row r="434" spans="1:1">
      <c r="A434" s="95"/>
    </row>
    <row r="435" spans="1:1">
      <c r="A435" s="95"/>
    </row>
    <row r="436" spans="1:1">
      <c r="A436" s="95"/>
    </row>
    <row r="437" spans="1:1">
      <c r="A437" s="95"/>
    </row>
    <row r="438" spans="1:1">
      <c r="A438" s="95"/>
    </row>
    <row r="439" spans="1:1">
      <c r="A439" s="95"/>
    </row>
    <row r="440" spans="1:1">
      <c r="A440" s="95"/>
    </row>
    <row r="441" spans="1:1">
      <c r="A441" s="95"/>
    </row>
    <row r="442" spans="1:1">
      <c r="A442" s="95"/>
    </row>
    <row r="443" spans="1:1">
      <c r="A443" s="95"/>
    </row>
    <row r="444" spans="1:1">
      <c r="A444" s="95"/>
    </row>
    <row r="445" spans="1:1">
      <c r="A445" s="95"/>
    </row>
    <row r="446" spans="1:1">
      <c r="A446" s="95"/>
    </row>
    <row r="447" spans="1:1">
      <c r="A447" s="95"/>
    </row>
    <row r="448" spans="1:1">
      <c r="A448" s="95"/>
    </row>
    <row r="449" spans="1:1">
      <c r="A449" s="95"/>
    </row>
    <row r="450" spans="1:1">
      <c r="A450" s="95"/>
    </row>
    <row r="451" spans="1:1">
      <c r="A451" s="95"/>
    </row>
    <row r="452" spans="1:1">
      <c r="A452" s="95"/>
    </row>
    <row r="453" spans="1:1">
      <c r="A453" s="95"/>
    </row>
    <row r="454" spans="1:1">
      <c r="A454" s="95"/>
    </row>
    <row r="455" spans="1:1">
      <c r="A455" s="95"/>
    </row>
    <row r="456" spans="1:1">
      <c r="A456" s="95"/>
    </row>
    <row r="457" spans="1:1">
      <c r="A457" s="95"/>
    </row>
    <row r="458" spans="1:1">
      <c r="A458" s="95"/>
    </row>
    <row r="459" spans="1:1">
      <c r="A459" s="95"/>
    </row>
    <row r="460" spans="1:1">
      <c r="A460" s="95"/>
    </row>
    <row r="461" spans="1:1">
      <c r="A461" s="95"/>
    </row>
    <row r="462" spans="1:1">
      <c r="A462" s="95"/>
    </row>
    <row r="463" spans="1:1">
      <c r="A463" s="95"/>
    </row>
    <row r="464" spans="1:1">
      <c r="A464" s="95"/>
    </row>
    <row r="465" spans="1:1">
      <c r="A465" s="95"/>
    </row>
    <row r="466" spans="1:1">
      <c r="A466" s="95"/>
    </row>
    <row r="467" spans="1:1">
      <c r="A467" s="95"/>
    </row>
    <row r="468" spans="1:1">
      <c r="A468" s="95"/>
    </row>
    <row r="469" spans="1:1">
      <c r="A469" s="95"/>
    </row>
    <row r="470" spans="1:1">
      <c r="A470" s="95"/>
    </row>
    <row r="471" spans="1:1">
      <c r="A471" s="95"/>
    </row>
    <row r="472" spans="1:1">
      <c r="A472" s="95"/>
    </row>
    <row r="473" spans="1:1">
      <c r="A473" s="95"/>
    </row>
    <row r="474" spans="1:1">
      <c r="A474" s="95"/>
    </row>
    <row r="475" spans="1:1">
      <c r="A475" s="95"/>
    </row>
    <row r="476" spans="1:1">
      <c r="A476" s="95"/>
    </row>
    <row r="477" spans="1:1">
      <c r="A477" s="95"/>
    </row>
    <row r="478" spans="1:1">
      <c r="A478" s="95"/>
    </row>
    <row r="479" spans="1:1">
      <c r="A479" s="95"/>
    </row>
    <row r="480" spans="1:1">
      <c r="A480" s="95"/>
    </row>
    <row r="481" spans="1:1">
      <c r="A481" s="95"/>
    </row>
    <row r="482" spans="1:1">
      <c r="A482" s="95"/>
    </row>
    <row r="483" spans="1:1">
      <c r="A483" s="95"/>
    </row>
    <row r="484" spans="1:1">
      <c r="A484" s="95"/>
    </row>
    <row r="485" spans="1:1">
      <c r="A485" s="95"/>
    </row>
    <row r="486" spans="1:1">
      <c r="A486" s="95"/>
    </row>
    <row r="487" spans="1:1">
      <c r="A487" s="95"/>
    </row>
    <row r="488" spans="1:1">
      <c r="A488" s="95"/>
    </row>
    <row r="489" spans="1:1">
      <c r="A489" s="95"/>
    </row>
    <row r="490" spans="1:1">
      <c r="A490" s="95"/>
    </row>
    <row r="491" spans="1:1">
      <c r="A491" s="95"/>
    </row>
    <row r="492" spans="1:1">
      <c r="A492" s="95"/>
    </row>
    <row r="493" spans="1:1">
      <c r="A493" s="95"/>
    </row>
    <row r="494" spans="1:1">
      <c r="A494" s="95"/>
    </row>
    <row r="495" spans="1:1">
      <c r="A495" s="95"/>
    </row>
    <row r="496" spans="1:1">
      <c r="A496" s="95"/>
    </row>
    <row r="497" spans="1:1">
      <c r="A497" s="95"/>
    </row>
    <row r="498" spans="1:1">
      <c r="A498" s="95"/>
    </row>
    <row r="499" spans="1:1">
      <c r="A499" s="95"/>
    </row>
    <row r="500" spans="1:1">
      <c r="A500" s="95"/>
    </row>
    <row r="501" spans="1:1">
      <c r="A501" s="95"/>
    </row>
    <row r="502" spans="1:1">
      <c r="A502" s="95"/>
    </row>
    <row r="503" spans="1:1">
      <c r="A503" s="95"/>
    </row>
    <row r="504" spans="1:1">
      <c r="A504" s="95"/>
    </row>
    <row r="505" spans="1:1">
      <c r="A505" s="95"/>
    </row>
    <row r="506" spans="1:1">
      <c r="A506" s="95"/>
    </row>
    <row r="507" spans="1:1">
      <c r="A507" s="95"/>
    </row>
    <row r="508" spans="1:1">
      <c r="A508" s="95"/>
    </row>
    <row r="509" spans="1:1">
      <c r="A509" s="95"/>
    </row>
    <row r="510" spans="1:1">
      <c r="A510" s="95"/>
    </row>
    <row r="511" spans="1:1">
      <c r="A511" s="95"/>
    </row>
    <row r="512" spans="1:1">
      <c r="A512" s="95"/>
    </row>
    <row r="513" spans="1:1">
      <c r="A513" s="95"/>
    </row>
    <row r="514" spans="1:1">
      <c r="A514" s="95"/>
    </row>
    <row r="515" spans="1:1">
      <c r="A515" s="95"/>
    </row>
    <row r="516" spans="1:1">
      <c r="A516" s="95"/>
    </row>
    <row r="517" spans="1:1">
      <c r="A517" s="95"/>
    </row>
    <row r="518" spans="1:1">
      <c r="A518" s="95"/>
    </row>
    <row r="519" spans="1:1">
      <c r="A519" s="95"/>
    </row>
    <row r="520" spans="1:1">
      <c r="A520" s="95"/>
    </row>
    <row r="521" spans="1:1">
      <c r="A521" s="95"/>
    </row>
    <row r="522" spans="1:1">
      <c r="A522" s="95"/>
    </row>
    <row r="523" spans="1:1">
      <c r="A523" s="95"/>
    </row>
    <row r="524" spans="1:1">
      <c r="A524" s="95"/>
    </row>
    <row r="525" spans="1:1">
      <c r="A525" s="95"/>
    </row>
    <row r="526" spans="1:1">
      <c r="A526" s="95"/>
    </row>
    <row r="527" spans="1:1">
      <c r="A527" s="95"/>
    </row>
    <row r="528" spans="1:1">
      <c r="A528" s="95"/>
    </row>
    <row r="529" spans="1:1">
      <c r="A529" s="95"/>
    </row>
    <row r="530" spans="1:1">
      <c r="A530" s="95"/>
    </row>
    <row r="531" spans="1:1">
      <c r="A531" s="95"/>
    </row>
    <row r="532" spans="1:1">
      <c r="A532" s="95"/>
    </row>
    <row r="533" spans="1:1">
      <c r="A533" s="95"/>
    </row>
    <row r="534" spans="1:1">
      <c r="A534" s="95"/>
    </row>
    <row r="535" spans="1:1">
      <c r="A535" s="95"/>
    </row>
    <row r="536" spans="1:1">
      <c r="A536" s="95"/>
    </row>
    <row r="537" spans="1:1">
      <c r="A537" s="95"/>
    </row>
    <row r="538" spans="1:1">
      <c r="A538" s="95"/>
    </row>
    <row r="539" spans="1:1">
      <c r="A539" s="95"/>
    </row>
    <row r="540" spans="1:1">
      <c r="A540" s="95"/>
    </row>
    <row r="541" spans="1:1">
      <c r="A541" s="95"/>
    </row>
    <row r="542" spans="1:1">
      <c r="A542" s="95"/>
    </row>
    <row r="543" spans="1:1">
      <c r="A543" s="95"/>
    </row>
    <row r="544" spans="1:1">
      <c r="A544" s="95"/>
    </row>
    <row r="545" spans="1:1">
      <c r="A545" s="95"/>
    </row>
    <row r="546" spans="1:1">
      <c r="A546" s="95"/>
    </row>
    <row r="547" spans="1:1">
      <c r="A547" s="95"/>
    </row>
    <row r="548" spans="1:1">
      <c r="A548" s="95"/>
    </row>
    <row r="549" spans="1:1">
      <c r="A549" s="95"/>
    </row>
    <row r="550" spans="1:1">
      <c r="A550" s="95"/>
    </row>
    <row r="551" spans="1:1">
      <c r="A551" s="95"/>
    </row>
    <row r="552" spans="1:1">
      <c r="A552" s="95"/>
    </row>
    <row r="553" spans="1:1">
      <c r="A553" s="95"/>
    </row>
    <row r="554" spans="1:1">
      <c r="A554" s="95"/>
    </row>
    <row r="555" spans="1:1">
      <c r="A555" s="95"/>
    </row>
    <row r="556" spans="1:1">
      <c r="A556" s="95"/>
    </row>
    <row r="557" spans="1:1">
      <c r="A557" s="95"/>
    </row>
    <row r="558" spans="1:1">
      <c r="A558" s="95"/>
    </row>
    <row r="559" spans="1:1">
      <c r="A559" s="95"/>
    </row>
    <row r="560" spans="1:1">
      <c r="A560" s="95"/>
    </row>
    <row r="561" spans="1:1">
      <c r="A561" s="95"/>
    </row>
    <row r="562" spans="1:1">
      <c r="A562" s="95"/>
    </row>
    <row r="563" spans="1:1">
      <c r="A563" s="95"/>
    </row>
    <row r="564" spans="1:1">
      <c r="A564" s="95"/>
    </row>
    <row r="565" spans="1:1">
      <c r="A565" s="95"/>
    </row>
    <row r="566" spans="1:1">
      <c r="A566" s="95"/>
    </row>
    <row r="567" spans="1:1">
      <c r="A567" s="95"/>
    </row>
    <row r="568" spans="1:1">
      <c r="A568" s="95"/>
    </row>
    <row r="569" spans="1:1">
      <c r="A569" s="95"/>
    </row>
    <row r="570" spans="1:1">
      <c r="A570" s="95"/>
    </row>
    <row r="571" spans="1:1">
      <c r="A571" s="95"/>
    </row>
    <row r="572" spans="1:1">
      <c r="A572" s="95"/>
    </row>
    <row r="573" spans="1:1">
      <c r="A573" s="95"/>
    </row>
    <row r="574" spans="1:1">
      <c r="A574" s="95"/>
    </row>
    <row r="575" spans="1:1">
      <c r="A575" s="95"/>
    </row>
    <row r="576" spans="1:1">
      <c r="A576" s="95"/>
    </row>
    <row r="577" spans="1:1">
      <c r="A577" s="95"/>
    </row>
    <row r="578" spans="1:1">
      <c r="A578" s="95"/>
    </row>
    <row r="579" spans="1:1">
      <c r="A579" s="95"/>
    </row>
    <row r="580" spans="1:1">
      <c r="A580" s="95"/>
    </row>
    <row r="581" spans="1:1">
      <c r="A581" s="95"/>
    </row>
    <row r="582" spans="1:1">
      <c r="A582" s="95"/>
    </row>
    <row r="583" spans="1:1">
      <c r="A583" s="95"/>
    </row>
    <row r="584" spans="1:1">
      <c r="A584" s="95"/>
    </row>
    <row r="585" spans="1:1">
      <c r="A585" s="95"/>
    </row>
    <row r="586" spans="1:1">
      <c r="A586" s="95"/>
    </row>
    <row r="587" spans="1:1">
      <c r="A587" s="95"/>
    </row>
    <row r="588" spans="1:1">
      <c r="A588" s="95"/>
    </row>
    <row r="589" spans="1:1">
      <c r="A589" s="95"/>
    </row>
    <row r="590" spans="1:1">
      <c r="A590" s="95"/>
    </row>
    <row r="591" spans="1:1">
      <c r="A591" s="95"/>
    </row>
    <row r="592" spans="1:1">
      <c r="A592" s="95"/>
    </row>
    <row r="593" spans="1:1">
      <c r="A593" s="95"/>
    </row>
    <row r="594" spans="1:1">
      <c r="A594" s="95"/>
    </row>
    <row r="595" spans="1:1">
      <c r="A595" s="95"/>
    </row>
    <row r="596" spans="1:1">
      <c r="A596" s="95"/>
    </row>
    <row r="597" spans="1:1">
      <c r="A597" s="95"/>
    </row>
    <row r="598" spans="1:1">
      <c r="A598" s="95"/>
    </row>
    <row r="599" spans="1:1">
      <c r="A599" s="95"/>
    </row>
    <row r="600" spans="1:1">
      <c r="A600" s="95"/>
    </row>
    <row r="601" spans="1:1">
      <c r="A601" s="95"/>
    </row>
    <row r="602" spans="1:1">
      <c r="A602" s="95"/>
    </row>
    <row r="603" spans="1:1">
      <c r="A603" s="95"/>
    </row>
    <row r="604" spans="1:1">
      <c r="A604" s="95"/>
    </row>
    <row r="605" spans="1:1">
      <c r="A605" s="95"/>
    </row>
    <row r="606" spans="1:1">
      <c r="A606" s="95"/>
    </row>
    <row r="607" spans="1:1">
      <c r="A607" s="95"/>
    </row>
    <row r="608" spans="1:1">
      <c r="A608" s="95"/>
    </row>
    <row r="609" spans="1:1">
      <c r="A609" s="95"/>
    </row>
    <row r="610" spans="1:1">
      <c r="A610" s="95"/>
    </row>
    <row r="611" spans="1:1">
      <c r="A611" s="95"/>
    </row>
    <row r="612" spans="1:1">
      <c r="A612" s="95"/>
    </row>
    <row r="613" spans="1:1">
      <c r="A613" s="95"/>
    </row>
    <row r="614" spans="1:1">
      <c r="A614" s="95"/>
    </row>
    <row r="615" spans="1:1">
      <c r="A615" s="95"/>
    </row>
    <row r="616" spans="1:1">
      <c r="A616" s="95"/>
    </row>
    <row r="617" spans="1:1">
      <c r="A617" s="95"/>
    </row>
    <row r="618" spans="1:1">
      <c r="A618" s="95"/>
    </row>
    <row r="619" spans="1:1">
      <c r="A619" s="95"/>
    </row>
    <row r="620" spans="1:1">
      <c r="A620" s="95"/>
    </row>
    <row r="621" spans="1:1">
      <c r="A621" s="95"/>
    </row>
    <row r="622" spans="1:1">
      <c r="A622" s="95"/>
    </row>
    <row r="623" spans="1:1">
      <c r="A623" s="95"/>
    </row>
    <row r="624" spans="1:1">
      <c r="A624" s="95"/>
    </row>
    <row r="625" spans="1:1">
      <c r="A625" s="95"/>
    </row>
    <row r="626" spans="1:1">
      <c r="A626" s="95"/>
    </row>
    <row r="627" spans="1:1">
      <c r="A627" s="95"/>
    </row>
    <row r="628" spans="1:1">
      <c r="A628" s="95"/>
    </row>
    <row r="629" spans="1:1">
      <c r="A629" s="95"/>
    </row>
    <row r="630" spans="1:1">
      <c r="A630" s="95"/>
    </row>
    <row r="631" spans="1:1">
      <c r="A631" s="95"/>
    </row>
    <row r="632" spans="1:1">
      <c r="A632" s="95"/>
    </row>
    <row r="633" spans="1:1">
      <c r="A633" s="95"/>
    </row>
    <row r="634" spans="1:1">
      <c r="A634" s="95"/>
    </row>
    <row r="635" spans="1:1">
      <c r="A635" s="95"/>
    </row>
    <row r="636" spans="1:1">
      <c r="A636" s="95"/>
    </row>
    <row r="637" spans="1:1">
      <c r="A637" s="95"/>
    </row>
    <row r="638" spans="1:1">
      <c r="A638" s="95"/>
    </row>
    <row r="639" spans="1:1">
      <c r="A639" s="95"/>
    </row>
    <row r="640" spans="1:1">
      <c r="A640" s="95"/>
    </row>
    <row r="641" spans="1:1">
      <c r="A641" s="95"/>
    </row>
    <row r="642" spans="1:1">
      <c r="A642" s="95"/>
    </row>
    <row r="643" spans="1:1">
      <c r="A643" s="95"/>
    </row>
    <row r="644" spans="1:1">
      <c r="A644" s="95"/>
    </row>
    <row r="645" spans="1:1">
      <c r="A645" s="95"/>
    </row>
    <row r="646" spans="1:1">
      <c r="A646" s="95"/>
    </row>
    <row r="647" spans="1:1">
      <c r="A647" s="95"/>
    </row>
    <row r="648" spans="1:1">
      <c r="A648" s="95"/>
    </row>
    <row r="649" spans="1:1">
      <c r="A649" s="95"/>
    </row>
    <row r="650" spans="1:1">
      <c r="A650" s="95"/>
    </row>
    <row r="651" spans="1:1">
      <c r="A651" s="95"/>
    </row>
    <row r="652" spans="1:1">
      <c r="A652" s="95"/>
    </row>
    <row r="653" spans="1:1">
      <c r="A653" s="95"/>
    </row>
    <row r="654" spans="1:1">
      <c r="A654" s="95"/>
    </row>
    <row r="655" spans="1:1">
      <c r="A655" s="95"/>
    </row>
    <row r="656" spans="1:1">
      <c r="A656" s="95"/>
    </row>
    <row r="657" spans="1:1">
      <c r="A657" s="95"/>
    </row>
    <row r="658" spans="1:1">
      <c r="A658" s="95"/>
    </row>
    <row r="659" spans="1:1">
      <c r="A659" s="95"/>
    </row>
    <row r="660" spans="1:1">
      <c r="A660" s="95"/>
    </row>
    <row r="661" spans="1:1">
      <c r="A661" s="95"/>
    </row>
    <row r="662" spans="1:1">
      <c r="A662" s="95"/>
    </row>
    <row r="663" spans="1:1">
      <c r="A663" s="95"/>
    </row>
    <row r="664" spans="1:1">
      <c r="A664" s="95"/>
    </row>
    <row r="665" spans="1:1">
      <c r="A665" s="95"/>
    </row>
    <row r="666" spans="1:1">
      <c r="A666" s="95"/>
    </row>
    <row r="667" spans="1:1">
      <c r="A667" s="95"/>
    </row>
    <row r="668" spans="1:1">
      <c r="A668" s="95"/>
    </row>
    <row r="669" spans="1:1">
      <c r="A669" s="95"/>
    </row>
    <row r="670" spans="1:1">
      <c r="A670" s="95"/>
    </row>
    <row r="671" spans="1:1">
      <c r="A671" s="95"/>
    </row>
    <row r="672" spans="1:1">
      <c r="A672" s="95"/>
    </row>
    <row r="673" spans="1:1">
      <c r="A673" s="95"/>
    </row>
    <row r="674" spans="1:1">
      <c r="A674" s="95"/>
    </row>
    <row r="675" spans="1:1">
      <c r="A675" s="95"/>
    </row>
    <row r="676" spans="1:1">
      <c r="A676" s="95"/>
    </row>
    <row r="677" spans="1:1">
      <c r="A677" s="95"/>
    </row>
    <row r="678" spans="1:1">
      <c r="A678" s="95"/>
    </row>
    <row r="679" spans="1:1">
      <c r="A679" s="95"/>
    </row>
    <row r="680" spans="1:1">
      <c r="A680" s="95"/>
    </row>
    <row r="681" spans="1:1">
      <c r="A681" s="95"/>
    </row>
    <row r="682" spans="1:1">
      <c r="A682" s="95"/>
    </row>
    <row r="683" spans="1:1">
      <c r="A683" s="95"/>
    </row>
    <row r="684" spans="1:1">
      <c r="A684" s="95"/>
    </row>
    <row r="685" spans="1:1">
      <c r="A685" s="95"/>
    </row>
    <row r="686" spans="1:1">
      <c r="A686" s="95"/>
    </row>
    <row r="687" spans="1:1">
      <c r="A687" s="95"/>
    </row>
    <row r="688" spans="1:1">
      <c r="A688" s="95"/>
    </row>
    <row r="689" spans="1:1">
      <c r="A689" s="95"/>
    </row>
    <row r="690" spans="1:1">
      <c r="A690" s="95"/>
    </row>
    <row r="691" spans="1:1">
      <c r="A691" s="95"/>
    </row>
    <row r="692" spans="1:1">
      <c r="A692" s="95"/>
    </row>
    <row r="693" spans="1:1">
      <c r="A693" s="95"/>
    </row>
    <row r="694" spans="1:1">
      <c r="A694" s="95"/>
    </row>
    <row r="695" spans="1:1">
      <c r="A695" s="95"/>
    </row>
    <row r="696" spans="1:1">
      <c r="A696" s="95"/>
    </row>
    <row r="697" spans="1:1">
      <c r="A697" s="95"/>
    </row>
    <row r="698" spans="1:1">
      <c r="A698" s="95"/>
    </row>
    <row r="699" spans="1:1">
      <c r="A699" s="95"/>
    </row>
    <row r="700" spans="1:1">
      <c r="A700" s="95"/>
    </row>
    <row r="701" spans="1:1">
      <c r="A701" s="95"/>
    </row>
    <row r="702" spans="1:1">
      <c r="A702" s="95"/>
    </row>
    <row r="703" spans="1:1">
      <c r="A703" s="95"/>
    </row>
    <row r="704" spans="1:1">
      <c r="A704" s="95"/>
    </row>
    <row r="705" spans="1:1">
      <c r="A705" s="95"/>
    </row>
    <row r="706" spans="1:1">
      <c r="A706" s="95"/>
    </row>
    <row r="707" spans="1:1">
      <c r="A707" s="95"/>
    </row>
    <row r="708" spans="1:1">
      <c r="A708" s="95"/>
    </row>
    <row r="709" spans="1:1">
      <c r="A709" s="95"/>
    </row>
    <row r="710" spans="1:1">
      <c r="A710" s="95"/>
    </row>
    <row r="711" spans="1:1">
      <c r="A711" s="95"/>
    </row>
    <row r="712" spans="1:1">
      <c r="A712" s="95"/>
    </row>
    <row r="713" spans="1:1">
      <c r="A713" s="95"/>
    </row>
    <row r="714" spans="1:1">
      <c r="A714" s="95"/>
    </row>
    <row r="715" spans="1:1">
      <c r="A715" s="95"/>
    </row>
    <row r="716" spans="1:1">
      <c r="A716" s="95"/>
    </row>
    <row r="717" spans="1:1">
      <c r="A717" s="95"/>
    </row>
    <row r="718" spans="1:1">
      <c r="A718" s="95"/>
    </row>
    <row r="719" spans="1:1">
      <c r="A719" s="95"/>
    </row>
    <row r="720" spans="1:1">
      <c r="A720" s="95"/>
    </row>
    <row r="721" spans="1:1">
      <c r="A721" s="95"/>
    </row>
    <row r="722" spans="1:1">
      <c r="A722" s="95"/>
    </row>
    <row r="723" spans="1:1">
      <c r="A723" s="95"/>
    </row>
    <row r="724" spans="1:1">
      <c r="A724" s="95"/>
    </row>
    <row r="725" spans="1:1">
      <c r="A725" s="95"/>
    </row>
    <row r="726" spans="1:1">
      <c r="A726" s="95"/>
    </row>
    <row r="727" spans="1:1">
      <c r="A727" s="95"/>
    </row>
    <row r="728" spans="1:1">
      <c r="A728" s="95"/>
    </row>
    <row r="729" spans="1:1">
      <c r="A729" s="95"/>
    </row>
    <row r="730" spans="1:1">
      <c r="A730" s="95"/>
    </row>
    <row r="731" spans="1:1">
      <c r="A731" s="95"/>
    </row>
    <row r="732" spans="1:1">
      <c r="A732" s="95"/>
    </row>
    <row r="733" spans="1:1">
      <c r="A733" s="95"/>
    </row>
    <row r="734" spans="1:1">
      <c r="A734" s="95"/>
    </row>
    <row r="735" spans="1:1">
      <c r="A735" s="95"/>
    </row>
    <row r="736" spans="1:1">
      <c r="A736" s="95"/>
    </row>
    <row r="737" spans="1:1">
      <c r="A737" s="95"/>
    </row>
    <row r="738" spans="1:1">
      <c r="A738" s="95"/>
    </row>
    <row r="739" spans="1:1">
      <c r="A739" s="95"/>
    </row>
    <row r="740" spans="1:1">
      <c r="A740" s="95"/>
    </row>
    <row r="741" spans="1:1">
      <c r="A741" s="95"/>
    </row>
    <row r="742" spans="1:1">
      <c r="A742" s="95"/>
    </row>
    <row r="743" spans="1:1">
      <c r="A743" s="95"/>
    </row>
    <row r="744" spans="1:1">
      <c r="A744" s="95"/>
    </row>
    <row r="745" spans="1:1">
      <c r="A745" s="95"/>
    </row>
    <row r="746" spans="1:1">
      <c r="A746" s="95"/>
    </row>
    <row r="747" spans="1:1">
      <c r="A747" s="95"/>
    </row>
    <row r="748" spans="1:1">
      <c r="A748" s="95"/>
    </row>
    <row r="749" spans="1:1">
      <c r="A749" s="95"/>
    </row>
    <row r="750" spans="1:1">
      <c r="A750" s="95"/>
    </row>
    <row r="751" spans="1:1">
      <c r="A751" s="95"/>
    </row>
    <row r="752" spans="1:1">
      <c r="A752" s="95"/>
    </row>
    <row r="753" spans="1:1">
      <c r="A753" s="95"/>
    </row>
    <row r="754" spans="1:1">
      <c r="A754" s="95"/>
    </row>
    <row r="755" spans="1:1">
      <c r="A755" s="95"/>
    </row>
    <row r="756" spans="1:1">
      <c r="A756" s="95"/>
    </row>
    <row r="757" spans="1:1">
      <c r="A757" s="95"/>
    </row>
    <row r="758" spans="1:1">
      <c r="A758" s="95"/>
    </row>
    <row r="759" spans="1:1">
      <c r="A759" s="95"/>
    </row>
    <row r="760" spans="1:1">
      <c r="A760" s="95"/>
    </row>
    <row r="761" spans="1:1">
      <c r="A761" s="95"/>
    </row>
    <row r="762" spans="1:1">
      <c r="A762" s="95"/>
    </row>
    <row r="763" spans="1:1">
      <c r="A763" s="95"/>
    </row>
    <row r="764" spans="1:1">
      <c r="A764" s="95"/>
    </row>
    <row r="765" spans="1:1">
      <c r="A765" s="95"/>
    </row>
    <row r="766" spans="1:1">
      <c r="A766" s="95"/>
    </row>
    <row r="767" spans="1:1">
      <c r="A767" s="95"/>
    </row>
    <row r="768" spans="1:1">
      <c r="A768" s="95"/>
    </row>
    <row r="769" spans="1:1">
      <c r="A769" s="95"/>
    </row>
    <row r="770" spans="1:1">
      <c r="A770" s="95"/>
    </row>
    <row r="771" spans="1:1">
      <c r="A771" s="95"/>
    </row>
    <row r="772" spans="1:1">
      <c r="A772" s="95"/>
    </row>
    <row r="773" spans="1:1">
      <c r="A773" s="95"/>
    </row>
    <row r="774" spans="1:1">
      <c r="A774" s="95"/>
    </row>
    <row r="775" spans="1:1">
      <c r="A775" s="95"/>
    </row>
    <row r="776" spans="1:1">
      <c r="A776" s="95"/>
    </row>
    <row r="777" spans="1:1">
      <c r="A777" s="95"/>
    </row>
    <row r="778" spans="1:1">
      <c r="A778" s="95"/>
    </row>
    <row r="779" spans="1:1">
      <c r="A779" s="95"/>
    </row>
    <row r="780" spans="1:1">
      <c r="A780" s="95"/>
    </row>
    <row r="781" spans="1:1">
      <c r="A781" s="95"/>
    </row>
    <row r="782" spans="1:1">
      <c r="A782" s="95"/>
    </row>
    <row r="783" spans="1:1">
      <c r="A783" s="95"/>
    </row>
    <row r="784" spans="1:1">
      <c r="A784" s="95"/>
    </row>
    <row r="785" spans="1:1">
      <c r="A785" s="95"/>
    </row>
    <row r="786" spans="1:1">
      <c r="A786" s="95"/>
    </row>
    <row r="787" spans="1:1">
      <c r="A787" s="95"/>
    </row>
    <row r="788" spans="1:1">
      <c r="A788" s="95"/>
    </row>
    <row r="789" spans="1:1">
      <c r="A789" s="95"/>
    </row>
    <row r="790" spans="1:1">
      <c r="A790" s="95"/>
    </row>
    <row r="791" spans="1:1">
      <c r="A791" s="95"/>
    </row>
    <row r="792" spans="1:1">
      <c r="A792" s="95"/>
    </row>
    <row r="793" spans="1:1">
      <c r="A793" s="95"/>
    </row>
    <row r="794" spans="1:1">
      <c r="A794" s="95"/>
    </row>
    <row r="795" spans="1:1">
      <c r="A795" s="95"/>
    </row>
    <row r="796" spans="1:1">
      <c r="A796" s="95"/>
    </row>
    <row r="797" spans="1:1">
      <c r="A797" s="95"/>
    </row>
    <row r="798" spans="1:1">
      <c r="A798" s="95"/>
    </row>
    <row r="799" spans="1:1">
      <c r="A799" s="95"/>
    </row>
    <row r="800" spans="1:1">
      <c r="A800" s="95"/>
    </row>
    <row r="801" spans="1:1">
      <c r="A801" s="95"/>
    </row>
    <row r="802" spans="1:1">
      <c r="A802" s="95"/>
    </row>
    <row r="803" spans="1:1">
      <c r="A803" s="95"/>
    </row>
    <row r="804" spans="1:1">
      <c r="A804" s="95"/>
    </row>
    <row r="805" spans="1:1">
      <c r="A805" s="95"/>
    </row>
    <row r="806" spans="1:1">
      <c r="A806" s="95"/>
    </row>
    <row r="807" spans="1:1">
      <c r="A807" s="95"/>
    </row>
    <row r="808" spans="1:1">
      <c r="A808" s="95"/>
    </row>
    <row r="809" spans="1:1">
      <c r="A809" s="95"/>
    </row>
    <row r="810" spans="1:1">
      <c r="A810" s="95"/>
    </row>
    <row r="811" spans="1:1">
      <c r="A811" s="95"/>
    </row>
    <row r="812" spans="1:1">
      <c r="A812" s="95"/>
    </row>
    <row r="813" spans="1:1">
      <c r="A813" s="95"/>
    </row>
    <row r="814" spans="1:1">
      <c r="A814" s="95"/>
    </row>
    <row r="815" spans="1:1">
      <c r="A815" s="95"/>
    </row>
    <row r="816" spans="1:1">
      <c r="A816" s="95"/>
    </row>
    <row r="817" spans="1:1">
      <c r="A817" s="95"/>
    </row>
    <row r="818" spans="1:1">
      <c r="A818" s="95"/>
    </row>
    <row r="819" spans="1:1">
      <c r="A819" s="95"/>
    </row>
    <row r="820" spans="1:1">
      <c r="A820" s="95"/>
    </row>
    <row r="821" spans="1:1">
      <c r="A821" s="95"/>
    </row>
    <row r="822" spans="1:1">
      <c r="A822" s="95"/>
    </row>
    <row r="823" spans="1:1">
      <c r="A823" s="95"/>
    </row>
    <row r="824" spans="1:1">
      <c r="A824" s="95"/>
    </row>
    <row r="825" spans="1:1">
      <c r="A825" s="95"/>
    </row>
    <row r="826" spans="1:1">
      <c r="A826" s="95"/>
    </row>
    <row r="827" spans="1:1">
      <c r="A827" s="95"/>
    </row>
    <row r="828" spans="1:1">
      <c r="A828" s="95"/>
    </row>
    <row r="829" spans="1:1">
      <c r="A829" s="95"/>
    </row>
    <row r="830" spans="1:1">
      <c r="A830" s="95"/>
    </row>
    <row r="831" spans="1:1">
      <c r="A831" s="95"/>
    </row>
    <row r="832" spans="1:1">
      <c r="A832" s="95"/>
    </row>
    <row r="833" spans="1:1">
      <c r="A833" s="95"/>
    </row>
    <row r="834" spans="1:1">
      <c r="A834" s="95"/>
    </row>
    <row r="835" spans="1:1">
      <c r="A835" s="95"/>
    </row>
    <row r="836" spans="1:1">
      <c r="A836" s="95"/>
    </row>
    <row r="837" spans="1:1">
      <c r="A837" s="95"/>
    </row>
    <row r="838" spans="1:1">
      <c r="A838" s="95"/>
    </row>
    <row r="839" spans="1:1">
      <c r="A839" s="95"/>
    </row>
    <row r="840" spans="1:1">
      <c r="A840" s="95"/>
    </row>
    <row r="841" spans="1:1">
      <c r="A841" s="95"/>
    </row>
    <row r="842" spans="1:1">
      <c r="A842" s="95"/>
    </row>
    <row r="843" spans="1:1">
      <c r="A843" s="95"/>
    </row>
    <row r="844" spans="1:1">
      <c r="A844" s="95"/>
    </row>
    <row r="845" spans="1:1">
      <c r="A845" s="95"/>
    </row>
    <row r="846" spans="1:1">
      <c r="A846" s="95"/>
    </row>
    <row r="847" spans="1:1">
      <c r="A847" s="95"/>
    </row>
    <row r="848" spans="1:1">
      <c r="A848" s="95"/>
    </row>
    <row r="849" spans="1:1">
      <c r="A849" s="95"/>
    </row>
    <row r="850" spans="1:1">
      <c r="A850" s="95"/>
    </row>
    <row r="851" spans="1:1">
      <c r="A851" s="95"/>
    </row>
    <row r="852" spans="1:1">
      <c r="A852" s="95"/>
    </row>
    <row r="853" spans="1:1">
      <c r="A853" s="95"/>
    </row>
    <row r="854" spans="1:1">
      <c r="A854" s="95"/>
    </row>
    <row r="855" spans="1:1">
      <c r="A855" s="95"/>
    </row>
    <row r="856" spans="1:1">
      <c r="A856" s="95"/>
    </row>
    <row r="857" spans="1:1">
      <c r="A857" s="95"/>
    </row>
    <row r="858" spans="1:1">
      <c r="A858" s="95"/>
    </row>
    <row r="859" spans="1:1">
      <c r="A859" s="95"/>
    </row>
    <row r="860" spans="1:1">
      <c r="A860" s="95"/>
    </row>
    <row r="861" spans="1:1">
      <c r="A861" s="95"/>
    </row>
    <row r="862" spans="1:1">
      <c r="A862" s="95"/>
    </row>
    <row r="863" spans="1:1">
      <c r="A863" s="95"/>
    </row>
    <row r="864" spans="1:1">
      <c r="A864" s="95"/>
    </row>
    <row r="865" spans="1:1">
      <c r="A865" s="95"/>
    </row>
    <row r="866" spans="1:1">
      <c r="A866" s="95"/>
    </row>
    <row r="867" spans="1:1">
      <c r="A867" s="95"/>
    </row>
    <row r="868" spans="1:1">
      <c r="A868" s="95"/>
    </row>
    <row r="869" spans="1:1">
      <c r="A869" s="95"/>
    </row>
    <row r="870" spans="1:1">
      <c r="A870" s="95"/>
    </row>
    <row r="871" spans="1:1">
      <c r="A871" s="95"/>
    </row>
    <row r="872" spans="1:1">
      <c r="A872" s="95"/>
    </row>
    <row r="873" spans="1:1">
      <c r="A873" s="95"/>
    </row>
    <row r="874" spans="1:1">
      <c r="A874" s="95"/>
    </row>
    <row r="875" spans="1:1">
      <c r="A875" s="95"/>
    </row>
    <row r="876" spans="1:1">
      <c r="A876" s="95"/>
    </row>
    <row r="877" spans="1:1">
      <c r="A877" s="95"/>
    </row>
    <row r="878" spans="1:1">
      <c r="A878" s="95"/>
    </row>
    <row r="879" spans="1:1">
      <c r="A879" s="95"/>
    </row>
    <row r="880" spans="1:1">
      <c r="A880" s="95"/>
    </row>
    <row r="881" spans="1:1">
      <c r="A881" s="95"/>
    </row>
    <row r="882" spans="1:1">
      <c r="A882" s="95"/>
    </row>
    <row r="883" spans="1:1">
      <c r="A883" s="95"/>
    </row>
    <row r="884" spans="1:1">
      <c r="A884" s="95"/>
    </row>
    <row r="885" spans="1:1">
      <c r="A885" s="95"/>
    </row>
    <row r="886" spans="1:1">
      <c r="A886" s="95"/>
    </row>
    <row r="887" spans="1:1">
      <c r="A887" s="95"/>
    </row>
    <row r="888" spans="1:1">
      <c r="A888" s="95"/>
    </row>
    <row r="889" spans="1:1">
      <c r="A889" s="95"/>
    </row>
    <row r="890" spans="1:1">
      <c r="A890" s="95"/>
    </row>
    <row r="891" spans="1:1">
      <c r="A891" s="95"/>
    </row>
    <row r="892" spans="1:1">
      <c r="A892" s="95"/>
    </row>
    <row r="893" spans="1:1">
      <c r="A893" s="95"/>
    </row>
    <row r="894" spans="1:1">
      <c r="A894" s="95"/>
    </row>
    <row r="895" spans="1:1">
      <c r="A895" s="95"/>
    </row>
    <row r="896" spans="1:1">
      <c r="A896" s="95"/>
    </row>
    <row r="897" spans="1:1">
      <c r="A897" s="95"/>
    </row>
    <row r="898" spans="1:1">
      <c r="A898" s="95"/>
    </row>
    <row r="899" spans="1:1">
      <c r="A899" s="95"/>
    </row>
    <row r="900" spans="1:1">
      <c r="A900" s="95"/>
    </row>
    <row r="901" spans="1:1">
      <c r="A901" s="95"/>
    </row>
    <row r="902" spans="1:1">
      <c r="A902" s="95"/>
    </row>
    <row r="903" spans="1:1">
      <c r="A903" s="95"/>
    </row>
    <row r="904" spans="1:1">
      <c r="A904" s="95"/>
    </row>
    <row r="905" spans="1:1">
      <c r="A905" s="95"/>
    </row>
    <row r="906" spans="1:1">
      <c r="A906" s="95"/>
    </row>
    <row r="907" spans="1:1">
      <c r="A907" s="95"/>
    </row>
    <row r="908" spans="1:1">
      <c r="A908" s="95"/>
    </row>
    <row r="909" spans="1:1">
      <c r="A909" s="95"/>
    </row>
    <row r="910" spans="1:1">
      <c r="A910" s="95"/>
    </row>
    <row r="911" spans="1:1">
      <c r="A911" s="95"/>
    </row>
    <row r="912" spans="1:1">
      <c r="A912" s="95"/>
    </row>
    <row r="913" spans="1:1">
      <c r="A913" s="95"/>
    </row>
    <row r="914" spans="1:1">
      <c r="A914" s="95"/>
    </row>
    <row r="915" spans="1:1">
      <c r="A915" s="95"/>
    </row>
    <row r="916" spans="1:1">
      <c r="A916" s="95"/>
    </row>
    <row r="917" spans="1:1">
      <c r="A917" s="95"/>
    </row>
    <row r="918" spans="1:1">
      <c r="A918" s="95"/>
    </row>
    <row r="919" spans="1:1">
      <c r="A919" s="95"/>
    </row>
    <row r="920" spans="1:1">
      <c r="A920" s="95"/>
    </row>
    <row r="921" spans="1:1">
      <c r="A921" s="95"/>
    </row>
    <row r="922" spans="1:1">
      <c r="A922" s="95"/>
    </row>
    <row r="923" spans="1:1">
      <c r="A923" s="95"/>
    </row>
    <row r="924" spans="1:1">
      <c r="A924" s="95"/>
    </row>
    <row r="925" spans="1:1">
      <c r="A925" s="95"/>
    </row>
    <row r="926" spans="1:1">
      <c r="A926" s="95"/>
    </row>
    <row r="927" spans="1:1">
      <c r="A927" s="95"/>
    </row>
    <row r="928" spans="1:1">
      <c r="A928" s="95"/>
    </row>
    <row r="929" spans="1:1">
      <c r="A929" s="95"/>
    </row>
    <row r="930" spans="1:1">
      <c r="A930" s="95"/>
    </row>
    <row r="931" spans="1:1">
      <c r="A931" s="95"/>
    </row>
    <row r="932" spans="1:1">
      <c r="A932" s="95"/>
    </row>
    <row r="933" spans="1:1">
      <c r="A933" s="95"/>
    </row>
    <row r="934" spans="1:1">
      <c r="A934" s="95"/>
    </row>
    <row r="935" spans="1:1">
      <c r="A935" s="95"/>
    </row>
    <row r="936" spans="1:1">
      <c r="A936" s="95"/>
    </row>
    <row r="937" spans="1:1">
      <c r="A937" s="95"/>
    </row>
    <row r="938" spans="1:1">
      <c r="A938" s="95"/>
    </row>
    <row r="939" spans="1:1">
      <c r="A939" s="95"/>
    </row>
    <row r="940" spans="1:1">
      <c r="A940" s="95"/>
    </row>
    <row r="941" spans="1:1">
      <c r="A941" s="95"/>
    </row>
    <row r="942" spans="1:1">
      <c r="A942" s="95"/>
    </row>
    <row r="943" spans="1:1">
      <c r="A943" s="95"/>
    </row>
    <row r="944" spans="1:1">
      <c r="A944" s="95"/>
    </row>
    <row r="945" spans="1:1">
      <c r="A945" s="95"/>
    </row>
    <row r="946" spans="1:1">
      <c r="A946" s="95"/>
    </row>
    <row r="947" spans="1:1">
      <c r="A947" s="95"/>
    </row>
    <row r="948" spans="1:1">
      <c r="A948" s="95"/>
    </row>
    <row r="949" spans="1:1">
      <c r="A949" s="95"/>
    </row>
    <row r="950" spans="1:1">
      <c r="A950" s="95"/>
    </row>
    <row r="951" spans="1:1">
      <c r="A951" s="95"/>
    </row>
    <row r="952" spans="1:1">
      <c r="A952" s="95"/>
    </row>
    <row r="953" spans="1:1">
      <c r="A953" s="95"/>
    </row>
    <row r="954" spans="1:1">
      <c r="A954" s="95"/>
    </row>
    <row r="955" spans="1:1">
      <c r="A955" s="95"/>
    </row>
    <row r="956" spans="1:1">
      <c r="A956" s="95"/>
    </row>
    <row r="957" spans="1:1">
      <c r="A957" s="95"/>
    </row>
    <row r="958" spans="1:1">
      <c r="A958" s="95"/>
    </row>
    <row r="959" spans="1:1">
      <c r="A959" s="95"/>
    </row>
    <row r="960" spans="1:1">
      <c r="A960" s="95"/>
    </row>
    <row r="961" spans="1:1">
      <c r="A961" s="95"/>
    </row>
    <row r="962" spans="1:1">
      <c r="A962" s="95"/>
    </row>
    <row r="963" spans="1:1">
      <c r="A963" s="95"/>
    </row>
    <row r="964" spans="1:1">
      <c r="A964" s="95"/>
    </row>
    <row r="965" spans="1:1">
      <c r="A965" s="95"/>
    </row>
    <row r="966" spans="1:1">
      <c r="A966" s="95"/>
    </row>
    <row r="967" spans="1:1">
      <c r="A967" s="95"/>
    </row>
    <row r="968" spans="1:1">
      <c r="A968" s="95"/>
    </row>
    <row r="969" spans="1:1">
      <c r="A969" s="95"/>
    </row>
    <row r="970" spans="1:1">
      <c r="A970" s="95"/>
    </row>
    <row r="971" spans="1:1">
      <c r="A971" s="95"/>
    </row>
    <row r="972" spans="1:1">
      <c r="A972" s="95"/>
    </row>
    <row r="973" spans="1:1">
      <c r="A973" s="95"/>
    </row>
    <row r="974" spans="1:1">
      <c r="A974" s="95"/>
    </row>
    <row r="975" spans="1:1">
      <c r="A975" s="95"/>
    </row>
    <row r="976" spans="1:1">
      <c r="A976" s="95"/>
    </row>
    <row r="977" spans="1:1">
      <c r="A977" s="95"/>
    </row>
    <row r="978" spans="1:1">
      <c r="A978" s="95"/>
    </row>
    <row r="979" spans="1:1">
      <c r="A979" s="95"/>
    </row>
    <row r="980" spans="1:1">
      <c r="A980" s="95"/>
    </row>
    <row r="981" spans="1:1">
      <c r="A981" s="95"/>
    </row>
    <row r="982" spans="1:1">
      <c r="A982" s="95"/>
    </row>
    <row r="983" spans="1:1">
      <c r="A983" s="95"/>
    </row>
    <row r="984" spans="1:1">
      <c r="A984" s="95"/>
    </row>
    <row r="985" spans="1:1">
      <c r="A985" s="95"/>
    </row>
    <row r="986" spans="1:1">
      <c r="A986" s="95"/>
    </row>
    <row r="987" spans="1:1">
      <c r="A987" s="95"/>
    </row>
    <row r="988" spans="1:1">
      <c r="A988" s="95"/>
    </row>
    <row r="989" spans="1:1">
      <c r="A989" s="95"/>
    </row>
    <row r="990" spans="1:1">
      <c r="A990" s="95"/>
    </row>
    <row r="991" spans="1:1">
      <c r="A991" s="95"/>
    </row>
    <row r="992" spans="1:1">
      <c r="A992" s="95"/>
    </row>
    <row r="993" spans="1:1">
      <c r="A993" s="95"/>
    </row>
    <row r="994" spans="1:1">
      <c r="A994" s="95"/>
    </row>
    <row r="995" spans="1:1">
      <c r="A995" s="95"/>
    </row>
    <row r="996" spans="1:1">
      <c r="A996" s="95"/>
    </row>
    <row r="997" spans="1:1">
      <c r="A997" s="95"/>
    </row>
    <row r="998" spans="1:1">
      <c r="A998" s="95"/>
    </row>
    <row r="999" spans="1:1">
      <c r="A999" s="95"/>
    </row>
    <row r="1000" spans="1:1">
      <c r="A1000" s="95"/>
    </row>
    <row r="1001" spans="1:1">
      <c r="A1001" s="95"/>
    </row>
  </sheetData>
  <hyperlinks>
    <hyperlink ref="A1"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Verification - Summary</vt:lpstr>
      <vt:lpstr>Feature Health Report</vt:lpstr>
      <vt:lpstr>API Testing</vt:lpstr>
      <vt:lpstr>E2E Scenarios</vt:lpstr>
      <vt:lpstr>Pre-reg</vt:lpstr>
      <vt:lpstr>RegClient</vt:lpstr>
      <vt:lpstr>RegProc</vt:lpstr>
      <vt:lpstr>IDA</vt:lpstr>
      <vt:lpstr>Admin</vt:lpstr>
      <vt:lpstr>Resident</vt:lpstr>
      <vt:lpstr>PMS</vt:lpstr>
      <vt:lpstr>Known Issues</vt:lpstr>
      <vt:lpstr>Testing - Pending</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ragin</dc:creator>
  <cp:lastModifiedBy>Windows User</cp:lastModifiedBy>
  <dcterms:created xsi:type="dcterms:W3CDTF">2022-03-08T05:41:29Z</dcterms:created>
  <dcterms:modified xsi:type="dcterms:W3CDTF">2022-10-19T17:04:17Z</dcterms:modified>
</cp:coreProperties>
</file>