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HubProjects\New InvoiceProcessing\InvoiceBot2\InvoiceBot\InvoiceGeneration\"/>
    </mc:Choice>
  </mc:AlternateContent>
  <xr:revisionPtr revIDLastSave="0" documentId="13_ncr:1_{8AF70B0A-E551-4F9E-B3CE-63ACCDA9EAA8}" xr6:coauthVersionLast="47" xr6:coauthVersionMax="47" xr10:uidLastSave="{00000000-0000-0000-0000-000000000000}"/>
  <bookViews>
    <workbookView xWindow="-108" yWindow="-108" windowWidth="23256" windowHeight="12456" xr2:uid="{DB65359E-D6FD-4CA4-8B01-9EDE595C188C}"/>
  </bookViews>
  <sheets>
    <sheet name="InvoiceLog" sheetId="1" r:id="rId1"/>
    <sheet name="ExchangeRateTable" sheetId="4" r:id="rId2"/>
    <sheet name="ItemsTable" sheetId="3" r:id="rId3"/>
    <sheet name="DataGenerator" sheetId="2" r:id="rId4"/>
  </sheets>
  <definedNames>
    <definedName name="SUM">InvoiceLog!#REF!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" i="1" l="1"/>
  <c r="B111" i="1"/>
  <c r="C111" i="1"/>
  <c r="D111" i="1"/>
  <c r="E111" i="1"/>
  <c r="F111" i="1"/>
  <c r="G111" i="1"/>
  <c r="H111" i="1"/>
  <c r="I111" i="1"/>
  <c r="J111" i="1"/>
  <c r="K111" i="1"/>
  <c r="L111" i="1"/>
  <c r="Q111" i="1"/>
  <c r="R111" i="1"/>
  <c r="S111" i="1"/>
  <c r="T111" i="1"/>
  <c r="U111" i="1"/>
  <c r="V111" i="1"/>
  <c r="W111" i="1"/>
  <c r="X111" i="1"/>
  <c r="Y111" i="1"/>
  <c r="Z111" i="1"/>
  <c r="AA111" i="1"/>
  <c r="A68" i="1"/>
  <c r="B68" i="1"/>
  <c r="C68" i="1"/>
  <c r="D68" i="1"/>
  <c r="E68" i="1"/>
  <c r="F68" i="1"/>
  <c r="G68" i="1"/>
  <c r="H68" i="1"/>
  <c r="I68" i="1"/>
  <c r="J68" i="1"/>
  <c r="K68" i="1"/>
  <c r="Q68" i="1"/>
  <c r="R68" i="1"/>
  <c r="S68" i="1"/>
  <c r="T68" i="1"/>
  <c r="U68" i="1"/>
  <c r="V68" i="1"/>
  <c r="W68" i="1"/>
  <c r="X68" i="1"/>
  <c r="Y68" i="1"/>
  <c r="Z68" i="1"/>
  <c r="AA68" i="1"/>
  <c r="A69" i="1"/>
  <c r="B69" i="1"/>
  <c r="C69" i="1"/>
  <c r="D69" i="1"/>
  <c r="E69" i="1"/>
  <c r="F69" i="1"/>
  <c r="G69" i="1"/>
  <c r="H69" i="1"/>
  <c r="I69" i="1"/>
  <c r="J69" i="1"/>
  <c r="K69" i="1"/>
  <c r="Q69" i="1"/>
  <c r="R69" i="1"/>
  <c r="S69" i="1"/>
  <c r="T69" i="1"/>
  <c r="U69" i="1"/>
  <c r="V69" i="1"/>
  <c r="W69" i="1"/>
  <c r="X69" i="1"/>
  <c r="Y69" i="1"/>
  <c r="Z69" i="1"/>
  <c r="AA69" i="1"/>
  <c r="A70" i="1"/>
  <c r="B70" i="1"/>
  <c r="C70" i="1"/>
  <c r="D70" i="1"/>
  <c r="E70" i="1"/>
  <c r="F70" i="1"/>
  <c r="G70" i="1"/>
  <c r="H70" i="1"/>
  <c r="I70" i="1"/>
  <c r="J70" i="1"/>
  <c r="K70" i="1"/>
  <c r="Q70" i="1"/>
  <c r="R70" i="1"/>
  <c r="S70" i="1"/>
  <c r="T70" i="1"/>
  <c r="U70" i="1"/>
  <c r="V70" i="1"/>
  <c r="W70" i="1"/>
  <c r="X70" i="1"/>
  <c r="Y70" i="1"/>
  <c r="Z70" i="1"/>
  <c r="AA70" i="1"/>
  <c r="A71" i="1"/>
  <c r="B71" i="1"/>
  <c r="C71" i="1"/>
  <c r="D71" i="1"/>
  <c r="E71" i="1"/>
  <c r="F71" i="1"/>
  <c r="G71" i="1"/>
  <c r="H71" i="1"/>
  <c r="I71" i="1"/>
  <c r="J71" i="1"/>
  <c r="K71" i="1"/>
  <c r="O71" i="1"/>
  <c r="Q71" i="1"/>
  <c r="R71" i="1"/>
  <c r="S71" i="1"/>
  <c r="T71" i="1"/>
  <c r="U71" i="1"/>
  <c r="V71" i="1"/>
  <c r="W71" i="1"/>
  <c r="X71" i="1"/>
  <c r="Y71" i="1"/>
  <c r="Z71" i="1"/>
  <c r="AA71" i="1"/>
  <c r="A72" i="1"/>
  <c r="B72" i="1"/>
  <c r="C72" i="1"/>
  <c r="D72" i="1"/>
  <c r="E72" i="1"/>
  <c r="F72" i="1"/>
  <c r="G72" i="1"/>
  <c r="H72" i="1"/>
  <c r="I72" i="1"/>
  <c r="J72" i="1"/>
  <c r="K72" i="1"/>
  <c r="Q72" i="1"/>
  <c r="R72" i="1"/>
  <c r="S72" i="1"/>
  <c r="T72" i="1"/>
  <c r="U72" i="1"/>
  <c r="V72" i="1"/>
  <c r="W72" i="1"/>
  <c r="X72" i="1"/>
  <c r="Y72" i="1"/>
  <c r="Z72" i="1"/>
  <c r="AA72" i="1"/>
  <c r="A73" i="1"/>
  <c r="B73" i="1"/>
  <c r="C73" i="1"/>
  <c r="D73" i="1"/>
  <c r="E73" i="1"/>
  <c r="F73" i="1"/>
  <c r="G73" i="1"/>
  <c r="H73" i="1"/>
  <c r="I73" i="1"/>
  <c r="J73" i="1"/>
  <c r="K73" i="1"/>
  <c r="Q73" i="1"/>
  <c r="R73" i="1"/>
  <c r="S73" i="1"/>
  <c r="T73" i="1"/>
  <c r="U73" i="1"/>
  <c r="V73" i="1"/>
  <c r="W73" i="1"/>
  <c r="X73" i="1"/>
  <c r="Y73" i="1"/>
  <c r="Z73" i="1"/>
  <c r="AA73" i="1"/>
  <c r="A74" i="1"/>
  <c r="B74" i="1"/>
  <c r="C74" i="1"/>
  <c r="D74" i="1"/>
  <c r="E74" i="1"/>
  <c r="F74" i="1"/>
  <c r="G74" i="1"/>
  <c r="H74" i="1"/>
  <c r="I74" i="1"/>
  <c r="J74" i="1"/>
  <c r="K74" i="1"/>
  <c r="Q74" i="1"/>
  <c r="R74" i="1"/>
  <c r="S74" i="1"/>
  <c r="T74" i="1"/>
  <c r="U74" i="1"/>
  <c r="V74" i="1"/>
  <c r="W74" i="1"/>
  <c r="X74" i="1"/>
  <c r="Y74" i="1"/>
  <c r="Z74" i="1"/>
  <c r="AA74" i="1"/>
  <c r="A75" i="1"/>
  <c r="B75" i="1"/>
  <c r="C75" i="1"/>
  <c r="D75" i="1"/>
  <c r="E75" i="1"/>
  <c r="F75" i="1"/>
  <c r="G75" i="1"/>
  <c r="H75" i="1"/>
  <c r="I75" i="1"/>
  <c r="J75" i="1"/>
  <c r="K75" i="1"/>
  <c r="N75" i="1"/>
  <c r="Q75" i="1"/>
  <c r="R75" i="1"/>
  <c r="S75" i="1"/>
  <c r="T75" i="1"/>
  <c r="U75" i="1"/>
  <c r="V75" i="1"/>
  <c r="W75" i="1"/>
  <c r="X75" i="1"/>
  <c r="Y75" i="1"/>
  <c r="Z75" i="1"/>
  <c r="AA75" i="1"/>
  <c r="A76" i="1"/>
  <c r="B76" i="1"/>
  <c r="C76" i="1"/>
  <c r="D76" i="1"/>
  <c r="E76" i="1"/>
  <c r="F76" i="1"/>
  <c r="G76" i="1"/>
  <c r="H76" i="1"/>
  <c r="I76" i="1"/>
  <c r="J76" i="1"/>
  <c r="K76" i="1"/>
  <c r="L76" i="1"/>
  <c r="Q76" i="1"/>
  <c r="R76" i="1"/>
  <c r="S76" i="1"/>
  <c r="T76" i="1"/>
  <c r="U76" i="1"/>
  <c r="V76" i="1"/>
  <c r="W76" i="1"/>
  <c r="X76" i="1"/>
  <c r="Y76" i="1"/>
  <c r="Z76" i="1"/>
  <c r="AA76" i="1"/>
  <c r="A77" i="1"/>
  <c r="B77" i="1"/>
  <c r="C77" i="1"/>
  <c r="D77" i="1"/>
  <c r="E77" i="1"/>
  <c r="F77" i="1"/>
  <c r="G77" i="1"/>
  <c r="H77" i="1"/>
  <c r="I77" i="1"/>
  <c r="J77" i="1"/>
  <c r="K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78" i="1"/>
  <c r="B78" i="1"/>
  <c r="C78" i="1"/>
  <c r="D78" i="1"/>
  <c r="E78" i="1"/>
  <c r="F78" i="1"/>
  <c r="G78" i="1"/>
  <c r="H78" i="1"/>
  <c r="I78" i="1"/>
  <c r="J78" i="1"/>
  <c r="K78" i="1"/>
  <c r="L78" i="1"/>
  <c r="O78" i="1"/>
  <c r="Q78" i="1"/>
  <c r="R78" i="1"/>
  <c r="S78" i="1"/>
  <c r="T78" i="1"/>
  <c r="U78" i="1"/>
  <c r="V78" i="1"/>
  <c r="W78" i="1"/>
  <c r="X78" i="1"/>
  <c r="Y78" i="1"/>
  <c r="Z78" i="1"/>
  <c r="AA78" i="1"/>
  <c r="A79" i="1"/>
  <c r="B79" i="1"/>
  <c r="C79" i="1"/>
  <c r="D79" i="1"/>
  <c r="E79" i="1"/>
  <c r="F79" i="1"/>
  <c r="G79" i="1"/>
  <c r="H79" i="1"/>
  <c r="I79" i="1"/>
  <c r="J79" i="1"/>
  <c r="K79" i="1"/>
  <c r="L79" i="1"/>
  <c r="Q79" i="1"/>
  <c r="R79" i="1"/>
  <c r="S79" i="1"/>
  <c r="T79" i="1"/>
  <c r="U79" i="1"/>
  <c r="V79" i="1"/>
  <c r="W79" i="1"/>
  <c r="X79" i="1"/>
  <c r="Y79" i="1"/>
  <c r="Z79" i="1"/>
  <c r="AA79" i="1"/>
  <c r="A80" i="1"/>
  <c r="B80" i="1"/>
  <c r="C80" i="1"/>
  <c r="D80" i="1"/>
  <c r="E80" i="1"/>
  <c r="F80" i="1"/>
  <c r="G80" i="1"/>
  <c r="H80" i="1"/>
  <c r="I80" i="1"/>
  <c r="J80" i="1"/>
  <c r="K80" i="1"/>
  <c r="Q80" i="1"/>
  <c r="R80" i="1"/>
  <c r="S80" i="1"/>
  <c r="T80" i="1"/>
  <c r="U80" i="1"/>
  <c r="V80" i="1"/>
  <c r="W80" i="1"/>
  <c r="X80" i="1"/>
  <c r="Y80" i="1"/>
  <c r="Z80" i="1"/>
  <c r="AA80" i="1"/>
  <c r="A81" i="1"/>
  <c r="B81" i="1"/>
  <c r="C81" i="1"/>
  <c r="D81" i="1"/>
  <c r="E81" i="1"/>
  <c r="F81" i="1"/>
  <c r="G81" i="1"/>
  <c r="H81" i="1"/>
  <c r="I81" i="1"/>
  <c r="J81" i="1"/>
  <c r="K81" i="1"/>
  <c r="P81" i="1"/>
  <c r="Q81" i="1"/>
  <c r="R81" i="1"/>
  <c r="S81" i="1"/>
  <c r="T81" i="1"/>
  <c r="U81" i="1"/>
  <c r="V81" i="1"/>
  <c r="W81" i="1"/>
  <c r="X81" i="1"/>
  <c r="Y81" i="1"/>
  <c r="Z81" i="1"/>
  <c r="AA81" i="1"/>
  <c r="A82" i="1"/>
  <c r="B82" i="1"/>
  <c r="C82" i="1"/>
  <c r="D82" i="1"/>
  <c r="E82" i="1"/>
  <c r="F82" i="1"/>
  <c r="G82" i="1"/>
  <c r="H82" i="1"/>
  <c r="I82" i="1"/>
  <c r="J82" i="1"/>
  <c r="K82" i="1"/>
  <c r="M82" i="1"/>
  <c r="O82" i="1"/>
  <c r="Q82" i="1"/>
  <c r="R82" i="1"/>
  <c r="S82" i="1"/>
  <c r="T82" i="1"/>
  <c r="U82" i="1"/>
  <c r="V82" i="1"/>
  <c r="W82" i="1"/>
  <c r="X82" i="1"/>
  <c r="Y82" i="1"/>
  <c r="Z82" i="1"/>
  <c r="AA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Q83" i="1"/>
  <c r="R83" i="1"/>
  <c r="S83" i="1"/>
  <c r="T83" i="1"/>
  <c r="U83" i="1"/>
  <c r="V83" i="1"/>
  <c r="W83" i="1"/>
  <c r="X83" i="1"/>
  <c r="Y83" i="1"/>
  <c r="Z83" i="1"/>
  <c r="AA83" i="1"/>
  <c r="A84" i="1"/>
  <c r="B84" i="1"/>
  <c r="C84" i="1"/>
  <c r="D84" i="1"/>
  <c r="E84" i="1"/>
  <c r="F84" i="1"/>
  <c r="G84" i="1"/>
  <c r="H84" i="1"/>
  <c r="I84" i="1"/>
  <c r="J84" i="1"/>
  <c r="K84" i="1"/>
  <c r="Q84" i="1"/>
  <c r="R84" i="1"/>
  <c r="S84" i="1"/>
  <c r="T84" i="1"/>
  <c r="U84" i="1"/>
  <c r="V84" i="1"/>
  <c r="W84" i="1"/>
  <c r="X84" i="1"/>
  <c r="Y84" i="1"/>
  <c r="Z84" i="1"/>
  <c r="AA84" i="1"/>
  <c r="A85" i="1"/>
  <c r="B85" i="1"/>
  <c r="C85" i="1"/>
  <c r="D85" i="1"/>
  <c r="E85" i="1"/>
  <c r="F85" i="1"/>
  <c r="G85" i="1"/>
  <c r="H85" i="1"/>
  <c r="I85" i="1"/>
  <c r="J85" i="1"/>
  <c r="K85" i="1"/>
  <c r="N85" i="1"/>
  <c r="Q85" i="1"/>
  <c r="R85" i="1"/>
  <c r="S85" i="1"/>
  <c r="T85" i="1"/>
  <c r="U85" i="1"/>
  <c r="V85" i="1"/>
  <c r="W85" i="1"/>
  <c r="X85" i="1"/>
  <c r="Y85" i="1"/>
  <c r="Z85" i="1"/>
  <c r="AA85" i="1"/>
  <c r="A86" i="1"/>
  <c r="B86" i="1"/>
  <c r="C86" i="1"/>
  <c r="D86" i="1"/>
  <c r="E86" i="1"/>
  <c r="F86" i="1"/>
  <c r="G86" i="1"/>
  <c r="H86" i="1"/>
  <c r="I86" i="1"/>
  <c r="J86" i="1"/>
  <c r="K86" i="1"/>
  <c r="N86" i="1"/>
  <c r="Q86" i="1"/>
  <c r="R86" i="1"/>
  <c r="S86" i="1"/>
  <c r="T86" i="1"/>
  <c r="U86" i="1"/>
  <c r="V86" i="1"/>
  <c r="W86" i="1"/>
  <c r="X86" i="1"/>
  <c r="Y86" i="1"/>
  <c r="Z86" i="1"/>
  <c r="AA86" i="1"/>
  <c r="A87" i="1"/>
  <c r="B87" i="1"/>
  <c r="C87" i="1"/>
  <c r="D87" i="1"/>
  <c r="E87" i="1"/>
  <c r="F87" i="1"/>
  <c r="G87" i="1"/>
  <c r="H87" i="1"/>
  <c r="I87" i="1"/>
  <c r="J87" i="1"/>
  <c r="K87" i="1"/>
  <c r="N87" i="1"/>
  <c r="Q87" i="1"/>
  <c r="R87" i="1"/>
  <c r="S87" i="1"/>
  <c r="T87" i="1"/>
  <c r="U87" i="1"/>
  <c r="V87" i="1"/>
  <c r="W87" i="1"/>
  <c r="X87" i="1"/>
  <c r="Y87" i="1"/>
  <c r="Z87" i="1"/>
  <c r="AA87" i="1"/>
  <c r="A88" i="1"/>
  <c r="B88" i="1"/>
  <c r="C88" i="1"/>
  <c r="D88" i="1"/>
  <c r="E88" i="1"/>
  <c r="F88" i="1"/>
  <c r="G88" i="1"/>
  <c r="H88" i="1"/>
  <c r="I88" i="1"/>
  <c r="J88" i="1"/>
  <c r="K88" i="1"/>
  <c r="Q88" i="1"/>
  <c r="R88" i="1"/>
  <c r="S88" i="1"/>
  <c r="T88" i="1"/>
  <c r="U88" i="1"/>
  <c r="V88" i="1"/>
  <c r="W88" i="1"/>
  <c r="X88" i="1"/>
  <c r="Y88" i="1"/>
  <c r="Z88" i="1"/>
  <c r="AA88" i="1"/>
  <c r="A89" i="1"/>
  <c r="B89" i="1"/>
  <c r="C89" i="1"/>
  <c r="D89" i="1"/>
  <c r="E89" i="1"/>
  <c r="F89" i="1"/>
  <c r="G89" i="1"/>
  <c r="H89" i="1"/>
  <c r="I89" i="1"/>
  <c r="J89" i="1"/>
  <c r="K89" i="1"/>
  <c r="O89" i="1"/>
  <c r="Q89" i="1"/>
  <c r="R89" i="1"/>
  <c r="S89" i="1"/>
  <c r="T89" i="1"/>
  <c r="U89" i="1"/>
  <c r="V89" i="1"/>
  <c r="W89" i="1"/>
  <c r="X89" i="1"/>
  <c r="Y89" i="1"/>
  <c r="Z89" i="1"/>
  <c r="AA89" i="1"/>
  <c r="A90" i="1"/>
  <c r="B90" i="1"/>
  <c r="C90" i="1"/>
  <c r="D90" i="1"/>
  <c r="E90" i="1"/>
  <c r="F90" i="1"/>
  <c r="G90" i="1"/>
  <c r="H90" i="1"/>
  <c r="I90" i="1"/>
  <c r="J90" i="1"/>
  <c r="K90" i="1"/>
  <c r="L90" i="1"/>
  <c r="O90" i="1"/>
  <c r="Q90" i="1"/>
  <c r="R90" i="1"/>
  <c r="S90" i="1"/>
  <c r="T90" i="1"/>
  <c r="U90" i="1"/>
  <c r="V90" i="1"/>
  <c r="W90" i="1"/>
  <c r="X90" i="1"/>
  <c r="Y90" i="1"/>
  <c r="Z90" i="1"/>
  <c r="AA90" i="1"/>
  <c r="A91" i="1"/>
  <c r="B91" i="1"/>
  <c r="C91" i="1"/>
  <c r="D91" i="1"/>
  <c r="E91" i="1"/>
  <c r="F91" i="1"/>
  <c r="G91" i="1"/>
  <c r="H91" i="1"/>
  <c r="I91" i="1"/>
  <c r="J91" i="1"/>
  <c r="K91" i="1"/>
  <c r="L91" i="1"/>
  <c r="N91" i="1"/>
  <c r="O91" i="1"/>
  <c r="Q91" i="1"/>
  <c r="R91" i="1"/>
  <c r="S91" i="1"/>
  <c r="T91" i="1"/>
  <c r="U91" i="1"/>
  <c r="V91" i="1"/>
  <c r="W91" i="1"/>
  <c r="X91" i="1"/>
  <c r="Y91" i="1"/>
  <c r="Z91" i="1"/>
  <c r="AA91" i="1"/>
  <c r="A92" i="1"/>
  <c r="B92" i="1"/>
  <c r="C92" i="1"/>
  <c r="D92" i="1"/>
  <c r="E92" i="1"/>
  <c r="F92" i="1"/>
  <c r="G92" i="1"/>
  <c r="H92" i="1"/>
  <c r="I92" i="1"/>
  <c r="J92" i="1"/>
  <c r="K92" i="1"/>
  <c r="L92" i="1"/>
  <c r="Q92" i="1"/>
  <c r="R92" i="1"/>
  <c r="S92" i="1"/>
  <c r="T92" i="1"/>
  <c r="U92" i="1"/>
  <c r="V92" i="1"/>
  <c r="W92" i="1"/>
  <c r="X92" i="1"/>
  <c r="Y92" i="1"/>
  <c r="Z92" i="1"/>
  <c r="AA92" i="1"/>
  <c r="A93" i="1"/>
  <c r="B93" i="1"/>
  <c r="C93" i="1"/>
  <c r="D93" i="1"/>
  <c r="E93" i="1"/>
  <c r="F93" i="1"/>
  <c r="G93" i="1"/>
  <c r="H93" i="1"/>
  <c r="I93" i="1"/>
  <c r="J93" i="1"/>
  <c r="K93" i="1"/>
  <c r="P93" i="1"/>
  <c r="Q93" i="1"/>
  <c r="R93" i="1"/>
  <c r="S93" i="1"/>
  <c r="T93" i="1"/>
  <c r="U93" i="1"/>
  <c r="V93" i="1"/>
  <c r="W93" i="1"/>
  <c r="X93" i="1"/>
  <c r="Y93" i="1"/>
  <c r="Z93" i="1"/>
  <c r="AA93" i="1"/>
  <c r="A94" i="1"/>
  <c r="B94" i="1"/>
  <c r="C94" i="1"/>
  <c r="D94" i="1"/>
  <c r="E94" i="1"/>
  <c r="F94" i="1"/>
  <c r="G94" i="1"/>
  <c r="H94" i="1"/>
  <c r="I94" i="1"/>
  <c r="J94" i="1"/>
  <c r="K94" i="1"/>
  <c r="M94" i="1"/>
  <c r="O94" i="1"/>
  <c r="Q94" i="1"/>
  <c r="R94" i="1"/>
  <c r="S94" i="1"/>
  <c r="T94" i="1"/>
  <c r="U94" i="1"/>
  <c r="V94" i="1"/>
  <c r="W94" i="1"/>
  <c r="X94" i="1"/>
  <c r="Y94" i="1"/>
  <c r="Z94" i="1"/>
  <c r="AA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O95" i="1"/>
  <c r="Q95" i="1"/>
  <c r="R95" i="1"/>
  <c r="S95" i="1"/>
  <c r="T95" i="1"/>
  <c r="U95" i="1"/>
  <c r="V95" i="1"/>
  <c r="W95" i="1"/>
  <c r="X95" i="1"/>
  <c r="Y95" i="1"/>
  <c r="Z95" i="1"/>
  <c r="AA95" i="1"/>
  <c r="A96" i="1"/>
  <c r="B96" i="1"/>
  <c r="C96" i="1"/>
  <c r="D96" i="1"/>
  <c r="E96" i="1"/>
  <c r="F96" i="1"/>
  <c r="G96" i="1"/>
  <c r="H96" i="1"/>
  <c r="I96" i="1"/>
  <c r="J96" i="1"/>
  <c r="K96" i="1"/>
  <c r="L96" i="1"/>
  <c r="Q96" i="1"/>
  <c r="R96" i="1"/>
  <c r="S96" i="1"/>
  <c r="T96" i="1"/>
  <c r="U96" i="1"/>
  <c r="V96" i="1"/>
  <c r="W96" i="1"/>
  <c r="X96" i="1"/>
  <c r="Y96" i="1"/>
  <c r="Z96" i="1"/>
  <c r="AA96" i="1"/>
  <c r="A97" i="1"/>
  <c r="B97" i="1"/>
  <c r="C97" i="1"/>
  <c r="D97" i="1"/>
  <c r="E97" i="1"/>
  <c r="F97" i="1"/>
  <c r="G97" i="1"/>
  <c r="H97" i="1"/>
  <c r="I97" i="1"/>
  <c r="J97" i="1"/>
  <c r="K97" i="1"/>
  <c r="N97" i="1"/>
  <c r="Q97" i="1"/>
  <c r="R97" i="1"/>
  <c r="S97" i="1"/>
  <c r="T97" i="1"/>
  <c r="U97" i="1"/>
  <c r="V97" i="1"/>
  <c r="W97" i="1"/>
  <c r="X97" i="1"/>
  <c r="Y97" i="1"/>
  <c r="Z97" i="1"/>
  <c r="AA97" i="1"/>
  <c r="A98" i="1"/>
  <c r="B98" i="1"/>
  <c r="C98" i="1"/>
  <c r="D98" i="1"/>
  <c r="E98" i="1"/>
  <c r="F98" i="1"/>
  <c r="G98" i="1"/>
  <c r="H98" i="1"/>
  <c r="I98" i="1"/>
  <c r="J98" i="1"/>
  <c r="K98" i="1"/>
  <c r="N98" i="1"/>
  <c r="Q98" i="1"/>
  <c r="R98" i="1"/>
  <c r="S98" i="1"/>
  <c r="T98" i="1"/>
  <c r="U98" i="1"/>
  <c r="V98" i="1"/>
  <c r="W98" i="1"/>
  <c r="X98" i="1"/>
  <c r="Y98" i="1"/>
  <c r="Z98" i="1"/>
  <c r="AA98" i="1"/>
  <c r="A99" i="1"/>
  <c r="B99" i="1"/>
  <c r="C99" i="1"/>
  <c r="D99" i="1"/>
  <c r="E99" i="1"/>
  <c r="F99" i="1"/>
  <c r="G99" i="1"/>
  <c r="H99" i="1"/>
  <c r="I99" i="1"/>
  <c r="J99" i="1"/>
  <c r="K99" i="1"/>
  <c r="Q99" i="1"/>
  <c r="R99" i="1"/>
  <c r="S99" i="1"/>
  <c r="T99" i="1"/>
  <c r="U99" i="1"/>
  <c r="V99" i="1"/>
  <c r="W99" i="1"/>
  <c r="X99" i="1"/>
  <c r="Y99" i="1"/>
  <c r="Z99" i="1"/>
  <c r="AA99" i="1"/>
  <c r="A100" i="1"/>
  <c r="B100" i="1"/>
  <c r="C100" i="1"/>
  <c r="D100" i="1"/>
  <c r="E100" i="1"/>
  <c r="F100" i="1"/>
  <c r="G100" i="1"/>
  <c r="H100" i="1"/>
  <c r="I100" i="1"/>
  <c r="J100" i="1"/>
  <c r="K100" i="1"/>
  <c r="Q100" i="1"/>
  <c r="R100" i="1"/>
  <c r="S100" i="1"/>
  <c r="T100" i="1"/>
  <c r="U100" i="1"/>
  <c r="V100" i="1"/>
  <c r="W100" i="1"/>
  <c r="X100" i="1"/>
  <c r="Y100" i="1"/>
  <c r="Z100" i="1"/>
  <c r="AA100" i="1"/>
  <c r="A101" i="1"/>
  <c r="B101" i="1"/>
  <c r="C101" i="1"/>
  <c r="D101" i="1"/>
  <c r="E101" i="1"/>
  <c r="F101" i="1"/>
  <c r="G101" i="1"/>
  <c r="H101" i="1"/>
  <c r="I101" i="1"/>
  <c r="J101" i="1"/>
  <c r="K101" i="1"/>
  <c r="O101" i="1"/>
  <c r="Q101" i="1"/>
  <c r="R101" i="1"/>
  <c r="S101" i="1"/>
  <c r="T101" i="1"/>
  <c r="U101" i="1"/>
  <c r="V101" i="1"/>
  <c r="W101" i="1"/>
  <c r="X101" i="1"/>
  <c r="Y101" i="1"/>
  <c r="Z101" i="1"/>
  <c r="AA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O102" i="1"/>
  <c r="Q102" i="1"/>
  <c r="R102" i="1"/>
  <c r="S102" i="1"/>
  <c r="T102" i="1"/>
  <c r="U102" i="1"/>
  <c r="V102" i="1"/>
  <c r="W102" i="1"/>
  <c r="X102" i="1"/>
  <c r="Y102" i="1"/>
  <c r="Z102" i="1"/>
  <c r="AA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N103" i="1"/>
  <c r="O103" i="1"/>
  <c r="Q103" i="1"/>
  <c r="R103" i="1"/>
  <c r="S103" i="1"/>
  <c r="T103" i="1"/>
  <c r="U103" i="1"/>
  <c r="V103" i="1"/>
  <c r="W103" i="1"/>
  <c r="X103" i="1"/>
  <c r="Y103" i="1"/>
  <c r="Z103" i="1"/>
  <c r="AA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Q104" i="1"/>
  <c r="R104" i="1"/>
  <c r="S104" i="1"/>
  <c r="T104" i="1"/>
  <c r="U104" i="1"/>
  <c r="V104" i="1"/>
  <c r="W104" i="1"/>
  <c r="X104" i="1"/>
  <c r="Y104" i="1"/>
  <c r="Z104" i="1"/>
  <c r="AA104" i="1"/>
  <c r="A105" i="1"/>
  <c r="B105" i="1"/>
  <c r="C105" i="1"/>
  <c r="D105" i="1"/>
  <c r="E105" i="1"/>
  <c r="F105" i="1"/>
  <c r="G105" i="1"/>
  <c r="H105" i="1"/>
  <c r="I105" i="1"/>
  <c r="J105" i="1"/>
  <c r="K105" i="1"/>
  <c r="Q105" i="1"/>
  <c r="R105" i="1"/>
  <c r="S105" i="1"/>
  <c r="T105" i="1"/>
  <c r="U105" i="1"/>
  <c r="V105" i="1"/>
  <c r="W105" i="1"/>
  <c r="X105" i="1"/>
  <c r="Y105" i="1"/>
  <c r="Z105" i="1"/>
  <c r="AA105" i="1"/>
  <c r="A106" i="1"/>
  <c r="B106" i="1"/>
  <c r="C106" i="1"/>
  <c r="D106" i="1"/>
  <c r="E106" i="1"/>
  <c r="F106" i="1"/>
  <c r="G106" i="1"/>
  <c r="H106" i="1"/>
  <c r="I106" i="1"/>
  <c r="J106" i="1"/>
  <c r="K106" i="1"/>
  <c r="M106" i="1"/>
  <c r="O106" i="1"/>
  <c r="Q106" i="1"/>
  <c r="R106" i="1"/>
  <c r="S106" i="1"/>
  <c r="T106" i="1"/>
  <c r="U106" i="1"/>
  <c r="V106" i="1"/>
  <c r="W106" i="1"/>
  <c r="X106" i="1"/>
  <c r="Y106" i="1"/>
  <c r="Z106" i="1"/>
  <c r="AA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O107" i="1"/>
  <c r="Q107" i="1"/>
  <c r="R107" i="1"/>
  <c r="S107" i="1"/>
  <c r="T107" i="1"/>
  <c r="U107" i="1"/>
  <c r="V107" i="1"/>
  <c r="W107" i="1"/>
  <c r="X107" i="1"/>
  <c r="Y107" i="1"/>
  <c r="Z107" i="1"/>
  <c r="AA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Q108" i="1"/>
  <c r="R108" i="1"/>
  <c r="S108" i="1"/>
  <c r="T108" i="1"/>
  <c r="U108" i="1"/>
  <c r="V108" i="1"/>
  <c r="W108" i="1"/>
  <c r="X108" i="1"/>
  <c r="Y108" i="1"/>
  <c r="Z108" i="1"/>
  <c r="AA108" i="1"/>
  <c r="A109" i="1"/>
  <c r="B109" i="1"/>
  <c r="C109" i="1"/>
  <c r="D109" i="1"/>
  <c r="E109" i="1"/>
  <c r="F109" i="1"/>
  <c r="G109" i="1"/>
  <c r="H109" i="1"/>
  <c r="I109" i="1"/>
  <c r="J109" i="1"/>
  <c r="K109" i="1"/>
  <c r="N109" i="1"/>
  <c r="Q109" i="1"/>
  <c r="R109" i="1"/>
  <c r="S109" i="1"/>
  <c r="T109" i="1"/>
  <c r="U109" i="1"/>
  <c r="V109" i="1"/>
  <c r="W109" i="1"/>
  <c r="X109" i="1"/>
  <c r="Y109" i="1"/>
  <c r="Z109" i="1"/>
  <c r="AA109" i="1"/>
  <c r="A110" i="1"/>
  <c r="B110" i="1"/>
  <c r="C110" i="1"/>
  <c r="D110" i="1"/>
  <c r="E110" i="1"/>
  <c r="F110" i="1"/>
  <c r="G110" i="1"/>
  <c r="H110" i="1"/>
  <c r="I110" i="1"/>
  <c r="J110" i="1"/>
  <c r="K110" i="1"/>
  <c r="N110" i="1"/>
  <c r="Q110" i="1"/>
  <c r="R110" i="1"/>
  <c r="S110" i="1"/>
  <c r="T110" i="1"/>
  <c r="U110" i="1"/>
  <c r="V110" i="1"/>
  <c r="W110" i="1"/>
  <c r="X110" i="1"/>
  <c r="Y110" i="1"/>
  <c r="Z110" i="1"/>
  <c r="AA11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A56" i="1"/>
  <c r="A67" i="1"/>
  <c r="B67" i="1"/>
  <c r="C67" i="1"/>
  <c r="D67" i="1"/>
  <c r="E67" i="1"/>
  <c r="H67" i="1"/>
  <c r="I67" i="1"/>
  <c r="J67" i="1"/>
  <c r="K67" i="1"/>
  <c r="Q67" i="1"/>
  <c r="R67" i="1"/>
  <c r="S67" i="1"/>
  <c r="T67" i="1"/>
  <c r="U67" i="1"/>
  <c r="V67" i="1"/>
  <c r="W67" i="1"/>
  <c r="X67" i="1"/>
  <c r="Y67" i="1"/>
  <c r="Z67" i="1"/>
  <c r="AA67" i="1"/>
  <c r="A66" i="1"/>
  <c r="B66" i="1"/>
  <c r="C66" i="1"/>
  <c r="D66" i="1"/>
  <c r="E66" i="1"/>
  <c r="H66" i="1"/>
  <c r="I66" i="1"/>
  <c r="J66" i="1"/>
  <c r="K66" i="1"/>
  <c r="Q66" i="1"/>
  <c r="R66" i="1"/>
  <c r="S66" i="1"/>
  <c r="T66" i="1"/>
  <c r="U66" i="1"/>
  <c r="V66" i="1"/>
  <c r="W66" i="1"/>
  <c r="X66" i="1"/>
  <c r="Y66" i="1"/>
  <c r="Z66" i="1"/>
  <c r="AA66" i="1"/>
  <c r="A57" i="1"/>
  <c r="B57" i="1"/>
  <c r="C57" i="1"/>
  <c r="D57" i="1"/>
  <c r="E57" i="1"/>
  <c r="H57" i="1"/>
  <c r="I57" i="1"/>
  <c r="J57" i="1"/>
  <c r="K57" i="1"/>
  <c r="Q57" i="1"/>
  <c r="R57" i="1"/>
  <c r="S57" i="1"/>
  <c r="T57" i="1"/>
  <c r="U57" i="1"/>
  <c r="V57" i="1"/>
  <c r="W57" i="1"/>
  <c r="Y57" i="1"/>
  <c r="Z57" i="1"/>
  <c r="AA57" i="1"/>
  <c r="A58" i="1"/>
  <c r="B58" i="1"/>
  <c r="C58" i="1"/>
  <c r="D58" i="1"/>
  <c r="E58" i="1"/>
  <c r="H58" i="1"/>
  <c r="I58" i="1"/>
  <c r="J58" i="1"/>
  <c r="K58" i="1"/>
  <c r="Q58" i="1"/>
  <c r="R58" i="1"/>
  <c r="S58" i="1"/>
  <c r="T58" i="1"/>
  <c r="U58" i="1"/>
  <c r="V58" i="1"/>
  <c r="W58" i="1"/>
  <c r="X58" i="1"/>
  <c r="Y58" i="1"/>
  <c r="Z58" i="1"/>
  <c r="AA58" i="1"/>
  <c r="A59" i="1"/>
  <c r="B59" i="1"/>
  <c r="C59" i="1"/>
  <c r="D59" i="1"/>
  <c r="E59" i="1"/>
  <c r="H59" i="1"/>
  <c r="I59" i="1"/>
  <c r="J59" i="1"/>
  <c r="K59" i="1"/>
  <c r="Q59" i="1"/>
  <c r="R59" i="1"/>
  <c r="S59" i="1"/>
  <c r="T59" i="1"/>
  <c r="U59" i="1"/>
  <c r="V59" i="1"/>
  <c r="W59" i="1"/>
  <c r="X59" i="1"/>
  <c r="Y59" i="1"/>
  <c r="Z59" i="1"/>
  <c r="AA59" i="1"/>
  <c r="A60" i="1"/>
  <c r="B60" i="1"/>
  <c r="C60" i="1"/>
  <c r="D60" i="1"/>
  <c r="E60" i="1"/>
  <c r="H60" i="1"/>
  <c r="I60" i="1"/>
  <c r="J60" i="1"/>
  <c r="K60" i="1"/>
  <c r="Q60" i="1"/>
  <c r="R60" i="1"/>
  <c r="S60" i="1"/>
  <c r="T60" i="1"/>
  <c r="U60" i="1"/>
  <c r="V60" i="1"/>
  <c r="W60" i="1"/>
  <c r="X60" i="1"/>
  <c r="Y60" i="1"/>
  <c r="Z60" i="1"/>
  <c r="AA60" i="1"/>
  <c r="A61" i="1"/>
  <c r="B61" i="1"/>
  <c r="C61" i="1"/>
  <c r="D61" i="1"/>
  <c r="E61" i="1"/>
  <c r="H61" i="1"/>
  <c r="I61" i="1"/>
  <c r="J61" i="1"/>
  <c r="K61" i="1"/>
  <c r="Q61" i="1"/>
  <c r="R61" i="1"/>
  <c r="S61" i="1"/>
  <c r="T61" i="1"/>
  <c r="U61" i="1"/>
  <c r="V61" i="1"/>
  <c r="W61" i="1"/>
  <c r="X61" i="1"/>
  <c r="Y61" i="1"/>
  <c r="Z61" i="1"/>
  <c r="AA61" i="1"/>
  <c r="A62" i="1"/>
  <c r="B62" i="1"/>
  <c r="C62" i="1"/>
  <c r="D62" i="1"/>
  <c r="E62" i="1"/>
  <c r="H62" i="1"/>
  <c r="I62" i="1"/>
  <c r="J62" i="1"/>
  <c r="K62" i="1"/>
  <c r="Q62" i="1"/>
  <c r="R62" i="1"/>
  <c r="S62" i="1"/>
  <c r="T62" i="1"/>
  <c r="U62" i="1"/>
  <c r="V62" i="1"/>
  <c r="W62" i="1"/>
  <c r="X62" i="1"/>
  <c r="Y62" i="1"/>
  <c r="Z62" i="1"/>
  <c r="AA62" i="1"/>
  <c r="A63" i="1"/>
  <c r="B63" i="1"/>
  <c r="C63" i="1"/>
  <c r="D63" i="1"/>
  <c r="E63" i="1"/>
  <c r="H63" i="1"/>
  <c r="I63" i="1"/>
  <c r="J63" i="1"/>
  <c r="K63" i="1"/>
  <c r="Q63" i="1"/>
  <c r="R63" i="1"/>
  <c r="S63" i="1"/>
  <c r="T63" i="1"/>
  <c r="U63" i="1"/>
  <c r="V63" i="1"/>
  <c r="W63" i="1"/>
  <c r="Y63" i="1"/>
  <c r="Z63" i="1"/>
  <c r="AA63" i="1"/>
  <c r="A64" i="1"/>
  <c r="B64" i="1"/>
  <c r="C64" i="1"/>
  <c r="D64" i="1"/>
  <c r="E64" i="1"/>
  <c r="H64" i="1"/>
  <c r="I64" i="1"/>
  <c r="J64" i="1"/>
  <c r="K64" i="1"/>
  <c r="Q64" i="1"/>
  <c r="R64" i="1"/>
  <c r="S64" i="1"/>
  <c r="T64" i="1"/>
  <c r="U64" i="1"/>
  <c r="V64" i="1"/>
  <c r="W64" i="1"/>
  <c r="X64" i="1"/>
  <c r="Y64" i="1"/>
  <c r="Z64" i="1"/>
  <c r="AA64" i="1"/>
  <c r="A65" i="1"/>
  <c r="B65" i="1"/>
  <c r="C65" i="1"/>
  <c r="D65" i="1"/>
  <c r="E65" i="1"/>
  <c r="H65" i="1"/>
  <c r="I65" i="1"/>
  <c r="J65" i="1"/>
  <c r="K65" i="1"/>
  <c r="Q65" i="1"/>
  <c r="R65" i="1"/>
  <c r="S65" i="1"/>
  <c r="T65" i="1"/>
  <c r="U65" i="1"/>
  <c r="V65" i="1"/>
  <c r="W65" i="1"/>
  <c r="X65" i="1"/>
  <c r="Y65" i="1"/>
  <c r="Z65" i="1"/>
  <c r="AA65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2" i="1"/>
  <c r="G3" i="3"/>
  <c r="G4" i="3"/>
  <c r="P2" i="1" s="1"/>
  <c r="G5" i="3"/>
  <c r="P3" i="1" s="1"/>
  <c r="G6" i="3"/>
  <c r="P4" i="1" s="1"/>
  <c r="G7" i="3"/>
  <c r="P5" i="1" s="1"/>
  <c r="G8" i="3"/>
  <c r="P6" i="1" s="1"/>
  <c r="G9" i="3"/>
  <c r="P7" i="1" s="1"/>
  <c r="G10" i="3"/>
  <c r="P8" i="1" s="1"/>
  <c r="G11" i="3"/>
  <c r="P9" i="1" s="1"/>
  <c r="G12" i="3"/>
  <c r="P10" i="1" s="1"/>
  <c r="G13" i="3"/>
  <c r="P11" i="1" s="1"/>
  <c r="G14" i="3"/>
  <c r="P12" i="1" s="1"/>
  <c r="G15" i="3"/>
  <c r="P13" i="1" s="1"/>
  <c r="G16" i="3"/>
  <c r="P14" i="1" s="1"/>
  <c r="G17" i="3"/>
  <c r="P15" i="1" s="1"/>
  <c r="G18" i="3"/>
  <c r="P16" i="1" s="1"/>
  <c r="G19" i="3"/>
  <c r="P17" i="1" s="1"/>
  <c r="G20" i="3"/>
  <c r="P18" i="1" s="1"/>
  <c r="G21" i="3"/>
  <c r="P19" i="1" s="1"/>
  <c r="G22" i="3"/>
  <c r="P20" i="1" s="1"/>
  <c r="G23" i="3"/>
  <c r="P21" i="1" s="1"/>
  <c r="G24" i="3"/>
  <c r="P22" i="1" s="1"/>
  <c r="G25" i="3"/>
  <c r="P23" i="1" s="1"/>
  <c r="G26" i="3"/>
  <c r="P24" i="1" s="1"/>
  <c r="G27" i="3"/>
  <c r="P25" i="1" s="1"/>
  <c r="G28" i="3"/>
  <c r="P26" i="1" s="1"/>
  <c r="G29" i="3"/>
  <c r="P27" i="1" s="1"/>
  <c r="G30" i="3"/>
  <c r="P28" i="1" s="1"/>
  <c r="G31" i="3"/>
  <c r="P29" i="1" s="1"/>
  <c r="G32" i="3"/>
  <c r="P30" i="1" s="1"/>
  <c r="G33" i="3"/>
  <c r="P31" i="1" s="1"/>
  <c r="G34" i="3"/>
  <c r="P32" i="1" s="1"/>
  <c r="G35" i="3"/>
  <c r="P33" i="1" s="1"/>
  <c r="G36" i="3"/>
  <c r="P34" i="1" s="1"/>
  <c r="G37" i="3"/>
  <c r="P35" i="1" s="1"/>
  <c r="G38" i="3"/>
  <c r="P36" i="1" s="1"/>
  <c r="G39" i="3"/>
  <c r="P37" i="1" s="1"/>
  <c r="G40" i="3"/>
  <c r="P38" i="1" s="1"/>
  <c r="G41" i="3"/>
  <c r="P39" i="1" s="1"/>
  <c r="G42" i="3"/>
  <c r="P40" i="1" s="1"/>
  <c r="G43" i="3"/>
  <c r="P41" i="1" s="1"/>
  <c r="G44" i="3"/>
  <c r="P42" i="1" s="1"/>
  <c r="G45" i="3"/>
  <c r="P43" i="1" s="1"/>
  <c r="G46" i="3"/>
  <c r="P44" i="1" s="1"/>
  <c r="G47" i="3"/>
  <c r="P45" i="1" s="1"/>
  <c r="G48" i="3"/>
  <c r="P46" i="1" s="1"/>
  <c r="G49" i="3"/>
  <c r="P47" i="1" s="1"/>
  <c r="G50" i="3"/>
  <c r="P48" i="1" s="1"/>
  <c r="G51" i="3"/>
  <c r="P49" i="1" s="1"/>
  <c r="G52" i="3"/>
  <c r="P50" i="1" s="1"/>
  <c r="G53" i="3"/>
  <c r="P51" i="1" s="1"/>
  <c r="G54" i="3"/>
  <c r="P52" i="1" s="1"/>
  <c r="G55" i="3"/>
  <c r="P53" i="1" s="1"/>
  <c r="G56" i="3"/>
  <c r="P54" i="1" s="1"/>
  <c r="G57" i="3"/>
  <c r="P55" i="1" s="1"/>
  <c r="G58" i="3"/>
  <c r="P56" i="1" s="1"/>
  <c r="G59" i="3"/>
  <c r="P57" i="1" s="1"/>
  <c r="G60" i="3"/>
  <c r="P58" i="1" s="1"/>
  <c r="G61" i="3"/>
  <c r="P59" i="1" s="1"/>
  <c r="G62" i="3"/>
  <c r="P60" i="1" s="1"/>
  <c r="G63" i="3"/>
  <c r="P61" i="1" s="1"/>
  <c r="G64" i="3"/>
  <c r="P62" i="1" s="1"/>
  <c r="G65" i="3"/>
  <c r="P63" i="1" s="1"/>
  <c r="G66" i="3"/>
  <c r="P64" i="1" s="1"/>
  <c r="G67" i="3"/>
  <c r="P65" i="1" s="1"/>
  <c r="G68" i="3"/>
  <c r="P66" i="1" s="1"/>
  <c r="G69" i="3"/>
  <c r="P67" i="1" s="1"/>
  <c r="G70" i="3"/>
  <c r="P68" i="1" s="1"/>
  <c r="G71" i="3"/>
  <c r="P69" i="1" s="1"/>
  <c r="G72" i="3"/>
  <c r="P70" i="1" s="1"/>
  <c r="G73" i="3"/>
  <c r="P71" i="1" s="1"/>
  <c r="G74" i="3"/>
  <c r="P72" i="1" s="1"/>
  <c r="G75" i="3"/>
  <c r="P73" i="1" s="1"/>
  <c r="G76" i="3"/>
  <c r="P74" i="1" s="1"/>
  <c r="G77" i="3"/>
  <c r="P75" i="1" s="1"/>
  <c r="G78" i="3"/>
  <c r="P76" i="1" s="1"/>
  <c r="G79" i="3"/>
  <c r="G80" i="3"/>
  <c r="P78" i="1" s="1"/>
  <c r="G81" i="3"/>
  <c r="P79" i="1" s="1"/>
  <c r="G82" i="3"/>
  <c r="P80" i="1" s="1"/>
  <c r="G83" i="3"/>
  <c r="G84" i="3"/>
  <c r="P82" i="1" s="1"/>
  <c r="G85" i="3"/>
  <c r="P83" i="1" s="1"/>
  <c r="G86" i="3"/>
  <c r="P84" i="1" s="1"/>
  <c r="G87" i="3"/>
  <c r="P85" i="1" s="1"/>
  <c r="G88" i="3"/>
  <c r="P86" i="1" s="1"/>
  <c r="G89" i="3"/>
  <c r="P87" i="1" s="1"/>
  <c r="G90" i="3"/>
  <c r="P88" i="1" s="1"/>
  <c r="G91" i="3"/>
  <c r="P89" i="1" s="1"/>
  <c r="G92" i="3"/>
  <c r="P90" i="1" s="1"/>
  <c r="G93" i="3"/>
  <c r="P91" i="1" s="1"/>
  <c r="G94" i="3"/>
  <c r="P92" i="1" s="1"/>
  <c r="G95" i="3"/>
  <c r="G96" i="3"/>
  <c r="P94" i="1" s="1"/>
  <c r="G97" i="3"/>
  <c r="P95" i="1" s="1"/>
  <c r="G98" i="3"/>
  <c r="P96" i="1" s="1"/>
  <c r="G99" i="3"/>
  <c r="P97" i="1" s="1"/>
  <c r="G100" i="3"/>
  <c r="P98" i="1" s="1"/>
  <c r="G101" i="3"/>
  <c r="P99" i="1" s="1"/>
  <c r="G102" i="3"/>
  <c r="P100" i="1" s="1"/>
  <c r="G103" i="3"/>
  <c r="P101" i="1" s="1"/>
  <c r="G104" i="3"/>
  <c r="P102" i="1" s="1"/>
  <c r="G105" i="3"/>
  <c r="P103" i="1" s="1"/>
  <c r="G106" i="3"/>
  <c r="P104" i="1" s="1"/>
  <c r="G107" i="3"/>
  <c r="P105" i="1" s="1"/>
  <c r="G108" i="3"/>
  <c r="P106" i="1" s="1"/>
  <c r="G109" i="3"/>
  <c r="P107" i="1" s="1"/>
  <c r="G110" i="3"/>
  <c r="P108" i="1" s="1"/>
  <c r="G111" i="3"/>
  <c r="P109" i="1" s="1"/>
  <c r="G112" i="3"/>
  <c r="P110" i="1" s="1"/>
  <c r="G113" i="3"/>
  <c r="P111" i="1" s="1"/>
  <c r="G114" i="3"/>
  <c r="G115" i="3"/>
  <c r="G116" i="3"/>
  <c r="G117" i="3"/>
  <c r="G118" i="3"/>
  <c r="G119" i="3"/>
  <c r="G120" i="3"/>
  <c r="G121" i="3"/>
  <c r="G122" i="3"/>
  <c r="G123" i="3"/>
  <c r="G124" i="3"/>
  <c r="G125" i="3"/>
  <c r="F4" i="3"/>
  <c r="O2" i="1" s="1"/>
  <c r="F5" i="3"/>
  <c r="O3" i="1" s="1"/>
  <c r="F6" i="3"/>
  <c r="O4" i="1" s="1"/>
  <c r="F7" i="3"/>
  <c r="O5" i="1" s="1"/>
  <c r="F8" i="3"/>
  <c r="O6" i="1" s="1"/>
  <c r="F9" i="3"/>
  <c r="O7" i="1" s="1"/>
  <c r="F10" i="3"/>
  <c r="O8" i="1" s="1"/>
  <c r="F11" i="3"/>
  <c r="O9" i="1" s="1"/>
  <c r="F12" i="3"/>
  <c r="O10" i="1" s="1"/>
  <c r="F13" i="3"/>
  <c r="O11" i="1" s="1"/>
  <c r="F14" i="3"/>
  <c r="O12" i="1" s="1"/>
  <c r="F15" i="3"/>
  <c r="O13" i="1" s="1"/>
  <c r="F16" i="3"/>
  <c r="O14" i="1" s="1"/>
  <c r="F17" i="3"/>
  <c r="O15" i="1" s="1"/>
  <c r="F18" i="3"/>
  <c r="O16" i="1" s="1"/>
  <c r="F19" i="3"/>
  <c r="O17" i="1" s="1"/>
  <c r="F20" i="3"/>
  <c r="O18" i="1" s="1"/>
  <c r="F21" i="3"/>
  <c r="O19" i="1" s="1"/>
  <c r="F22" i="3"/>
  <c r="O20" i="1" s="1"/>
  <c r="F23" i="3"/>
  <c r="O21" i="1" s="1"/>
  <c r="F24" i="3"/>
  <c r="O22" i="1" s="1"/>
  <c r="F25" i="3"/>
  <c r="O23" i="1" s="1"/>
  <c r="F26" i="3"/>
  <c r="O24" i="1" s="1"/>
  <c r="F27" i="3"/>
  <c r="O25" i="1" s="1"/>
  <c r="F28" i="3"/>
  <c r="O26" i="1" s="1"/>
  <c r="F29" i="3"/>
  <c r="O27" i="1" s="1"/>
  <c r="F30" i="3"/>
  <c r="O28" i="1" s="1"/>
  <c r="F31" i="3"/>
  <c r="O29" i="1" s="1"/>
  <c r="F32" i="3"/>
  <c r="O30" i="1" s="1"/>
  <c r="F33" i="3"/>
  <c r="O31" i="1" s="1"/>
  <c r="F34" i="3"/>
  <c r="O32" i="1" s="1"/>
  <c r="F35" i="3"/>
  <c r="O33" i="1" s="1"/>
  <c r="F36" i="3"/>
  <c r="O34" i="1" s="1"/>
  <c r="F37" i="3"/>
  <c r="O35" i="1" s="1"/>
  <c r="F38" i="3"/>
  <c r="O36" i="1" s="1"/>
  <c r="F39" i="3"/>
  <c r="O37" i="1" s="1"/>
  <c r="F40" i="3"/>
  <c r="O38" i="1" s="1"/>
  <c r="F41" i="3"/>
  <c r="O39" i="1" s="1"/>
  <c r="F42" i="3"/>
  <c r="O40" i="1" s="1"/>
  <c r="F43" i="3"/>
  <c r="O41" i="1" s="1"/>
  <c r="F44" i="3"/>
  <c r="O42" i="1" s="1"/>
  <c r="F45" i="3"/>
  <c r="O43" i="1" s="1"/>
  <c r="F46" i="3"/>
  <c r="O44" i="1" s="1"/>
  <c r="F47" i="3"/>
  <c r="O45" i="1" s="1"/>
  <c r="F48" i="3"/>
  <c r="O46" i="1" s="1"/>
  <c r="F49" i="3"/>
  <c r="O47" i="1" s="1"/>
  <c r="F50" i="3"/>
  <c r="O48" i="1" s="1"/>
  <c r="F51" i="3"/>
  <c r="O49" i="1" s="1"/>
  <c r="F52" i="3"/>
  <c r="O50" i="1" s="1"/>
  <c r="F53" i="3"/>
  <c r="O51" i="1" s="1"/>
  <c r="F54" i="3"/>
  <c r="O52" i="1" s="1"/>
  <c r="F55" i="3"/>
  <c r="O53" i="1" s="1"/>
  <c r="F56" i="3"/>
  <c r="O54" i="1" s="1"/>
  <c r="F57" i="3"/>
  <c r="O55" i="1" s="1"/>
  <c r="F58" i="3"/>
  <c r="O56" i="1" s="1"/>
  <c r="F59" i="3"/>
  <c r="O57" i="1" s="1"/>
  <c r="F60" i="3"/>
  <c r="O58" i="1" s="1"/>
  <c r="F61" i="3"/>
  <c r="O59" i="1" s="1"/>
  <c r="F62" i="3"/>
  <c r="O60" i="1" s="1"/>
  <c r="F63" i="3"/>
  <c r="O61" i="1" s="1"/>
  <c r="F64" i="3"/>
  <c r="O62" i="1" s="1"/>
  <c r="F65" i="3"/>
  <c r="O63" i="1" s="1"/>
  <c r="F66" i="3"/>
  <c r="O64" i="1" s="1"/>
  <c r="F67" i="3"/>
  <c r="O65" i="1" s="1"/>
  <c r="F68" i="3"/>
  <c r="O66" i="1" s="1"/>
  <c r="F69" i="3"/>
  <c r="O67" i="1" s="1"/>
  <c r="F70" i="3"/>
  <c r="O68" i="1" s="1"/>
  <c r="F71" i="3"/>
  <c r="O69" i="1" s="1"/>
  <c r="F72" i="3"/>
  <c r="O70" i="1" s="1"/>
  <c r="F73" i="3"/>
  <c r="F74" i="3"/>
  <c r="O72" i="1" s="1"/>
  <c r="F75" i="3"/>
  <c r="O73" i="1" s="1"/>
  <c r="F76" i="3"/>
  <c r="O74" i="1" s="1"/>
  <c r="F77" i="3"/>
  <c r="O75" i="1" s="1"/>
  <c r="F78" i="3"/>
  <c r="O76" i="1" s="1"/>
  <c r="F79" i="3"/>
  <c r="F80" i="3"/>
  <c r="F81" i="3"/>
  <c r="O79" i="1" s="1"/>
  <c r="F82" i="3"/>
  <c r="O80" i="1" s="1"/>
  <c r="F83" i="3"/>
  <c r="O81" i="1" s="1"/>
  <c r="F84" i="3"/>
  <c r="F85" i="3"/>
  <c r="O83" i="1" s="1"/>
  <c r="F86" i="3"/>
  <c r="O84" i="1" s="1"/>
  <c r="F87" i="3"/>
  <c r="O85" i="1" s="1"/>
  <c r="F88" i="3"/>
  <c r="O86" i="1" s="1"/>
  <c r="F89" i="3"/>
  <c r="O87" i="1" s="1"/>
  <c r="F90" i="3"/>
  <c r="O88" i="1" s="1"/>
  <c r="F91" i="3"/>
  <c r="F92" i="3"/>
  <c r="F93" i="3"/>
  <c r="F94" i="3"/>
  <c r="O92" i="1" s="1"/>
  <c r="F95" i="3"/>
  <c r="O93" i="1" s="1"/>
  <c r="F96" i="3"/>
  <c r="F97" i="3"/>
  <c r="F98" i="3"/>
  <c r="O96" i="1" s="1"/>
  <c r="F99" i="3"/>
  <c r="O97" i="1" s="1"/>
  <c r="F100" i="3"/>
  <c r="O98" i="1" s="1"/>
  <c r="F101" i="3"/>
  <c r="O99" i="1" s="1"/>
  <c r="F102" i="3"/>
  <c r="O100" i="1" s="1"/>
  <c r="F103" i="3"/>
  <c r="F104" i="3"/>
  <c r="F105" i="3"/>
  <c r="F106" i="3"/>
  <c r="O104" i="1" s="1"/>
  <c r="F107" i="3"/>
  <c r="O105" i="1" s="1"/>
  <c r="F108" i="3"/>
  <c r="F109" i="3"/>
  <c r="F110" i="3"/>
  <c r="O108" i="1" s="1"/>
  <c r="F111" i="3"/>
  <c r="O109" i="1" s="1"/>
  <c r="F112" i="3"/>
  <c r="O110" i="1" s="1"/>
  <c r="F113" i="3"/>
  <c r="O111" i="1" s="1"/>
  <c r="F114" i="3"/>
  <c r="F115" i="3"/>
  <c r="F116" i="3"/>
  <c r="F117" i="3"/>
  <c r="F118" i="3"/>
  <c r="F119" i="3"/>
  <c r="F120" i="3"/>
  <c r="F121" i="3"/>
  <c r="F122" i="3"/>
  <c r="F123" i="3"/>
  <c r="F124" i="3"/>
  <c r="F125" i="3"/>
  <c r="F3" i="3"/>
  <c r="C3" i="3"/>
  <c r="E4" i="3"/>
  <c r="E5" i="3"/>
  <c r="N3" i="1" s="1"/>
  <c r="E6" i="3"/>
  <c r="N4" i="1" s="1"/>
  <c r="E7" i="3"/>
  <c r="N5" i="1" s="1"/>
  <c r="E8" i="3"/>
  <c r="N6" i="1" s="1"/>
  <c r="E9" i="3"/>
  <c r="N7" i="1" s="1"/>
  <c r="E10" i="3"/>
  <c r="N8" i="1" s="1"/>
  <c r="E11" i="3"/>
  <c r="N9" i="1" s="1"/>
  <c r="E12" i="3"/>
  <c r="N10" i="1" s="1"/>
  <c r="E13" i="3"/>
  <c r="N11" i="1" s="1"/>
  <c r="E14" i="3"/>
  <c r="N12" i="1" s="1"/>
  <c r="E15" i="3"/>
  <c r="N13" i="1" s="1"/>
  <c r="E16" i="3"/>
  <c r="N14" i="1" s="1"/>
  <c r="E17" i="3"/>
  <c r="N15" i="1" s="1"/>
  <c r="E18" i="3"/>
  <c r="N16" i="1" s="1"/>
  <c r="E19" i="3"/>
  <c r="N17" i="1" s="1"/>
  <c r="E20" i="3"/>
  <c r="N18" i="1" s="1"/>
  <c r="E21" i="3"/>
  <c r="N19" i="1" s="1"/>
  <c r="E22" i="3"/>
  <c r="N20" i="1" s="1"/>
  <c r="E23" i="3"/>
  <c r="N21" i="1" s="1"/>
  <c r="E24" i="3"/>
  <c r="N22" i="1" s="1"/>
  <c r="E25" i="3"/>
  <c r="N23" i="1" s="1"/>
  <c r="E26" i="3"/>
  <c r="N24" i="1" s="1"/>
  <c r="E27" i="3"/>
  <c r="N25" i="1" s="1"/>
  <c r="E28" i="3"/>
  <c r="N26" i="1" s="1"/>
  <c r="E29" i="3"/>
  <c r="N27" i="1" s="1"/>
  <c r="E30" i="3"/>
  <c r="N28" i="1" s="1"/>
  <c r="E31" i="3"/>
  <c r="N29" i="1" s="1"/>
  <c r="E32" i="3"/>
  <c r="N30" i="1" s="1"/>
  <c r="E33" i="3"/>
  <c r="N31" i="1" s="1"/>
  <c r="E34" i="3"/>
  <c r="N32" i="1" s="1"/>
  <c r="E35" i="3"/>
  <c r="N33" i="1" s="1"/>
  <c r="E36" i="3"/>
  <c r="N34" i="1" s="1"/>
  <c r="E37" i="3"/>
  <c r="N35" i="1" s="1"/>
  <c r="E38" i="3"/>
  <c r="N36" i="1" s="1"/>
  <c r="E39" i="3"/>
  <c r="N37" i="1" s="1"/>
  <c r="E40" i="3"/>
  <c r="N38" i="1" s="1"/>
  <c r="E41" i="3"/>
  <c r="N39" i="1" s="1"/>
  <c r="E42" i="3"/>
  <c r="N40" i="1" s="1"/>
  <c r="E43" i="3"/>
  <c r="N41" i="1" s="1"/>
  <c r="E44" i="3"/>
  <c r="N42" i="1" s="1"/>
  <c r="E45" i="3"/>
  <c r="N43" i="1" s="1"/>
  <c r="E46" i="3"/>
  <c r="N44" i="1" s="1"/>
  <c r="E47" i="3"/>
  <c r="N45" i="1" s="1"/>
  <c r="E48" i="3"/>
  <c r="N46" i="1" s="1"/>
  <c r="E49" i="3"/>
  <c r="N47" i="1" s="1"/>
  <c r="E50" i="3"/>
  <c r="N48" i="1" s="1"/>
  <c r="E51" i="3"/>
  <c r="N49" i="1" s="1"/>
  <c r="E52" i="3"/>
  <c r="N50" i="1" s="1"/>
  <c r="E53" i="3"/>
  <c r="N51" i="1" s="1"/>
  <c r="E54" i="3"/>
  <c r="N52" i="1" s="1"/>
  <c r="E55" i="3"/>
  <c r="N53" i="1" s="1"/>
  <c r="E56" i="3"/>
  <c r="N54" i="1" s="1"/>
  <c r="E57" i="3"/>
  <c r="N55" i="1" s="1"/>
  <c r="E58" i="3"/>
  <c r="N56" i="1" s="1"/>
  <c r="E59" i="3"/>
  <c r="N57" i="1" s="1"/>
  <c r="E60" i="3"/>
  <c r="N58" i="1" s="1"/>
  <c r="E61" i="3"/>
  <c r="N59" i="1" s="1"/>
  <c r="E62" i="3"/>
  <c r="N60" i="1" s="1"/>
  <c r="E63" i="3"/>
  <c r="N61" i="1" s="1"/>
  <c r="E64" i="3"/>
  <c r="N62" i="1" s="1"/>
  <c r="E65" i="3"/>
  <c r="N63" i="1" s="1"/>
  <c r="E66" i="3"/>
  <c r="N64" i="1" s="1"/>
  <c r="E67" i="3"/>
  <c r="N65" i="1" s="1"/>
  <c r="E68" i="3"/>
  <c r="N66" i="1" s="1"/>
  <c r="E69" i="3"/>
  <c r="N67" i="1" s="1"/>
  <c r="E70" i="3"/>
  <c r="N68" i="1" s="1"/>
  <c r="E71" i="3"/>
  <c r="N69" i="1" s="1"/>
  <c r="E72" i="3"/>
  <c r="N70" i="1" s="1"/>
  <c r="E73" i="3"/>
  <c r="N71" i="1" s="1"/>
  <c r="E74" i="3"/>
  <c r="N72" i="1" s="1"/>
  <c r="E75" i="3"/>
  <c r="N73" i="1" s="1"/>
  <c r="E76" i="3"/>
  <c r="N74" i="1" s="1"/>
  <c r="E77" i="3"/>
  <c r="E78" i="3"/>
  <c r="N76" i="1" s="1"/>
  <c r="E79" i="3"/>
  <c r="N77" i="1" s="1"/>
  <c r="E80" i="3"/>
  <c r="N78" i="1" s="1"/>
  <c r="E81" i="3"/>
  <c r="N79" i="1" s="1"/>
  <c r="E82" i="3"/>
  <c r="N80" i="1" s="1"/>
  <c r="E83" i="3"/>
  <c r="N81" i="1" s="1"/>
  <c r="E84" i="3"/>
  <c r="N82" i="1" s="1"/>
  <c r="E85" i="3"/>
  <c r="N83" i="1" s="1"/>
  <c r="E86" i="3"/>
  <c r="N84" i="1" s="1"/>
  <c r="E87" i="3"/>
  <c r="E88" i="3"/>
  <c r="E89" i="3"/>
  <c r="E90" i="3"/>
  <c r="N88" i="1" s="1"/>
  <c r="E91" i="3"/>
  <c r="N89" i="1" s="1"/>
  <c r="E92" i="3"/>
  <c r="N90" i="1" s="1"/>
  <c r="E93" i="3"/>
  <c r="E94" i="3"/>
  <c r="N92" i="1" s="1"/>
  <c r="E95" i="3"/>
  <c r="N93" i="1" s="1"/>
  <c r="E96" i="3"/>
  <c r="N94" i="1" s="1"/>
  <c r="E97" i="3"/>
  <c r="N95" i="1" s="1"/>
  <c r="E98" i="3"/>
  <c r="N96" i="1" s="1"/>
  <c r="E99" i="3"/>
  <c r="E100" i="3"/>
  <c r="E101" i="3"/>
  <c r="N99" i="1" s="1"/>
  <c r="E102" i="3"/>
  <c r="N100" i="1" s="1"/>
  <c r="E103" i="3"/>
  <c r="N101" i="1" s="1"/>
  <c r="E104" i="3"/>
  <c r="N102" i="1" s="1"/>
  <c r="E105" i="3"/>
  <c r="E106" i="3"/>
  <c r="N104" i="1" s="1"/>
  <c r="E107" i="3"/>
  <c r="N105" i="1" s="1"/>
  <c r="E108" i="3"/>
  <c r="N106" i="1" s="1"/>
  <c r="E109" i="3"/>
  <c r="N107" i="1" s="1"/>
  <c r="E110" i="3"/>
  <c r="N108" i="1" s="1"/>
  <c r="E111" i="3"/>
  <c r="E112" i="3"/>
  <c r="E113" i="3"/>
  <c r="N111" i="1" s="1"/>
  <c r="E114" i="3"/>
  <c r="E115" i="3"/>
  <c r="E116" i="3"/>
  <c r="E117" i="3"/>
  <c r="E118" i="3"/>
  <c r="E119" i="3"/>
  <c r="E120" i="3"/>
  <c r="E121" i="3"/>
  <c r="E122" i="3"/>
  <c r="E123" i="3"/>
  <c r="E124" i="3"/>
  <c r="E125" i="3"/>
  <c r="E3" i="3"/>
  <c r="D4" i="3"/>
  <c r="D5" i="3"/>
  <c r="M3" i="1" s="1"/>
  <c r="D6" i="3"/>
  <c r="M4" i="1" s="1"/>
  <c r="D7" i="3"/>
  <c r="M5" i="1" s="1"/>
  <c r="D8" i="3"/>
  <c r="M6" i="1" s="1"/>
  <c r="D9" i="3"/>
  <c r="M7" i="1" s="1"/>
  <c r="D10" i="3"/>
  <c r="M8" i="1" s="1"/>
  <c r="D11" i="3"/>
  <c r="M9" i="1" s="1"/>
  <c r="D12" i="3"/>
  <c r="M10" i="1" s="1"/>
  <c r="D13" i="3"/>
  <c r="M11" i="1" s="1"/>
  <c r="D14" i="3"/>
  <c r="M12" i="1" s="1"/>
  <c r="D15" i="3"/>
  <c r="M13" i="1" s="1"/>
  <c r="D16" i="3"/>
  <c r="M14" i="1" s="1"/>
  <c r="D17" i="3"/>
  <c r="M15" i="1" s="1"/>
  <c r="D18" i="3"/>
  <c r="M16" i="1" s="1"/>
  <c r="D19" i="3"/>
  <c r="M17" i="1" s="1"/>
  <c r="D20" i="3"/>
  <c r="M18" i="1" s="1"/>
  <c r="D21" i="3"/>
  <c r="M19" i="1" s="1"/>
  <c r="D22" i="3"/>
  <c r="M20" i="1" s="1"/>
  <c r="D23" i="3"/>
  <c r="M21" i="1" s="1"/>
  <c r="D24" i="3"/>
  <c r="M22" i="1" s="1"/>
  <c r="D25" i="3"/>
  <c r="M23" i="1" s="1"/>
  <c r="D26" i="3"/>
  <c r="M24" i="1" s="1"/>
  <c r="D27" i="3"/>
  <c r="M25" i="1" s="1"/>
  <c r="D28" i="3"/>
  <c r="M26" i="1" s="1"/>
  <c r="D29" i="3"/>
  <c r="M27" i="1" s="1"/>
  <c r="D30" i="3"/>
  <c r="M28" i="1" s="1"/>
  <c r="D31" i="3"/>
  <c r="M29" i="1" s="1"/>
  <c r="D32" i="3"/>
  <c r="M30" i="1" s="1"/>
  <c r="D33" i="3"/>
  <c r="M31" i="1" s="1"/>
  <c r="D34" i="3"/>
  <c r="M32" i="1" s="1"/>
  <c r="D35" i="3"/>
  <c r="M33" i="1" s="1"/>
  <c r="D36" i="3"/>
  <c r="M34" i="1" s="1"/>
  <c r="D37" i="3"/>
  <c r="M35" i="1" s="1"/>
  <c r="D38" i="3"/>
  <c r="M36" i="1" s="1"/>
  <c r="D39" i="3"/>
  <c r="M37" i="1" s="1"/>
  <c r="D40" i="3"/>
  <c r="M38" i="1" s="1"/>
  <c r="D41" i="3"/>
  <c r="M39" i="1" s="1"/>
  <c r="D42" i="3"/>
  <c r="M40" i="1" s="1"/>
  <c r="D43" i="3"/>
  <c r="M41" i="1" s="1"/>
  <c r="D44" i="3"/>
  <c r="M42" i="1" s="1"/>
  <c r="D45" i="3"/>
  <c r="M43" i="1" s="1"/>
  <c r="D46" i="3"/>
  <c r="M44" i="1" s="1"/>
  <c r="D47" i="3"/>
  <c r="M45" i="1" s="1"/>
  <c r="D48" i="3"/>
  <c r="M46" i="1" s="1"/>
  <c r="D49" i="3"/>
  <c r="M47" i="1" s="1"/>
  <c r="D50" i="3"/>
  <c r="M48" i="1" s="1"/>
  <c r="D51" i="3"/>
  <c r="M49" i="1" s="1"/>
  <c r="D52" i="3"/>
  <c r="M50" i="1" s="1"/>
  <c r="D53" i="3"/>
  <c r="M51" i="1" s="1"/>
  <c r="D54" i="3"/>
  <c r="M52" i="1" s="1"/>
  <c r="D55" i="3"/>
  <c r="M53" i="1" s="1"/>
  <c r="D56" i="3"/>
  <c r="M54" i="1" s="1"/>
  <c r="D57" i="3"/>
  <c r="M55" i="1" s="1"/>
  <c r="D58" i="3"/>
  <c r="M56" i="1" s="1"/>
  <c r="D59" i="3"/>
  <c r="M57" i="1" s="1"/>
  <c r="D60" i="3"/>
  <c r="M58" i="1" s="1"/>
  <c r="D61" i="3"/>
  <c r="M59" i="1" s="1"/>
  <c r="D62" i="3"/>
  <c r="M60" i="1" s="1"/>
  <c r="D63" i="3"/>
  <c r="M61" i="1" s="1"/>
  <c r="D64" i="3"/>
  <c r="M62" i="1" s="1"/>
  <c r="D65" i="3"/>
  <c r="M63" i="1" s="1"/>
  <c r="D66" i="3"/>
  <c r="M64" i="1" s="1"/>
  <c r="D67" i="3"/>
  <c r="M65" i="1" s="1"/>
  <c r="D68" i="3"/>
  <c r="M66" i="1" s="1"/>
  <c r="D69" i="3"/>
  <c r="M67" i="1" s="1"/>
  <c r="D70" i="3"/>
  <c r="M68" i="1" s="1"/>
  <c r="D71" i="3"/>
  <c r="M69" i="1" s="1"/>
  <c r="D72" i="3"/>
  <c r="M70" i="1" s="1"/>
  <c r="D73" i="3"/>
  <c r="M71" i="1" s="1"/>
  <c r="D74" i="3"/>
  <c r="M72" i="1" s="1"/>
  <c r="D75" i="3"/>
  <c r="M73" i="1" s="1"/>
  <c r="D76" i="3"/>
  <c r="M74" i="1" s="1"/>
  <c r="D77" i="3"/>
  <c r="M75" i="1" s="1"/>
  <c r="D78" i="3"/>
  <c r="M76" i="1" s="1"/>
  <c r="D79" i="3"/>
  <c r="M77" i="1" s="1"/>
  <c r="D80" i="3"/>
  <c r="M78" i="1" s="1"/>
  <c r="D81" i="3"/>
  <c r="M79" i="1" s="1"/>
  <c r="D82" i="3"/>
  <c r="M80" i="1" s="1"/>
  <c r="D83" i="3"/>
  <c r="M81" i="1" s="1"/>
  <c r="D84" i="3"/>
  <c r="D85" i="3"/>
  <c r="D86" i="3"/>
  <c r="M84" i="1" s="1"/>
  <c r="D87" i="3"/>
  <c r="M85" i="1" s="1"/>
  <c r="D88" i="3"/>
  <c r="M86" i="1" s="1"/>
  <c r="D89" i="3"/>
  <c r="M87" i="1" s="1"/>
  <c r="D90" i="3"/>
  <c r="M88" i="1" s="1"/>
  <c r="D91" i="3"/>
  <c r="M89" i="1" s="1"/>
  <c r="D92" i="3"/>
  <c r="M90" i="1" s="1"/>
  <c r="D93" i="3"/>
  <c r="M91" i="1" s="1"/>
  <c r="D94" i="3"/>
  <c r="M92" i="1" s="1"/>
  <c r="D95" i="3"/>
  <c r="M93" i="1" s="1"/>
  <c r="D96" i="3"/>
  <c r="D97" i="3"/>
  <c r="D98" i="3"/>
  <c r="M96" i="1" s="1"/>
  <c r="D99" i="3"/>
  <c r="M97" i="1" s="1"/>
  <c r="D100" i="3"/>
  <c r="M98" i="1" s="1"/>
  <c r="D101" i="3"/>
  <c r="M99" i="1" s="1"/>
  <c r="D102" i="3"/>
  <c r="M100" i="1" s="1"/>
  <c r="D103" i="3"/>
  <c r="M101" i="1" s="1"/>
  <c r="D104" i="3"/>
  <c r="M102" i="1" s="1"/>
  <c r="D105" i="3"/>
  <c r="M103" i="1" s="1"/>
  <c r="D106" i="3"/>
  <c r="M104" i="1" s="1"/>
  <c r="D107" i="3"/>
  <c r="M105" i="1" s="1"/>
  <c r="D108" i="3"/>
  <c r="D109" i="3"/>
  <c r="D110" i="3"/>
  <c r="M108" i="1" s="1"/>
  <c r="D111" i="3"/>
  <c r="M109" i="1" s="1"/>
  <c r="D112" i="3"/>
  <c r="M110" i="1" s="1"/>
  <c r="D113" i="3"/>
  <c r="M111" i="1" s="1"/>
  <c r="D114" i="3"/>
  <c r="D115" i="3"/>
  <c r="D116" i="3"/>
  <c r="D117" i="3"/>
  <c r="D118" i="3"/>
  <c r="D119" i="3"/>
  <c r="D120" i="3"/>
  <c r="D121" i="3"/>
  <c r="D122" i="3"/>
  <c r="D123" i="3"/>
  <c r="D124" i="3"/>
  <c r="D125" i="3"/>
  <c r="D3" i="3"/>
  <c r="C15" i="3"/>
  <c r="L13" i="1" s="1"/>
  <c r="C16" i="3"/>
  <c r="L14" i="1" s="1"/>
  <c r="C17" i="3"/>
  <c r="L15" i="1" s="1"/>
  <c r="C18" i="3"/>
  <c r="L16" i="1" s="1"/>
  <c r="C19" i="3"/>
  <c r="L17" i="1" s="1"/>
  <c r="C20" i="3"/>
  <c r="L18" i="1" s="1"/>
  <c r="C21" i="3"/>
  <c r="L19" i="1" s="1"/>
  <c r="C22" i="3"/>
  <c r="L20" i="1" s="1"/>
  <c r="C23" i="3"/>
  <c r="L21" i="1" s="1"/>
  <c r="C24" i="3"/>
  <c r="L22" i="1" s="1"/>
  <c r="C25" i="3"/>
  <c r="L23" i="1" s="1"/>
  <c r="C26" i="3"/>
  <c r="L24" i="1" s="1"/>
  <c r="C27" i="3"/>
  <c r="L25" i="1" s="1"/>
  <c r="C28" i="3"/>
  <c r="L26" i="1" s="1"/>
  <c r="C29" i="3"/>
  <c r="L27" i="1" s="1"/>
  <c r="C30" i="3"/>
  <c r="L28" i="1" s="1"/>
  <c r="C31" i="3"/>
  <c r="L29" i="1" s="1"/>
  <c r="C32" i="3"/>
  <c r="L30" i="1" s="1"/>
  <c r="C33" i="3"/>
  <c r="L31" i="1" s="1"/>
  <c r="C34" i="3"/>
  <c r="L32" i="1" s="1"/>
  <c r="C35" i="3"/>
  <c r="L33" i="1" s="1"/>
  <c r="C36" i="3"/>
  <c r="L34" i="1" s="1"/>
  <c r="C37" i="3"/>
  <c r="L35" i="1" s="1"/>
  <c r="C38" i="3"/>
  <c r="L36" i="1" s="1"/>
  <c r="C39" i="3"/>
  <c r="L37" i="1" s="1"/>
  <c r="C40" i="3"/>
  <c r="L38" i="1" s="1"/>
  <c r="C41" i="3"/>
  <c r="L39" i="1" s="1"/>
  <c r="C42" i="3"/>
  <c r="L40" i="1" s="1"/>
  <c r="C43" i="3"/>
  <c r="L41" i="1" s="1"/>
  <c r="C44" i="3"/>
  <c r="L42" i="1" s="1"/>
  <c r="C45" i="3"/>
  <c r="L43" i="1" s="1"/>
  <c r="C46" i="3"/>
  <c r="L44" i="1" s="1"/>
  <c r="C47" i="3"/>
  <c r="L45" i="1" s="1"/>
  <c r="C48" i="3"/>
  <c r="L46" i="1" s="1"/>
  <c r="C49" i="3"/>
  <c r="L47" i="1" s="1"/>
  <c r="C50" i="3"/>
  <c r="L48" i="1" s="1"/>
  <c r="C51" i="3"/>
  <c r="L49" i="1" s="1"/>
  <c r="C52" i="3"/>
  <c r="L50" i="1" s="1"/>
  <c r="C53" i="3"/>
  <c r="L51" i="1" s="1"/>
  <c r="C54" i="3"/>
  <c r="L52" i="1" s="1"/>
  <c r="C55" i="3"/>
  <c r="L53" i="1" s="1"/>
  <c r="C56" i="3"/>
  <c r="L54" i="1" s="1"/>
  <c r="C57" i="3"/>
  <c r="L55" i="1" s="1"/>
  <c r="C58" i="3"/>
  <c r="L56" i="1" s="1"/>
  <c r="C59" i="3"/>
  <c r="L57" i="1" s="1"/>
  <c r="C60" i="3"/>
  <c r="L58" i="1" s="1"/>
  <c r="C61" i="3"/>
  <c r="L59" i="1" s="1"/>
  <c r="C62" i="3"/>
  <c r="L60" i="1" s="1"/>
  <c r="C63" i="3"/>
  <c r="L61" i="1" s="1"/>
  <c r="C64" i="3"/>
  <c r="L62" i="1" s="1"/>
  <c r="C65" i="3"/>
  <c r="L63" i="1" s="1"/>
  <c r="C66" i="3"/>
  <c r="L64" i="1" s="1"/>
  <c r="C67" i="3"/>
  <c r="L65" i="1" s="1"/>
  <c r="C68" i="3"/>
  <c r="L66" i="1" s="1"/>
  <c r="C69" i="3"/>
  <c r="L67" i="1" s="1"/>
  <c r="C70" i="3"/>
  <c r="L68" i="1" s="1"/>
  <c r="C71" i="3"/>
  <c r="L69" i="1" s="1"/>
  <c r="C72" i="3"/>
  <c r="L70" i="1" s="1"/>
  <c r="C73" i="3"/>
  <c r="L71" i="1" s="1"/>
  <c r="C74" i="3"/>
  <c r="L72" i="1" s="1"/>
  <c r="C75" i="3"/>
  <c r="L73" i="1" s="1"/>
  <c r="C76" i="3"/>
  <c r="L74" i="1" s="1"/>
  <c r="C77" i="3"/>
  <c r="L75" i="1" s="1"/>
  <c r="C78" i="3"/>
  <c r="C79" i="3"/>
  <c r="L77" i="1" s="1"/>
  <c r="C80" i="3"/>
  <c r="C81" i="3"/>
  <c r="C82" i="3"/>
  <c r="L80" i="1" s="1"/>
  <c r="C83" i="3"/>
  <c r="L81" i="1" s="1"/>
  <c r="C84" i="3"/>
  <c r="L82" i="1" s="1"/>
  <c r="C85" i="3"/>
  <c r="C86" i="3"/>
  <c r="L84" i="1" s="1"/>
  <c r="C87" i="3"/>
  <c r="L85" i="1" s="1"/>
  <c r="C88" i="3"/>
  <c r="L86" i="1" s="1"/>
  <c r="C89" i="3"/>
  <c r="L87" i="1" s="1"/>
  <c r="C90" i="3"/>
  <c r="L88" i="1" s="1"/>
  <c r="C91" i="3"/>
  <c r="L89" i="1" s="1"/>
  <c r="C92" i="3"/>
  <c r="C93" i="3"/>
  <c r="C94" i="3"/>
  <c r="C95" i="3"/>
  <c r="L93" i="1" s="1"/>
  <c r="C96" i="3"/>
  <c r="L94" i="1" s="1"/>
  <c r="C97" i="3"/>
  <c r="C98" i="3"/>
  <c r="C99" i="3"/>
  <c r="L97" i="1" s="1"/>
  <c r="C100" i="3"/>
  <c r="L98" i="1" s="1"/>
  <c r="C101" i="3"/>
  <c r="L99" i="1" s="1"/>
  <c r="C102" i="3"/>
  <c r="L100" i="1" s="1"/>
  <c r="C103" i="3"/>
  <c r="L101" i="1" s="1"/>
  <c r="C104" i="3"/>
  <c r="C105" i="3"/>
  <c r="C106" i="3"/>
  <c r="C107" i="3"/>
  <c r="L105" i="1" s="1"/>
  <c r="C108" i="3"/>
  <c r="L106" i="1" s="1"/>
  <c r="C109" i="3"/>
  <c r="C110" i="3"/>
  <c r="C111" i="3"/>
  <c r="L109" i="1" s="1"/>
  <c r="C112" i="3"/>
  <c r="L110" i="1" s="1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4" i="3"/>
  <c r="L2" i="1" s="1"/>
  <c r="C5" i="3"/>
  <c r="L3" i="1" s="1"/>
  <c r="C6" i="3"/>
  <c r="L4" i="1" s="1"/>
  <c r="C7" i="3"/>
  <c r="L5" i="1" s="1"/>
  <c r="C8" i="3"/>
  <c r="L6" i="1" s="1"/>
  <c r="C9" i="3"/>
  <c r="L7" i="1" s="1"/>
  <c r="C10" i="3"/>
  <c r="L8" i="1" s="1"/>
  <c r="C11" i="3"/>
  <c r="L9" i="1" s="1"/>
  <c r="C12" i="3"/>
  <c r="L10" i="1" s="1"/>
  <c r="C13" i="3"/>
  <c r="L11" i="1" s="1"/>
  <c r="C14" i="3"/>
  <c r="L1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3" i="1"/>
  <c r="J2" i="1"/>
  <c r="K2" i="1"/>
  <c r="U2" i="1"/>
  <c r="V2" i="1"/>
  <c r="Y2" i="1"/>
  <c r="Z2" i="1"/>
  <c r="AA2" i="1"/>
  <c r="U3" i="1"/>
  <c r="V3" i="1"/>
  <c r="Y3" i="1"/>
  <c r="Z3" i="1"/>
  <c r="U4" i="1"/>
  <c r="V4" i="1"/>
  <c r="Y4" i="1"/>
  <c r="Z4" i="1"/>
  <c r="U5" i="1"/>
  <c r="V5" i="1"/>
  <c r="Y5" i="1"/>
  <c r="Z5" i="1"/>
  <c r="U6" i="1"/>
  <c r="V6" i="1"/>
  <c r="Y6" i="1"/>
  <c r="Z6" i="1"/>
  <c r="U7" i="1"/>
  <c r="V7" i="1"/>
  <c r="Y7" i="1"/>
  <c r="Z7" i="1"/>
  <c r="U8" i="1"/>
  <c r="V8" i="1"/>
  <c r="Y8" i="1"/>
  <c r="Z8" i="1"/>
  <c r="U9" i="1"/>
  <c r="V9" i="1"/>
  <c r="Y9" i="1"/>
  <c r="Z9" i="1"/>
  <c r="U10" i="1"/>
  <c r="V10" i="1"/>
  <c r="Y10" i="1"/>
  <c r="Z10" i="1"/>
  <c r="U11" i="1"/>
  <c r="V11" i="1"/>
  <c r="Y11" i="1"/>
  <c r="Z11" i="1"/>
  <c r="U12" i="1"/>
  <c r="V12" i="1"/>
  <c r="Y12" i="1"/>
  <c r="Z12" i="1"/>
  <c r="U13" i="1"/>
  <c r="V13" i="1"/>
  <c r="Y13" i="1"/>
  <c r="Z13" i="1"/>
  <c r="U14" i="1"/>
  <c r="V14" i="1"/>
  <c r="Y14" i="1"/>
  <c r="Z14" i="1"/>
  <c r="U15" i="1"/>
  <c r="V15" i="1"/>
  <c r="Y15" i="1"/>
  <c r="Z15" i="1"/>
  <c r="U16" i="1"/>
  <c r="V16" i="1"/>
  <c r="Y16" i="1"/>
  <c r="Z16" i="1"/>
  <c r="U17" i="1"/>
  <c r="V17" i="1"/>
  <c r="Y17" i="1"/>
  <c r="Z17" i="1"/>
  <c r="U18" i="1"/>
  <c r="V18" i="1"/>
  <c r="Y18" i="1"/>
  <c r="Z18" i="1"/>
  <c r="U19" i="1"/>
  <c r="V19" i="1"/>
  <c r="Y19" i="1"/>
  <c r="Z19" i="1"/>
  <c r="U20" i="1"/>
  <c r="V20" i="1"/>
  <c r="Y20" i="1"/>
  <c r="Z20" i="1"/>
  <c r="U21" i="1"/>
  <c r="V21" i="1"/>
  <c r="Y21" i="1"/>
  <c r="Z21" i="1"/>
  <c r="U22" i="1"/>
  <c r="V22" i="1"/>
  <c r="Y22" i="1"/>
  <c r="Z22" i="1"/>
  <c r="U23" i="1"/>
  <c r="V23" i="1"/>
  <c r="Y23" i="1"/>
  <c r="Z23" i="1"/>
  <c r="U24" i="1"/>
  <c r="V24" i="1"/>
  <c r="Y24" i="1"/>
  <c r="Z24" i="1"/>
  <c r="U25" i="1"/>
  <c r="V25" i="1"/>
  <c r="Y25" i="1"/>
  <c r="Z25" i="1"/>
  <c r="U26" i="1"/>
  <c r="V26" i="1"/>
  <c r="Y26" i="1"/>
  <c r="Z26" i="1"/>
  <c r="U27" i="1"/>
  <c r="V27" i="1"/>
  <c r="Y27" i="1"/>
  <c r="Z27" i="1"/>
  <c r="U28" i="1"/>
  <c r="V28" i="1"/>
  <c r="Y28" i="1"/>
  <c r="Z28" i="1"/>
  <c r="U29" i="1"/>
  <c r="V29" i="1"/>
  <c r="Y29" i="1"/>
  <c r="Z29" i="1"/>
  <c r="U30" i="1"/>
  <c r="V30" i="1"/>
  <c r="Y30" i="1"/>
  <c r="Z30" i="1"/>
  <c r="U31" i="1"/>
  <c r="V31" i="1"/>
  <c r="Y31" i="1"/>
  <c r="Z31" i="1"/>
  <c r="U32" i="1"/>
  <c r="V32" i="1"/>
  <c r="Y32" i="1"/>
  <c r="Z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33" i="1"/>
  <c r="A34" i="1"/>
  <c r="Q56" i="2"/>
  <c r="N107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G127" i="2"/>
  <c r="J106" i="2"/>
  <c r="F105" i="2"/>
  <c r="F106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F104" i="2"/>
  <c r="F98" i="2"/>
  <c r="F99" i="2"/>
  <c r="F100" i="2"/>
  <c r="F101" i="2"/>
  <c r="F102" i="2"/>
  <c r="F103" i="2"/>
  <c r="F87" i="2"/>
  <c r="F88" i="2"/>
  <c r="F89" i="2"/>
  <c r="F90" i="2"/>
  <c r="F91" i="2"/>
  <c r="F92" i="2"/>
  <c r="F93" i="2"/>
  <c r="F94" i="2"/>
  <c r="F95" i="2"/>
  <c r="F96" i="2"/>
  <c r="F97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36" i="2"/>
  <c r="F37" i="2"/>
  <c r="F38" i="2"/>
  <c r="F39" i="2"/>
  <c r="F40" i="2"/>
  <c r="F41" i="2"/>
  <c r="F42" i="2"/>
  <c r="F43" i="2"/>
  <c r="F44" i="2"/>
  <c r="F45" i="2"/>
  <c r="J60" i="2"/>
  <c r="J61" i="2"/>
  <c r="J62" i="2"/>
  <c r="J63" i="2"/>
  <c r="J64" i="2"/>
  <c r="K127" i="2"/>
  <c r="J57" i="2"/>
  <c r="J58" i="2"/>
  <c r="J59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U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E55" i="1" l="1"/>
  <c r="E35" i="1"/>
  <c r="E48" i="1"/>
  <c r="E39" i="1"/>
  <c r="E42" i="1"/>
  <c r="E41" i="1"/>
  <c r="E40" i="1"/>
  <c r="E54" i="1"/>
  <c r="E44" i="1"/>
  <c r="E56" i="1"/>
  <c r="E46" i="1"/>
  <c r="E37" i="1"/>
  <c r="E49" i="1"/>
  <c r="E36" i="1"/>
  <c r="E52" i="1"/>
  <c r="E38" i="1"/>
  <c r="E53" i="1"/>
  <c r="E51" i="1"/>
  <c r="E50" i="1"/>
  <c r="E47" i="1"/>
  <c r="E34" i="1"/>
  <c r="E45" i="1"/>
  <c r="E33" i="1"/>
  <c r="E43" i="1"/>
  <c r="N2" i="1"/>
  <c r="M2" i="1"/>
  <c r="E3" i="1"/>
  <c r="E32" i="1"/>
  <c r="E10" i="1"/>
  <c r="E26" i="1"/>
  <c r="E12" i="1"/>
  <c r="E31" i="1"/>
  <c r="E19" i="1"/>
  <c r="E7" i="1"/>
  <c r="E9" i="1"/>
  <c r="E8" i="1"/>
  <c r="E30" i="1"/>
  <c r="E18" i="1"/>
  <c r="E6" i="1"/>
  <c r="E23" i="1"/>
  <c r="E2" i="1"/>
  <c r="E20" i="1"/>
  <c r="E29" i="1"/>
  <c r="E17" i="1"/>
  <c r="E5" i="1"/>
  <c r="E25" i="1"/>
  <c r="E11" i="1"/>
  <c r="E22" i="1"/>
  <c r="E28" i="1"/>
  <c r="E16" i="1"/>
  <c r="E4" i="1"/>
  <c r="E14" i="1"/>
  <c r="E13" i="1"/>
  <c r="E24" i="1"/>
  <c r="E21" i="1"/>
  <c r="E27" i="1"/>
  <c r="E15" i="1"/>
  <c r="T68" i="2" a="1"/>
  <c r="T68" i="2" s="1"/>
  <c r="T69" i="2" a="1"/>
  <c r="T69" i="2" s="1"/>
  <c r="X57" i="1" s="1"/>
  <c r="T70" i="2" a="1"/>
  <c r="T70" i="2" s="1"/>
  <c r="X63" i="1" s="1"/>
  <c r="T71" i="2" a="1"/>
  <c r="T71" i="2" s="1"/>
  <c r="T72" i="2" a="1"/>
  <c r="T72" i="2" s="1"/>
  <c r="T73" i="2" a="1"/>
  <c r="T73" i="2" s="1"/>
  <c r="Q68" i="2"/>
  <c r="Q69" i="2"/>
  <c r="Q70" i="2"/>
  <c r="Q71" i="2"/>
  <c r="Q72" i="2"/>
  <c r="Q73" i="2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E10" i="4" a="1"/>
  <c r="E10" i="4" s="1"/>
  <c r="E9" i="4" a="1"/>
  <c r="E9" i="4" s="1"/>
  <c r="C9" i="4" a="1"/>
  <c r="C9" i="4" s="1"/>
  <c r="B9" i="4" a="1"/>
  <c r="B9" i="4" s="1"/>
  <c r="E8" i="4" a="1"/>
  <c r="E8" i="4" s="1"/>
  <c r="C8" i="4" a="1"/>
  <c r="C8" i="4" s="1"/>
  <c r="B8" i="4" a="1"/>
  <c r="B8" i="4" s="1"/>
  <c r="E7" i="4" a="1"/>
  <c r="E7" i="4" s="1"/>
  <c r="C7" i="4" a="1"/>
  <c r="C7" i="4" s="1"/>
  <c r="B7" i="4" a="1"/>
  <c r="B7" i="4" s="1"/>
  <c r="E6" i="4" a="1"/>
  <c r="E6" i="4" s="1"/>
  <c r="C6" i="4" a="1"/>
  <c r="C6" i="4" s="1"/>
  <c r="B6" i="4" a="1"/>
  <c r="B6" i="4" s="1"/>
  <c r="E5" i="4" a="1"/>
  <c r="E5" i="4" s="1"/>
  <c r="C5" i="4" a="1"/>
  <c r="C5" i="4" s="1"/>
  <c r="B5" i="4" a="1"/>
  <c r="B5" i="4" s="1"/>
  <c r="E4" i="4" a="1"/>
  <c r="E4" i="4" s="1"/>
  <c r="C4" i="4" a="1"/>
  <c r="C4" i="4" s="1"/>
  <c r="B4" i="4" a="1"/>
  <c r="B4" i="4" s="1"/>
  <c r="E3" i="4" a="1"/>
  <c r="E3" i="4" s="1"/>
  <c r="C3" i="4" a="1"/>
  <c r="C3" i="4" s="1"/>
  <c r="B3" i="4" a="1"/>
  <c r="B3" i="4" s="1"/>
  <c r="O38" i="2"/>
  <c r="R74" i="2" s="1"/>
  <c r="R29" i="2"/>
  <c r="R30" i="2"/>
  <c r="R31" i="2"/>
  <c r="R32" i="2"/>
  <c r="R33" i="2"/>
  <c r="R34" i="2"/>
  <c r="R35" i="2"/>
  <c r="S36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C77" i="2"/>
  <c r="C58" i="2"/>
  <c r="W5" i="1" l="1"/>
  <c r="W17" i="1"/>
  <c r="W29" i="1"/>
  <c r="W41" i="1"/>
  <c r="W53" i="1"/>
  <c r="X4" i="1"/>
  <c r="X16" i="1"/>
  <c r="X28" i="1"/>
  <c r="X40" i="1"/>
  <c r="X52" i="1"/>
  <c r="W21" i="1"/>
  <c r="W24" i="1"/>
  <c r="W25" i="1"/>
  <c r="W6" i="1"/>
  <c r="W18" i="1"/>
  <c r="W30" i="1"/>
  <c r="W42" i="1"/>
  <c r="W54" i="1"/>
  <c r="X5" i="1"/>
  <c r="X17" i="1"/>
  <c r="X29" i="1"/>
  <c r="X41" i="1"/>
  <c r="X53" i="1"/>
  <c r="W33" i="1"/>
  <c r="W48" i="1"/>
  <c r="W49" i="1"/>
  <c r="W7" i="1"/>
  <c r="W19" i="1"/>
  <c r="W31" i="1"/>
  <c r="W43" i="1"/>
  <c r="W55" i="1"/>
  <c r="X6" i="1"/>
  <c r="X18" i="1"/>
  <c r="X30" i="1"/>
  <c r="X42" i="1"/>
  <c r="X54" i="1"/>
  <c r="W9" i="1"/>
  <c r="X20" i="1"/>
  <c r="X44" i="1"/>
  <c r="W12" i="1"/>
  <c r="W8" i="1"/>
  <c r="W20" i="1"/>
  <c r="W32" i="1"/>
  <c r="W44" i="1"/>
  <c r="W56" i="1"/>
  <c r="X7" i="1"/>
  <c r="X19" i="1"/>
  <c r="X31" i="1"/>
  <c r="X43" i="1"/>
  <c r="X55" i="1"/>
  <c r="W45" i="1"/>
  <c r="X8" i="1"/>
  <c r="X32" i="1"/>
  <c r="X56" i="1"/>
  <c r="W36" i="1"/>
  <c r="W13" i="1"/>
  <c r="W10" i="1"/>
  <c r="W22" i="1"/>
  <c r="W34" i="1"/>
  <c r="W46" i="1"/>
  <c r="X9" i="1"/>
  <c r="X21" i="1"/>
  <c r="X33" i="1"/>
  <c r="X45" i="1"/>
  <c r="W11" i="1"/>
  <c r="W23" i="1"/>
  <c r="W35" i="1"/>
  <c r="W47" i="1"/>
  <c r="X10" i="1"/>
  <c r="X22" i="1"/>
  <c r="X34" i="1"/>
  <c r="X46" i="1"/>
  <c r="X11" i="1"/>
  <c r="X23" i="1"/>
  <c r="X35" i="1"/>
  <c r="X47" i="1"/>
  <c r="X12" i="1"/>
  <c r="X24" i="1"/>
  <c r="X36" i="1"/>
  <c r="X48" i="1"/>
  <c r="W14" i="1"/>
  <c r="W26" i="1"/>
  <c r="W38" i="1"/>
  <c r="W50" i="1"/>
  <c r="X13" i="1"/>
  <c r="X25" i="1"/>
  <c r="X37" i="1"/>
  <c r="X49" i="1"/>
  <c r="W4" i="1"/>
  <c r="W40" i="1"/>
  <c r="X3" i="1"/>
  <c r="X15" i="1"/>
  <c r="X39" i="1"/>
  <c r="X51" i="1"/>
  <c r="W37" i="1"/>
  <c r="W3" i="1"/>
  <c r="W15" i="1"/>
  <c r="W27" i="1"/>
  <c r="W39" i="1"/>
  <c r="W51" i="1"/>
  <c r="X14" i="1"/>
  <c r="X26" i="1"/>
  <c r="X38" i="1"/>
  <c r="X50" i="1"/>
  <c r="W16" i="1"/>
  <c r="W28" i="1"/>
  <c r="W52" i="1"/>
  <c r="X27" i="1"/>
  <c r="W2" i="1"/>
  <c r="X2" i="1"/>
  <c r="T4" i="1"/>
  <c r="T9" i="1"/>
  <c r="T14" i="1"/>
  <c r="T23" i="1"/>
  <c r="T37" i="1"/>
  <c r="T42" i="1"/>
  <c r="T47" i="1"/>
  <c r="T51" i="1"/>
  <c r="T56" i="1"/>
  <c r="T27" i="1"/>
  <c r="T32" i="1"/>
  <c r="T3" i="1"/>
  <c r="T8" i="1"/>
  <c r="T13" i="1"/>
  <c r="T18" i="1"/>
  <c r="T41" i="1"/>
  <c r="T55" i="1"/>
  <c r="T22" i="1"/>
  <c r="T31" i="1"/>
  <c r="T36" i="1"/>
  <c r="T46" i="1"/>
  <c r="T50" i="1"/>
  <c r="T7" i="1"/>
  <c r="T12" i="1"/>
  <c r="T30" i="1"/>
  <c r="T35" i="1"/>
  <c r="T40" i="1"/>
  <c r="T45" i="1"/>
  <c r="T5" i="1"/>
  <c r="T15" i="1"/>
  <c r="T20" i="1"/>
  <c r="T24" i="1"/>
  <c r="T48" i="1"/>
  <c r="T33" i="1"/>
  <c r="T25" i="1"/>
  <c r="T38" i="1"/>
  <c r="T53" i="1"/>
  <c r="T43" i="1"/>
  <c r="T19" i="1"/>
  <c r="T11" i="1"/>
  <c r="T17" i="1"/>
  <c r="T28" i="1"/>
  <c r="T44" i="1"/>
  <c r="T39" i="1"/>
  <c r="T52" i="1"/>
  <c r="T54" i="1"/>
  <c r="T2" i="1"/>
  <c r="T26" i="1"/>
  <c r="T10" i="1"/>
  <c r="T21" i="1"/>
  <c r="T6" i="1"/>
  <c r="T29" i="1"/>
  <c r="T16" i="1"/>
  <c r="T34" i="1"/>
  <c r="T49" i="1"/>
  <c r="R3" i="1"/>
  <c r="R8" i="1"/>
  <c r="R13" i="1"/>
  <c r="R18" i="1"/>
  <c r="R41" i="1"/>
  <c r="R55" i="1"/>
  <c r="R22" i="1"/>
  <c r="R31" i="1"/>
  <c r="R36" i="1"/>
  <c r="R46" i="1"/>
  <c r="R50" i="1"/>
  <c r="R2" i="1"/>
  <c r="R17" i="1"/>
  <c r="R26" i="1"/>
  <c r="R54" i="1"/>
  <c r="R7" i="1"/>
  <c r="R12" i="1"/>
  <c r="R30" i="1"/>
  <c r="R35" i="1"/>
  <c r="R40" i="1"/>
  <c r="R45" i="1"/>
  <c r="R6" i="1"/>
  <c r="R11" i="1"/>
  <c r="R25" i="1"/>
  <c r="R29" i="1"/>
  <c r="R53" i="1"/>
  <c r="R19" i="1"/>
  <c r="R38" i="1"/>
  <c r="R43" i="1"/>
  <c r="R48" i="1"/>
  <c r="R5" i="1"/>
  <c r="R20" i="1"/>
  <c r="R10" i="1"/>
  <c r="R15" i="1"/>
  <c r="R27" i="1"/>
  <c r="R24" i="1"/>
  <c r="R42" i="1"/>
  <c r="R4" i="1"/>
  <c r="R28" i="1"/>
  <c r="R37" i="1"/>
  <c r="R21" i="1"/>
  <c r="R23" i="1"/>
  <c r="R32" i="1"/>
  <c r="R33" i="1"/>
  <c r="R44" i="1"/>
  <c r="R39" i="1"/>
  <c r="R52" i="1"/>
  <c r="R16" i="1"/>
  <c r="R51" i="1"/>
  <c r="R9" i="1"/>
  <c r="R47" i="1"/>
  <c r="R49" i="1"/>
  <c r="R34" i="1"/>
  <c r="R56" i="1"/>
  <c r="R14" i="1"/>
  <c r="S27" i="1"/>
  <c r="S32" i="1"/>
  <c r="S3" i="1"/>
  <c r="S8" i="1"/>
  <c r="S13" i="1"/>
  <c r="S18" i="1"/>
  <c r="S41" i="1"/>
  <c r="S55" i="1"/>
  <c r="S22" i="1"/>
  <c r="S31" i="1"/>
  <c r="S36" i="1"/>
  <c r="S46" i="1"/>
  <c r="S50" i="1"/>
  <c r="S2" i="1"/>
  <c r="S17" i="1"/>
  <c r="S26" i="1"/>
  <c r="S54" i="1"/>
  <c r="S16" i="1"/>
  <c r="S21" i="1"/>
  <c r="S49" i="1"/>
  <c r="S10" i="1"/>
  <c r="S28" i="1"/>
  <c r="S33" i="1"/>
  <c r="S38" i="1"/>
  <c r="S43" i="1"/>
  <c r="S52" i="1"/>
  <c r="S25" i="1"/>
  <c r="S53" i="1"/>
  <c r="S30" i="1"/>
  <c r="S48" i="1"/>
  <c r="S5" i="1"/>
  <c r="S20" i="1"/>
  <c r="S35" i="1"/>
  <c r="S11" i="1"/>
  <c r="S51" i="1"/>
  <c r="S40" i="1"/>
  <c r="S6" i="1"/>
  <c r="S15" i="1"/>
  <c r="S44" i="1"/>
  <c r="S19" i="1"/>
  <c r="S12" i="1"/>
  <c r="S24" i="1"/>
  <c r="S42" i="1"/>
  <c r="S37" i="1"/>
  <c r="S23" i="1"/>
  <c r="S4" i="1"/>
  <c r="S39" i="1"/>
  <c r="S14" i="1"/>
  <c r="S34" i="1"/>
  <c r="S56" i="1"/>
  <c r="S7" i="1"/>
  <c r="S29" i="1"/>
  <c r="S45" i="1"/>
  <c r="S9" i="1"/>
  <c r="S47" i="1"/>
  <c r="S74" i="2"/>
  <c r="B24" i="2" l="1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C39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N20" i="2"/>
  <c r="N21" i="2"/>
  <c r="N22" i="2"/>
  <c r="N23" i="2"/>
  <c r="N24" i="2"/>
  <c r="N25" i="2"/>
  <c r="N26" i="2"/>
  <c r="N27" i="2"/>
  <c r="N28" i="2"/>
  <c r="N19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5" i="2"/>
  <c r="O29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5" i="2"/>
  <c r="B5" i="2"/>
  <c r="A32" i="1"/>
  <c r="C20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A3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B35" i="1" l="1"/>
  <c r="B47" i="1"/>
  <c r="B37" i="1"/>
  <c r="B49" i="1"/>
  <c r="B38" i="1"/>
  <c r="B50" i="1"/>
  <c r="B40" i="1"/>
  <c r="B52" i="1"/>
  <c r="B44" i="1"/>
  <c r="B56" i="1"/>
  <c r="B53" i="1"/>
  <c r="B54" i="1"/>
  <c r="B45" i="1"/>
  <c r="B46" i="1"/>
  <c r="B48" i="1"/>
  <c r="B51" i="1"/>
  <c r="B33" i="1"/>
  <c r="B36" i="1"/>
  <c r="B55" i="1"/>
  <c r="B41" i="1"/>
  <c r="B42" i="1"/>
  <c r="B43" i="1"/>
  <c r="B34" i="1"/>
  <c r="B39" i="1"/>
  <c r="D41" i="1"/>
  <c r="D53" i="1"/>
  <c r="D43" i="1"/>
  <c r="D55" i="1"/>
  <c r="D46" i="1"/>
  <c r="D38" i="1"/>
  <c r="D50" i="1"/>
  <c r="D35" i="1"/>
  <c r="D52" i="1"/>
  <c r="D36" i="1"/>
  <c r="D54" i="1"/>
  <c r="D49" i="1"/>
  <c r="D40" i="1"/>
  <c r="D51" i="1"/>
  <c r="D56" i="1"/>
  <c r="D37" i="1"/>
  <c r="D42" i="1"/>
  <c r="D39" i="1"/>
  <c r="D45" i="1"/>
  <c r="D47" i="1"/>
  <c r="D33" i="1"/>
  <c r="D48" i="1"/>
  <c r="D34" i="1"/>
  <c r="D44" i="1"/>
  <c r="C38" i="1"/>
  <c r="C50" i="1"/>
  <c r="C40" i="1"/>
  <c r="C52" i="1"/>
  <c r="C41" i="1"/>
  <c r="C53" i="1"/>
  <c r="C43" i="1"/>
  <c r="C55" i="1"/>
  <c r="C35" i="1"/>
  <c r="C47" i="1"/>
  <c r="C45" i="1"/>
  <c r="C46" i="1"/>
  <c r="C51" i="1"/>
  <c r="C54" i="1"/>
  <c r="C56" i="1"/>
  <c r="C39" i="1"/>
  <c r="C37" i="1"/>
  <c r="C36" i="1"/>
  <c r="C44" i="1"/>
  <c r="C34" i="1"/>
  <c r="C48" i="1"/>
  <c r="C49" i="1"/>
  <c r="C42" i="1"/>
  <c r="C33" i="1"/>
  <c r="H35" i="1"/>
  <c r="H47" i="1"/>
  <c r="H37" i="1"/>
  <c r="H49" i="1"/>
  <c r="H33" i="1"/>
  <c r="H40" i="1"/>
  <c r="H52" i="1"/>
  <c r="H46" i="1"/>
  <c r="H34" i="1"/>
  <c r="H48" i="1"/>
  <c r="H53" i="1"/>
  <c r="H54" i="1"/>
  <c r="H36" i="1"/>
  <c r="H55" i="1"/>
  <c r="H38" i="1"/>
  <c r="H42" i="1"/>
  <c r="H43" i="1"/>
  <c r="H56" i="1"/>
  <c r="H39" i="1"/>
  <c r="H41" i="1"/>
  <c r="H45" i="1"/>
  <c r="H50" i="1"/>
  <c r="H51" i="1"/>
  <c r="H44" i="1"/>
  <c r="D2" i="1"/>
  <c r="C2" i="1"/>
  <c r="B2" i="1"/>
  <c r="B3" i="1"/>
  <c r="H10" i="1"/>
  <c r="H22" i="1"/>
  <c r="H28" i="1"/>
  <c r="H21" i="1"/>
  <c r="H11" i="1"/>
  <c r="H23" i="1"/>
  <c r="H3" i="1"/>
  <c r="H19" i="1"/>
  <c r="H12" i="1"/>
  <c r="H24" i="1"/>
  <c r="H15" i="1"/>
  <c r="H16" i="1"/>
  <c r="H31" i="1"/>
  <c r="H8" i="1"/>
  <c r="H13" i="1"/>
  <c r="H25" i="1"/>
  <c r="H2" i="1"/>
  <c r="H14" i="1"/>
  <c r="H26" i="1"/>
  <c r="H27" i="1"/>
  <c r="H4" i="1"/>
  <c r="H32" i="1"/>
  <c r="H5" i="1"/>
  <c r="H17" i="1"/>
  <c r="H29" i="1"/>
  <c r="H6" i="1"/>
  <c r="H18" i="1"/>
  <c r="H30" i="1"/>
  <c r="H7" i="1"/>
  <c r="H20" i="1"/>
  <c r="H9" i="1"/>
  <c r="C3" i="1"/>
  <c r="C15" i="1"/>
  <c r="C27" i="1"/>
  <c r="C4" i="1"/>
  <c r="C16" i="1"/>
  <c r="C28" i="1"/>
  <c r="C5" i="1"/>
  <c r="C17" i="1"/>
  <c r="C29" i="1"/>
  <c r="C6" i="1"/>
  <c r="C18" i="1"/>
  <c r="C30" i="1"/>
  <c r="C11" i="1"/>
  <c r="C12" i="1"/>
  <c r="C25" i="1"/>
  <c r="C14" i="1"/>
  <c r="C7" i="1"/>
  <c r="C19" i="1"/>
  <c r="C31" i="1"/>
  <c r="C8" i="1"/>
  <c r="C20" i="1"/>
  <c r="C32" i="1"/>
  <c r="C9" i="1"/>
  <c r="C21" i="1"/>
  <c r="C10" i="1"/>
  <c r="C22" i="1"/>
  <c r="C23" i="1"/>
  <c r="C24" i="1"/>
  <c r="C13" i="1"/>
  <c r="C26" i="1"/>
  <c r="D8" i="1"/>
  <c r="D14" i="1"/>
  <c r="D7" i="1"/>
  <c r="D18" i="1"/>
  <c r="D17" i="1"/>
  <c r="D16" i="1"/>
  <c r="D25" i="1"/>
  <c r="D24" i="1"/>
  <c r="D12" i="1"/>
  <c r="D19" i="1"/>
  <c r="D30" i="1"/>
  <c r="D6" i="1"/>
  <c r="D29" i="1"/>
  <c r="D5" i="1"/>
  <c r="D28" i="1"/>
  <c r="D26" i="1"/>
  <c r="D23" i="1"/>
  <c r="D11" i="1"/>
  <c r="D22" i="1"/>
  <c r="D10" i="1"/>
  <c r="D21" i="1"/>
  <c r="D9" i="1"/>
  <c r="D31" i="1"/>
  <c r="D4" i="1"/>
  <c r="D27" i="1"/>
  <c r="D15" i="1"/>
  <c r="D3" i="1"/>
  <c r="D13" i="1"/>
  <c r="D32" i="1"/>
  <c r="D20" i="1"/>
  <c r="B5" i="1"/>
  <c r="B17" i="1"/>
  <c r="B6" i="1"/>
  <c r="B29" i="1"/>
  <c r="B28" i="1"/>
  <c r="B15" i="1"/>
  <c r="B26" i="1"/>
  <c r="B14" i="1"/>
  <c r="B25" i="1"/>
  <c r="B13" i="1"/>
  <c r="B24" i="1"/>
  <c r="B12" i="1"/>
  <c r="B23" i="1"/>
  <c r="B11" i="1"/>
  <c r="B22" i="1"/>
  <c r="B10" i="1"/>
  <c r="B21" i="1"/>
  <c r="B9" i="1"/>
  <c r="B32" i="1"/>
  <c r="B20" i="1"/>
  <c r="B8" i="1"/>
  <c r="B16" i="1"/>
  <c r="B4" i="1"/>
  <c r="B27" i="1"/>
  <c r="B31" i="1"/>
  <c r="B19" i="1"/>
  <c r="B7" i="1"/>
  <c r="B30" i="1"/>
  <c r="B18" i="1"/>
  <c r="R2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<sst xmlns="http://schemas.openxmlformats.org/spreadsheetml/2006/main" count="758" uniqueCount="438">
  <si>
    <t>#NO</t>
  </si>
  <si>
    <t>Date</t>
  </si>
  <si>
    <t>InvoiceNO</t>
  </si>
  <si>
    <t>ContactDetails</t>
  </si>
  <si>
    <t>PO_Numbers</t>
  </si>
  <si>
    <t>Senders_Company</t>
  </si>
  <si>
    <t>LineItems</t>
  </si>
  <si>
    <t>Services</t>
  </si>
  <si>
    <t>Service_Price</t>
  </si>
  <si>
    <t>Hours</t>
  </si>
  <si>
    <t>Qauntity</t>
  </si>
  <si>
    <t>Unit_Price</t>
  </si>
  <si>
    <t>Total</t>
  </si>
  <si>
    <t>Receivers_Company</t>
  </si>
  <si>
    <t>Tax</t>
  </si>
  <si>
    <t>VAT</t>
  </si>
  <si>
    <t>Bank_Name</t>
  </si>
  <si>
    <t>Bank_Account_Number</t>
  </si>
  <si>
    <t xml:space="preserve">Currency </t>
  </si>
  <si>
    <t>Exchange_Currency</t>
  </si>
  <si>
    <t>Change</t>
  </si>
  <si>
    <t>Price</t>
  </si>
  <si>
    <t>Subtotals</t>
  </si>
  <si>
    <t>Totals</t>
  </si>
  <si>
    <t>Anglo Platinum Limited</t>
  </si>
  <si>
    <t>Mitsubishi Motors Umhlanga</t>
  </si>
  <si>
    <t>Change Logic CS (Pty) Ltd</t>
  </si>
  <si>
    <t>ROSEHAVEN RETIREMENT VILLAGE</t>
  </si>
  <si>
    <t>Control Systems Integration (Pty) Ltd</t>
  </si>
  <si>
    <t>TCM Management</t>
  </si>
  <si>
    <t>Department of Home Affairs</t>
  </si>
  <si>
    <t>Kagiso Media (Pty) Ltd</t>
  </si>
  <si>
    <t>Department of Public Works</t>
  </si>
  <si>
    <t>Sasol Chemie Gmbh &amp; Co. Kg</t>
  </si>
  <si>
    <t>Enstra Paper (Pty) Ltd</t>
  </si>
  <si>
    <t>Carlos Gomes</t>
  </si>
  <si>
    <t>Faurecia Emissions Control Technologies (Pty) Ltd</t>
  </si>
  <si>
    <t>Johan Bosch Trust</t>
  </si>
  <si>
    <t>Hastings Insurance Services Ltd</t>
  </si>
  <si>
    <t>Andre Schoombee Attorneys</t>
  </si>
  <si>
    <t>Hirophase (Pty) Ltd</t>
  </si>
  <si>
    <t>Paramount Property Fund</t>
  </si>
  <si>
    <t>JSE Ltd</t>
  </si>
  <si>
    <t>North West University</t>
  </si>
  <si>
    <t>Julius Bär &amp; Co. Ltd.</t>
  </si>
  <si>
    <t>Heyns &amp; Partners Inc</t>
  </si>
  <si>
    <t>Lakama Catering Services (Pty) Ltd</t>
  </si>
  <si>
    <t>Colour Hair and Beauty SA</t>
  </si>
  <si>
    <t>Lake Michelle Homeowners Association NPC</t>
  </si>
  <si>
    <t>Spine Africa Association (Pty) Ltd</t>
  </si>
  <si>
    <t>Lesotho Electricity Company</t>
  </si>
  <si>
    <t>Cape Peninsula University of Tech.</t>
  </si>
  <si>
    <t>Libstar Operations (Pty) Ltd</t>
  </si>
  <si>
    <t>Radisson hotel &amp; convention centre Johannesburg OR</t>
  </si>
  <si>
    <t>Massmart Services</t>
  </si>
  <si>
    <t>Best Print</t>
  </si>
  <si>
    <t>Medicross Healthcare Group (PTY) LTD</t>
  </si>
  <si>
    <t>Africa Vessel Verification CC</t>
  </si>
  <si>
    <t>Mobile Telephone Networks</t>
  </si>
  <si>
    <t>Eskom Holdings SOC Ltd</t>
  </si>
  <si>
    <t>Ariston Thermo South Africa (Pty) Ltd</t>
  </si>
  <si>
    <t>Netcare Garden City Hospital</t>
  </si>
  <si>
    <t>Gemprint (Pty) Ltd</t>
  </si>
  <si>
    <t>Nextec Advisory Services (PL) (In Liquidation)</t>
  </si>
  <si>
    <t>Zamlinx</t>
  </si>
  <si>
    <t>Novartis Pharma AG</t>
  </si>
  <si>
    <t>Mama Lisa Workshop Restaurant (Pty) Ltd</t>
  </si>
  <si>
    <t>Pazozone (Pty) Ltd</t>
  </si>
  <si>
    <t>Old Mutual Life Assurance Company (SA) Ltd</t>
  </si>
  <si>
    <t>Pioneer Hi-Bred RSA Pty Ltd</t>
  </si>
  <si>
    <t>Global EntServ Solutions Galway Limited</t>
  </si>
  <si>
    <t>Sanlam Life Insurance Ltd</t>
  </si>
  <si>
    <t>Liberty Group Limited</t>
  </si>
  <si>
    <t>SITA SOC Ltd</t>
  </si>
  <si>
    <t>Linyana &amp; Somacala Inc.</t>
  </si>
  <si>
    <t>Telkom SA (Pty) Ltd</t>
  </si>
  <si>
    <t>SANDOZ AG</t>
  </si>
  <si>
    <t>The Services Seta</t>
  </si>
  <si>
    <t>Norman Wink Stephens</t>
  </si>
  <si>
    <t>UMICORE CATALYST SA ( PTY) LTD</t>
  </si>
  <si>
    <t>Stone on Time (Pty) Ltd</t>
  </si>
  <si>
    <t>Vodacom (Pty) Ltd</t>
  </si>
  <si>
    <t>Buena Vista Trading 106 PTY LTD</t>
  </si>
  <si>
    <t>3M South Africa (Pty) Ltd</t>
  </si>
  <si>
    <t>Nampak Products Limited</t>
  </si>
  <si>
    <t>Currency</t>
  </si>
  <si>
    <t>Column1</t>
  </si>
  <si>
    <t>Currency2</t>
  </si>
  <si>
    <t>Empty</t>
  </si>
  <si>
    <t>Item</t>
  </si>
  <si>
    <t>Services Price</t>
  </si>
  <si>
    <t>Unit Price</t>
  </si>
  <si>
    <t>Black Pens</t>
  </si>
  <si>
    <t>Gift Bags</t>
  </si>
  <si>
    <t xml:space="preserve">T-shirts                             </t>
  </si>
  <si>
    <t>Armed Security Gaurd</t>
  </si>
  <si>
    <t>Security Services</t>
  </si>
  <si>
    <t>Logo Design</t>
  </si>
  <si>
    <t>Graphic Design</t>
  </si>
  <si>
    <t>E-commerce Development</t>
  </si>
  <si>
    <t>IT &amp; Web services</t>
  </si>
  <si>
    <t>On-Site Tech Support</t>
  </si>
  <si>
    <t>Website Design</t>
  </si>
  <si>
    <t>Event Coordination</t>
  </si>
  <si>
    <t>Themed Catering Services</t>
  </si>
  <si>
    <t>Event Photography</t>
  </si>
  <si>
    <t>Remote Tech Support</t>
  </si>
  <si>
    <t>Business Strategy Consulting</t>
  </si>
  <si>
    <t>Consultation</t>
  </si>
  <si>
    <t>Local Courier Service</t>
  </si>
  <si>
    <t>Delivery Services</t>
  </si>
  <si>
    <t xml:space="preserve">Basic Buffet Catering </t>
  </si>
  <si>
    <t>Catering Services</t>
  </si>
  <si>
    <t>Social Media Graphics</t>
  </si>
  <si>
    <t>Armed Security Guard</t>
  </si>
  <si>
    <t>Photography</t>
  </si>
  <si>
    <t>Business Cards</t>
  </si>
  <si>
    <t>Asian Fusion Catering</t>
  </si>
  <si>
    <t>A5 Flyers</t>
  </si>
  <si>
    <t>Printing Services</t>
  </si>
  <si>
    <t>Financial Consulting</t>
  </si>
  <si>
    <t xml:space="preserve">Formal Sit-Down Dinner </t>
  </si>
  <si>
    <t>Same-Day Delivery</t>
  </si>
  <si>
    <t>USB</t>
  </si>
  <si>
    <t>ItemNum</t>
  </si>
  <si>
    <t>Figure</t>
  </si>
  <si>
    <t>INV</t>
  </si>
  <si>
    <t>mm/dd/yyyy</t>
  </si>
  <si>
    <t>060</t>
  </si>
  <si>
    <t>INV-</t>
  </si>
  <si>
    <t>mmm dd, yyyy</t>
  </si>
  <si>
    <t>063</t>
  </si>
  <si>
    <t>INV_</t>
  </si>
  <si>
    <t>mmmm dd, yyyy</t>
  </si>
  <si>
    <t>021</t>
  </si>
  <si>
    <t>#</t>
  </si>
  <si>
    <t>mm-dd-yyyy</t>
  </si>
  <si>
    <t>+27</t>
  </si>
  <si>
    <t>#INV</t>
  </si>
  <si>
    <t>mm/dd/yy</t>
  </si>
  <si>
    <t>064</t>
  </si>
  <si>
    <t>#-</t>
  </si>
  <si>
    <t>mmm dd, yy</t>
  </si>
  <si>
    <t>065</t>
  </si>
  <si>
    <t>INUMB_</t>
  </si>
  <si>
    <t>dd-mm-yyyy</t>
  </si>
  <si>
    <t>071</t>
  </si>
  <si>
    <t>##</t>
  </si>
  <si>
    <t>yyyy/mm/dd</t>
  </si>
  <si>
    <t>080</t>
  </si>
  <si>
    <t>INVOICE:</t>
  </si>
  <si>
    <t>dd-mmm-yyyy</t>
  </si>
  <si>
    <t>084</t>
  </si>
  <si>
    <t xml:space="preserve">INVO: </t>
  </si>
  <si>
    <t>dd/mmm/yyyy</t>
  </si>
  <si>
    <t>068</t>
  </si>
  <si>
    <t>B-</t>
  </si>
  <si>
    <t>dd/mm/yy</t>
  </si>
  <si>
    <t>062</t>
  </si>
  <si>
    <t>BILL_</t>
  </si>
  <si>
    <t>dd-mmmm-yyyy</t>
  </si>
  <si>
    <t>BILL_TO-</t>
  </si>
  <si>
    <t>dd mmm yyyy</t>
  </si>
  <si>
    <t>095</t>
  </si>
  <si>
    <t xml:space="preserve">#NUMB- </t>
  </si>
  <si>
    <t>yyyy-mm-dd</t>
  </si>
  <si>
    <t>00</t>
  </si>
  <si>
    <t>##-</t>
  </si>
  <si>
    <t>dd-mmm</t>
  </si>
  <si>
    <t>010</t>
  </si>
  <si>
    <t>dd mmmm yyyy</t>
  </si>
  <si>
    <t>011</t>
  </si>
  <si>
    <t>dd/mm/yyyy</t>
  </si>
  <si>
    <t>015</t>
  </si>
  <si>
    <t>+93</t>
  </si>
  <si>
    <t>dd mmm-yyyy</t>
  </si>
  <si>
    <t>(+213)</t>
  </si>
  <si>
    <t>PO No.</t>
  </si>
  <si>
    <t>dd mmmmm</t>
  </si>
  <si>
    <t>(+214)</t>
  </si>
  <si>
    <t>PO #_</t>
  </si>
  <si>
    <t>dd mmm yy</t>
  </si>
  <si>
    <t>PO#</t>
  </si>
  <si>
    <t xml:space="preserve"># </t>
  </si>
  <si>
    <t>BankNames</t>
  </si>
  <si>
    <t>PON-</t>
  </si>
  <si>
    <t>@-</t>
  </si>
  <si>
    <t>PO_NUM_</t>
  </si>
  <si>
    <t>Standard Bank</t>
  </si>
  <si>
    <t xml:space="preserve">## </t>
  </si>
  <si>
    <t>NedBank</t>
  </si>
  <si>
    <t>'PO No_</t>
  </si>
  <si>
    <t>Capitec</t>
  </si>
  <si>
    <t>'PO No-</t>
  </si>
  <si>
    <t>ZAR</t>
  </si>
  <si>
    <t>FNB</t>
  </si>
  <si>
    <t>PO_NUMB-</t>
  </si>
  <si>
    <t>EUR</t>
  </si>
  <si>
    <t>Discovery</t>
  </si>
  <si>
    <t>#@_</t>
  </si>
  <si>
    <t>USD</t>
  </si>
  <si>
    <t>ABSA</t>
  </si>
  <si>
    <t>PO_TO-</t>
  </si>
  <si>
    <t>JPY</t>
  </si>
  <si>
    <t xml:space="preserve">#PO- </t>
  </si>
  <si>
    <t>GBP</t>
  </si>
  <si>
    <t>NUM-</t>
  </si>
  <si>
    <t>Tax_Number</t>
  </si>
  <si>
    <t>CurrencyExchange</t>
  </si>
  <si>
    <t>TIN</t>
  </si>
  <si>
    <t>Tax -</t>
  </si>
  <si>
    <t>Tax _Num_</t>
  </si>
  <si>
    <t xml:space="preserve">#TAX </t>
  </si>
  <si>
    <t xml:space="preserve">#TAX - </t>
  </si>
  <si>
    <t>PAN_</t>
  </si>
  <si>
    <t>PAN:</t>
  </si>
  <si>
    <t xml:space="preserve">TRN: </t>
  </si>
  <si>
    <t>TRN-</t>
  </si>
  <si>
    <t>TRN_</t>
  </si>
  <si>
    <t xml:space="preserve">VRN - </t>
  </si>
  <si>
    <t xml:space="preserve">#CRN - </t>
  </si>
  <si>
    <t>## -</t>
  </si>
  <si>
    <t>VAT_Numbers</t>
  </si>
  <si>
    <t>VAT No.</t>
  </si>
  <si>
    <t>VAT #_</t>
  </si>
  <si>
    <t>#VAT</t>
  </si>
  <si>
    <t>VAT :</t>
  </si>
  <si>
    <t>VIC-</t>
  </si>
  <si>
    <t>VAT_NUM_</t>
  </si>
  <si>
    <t>'VAT Reg ID_</t>
  </si>
  <si>
    <t xml:space="preserve">'VAT Reg No. </t>
  </si>
  <si>
    <t xml:space="preserve">VAT ID:  </t>
  </si>
  <si>
    <t>@VAT_#_</t>
  </si>
  <si>
    <t xml:space="preserve">#VRN_ </t>
  </si>
  <si>
    <t>Desert Catering Services</t>
  </si>
  <si>
    <t>Travelling</t>
  </si>
  <si>
    <t>Senders_ContactDetails</t>
  </si>
  <si>
    <t>Senders_Address</t>
  </si>
  <si>
    <t>Receivers_Address</t>
  </si>
  <si>
    <t>Arena Holdings (Pty) Ltd</t>
  </si>
  <si>
    <t>Coca-Cola Beverages South Africa (Pty) Ltd</t>
  </si>
  <si>
    <t>PG Glass a Division of PG Group (PTY) Ltd</t>
  </si>
  <si>
    <t>Standard Bank of SA Ltd</t>
  </si>
  <si>
    <t>Rustenburg Local Municipality</t>
  </si>
  <si>
    <t>Exxaro Resources Ltd</t>
  </si>
  <si>
    <t>Emfuleni Local Municipality</t>
  </si>
  <si>
    <t>Toyota SA Motors (Pty) Ltd</t>
  </si>
  <si>
    <t>MTN Rwandacell PLC</t>
  </si>
  <si>
    <t>CORRUSEAL SF</t>
  </si>
  <si>
    <t>CORRUSEAL WESTERN CAPE (PTY) LTD</t>
  </si>
  <si>
    <t>Vulcan Mozambique S.A</t>
  </si>
  <si>
    <t>Sasol South Africa (Pty) Ltd</t>
  </si>
  <si>
    <t>Coega Development Corporation (Pty) Ltd</t>
  </si>
  <si>
    <t>Department of Water and Sanitation</t>
  </si>
  <si>
    <t>Tsebo Facilities Solutions</t>
  </si>
  <si>
    <t>Mayuriza Pty Ltd</t>
  </si>
  <si>
    <t>Samsung Electronics South Africa (Pty) Ltd</t>
  </si>
  <si>
    <t>Shoprite Checkers (Pty) Ltd</t>
  </si>
  <si>
    <t>Life Healthcare Group (Pty) Ltd</t>
  </si>
  <si>
    <t>Corruseal Corrugated Gauteng (Pty) Ltd</t>
  </si>
  <si>
    <t>Department of Infrastructure</t>
  </si>
  <si>
    <t>Gijima Holdings (Pty) Ltd</t>
  </si>
  <si>
    <t>ABB South Africa (Pty) Ltd</t>
  </si>
  <si>
    <t>Agility Holdings (Pty) Ltd</t>
  </si>
  <si>
    <t>Isanti Glass 1 (Pty) Ltd</t>
  </si>
  <si>
    <t>Tsogo Sun Casinos (Pty) Ltd - t/a Monte Casino</t>
  </si>
  <si>
    <t>THE SPAR GROUP LTD</t>
  </si>
  <si>
    <t>Benteler South Africa (Pty) Ltd</t>
  </si>
  <si>
    <t>City of Mbombela</t>
  </si>
  <si>
    <t>PG Bison (Pty) Ltd</t>
  </si>
  <si>
    <t>City of Tshwane</t>
  </si>
  <si>
    <t>Volkswagen Sa</t>
  </si>
  <si>
    <t>Ethekwini Municipality</t>
  </si>
  <si>
    <t>Old Mutual Transaction Services</t>
  </si>
  <si>
    <t>Telent Technology Services Ltd</t>
  </si>
  <si>
    <t>Barloworld Equipment</t>
  </si>
  <si>
    <t>Akani Egoli (Pty) Ltd t/a Gold Reef</t>
  </si>
  <si>
    <t>Santam Ltd</t>
  </si>
  <si>
    <t>Nedbank Limited</t>
  </si>
  <si>
    <t>Knowledge Objects</t>
  </si>
  <si>
    <t>S A BREWERIES - SANDTON</t>
  </si>
  <si>
    <t>MSC Cruises</t>
  </si>
  <si>
    <t>Emalahleni Local Municipality</t>
  </si>
  <si>
    <t>Department of Public Works - Limpop</t>
  </si>
  <si>
    <t>Shoprite</t>
  </si>
  <si>
    <t>Centurion Akademie (Edms) Bpk</t>
  </si>
  <si>
    <t>ABInBev Africa (Pty) Ltd</t>
  </si>
  <si>
    <t>Broll Property Group (Pty) Ltd</t>
  </si>
  <si>
    <t>FQM Trident Limited</t>
  </si>
  <si>
    <t>Concor Construction (Pty) Ltd</t>
  </si>
  <si>
    <t>Lewis Stores (Pty) Ltd</t>
  </si>
  <si>
    <t>Aspen SA Operations (Pty) Ltd</t>
  </si>
  <si>
    <t>Amatola Water</t>
  </si>
  <si>
    <t>Woolworths (Pty) Ltd</t>
  </si>
  <si>
    <t>Tech Mahindra Limited</t>
  </si>
  <si>
    <t>Pannar Seed (PTY) LTD</t>
  </si>
  <si>
    <t>Denel Vehicle Systems (Pty) Ltd</t>
  </si>
  <si>
    <t>Weir Minerals Shared Services (Pty) Ltd</t>
  </si>
  <si>
    <t>SS&amp;C Financial Services Ltd</t>
  </si>
  <si>
    <t>Plastic Omnium Auto Inergy S A</t>
  </si>
  <si>
    <t>Kenmare Moma Processing</t>
  </si>
  <si>
    <t>Rand Refinery (Pty) Limited</t>
  </si>
  <si>
    <t>SAB Limited</t>
  </si>
  <si>
    <t>Sasol Italy S.p.A.</t>
  </si>
  <si>
    <t>Glencore South Africa (Pty) Ltd</t>
  </si>
  <si>
    <t>ABSA Bank Ltd</t>
  </si>
  <si>
    <t>MegChem (Pty) Ltd</t>
  </si>
  <si>
    <t>Linde - Wiemann RSA</t>
  </si>
  <si>
    <t>FG Gold Limited</t>
  </si>
  <si>
    <t>South African Reserve Bank</t>
  </si>
  <si>
    <t>RCA and Company Inc</t>
  </si>
  <si>
    <t>Sanlam developing Markets</t>
  </si>
  <si>
    <t>Glencore Operations SA Pty Ltd</t>
  </si>
  <si>
    <t>Shema Power Lake Kivu Ltd</t>
  </si>
  <si>
    <t>Rand Water</t>
  </si>
  <si>
    <t>Lonadek Nigeria Ltd</t>
  </si>
  <si>
    <t>Mettus (Pty) Ltd</t>
  </si>
  <si>
    <t>Amazon Web Services South Africa (Pty) Ltd</t>
  </si>
  <si>
    <t>Trans-Caledon Tunnel Authority</t>
  </si>
  <si>
    <t>Pioneer Hi-Bred Research RSA</t>
  </si>
  <si>
    <t>Danic Pest Control &amp; Cleaning CC</t>
  </si>
  <si>
    <t>First National Bank</t>
  </si>
  <si>
    <t>Inkosi Market Agents</t>
  </si>
  <si>
    <t>Chantier Naval De L'Océan Indien Limited</t>
  </si>
  <si>
    <t>Deeds Registration</t>
  </si>
  <si>
    <t>Proconics - K2018239548 SA (PTY) Ltd</t>
  </si>
  <si>
    <t>The National School of Government</t>
  </si>
  <si>
    <t>Bigen Africa Services (Pty) Ltd</t>
  </si>
  <si>
    <t>Easigas (Pty) Ltd</t>
  </si>
  <si>
    <t>Tracker Connect (Pty) Ltd</t>
  </si>
  <si>
    <t>Kwena Human Capital (PTY) LTD</t>
  </si>
  <si>
    <t>Business Connexion Namibia (Pty) Ltd</t>
  </si>
  <si>
    <t>Blaauwklippen Devco (Pty) Ltd</t>
  </si>
  <si>
    <t>Pragma Products (Pty) Ltd</t>
  </si>
  <si>
    <t>Kumtor Gold Company</t>
  </si>
  <si>
    <t>Sanlam Life Insurance Limited:GTI</t>
  </si>
  <si>
    <t>Foskor (Pty) Ltd</t>
  </si>
  <si>
    <t>Babcock Ntuthuko Engineering</t>
  </si>
  <si>
    <t>Tsogo Sun Casino Management Company (Pty) Ltd</t>
  </si>
  <si>
    <t>City Of Cape Town</t>
  </si>
  <si>
    <t>Caritas Schweiz</t>
  </si>
  <si>
    <t>Air Liquide Large Industries South Africa</t>
  </si>
  <si>
    <t>Nike South Africa (Pty) Ltd</t>
  </si>
  <si>
    <t>Bluefields centre for Challenge Funds (Pty) Ltd</t>
  </si>
  <si>
    <t>Tatu Connect Limited</t>
  </si>
  <si>
    <t>Agility Channel (Pty) Ltd</t>
  </si>
  <si>
    <t>Commission de Surveillance du Secteur Financier</t>
  </si>
  <si>
    <t>Red Alert TSS (Pty)</t>
  </si>
  <si>
    <t>Cogence (Pty) Limited</t>
  </si>
  <si>
    <t>Value Logistics (Pty) Ltd</t>
  </si>
  <si>
    <t>Esayidi FET College Centre</t>
  </si>
  <si>
    <t>Clover (Pty)Ltd</t>
  </si>
  <si>
    <t>Aveng Grinaker-LTA</t>
  </si>
  <si>
    <t>Hanley Energy Ltd.</t>
  </si>
  <si>
    <t>Venture Diversified Products (Pty) Ltd</t>
  </si>
  <si>
    <t>Mitakyo ICT Solutions Pty Ltd</t>
  </si>
  <si>
    <t>Imperial Logistics Group (Pty) Ltd</t>
  </si>
  <si>
    <t>IMQS Software (Pty) Ltd</t>
  </si>
  <si>
    <t>Fontanella Consulting</t>
  </si>
  <si>
    <t>RSPH (Pty) Ltd</t>
  </si>
  <si>
    <t>Izinga Holdings</t>
  </si>
  <si>
    <t>CORRUSEAL GROUP (PTY) LTD</t>
  </si>
  <si>
    <t>Bodo Moller Chemie SA (Pty) Ltd</t>
  </si>
  <si>
    <t>Sabot SA (Pty) Ltd</t>
  </si>
  <si>
    <t>Marks &amp; Spencer plc</t>
  </si>
  <si>
    <t>Seriti Coal (Pty) Ltd</t>
  </si>
  <si>
    <t>PowerTech Advanced Business Solutions</t>
  </si>
  <si>
    <t>Danisco South Africa (PTY) Ltd</t>
  </si>
  <si>
    <t>Takeda Pharmaceuticals Internationa</t>
  </si>
  <si>
    <t>Altron Karabina</t>
  </si>
  <si>
    <t>Actom Protection &amp; Control</t>
  </si>
  <si>
    <t>Santam</t>
  </si>
  <si>
    <t>Stanlib Asset Management (pty) Ltd</t>
  </si>
  <si>
    <t>Pick n Pay Brentwood Park</t>
  </si>
  <si>
    <t>BGL BNP Paribas</t>
  </si>
  <si>
    <t>Vopak Terminal Durban (Pty) Ltd</t>
  </si>
  <si>
    <t>Macsteel Service Centres SA</t>
  </si>
  <si>
    <t>Avacare South Africa (Pty) Ltd</t>
  </si>
  <si>
    <t>Black IQ Trading (PTY) LTD</t>
  </si>
  <si>
    <t>Welfit Oddy (Pty) Ltd</t>
  </si>
  <si>
    <t>Bakubung Minerals (Pty) Ltd</t>
  </si>
  <si>
    <t>PLACECOL GREENSTONE HILL PTY LTD</t>
  </si>
  <si>
    <t>Computershare Outsourcing (Pty) Ltd</t>
  </si>
  <si>
    <t>CLOVER SA (PTY) LTD</t>
  </si>
  <si>
    <t>South32 SA Ltd</t>
  </si>
  <si>
    <t>Macrolink Resources Zambia Limited</t>
  </si>
  <si>
    <t>Mabati Rolling Mills Ltd</t>
  </si>
  <si>
    <t>Department of Public Works - Pretoria</t>
  </si>
  <si>
    <t>Pick n Pay Elgin Mall</t>
  </si>
  <si>
    <t>AFRIKA TIKKUN SERVICES</t>
  </si>
  <si>
    <t>Eswatini Electricity Company Pty Ltd</t>
  </si>
  <si>
    <t>ALAF Limited</t>
  </si>
  <si>
    <t>Pareto Limited</t>
  </si>
  <si>
    <t>Digital Outsource Services (Pty) Ltd</t>
  </si>
  <si>
    <t>Holcim Group Services Ltd.</t>
  </si>
  <si>
    <t>Jurgens CI (PTY) Ltd</t>
  </si>
  <si>
    <t>Skyblu Technologies (Pty) Ltd</t>
  </si>
  <si>
    <t>Henkel SA (Pty) Ltd</t>
  </si>
  <si>
    <t>TMH Africa (Pty) Limited</t>
  </si>
  <si>
    <t>KZN Department Of Public Works Head Office</t>
  </si>
  <si>
    <t>BBF Safety Group (Pty) Ltd</t>
  </si>
  <si>
    <t>Firstrand Bank Limited</t>
  </si>
  <si>
    <t>Eskort Ltd</t>
  </si>
  <si>
    <t>First Rand Bank Limited</t>
  </si>
  <si>
    <t>Eya Bantu Professional Services (Pty) Ltd</t>
  </si>
  <si>
    <t>Momentum Metropolitan Life Limited</t>
  </si>
  <si>
    <t>Kamoa Copper SA</t>
  </si>
  <si>
    <t>Empact Group (Pty) Ltd</t>
  </si>
  <si>
    <t>Masthead (Pty) Ltd</t>
  </si>
  <si>
    <t>Anglo American</t>
  </si>
  <si>
    <t>CLOETESDAL DEVELOPMENTS (PTY) LTD</t>
  </si>
  <si>
    <t>Bayport Financial Services - Tanzan</t>
  </si>
  <si>
    <t>George Municipality</t>
  </si>
  <si>
    <t>DISTELL (PTY) LTD</t>
  </si>
  <si>
    <t>Hardcover Books</t>
  </si>
  <si>
    <t>Athlone, Cape Town,7764</t>
  </si>
  <si>
    <t>8 Atlantic Beach Drive,City of Cape Town</t>
  </si>
  <si>
    <t>15 B. Molokoane Road,Hout Bay,7872</t>
  </si>
  <si>
    <t>Pakalolo Table View, 14 Beach Boulevard,7433</t>
  </si>
  <si>
    <t>Witzands Aquifer Nature Reserve, 1 Dassenberg Drive</t>
  </si>
  <si>
    <t>8 Braambos Lane,7347</t>
  </si>
  <si>
    <t>4 Southern Right Circle,City of Cape Town,7579</t>
  </si>
  <si>
    <t>32 Denne Crescent,Western Cape,7347</t>
  </si>
  <si>
    <t>Valley Primary School, Jip De Jager Drive,7530</t>
  </si>
  <si>
    <t>1 Westcliff Drive,Gauteng,2001</t>
  </si>
  <si>
    <t>365 Ontdekkers Road,Roodepoort,Gauteng,1709</t>
  </si>
  <si>
    <t>14 Bonanza Street,2092</t>
  </si>
  <si>
    <t>354 Main Street,Gauteng,2008</t>
  </si>
  <si>
    <t>4406 Pilane Street,Soweto,</t>
  </si>
  <si>
    <t>23 Martin Close,2054</t>
  </si>
  <si>
    <t>11 Westcliff Drive,Johannesburg</t>
  </si>
  <si>
    <t>365 Ontdekkers Road, Roodepoort</t>
  </si>
  <si>
    <t>14 Bonanza Street,Gauteng,6442</t>
  </si>
  <si>
    <t>406 Pilane Street,Hout Bay,7872</t>
  </si>
  <si>
    <t>Gauteng,11 Westcliff Drive,7573</t>
  </si>
  <si>
    <t>23 Martin Close,CPT, 6478</t>
  </si>
  <si>
    <t>Sheetmetal Crafts, 28 Ffennell Road</t>
  </si>
  <si>
    <t>53 Brunton Circle,1645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</si>
</sst>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&quot;* #,##0.00_-;\-&quot;R&quot;* #,##0.00_-;_-&quot;R&quot;* &quot;-&quot;??_-;_-@_-"/>
    <numFmt numFmtId="164" formatCode="&quot;R&quot;#,##0.00"/>
    <numFmt numFmtId="165" formatCode="_-[$R-1C09]* #,##0.00_-;\-[$R-1C09]* #,##0.00_-;_-[$R-1C09]* &quot;-&quot;??_-;_-@_-"/>
    <numFmt numFmtId="166" formatCode="_([$$-409]* #,##0.00_);_([$$-409]* \(#,##0.00\);_([$$-409]* &quot;-&quot;??_);_(@_)"/>
    <numFmt numFmtId="167" formatCode="_([$€-2]\ * #,##0.00_);_([$€-2]\ * \(#,##0.00\);_([$€-2]\ * &quot;-&quot;??_);_(@_)"/>
    <numFmt numFmtId="168" formatCode="_-[$¥-411]* #,##0.00_-;\-[$¥-411]* #,##0.00_-;_-[$¥-411]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D0D0D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7" xfId="0" applyFont="1" applyBorder="1"/>
    <xf numFmtId="0" fontId="4" fillId="0" borderId="7" xfId="0" applyFont="1" applyBorder="1"/>
    <xf numFmtId="0" fontId="3" fillId="0" borderId="8" xfId="0" applyFont="1" applyBorder="1"/>
    <xf numFmtId="0" fontId="0" fillId="0" borderId="9" xfId="0" applyBorder="1"/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11" xfId="0" applyBorder="1"/>
    <xf numFmtId="0" fontId="5" fillId="0" borderId="0" xfId="0" applyFont="1" applyAlignment="1">
      <alignment horizontal="left" vertical="center" indent="1"/>
    </xf>
    <xf numFmtId="0" fontId="3" fillId="0" borderId="16" xfId="0" applyFont="1" applyBorder="1"/>
    <xf numFmtId="0" fontId="3" fillId="0" borderId="3" xfId="0" applyFont="1" applyBorder="1"/>
    <xf numFmtId="0" fontId="3" fillId="0" borderId="17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4" fontId="0" fillId="0" borderId="1" xfId="1" applyFont="1" applyBorder="1" applyAlignment="1">
      <alignment horizontal="right"/>
    </xf>
    <xf numFmtId="0" fontId="0" fillId="0" borderId="18" xfId="0" applyBorder="1"/>
    <xf numFmtId="44" fontId="0" fillId="0" borderId="5" xfId="0" applyNumberFormat="1" applyBorder="1"/>
    <xf numFmtId="0" fontId="0" fillId="0" borderId="15" xfId="0" quotePrefix="1" applyBorder="1"/>
    <xf numFmtId="0" fontId="0" fillId="0" borderId="2" xfId="0" quotePrefix="1" applyBorder="1"/>
    <xf numFmtId="0" fontId="5" fillId="0" borderId="0" xfId="0" quotePrefix="1" applyFont="1" applyAlignment="1">
      <alignment horizontal="left" vertical="center" indent="1"/>
    </xf>
    <xf numFmtId="0" fontId="0" fillId="0" borderId="12" xfId="0" quotePrefix="1" applyBorder="1"/>
    <xf numFmtId="44" fontId="0" fillId="0" borderId="10" xfId="0" applyNumberFormat="1" applyBorder="1"/>
    <xf numFmtId="0" fontId="0" fillId="0" borderId="3" xfId="0" applyBorder="1"/>
    <xf numFmtId="166" fontId="0" fillId="0" borderId="1" xfId="0" applyNumberFormat="1" applyBorder="1"/>
    <xf numFmtId="166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67" fontId="0" fillId="0" borderId="18" xfId="0" applyNumberFormat="1" applyBorder="1"/>
    <xf numFmtId="167" fontId="0" fillId="0" borderId="0" xfId="0" applyNumberFormat="1"/>
    <xf numFmtId="165" fontId="0" fillId="0" borderId="4" xfId="0" applyNumberFormat="1" applyBorder="1"/>
    <xf numFmtId="168" fontId="0" fillId="0" borderId="4" xfId="0" applyNumberFormat="1" applyBorder="1"/>
    <xf numFmtId="168" fontId="0" fillId="0" borderId="0" xfId="0" applyNumberFormat="1"/>
    <xf numFmtId="165" fontId="0" fillId="0" borderId="3" xfId="0" applyNumberFormat="1" applyBorder="1"/>
    <xf numFmtId="164" fontId="0" fillId="0" borderId="1" xfId="1" applyNumberFormat="1" applyFont="1" applyBorder="1" applyAlignment="1">
      <alignment horizontal="right"/>
    </xf>
    <xf numFmtId="0" fontId="5" fillId="0" borderId="0" xfId="0" applyFont="1"/>
    <xf numFmtId="0" fontId="0" fillId="0" borderId="5" xfId="0" applyBorder="1" applyAlignment="1">
      <alignment horizontal="righ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98"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&quot;R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5" formatCode="_-[$R-1C09]* #,##0.00_-;\-[$R-1C09]* #,##0.00_-;_-[$R-1C09]* &quot;-&quot;??_-;_-@_-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&quot;R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34" formatCode="_-&quot;R&quot;* #,##0.00_-;\-&quot;R&quot;* #,##0.00_-;_-&quot;R&quot;* &quot;-&quot;??_-;_-@_-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34" formatCode="_-&quot;R&quot;* #,##0.00_-;\-&quot;R&quot;* #,##0.00_-;_-&quot;R&quot;* &quot;-&quot;??_-;_-@_-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34" formatCode="_-&quot;R&quot;* #,##0.00_-;\-&quot;R&quot;* #,##0.00_-;_-&quot;R&quot;* &quot;-&quot;??_-;_-@_-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5">
  <rv s="0">
    <v>en-ZA</v>
    <v>avysvh</v>
    <v>268435456</v>
    <v>1</v>
    <v>Powered by Refinitiv</v>
    <v>0</v>
    <v>USD/ZAR</v>
    <v>2</v>
    <v>3</v>
    <v>Finance</v>
    <v>4</v>
    <v>19.916599999999999</v>
    <v>17.405200000000001</v>
    <v>5.4000000000000003E-3</v>
    <v>2.9240000000000001E-4</v>
    <v>ZAR</v>
    <v>USD</v>
    <v>18.500900000000001</v>
    <v>Currency Pair</v>
    <v>45436.321319444447</v>
    <v>18.409800000000001</v>
    <v>US Dollar/South African Rand FX Spot Rate</v>
    <v>18.454899999999999</v>
    <v>18.470400000000001</v>
    <v>18.4758</v>
    <v>USDZAR</v>
    <v>USD/ZAR</v>
  </rv>
  <rv s="1">
    <v>0</v>
  </rv>
  <rv s="0">
    <v>en-ZA</v>
    <v>ave76h</v>
    <v>268435456</v>
    <v>1</v>
    <v>Powered by Refinitiv</v>
    <v>0</v>
    <v>JPY/ZAR</v>
    <v>2</v>
    <v>3</v>
    <v>Finance</v>
    <v>4</v>
    <v>0.14249999999999999</v>
    <v>0.1154</v>
    <v>-5.5999999999999999E-5</v>
    <v>-4.7579999999999996E-4</v>
    <v>ZAR</v>
    <v>JPY</v>
    <v>0.1178</v>
    <v>Currency Pair</v>
    <v>45436.321319444447</v>
    <v>0.1173</v>
    <v>Japanese Yen/South African Rand FX Cross Rate</v>
    <v>0.1177</v>
    <v>0.1177</v>
    <v>0.1176</v>
    <v>JPYZAR</v>
    <v>JPY/ZAR</v>
  </rv>
  <rv s="1">
    <v>2</v>
  </rv>
  <rv s="0">
    <v>en-ZA</v>
    <v>avttu2</v>
    <v>268435456</v>
    <v>1</v>
    <v>Powered by Refinitiv</v>
    <v>0</v>
    <v>ZAR/JPY</v>
    <v>2</v>
    <v>5</v>
    <v>Finance</v>
    <v>4</v>
    <v>8.6620000000000008</v>
    <v>7.0114999999999998</v>
    <v>1.0800000000000001E-2</v>
    <v>1.273E-3</v>
    <v>JPY</v>
    <v>ZAR</v>
    <v>8.5243000000000002</v>
    <v>Currency Pair</v>
    <v>45436.321319444447</v>
    <v>8.4894999999999996</v>
    <v>South African Rand/Japanese Yen FX Cross Rate</v>
    <v>8.4867000000000008</v>
    <v>8.4871999999999996</v>
    <v>8.4979999999999993</v>
    <v>ZARJPY</v>
    <v>ZAR/JPY</v>
  </rv>
  <rv s="1">
    <v>4</v>
  </rv>
  <rv s="0">
    <v>en-ZA</v>
    <v>av91r7</v>
    <v>268435456</v>
    <v>1</v>
    <v>Powered by Refinitiv</v>
    <v>0</v>
    <v>EUR/ZAR</v>
    <v>2</v>
    <v>3</v>
    <v>Finance</v>
    <v>4</v>
    <v>21.275700000000001</v>
    <v>19.341999999999999</v>
    <v>1.3299999999999999E-2</v>
    <v>6.6589999999999998E-4</v>
    <v>ZAR</v>
    <v>EUR</v>
    <v>20.0122</v>
    <v>Currency Pair</v>
    <v>45436.321331018517</v>
    <v>19.9102</v>
    <v>Euro/South African Rand FX Cross Rate</v>
    <v>19.972000000000001</v>
    <v>19.972000000000001</v>
    <v>19.985299999999999</v>
    <v>EURZAR</v>
    <v>EUR/ZAR</v>
  </rv>
  <rv s="1">
    <v>6</v>
  </rv>
  <rv s="0">
    <v>en-ZA</v>
    <v>avtsgh</v>
    <v>268435456</v>
    <v>1</v>
    <v>Powered by Refinitiv</v>
    <v>0</v>
    <v>ZAR/EUR</v>
    <v>2</v>
    <v>6</v>
    <v>Finance</v>
    <v>4</v>
    <v>5.1700000000000003E-2</v>
    <v>4.7E-2</v>
    <v>0</v>
    <v>0</v>
    <v>EUR</v>
    <v>ZAR</v>
    <v>5.0200000000000002E-2</v>
    <v>Currency Pair</v>
    <v>45436.32136574074</v>
    <v>0.05</v>
    <v>South African Rand/Euro FX Cross Rate</v>
    <v>0.05</v>
    <v>0.05</v>
    <v>0.05</v>
    <v>ZAREUR</v>
    <v>ZAR/EUR</v>
  </rv>
  <rv s="1">
    <v>8</v>
  </rv>
  <rv s="0">
    <v>en-ZA</v>
    <v>avtzbh</v>
    <v>268435456</v>
    <v>1</v>
    <v>Powered by Refinitiv</v>
    <v>0</v>
    <v>ZAR/USD</v>
    <v>2</v>
    <v>7</v>
    <v>Finance</v>
    <v>4</v>
    <v>5.74E-2</v>
    <v>5.0169999999999999E-2</v>
    <v>4.0000000000000003E-5</v>
    <v>7.3959999999999998E-4</v>
    <v>USD</v>
    <v>ZAR</v>
    <v>5.432E-2</v>
    <v>Currency Pair</v>
    <v>45436.321319444447</v>
    <v>5.4050000000000001E-2</v>
    <v>South African Rand/US Dollar FX Cross Rate</v>
    <v>5.4120000000000001E-2</v>
    <v>5.4080000000000003E-2</v>
    <v>5.4120000000000001E-2</v>
    <v>ZARUSD</v>
    <v>ZAR/USD</v>
  </rv>
  <rv s="1">
    <v>10</v>
  </rv>
  <rv s="2">
    <v>12</v>
    <v>Change</v>
    <v>0</v>
  </rv>
  <rv s="2">
    <v>12</v>
    <v>Price</v>
    <v>0</v>
  </rv>
  <rv s="2">
    <v>12</v>
    <v>Currency</v>
    <v>0</v>
  </rv>
</rvData>
</file>

<file path=xl/richData/rdrichvaluestructure.xml><?xml version="1.0" encoding="utf-8"?>
<rvStructures xmlns="http://schemas.microsoft.com/office/spreadsheetml/2017/richdata" count="3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8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  <spb s="3">
      <v>7</v>
      <v>7</v>
      <v>2</v>
      <v>7</v>
      <v>7</v>
      <v>7</v>
      <v>3</v>
      <v>7</v>
      <v>7</v>
      <v>7</v>
      <v>4</v>
      <v>5</v>
    </spb>
    <spb s="3">
      <v>8</v>
      <v>8</v>
      <v>2</v>
      <v>8</v>
      <v>8</v>
      <v>8</v>
      <v>3</v>
      <v>8</v>
      <v>8</v>
      <v>8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7" formatCode="yyyy/mm/dd\ hh:mm"/>
    </x:dxf>
    <x:dxf>
      <x:numFmt numFmtId="2" formatCode="0.00"/>
    </x:dxf>
  </dxfs>
  <richProperties>
    <rPr n="NumberFormat" t="s"/>
    <rPr n="IsTitleField" t="b"/>
  </richProperties>
  <richStyles>
    <rSty dxfid="0">
      <rpv i="0">_-[$R-en-ZA]* #,##0.00_-;-[$R-en-ZA]* #,##0.00_-;_-[$R-en-ZA]* "-"??_-;_-@_-</rpv>
    </rSty>
    <rSty>
      <rpv i="1">1</rpv>
    </rSty>
    <rSty dxfid="1"/>
    <rSty dxfid="2"/>
    <rSty dxfid="3">
      <rpv i="0">0.00</rpv>
    </rSty>
    <rSty dxfid="0">
      <rpv i="0">_-[$¥-ja-JP]* #,##0.00_-;-[$¥-ja-JP]* #,##0.00_-;_-[$¥-ja-JP]* "-"??_-;_-@_-</rpv>
    </rSty>
    <rSty dxfid="0">
      <rpv i="0">_([$€-x-euro2] * #,##0.00_);_([$€-x-euro2] * (#,##0.00);_([$€-x-euro2] * "-"??_);_(@_)</rpv>
    </rSty>
    <rSty dxfid="0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AFA50-7D1B-4621-92E6-C6D00C8EBC76}" name="tbInvoiceLog" displayName="tbInvoiceLog" ref="A1:AA111" totalsRowShown="0" headerRowDxfId="97" headerRowBorderDxfId="96" tableBorderDxfId="95" totalsRowBorderDxfId="94">
  <autoFilter ref="A1:AA111" xr:uid="{64EAFA50-7D1B-4621-92E6-C6D00C8EBC76}"/>
  <tableColumns count="27">
    <tableColumn id="1" xr3:uid="{A374031A-4D26-4DFF-96B9-3F8630520BA2}" name="#NO" dataDxfId="93">
      <calculatedColumnFormula>ROW()-1</calculatedColumnFormula>
    </tableColumn>
    <tableColumn id="2" xr3:uid="{80691F61-C494-455C-AF5F-8C2540F8B787}" name="Date" dataDxfId="92">
      <calculatedColumnFormula>TEXT(RANDBETWEEN((DATE(2020,1,5)),(DATE(2023,12,23))), VLOOKUP(RANDBETWEEN(1,MAX(tbDate[ItemNum])),tbDate[],2,FALSE))</calculatedColumnFormula>
    </tableColumn>
    <tableColumn id="3" xr3:uid="{C3AC8E3B-A04B-402F-8519-255A696F6447}" name="InvoiceNO" dataDxfId="91">
      <calculatedColumnFormula>_xlfn.CONCAT(
    VLOOKUP(RANDBETWEEN(1,MAX(tbInvoiceNO[ItemNum])),tbInvoiceNO[],2,FALSE),
    TEXT(RANDBETWEEN(20,99999),REPT("0",RANDBETWEEN(4,10))),
    CHAR(RANDBETWEEN(65,90)),
    CHAR(RANDBETWEEN(97,122)))</calculatedColumnFormula>
    </tableColumn>
    <tableColumn id="4" xr3:uid="{E26CE3D5-82B7-48F6-97FB-BE7BA6FC871E}" name="ContactDetails" dataDxfId="90">
      <calculatedColumnFormula>_xlfn.CONCAT(VLOOKUP(RANDBETWEEN(1, MAX(tbContactDetails[ItemNum])), tbContactDetails[], 2, FALSE), " - ", TEXT(RANDBETWEEN(7000000, 9999999), " -000-0000"))</calculatedColumnFormula>
    </tableColumn>
    <tableColumn id="26" xr3:uid="{9D2F9686-08C8-494E-80B5-29950091DC55}" name="Senders_ContactDetails" dataDxfId="89">
      <calculatedColumnFormula>_xlfn.CONCAT(VLOOKUP(RANDBETWEEN(1, MAX(tbSenders_ContactDetails[ItemNum])), tbSenders_ContactDetails[], 2, FALSE), " - ", TEXT(RANDBETWEEN(7000000, 9999999), " -000-0000"))</calculatedColumnFormula>
    </tableColumn>
    <tableColumn id="27" xr3:uid="{DD03461F-BC7B-4E7E-859F-957EF27969A1}" name="Senders_Address" dataDxfId="88">
      <calculatedColumnFormula>VLOOKUP(RANDBETWEEN(1,MAX(tbSendersAddress[ItemNum])),tbSendersAddress[],2,FALSE)</calculatedColumnFormula>
    </tableColumn>
    <tableColumn id="28" xr3:uid="{FBE9CB69-4F57-4429-B0B8-DE64508CACD5}" name="Receivers_Address" dataDxfId="87">
      <calculatedColumnFormula>VLOOKUP(RANDBETWEEN(1,MAX(tbSReceiversAddress8[ItemNum])),tbSReceiversAddress8[],2,FALSE)</calculatedColumnFormula>
    </tableColumn>
    <tableColumn id="5" xr3:uid="{5CA18CEA-D0FF-4FC9-BFF3-9511DC4F5532}" name="PO_Numbers" dataDxfId="86">
      <calculatedColumnFormula>_xlfn.CONCAT(
    VLOOKUP(RANDBETWEEN(1, MAX(tbPONumbers[ItemNum])), tbPONumbers[], 2, FALSE),
    TEXT(RANDBETWEEN(20, 99999), REPT("0", RANDBETWEEN(4, 10)))
)</calculatedColumnFormula>
    </tableColumn>
    <tableColumn id="6" xr3:uid="{1FC09645-8D02-451B-B201-D03252141678}" name="Senders_Company" dataDxfId="85">
      <calculatedColumnFormula>DataGenerator!G5</calculatedColumnFormula>
    </tableColumn>
    <tableColumn id="7" xr3:uid="{3F9545AB-F10D-451B-B085-AFD3D1C0DF97}" name="LineItems" dataDxfId="84">
      <calculatedColumnFormula>ItemsTable!A4</calculatedColumnFormula>
    </tableColumn>
    <tableColumn id="8" xr3:uid="{93913F57-0EDE-4368-9202-0C763883EB33}" name="Services" dataDxfId="83">
      <calculatedColumnFormula>ItemsTable!B4</calculatedColumnFormula>
    </tableColumn>
    <tableColumn id="9" xr3:uid="{F5B2DD6A-7E34-4999-919C-C3895A424BE4}" name="Service_Price" dataDxfId="82">
      <calculatedColumnFormula>ItemsTable!C4</calculatedColumnFormula>
    </tableColumn>
    <tableColumn id="10" xr3:uid="{97F51500-3B2D-4395-9CB9-411BB81ACF77}" name="Hours" dataDxfId="81">
      <calculatedColumnFormula>ItemsTable!D4</calculatedColumnFormula>
    </tableColumn>
    <tableColumn id="11" xr3:uid="{94905829-4BE2-4336-9A7B-5849029A803F}" name="Qauntity" dataDxfId="80">
      <calculatedColumnFormula>ItemsTable!E4</calculatedColumnFormula>
    </tableColumn>
    <tableColumn id="12" xr3:uid="{36C2A339-06A5-48AC-A1DE-4D87E40E6FAB}" name="Unit_Price" dataDxfId="79">
      <calculatedColumnFormula>ItemsTable!F4</calculatedColumnFormula>
    </tableColumn>
    <tableColumn id="13" xr3:uid="{0609C176-4DB6-42A2-8854-3FE919B0006C}" name="Total" dataDxfId="78">
      <calculatedColumnFormula>ItemsTable!G4</calculatedColumnFormula>
    </tableColumn>
    <tableColumn id="14" xr3:uid="{76B222BA-870E-4EC5-97DA-5EB1B8421505}" name="Receivers_Company" dataDxfId="77">
      <calculatedColumnFormula>DataGenerator!K5</calculatedColumnFormula>
    </tableColumn>
    <tableColumn id="15" xr3:uid="{D4DC3A28-EF35-4172-850D-7031401D15FA}" name="Tax" dataDxfId="76">
      <calculatedColumnFormula>_xlfn.CONCAT(
VLOOKUP(RANDBETWEEN(1,MAX(tbTaxNumb[ItemNum])),tbTaxNumb[],2,FALSE),TEXT(RANDBETWEEN(20,99999),REPT("0",RANDBETWEEN(4,10))))</calculatedColumnFormula>
    </tableColumn>
    <tableColumn id="16" xr3:uid="{D959ED3E-FC43-46C3-85D1-F1A5F62EBD9F}" name="VAT" dataDxfId="75">
      <calculatedColumnFormula>_xlfn.CONCAT(
VLOOKUP(RANDBETWEEN(1,MAX(tbVAT_Numb[ItemNum])),tbVAT_Numb[],2,FALSE),TEXT(RANDBETWEEN(20,99999),REPT("0",RANDBETWEEN(4,10))))</calculatedColumnFormula>
    </tableColumn>
    <tableColumn id="17" xr3:uid="{454AE787-D58E-4D83-950E-7E67D15E54AD}" name="Bank_Name" dataDxfId="74">
      <calculatedColumnFormula>VLOOKUP(RANDBETWEEN(1,MAX(tbBank_Names[ItemNum])),tbBank_Names[],2,FALSE)</calculatedColumnFormula>
    </tableColumn>
    <tableColumn id="18" xr3:uid="{5FC1CC8A-5E8A-4440-8C25-CA376DB9C248}" name="Bank_Account_Number" dataDxfId="73">
      <calculatedColumnFormula>CHOOSE(RANDBETWEEN(1,4),
    RANDBETWEEN(100000,99999999) &amp; RANDBETWEEN(100,999),
    RANDBETWEEN(10000,99999) &amp; RANDBETWEEN(100,999),
    RANDBETWEEN(1000,9999) &amp; RANDBETWEEN(100,999),
    RANDBETWEEN(100000,999999) &amp; "000370"
)</calculatedColumnFormula>
    </tableColumn>
    <tableColumn id="19" xr3:uid="{026E44EF-E1CA-4EFF-BFB0-3A5568371F08}" name="Currency " dataDxfId="72">
      <calculatedColumnFormula>VLOOKUP(RANDBETWEEN(1,MAX(tbCurrency[ItemNum])),tbCurrency[],2,FALSE)</calculatedColumnFormula>
    </tableColumn>
    <tableColumn id="20" xr3:uid="{12FA39F7-AC1B-44AE-AF2E-77B3B82BB342}" name="Exchange_Currency" dataDxfId="71">
      <calculatedColumnFormula>VLOOKUP(RANDBETWEEN(1,MAX(tbCurrencyExchange[ItemNum])),tbCurrencyExchange[],2,FALSE)</calculatedColumnFormula>
    </tableColumn>
    <tableColumn id="21" xr3:uid="{C1A4C77A-E4C2-4017-AD84-308F63B1495E}" name="Change" dataDxfId="70">
      <calculatedColumnFormula>VLOOKUP(RANDBETWEEN(1,MAX(tbCurrencyExchange[ItemNum])),tbCurrencyExchange[],4,FALSE)</calculatedColumnFormula>
    </tableColumn>
    <tableColumn id="22" xr3:uid="{B0DAF4BD-BE7E-4899-8450-FD1E144E6FC2}" name="Price" dataDxfId="69">
      <calculatedColumnFormula>RANDBETWEEN(5000,9500000)+IF((RANDBETWEEN(1,2)=1),(0),(RANDBETWEEN(1,99)/100))</calculatedColumnFormula>
    </tableColumn>
    <tableColumn id="23" xr3:uid="{18EFEF75-AD16-4165-A971-73BE0958AAD9}" name="Subtotals" dataDxfId="68">
      <calculatedColumnFormula>RANDBETWEEN(5000,9500000)+IF((RANDBETWEEN(1,2)=1),(0),(RANDBETWEEN(1,99)/100))</calculatedColumnFormula>
    </tableColumn>
    <tableColumn id="24" xr3:uid="{0C14BBEC-5198-4ACC-A862-0B4C0F278966}" name="Totals" dataDxfId="67">
      <calculatedColumnFormula>RANDBETWEEN(1000, 999000)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EF02D06-FF84-4BB5-A825-8A24FF84A37C}" name="tbExchangeRateTable" displayName="tbExchangeRateTable" ref="A2:E10" totalsRowShown="0" headerRowDxfId="66" headerRowBorderDxfId="65" tableBorderDxfId="64">
  <autoFilter ref="A2:E10" xr:uid="{3EF02D06-FF84-4BB5-A825-8A24FF84A37C}"/>
  <tableColumns count="5">
    <tableColumn id="1" xr3:uid="{6040711A-6B90-46C5-B3DE-CC215926DF47}" name="Currency" dataDxfId="63"/>
    <tableColumn id="10" xr3:uid="{B9CD07BE-CC26-42F7-A9FE-CA509A99B43D}" name="Change" dataDxfId="62">
      <calculatedColumnFormula array="1">_FV(tbExchangeRateTable[[#This Row],[Currency]],"Change")</calculatedColumnFormula>
    </tableColumn>
    <tableColumn id="11" xr3:uid="{DA3F77CD-0F45-4AD3-9A92-E84F45D6C518}" name="Price">
      <calculatedColumnFormula array="1">_FV(tbExchangeRateTable[[#This Row],[Currency]],"Price")</calculatedColumnFormula>
    </tableColumn>
    <tableColumn id="18" xr3:uid="{F3FCC3E0-7EF6-4429-8021-882A5E7AAE8E}" name="Column1"/>
    <tableColumn id="19" xr3:uid="{E44740DD-4D21-4F39-8C0B-3E7B662FE966}" name="Currency2">
      <calculatedColumnFormula array="1">_FV(tbExchangeRateTable[[#This Row],[Currency]],"Currency")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94E09D-797A-4C11-A9CF-B44CCA76A870}" name="tbLineItems" displayName="tbLineItems" ref="A2:G125" totalsRowShown="0" headerRowDxfId="61" dataDxfId="59" headerRowBorderDxfId="60" tableBorderDxfId="58" totalsRowBorderDxfId="57">
  <autoFilter ref="A2:G125" xr:uid="{0794E09D-797A-4C11-A9CF-B44CCA76A870}"/>
  <tableColumns count="7">
    <tableColumn id="1" xr3:uid="{44B9040E-EEF8-4817-9867-F77E2A62C03F}" name="Item" dataDxfId="56"/>
    <tableColumn id="7" xr3:uid="{3F03819E-44B6-4B21-AB4F-063147305813}" name="Services" dataDxfId="55"/>
    <tableColumn id="6" xr3:uid="{ACFF4844-7951-4235-B17F-8B1D12077703}" name="Services Price" dataDxfId="54">
      <calculatedColumnFormula>ROUND(RAND() * (1000 - 1) + 2, 2)</calculatedColumnFormula>
    </tableColumn>
    <tableColumn id="9" xr3:uid="{D8C8120F-D40E-4C9A-AD05-1E8D363D02EF}" name="Hours" dataDxfId="53">
      <calculatedColumnFormula>INT(RAND() * (12 - 1) + 1)</calculatedColumnFormula>
    </tableColumn>
    <tableColumn id="3" xr3:uid="{D321C75D-2543-4B4F-A39B-0A10DC677980}" name="Qauntity" dataDxfId="52">
      <calculatedColumnFormula>ROUND(RAND() * (500 - 1) + 1, 0)</calculatedColumnFormula>
    </tableColumn>
    <tableColumn id="4" xr3:uid="{BE33FEC1-9012-4449-83E5-4FFCBBFA1D83}" name="Unit Price" dataDxfId="51">
      <calculatedColumnFormula>ROUND(RAND() * (1000 - 1) + 2, 2)</calculatedColumnFormula>
    </tableColumn>
    <tableColumn id="5" xr3:uid="{D0D791B0-F4AB-4BC3-9BF6-328E4AE739F4}" name="Total" dataDxfId="50" dataCellStyle="Currency">
      <calculatedColumnFormula>ROUND(RAND() * (10000 - 1) + 2, 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167292-DDEB-4D33-9678-1281134AA49B}" name="tbInvoiceNO" displayName="tbInvoiceNO" ref="B4:C20" totalsRowCount="1" headerRowDxfId="49">
  <tableColumns count="2">
    <tableColumn id="1" xr3:uid="{7EB38342-7E16-4CC8-B959-32BFA66BAC3C}" name="ItemNum" totalsRowLabel="Total" dataDxfId="48" totalsRowDxfId="47">
      <calculatedColumnFormula>ROW()-4</calculatedColumnFormula>
    </tableColumn>
    <tableColumn id="2" xr3:uid="{3A1D40FB-D5A8-4196-B9B8-63E6DB37035B}" name="Figure" totalsRowFunction="count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6AE40B-E44D-4BA5-B3DF-ACF3BBC39787}" name="tbSendersCompanyNames" displayName="tbSendersCompanyNames" ref="F4:G127" totalsRowCount="1" headerRowDxfId="46">
  <tableColumns count="2">
    <tableColumn id="1" xr3:uid="{9C0316D8-BAE1-4373-BC99-2306AA220768}" name="ItemNum" totalsRowLabel="Total" dataDxfId="45" totalsRowDxfId="44"/>
    <tableColumn id="2" xr3:uid="{02F1FF7E-04ED-41A4-BE32-52B3B189A2D2}" name="Figure" totalsRowFunction="count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BD2DC3-36D2-4A22-8728-73058CE7E6E4}" name="tbDate" displayName="tbDate" ref="N4:O29" totalsRowCount="1" headerRowDxfId="43">
  <tableColumns count="2">
    <tableColumn id="1" xr3:uid="{74C1155D-28A8-4417-9ED5-C74CC8AF847B}" name="ItemNum" totalsRowLabel="Total" dataDxfId="42" totalsRowDxfId="41">
      <calculatedColumnFormula>ROW()-4</calculatedColumnFormula>
    </tableColumn>
    <tableColumn id="2" xr3:uid="{4D75B9DA-829E-4682-A190-B9483BF6657A}" name="Figure" totalsRowFunction="count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1E3703-A3A9-4420-9CD4-5EE777C471B2}" name="tbContactDetails" displayName="tbContactDetails" ref="Q4:R25" totalsRowCount="1" headerRowDxfId="40">
  <tableColumns count="2">
    <tableColumn id="1" xr3:uid="{FE6F3239-13D7-488B-8677-810AD247097A}" name="ItemNum" totalsRowLabel="Total" dataDxfId="39" totalsRowDxfId="38">
      <calculatedColumnFormula>ROW()-4</calculatedColumnFormula>
    </tableColumn>
    <tableColumn id="2" xr3:uid="{E81F0B07-C82B-4490-8BC0-5185CE981B00}" name="Figure" totalsRowFunction="count" dataDxfId="37">
      <calculatedColumnFormula>"+" &amp; RANDBETWEEN(27, 27) &amp; "-" &amp; TEXT(RANDBETWEEN(21,74), "000") &amp; "-" &amp; TEXT(RANDBETWEEN(700000, 9000000), "000-0000")</calculatedColumnFormula>
    </tableColumn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9A787D-9F33-4EA4-AB98-0946959A066E}" name="tbReceiversCompanyNames" displayName="tbReceiversCompanyNames" ref="J4:K127" totalsRowCount="1" headerRowDxfId="36">
  <tableColumns count="2">
    <tableColumn id="1" xr3:uid="{B3797B56-D7E3-49F1-8CB7-98B05D18761A}" name="ItemNum" totalsRowLabel="Total" dataDxfId="35" totalsRowDxfId="34">
      <calculatedColumnFormula>ROW()-4</calculatedColumnFormula>
    </tableColumn>
    <tableColumn id="2" xr3:uid="{2CC900DD-B19B-4518-9EF1-67ED0ABB8065}" name="Figure" totalsRowFunction="count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C7CB1C-91A8-4D89-9EF7-3B7B4D579DD6}" name="tbPONumbers" displayName="tbPONumbers" ref="B23:C39" totalsRowCount="1" headerRowDxfId="33">
  <tableColumns count="2">
    <tableColumn id="1" xr3:uid="{D4498A9E-8D7A-4CEE-83DB-8C9C9546226E}" name="ItemNum" totalsRowLabel="Total" dataDxfId="32" totalsRowDxfId="31">
      <calculatedColumnFormula>ROW()-23</calculatedColumnFormula>
    </tableColumn>
    <tableColumn id="2" xr3:uid="{F22B56D2-8E51-42E1-A774-A952A27444F8}" name="Figure" totalsRowFunction="count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1910D43-A268-4DB9-91C8-49FBAAED5EAE}" name="tbTaxNumb" displayName="tbTaxNumb" ref="B42:C58" totalsRowCount="1" headerRowDxfId="30">
  <tableColumns count="2">
    <tableColumn id="1" xr3:uid="{F43AD2A4-C110-4319-9898-AD74642C269C}" name="ItemNum" totalsRowLabel="Total" dataDxfId="29" totalsRowDxfId="28">
      <calculatedColumnFormula>ROW()-42</calculatedColumnFormula>
    </tableColumn>
    <tableColumn id="2" xr3:uid="{0F04F69C-E4A8-414D-8309-6E5D0299D862}" name="Figure" totalsRowFunction="count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49E4CE5-2C1B-44CF-ADA9-683DA6AE0D5D}" name="tbVAT_Numb" displayName="tbVAT_Numb" ref="B61:C77" totalsRowCount="1" headerRowDxfId="27">
  <tableColumns count="2">
    <tableColumn id="1" xr3:uid="{880F011D-1B4A-40C1-BD2D-679E002E2107}" name="ItemNum" totalsRowLabel="Total" dataDxfId="26" totalsRowDxfId="25">
      <calculatedColumnFormula>ROW()-61</calculatedColumnFormula>
    </tableColumn>
    <tableColumn id="2" xr3:uid="{120BBD9D-4062-4D0B-8948-AE7B5F88EC32}" name="Figure" totalsRowFunction="count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C74676E-4256-40D1-866A-EA0A0C61F789}" name="tbBank_Names" displayName="tbBank_Names" ref="R28:S36" totalsRowCount="1" headerRowDxfId="24">
  <tableColumns count="2">
    <tableColumn id="1" xr3:uid="{6FB2DAD4-1EFE-4914-A7BB-8067D3743BEC}" name="ItemNum" totalsRowLabel="Total" dataDxfId="23" totalsRowDxfId="22">
      <calculatedColumnFormula>ROW()-28</calculatedColumnFormula>
    </tableColumn>
    <tableColumn id="2" xr3:uid="{DF150AEA-4355-4D22-813D-C93172DE922E}" name="Figure" totalsRowFunction="count"/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73663E5-9ADF-4AA7-8C12-DFB278585E0F}" name="tbCurrencyExchange" displayName="tbCurrencyExchange" ref="Q67:T74" totalsRowCount="1" headerRowDxfId="21">
  <tableColumns count="4">
    <tableColumn id="1" xr3:uid="{4637F959-18DA-45E1-B4C0-039F7515F118}" name="ItemNum" totalsRowLabel="Total" dataDxfId="20" totalsRowDxfId="19">
      <calculatedColumnFormula>ROW()-43</calculatedColumnFormula>
    </tableColumn>
    <tableColumn id="2" xr3:uid="{ECAEF333-9CAA-4A39-9329-36A1C788AFE2}" name="Figure" totalsRowFunction="count"/>
    <tableColumn id="4" xr3:uid="{EB906FF1-7C20-4D5F-B09D-0D90ED2B75DF}" name="Price" totalsRowFunction="count" dataDxfId="18">
      <calculatedColumnFormula array="1">_FV(tbCurrencyExchange[[#This Row],[Figure]],"Price")</calculatedColumnFormula>
    </tableColumn>
    <tableColumn id="8" xr3:uid="{E6EC9DC4-3258-4C20-B655-72F758434972}" name="Change" dataDxfId="17">
      <calculatedColumnFormula array="1">_FV(tbCurrencyExchange[[#This Row],[Figure]],"Change")</calculatedColumnFormula>
    </tableColumn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6B13CE2-85E2-4082-B9D1-39CB98085B35}" name="tbCurrency" displayName="tbCurrency" ref="N32:O38" totalsRowCount="1" headerRowDxfId="16">
  <tableColumns count="2">
    <tableColumn id="1" xr3:uid="{30B23E40-E9E2-4862-BD0B-13ECBEB5D5A0}" name="ItemNum" totalsRowLabel="Total" dataDxfId="15" totalsRowDxfId="14"/>
    <tableColumn id="2" xr3:uid="{30368D5C-2ED4-43CD-B6B2-0D72CC1556D2}" name="Figure" totalsRowFunction="count"/>
  </tableColumns>
  <tableStyleInfo name="TableStyleMedium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AB54B-FACD-44C4-AAF7-60A4678AD136}" name="ServiceSheet" displayName="ServiceSheet" ref="N135:N144" totalsRowShown="0" headerRowBorderDxfId="13" tableBorderDxfId="12">
  <autoFilter ref="N135:N144" xr:uid="{647AB54B-FACD-44C4-AAF7-60A4678AD136}"/>
  <tableColumns count="1">
    <tableColumn id="1" xr3:uid="{7D46AA58-1748-4DC4-88A8-C7A409F570F6}" name="Services" dataDxfId="1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152FF-B4B4-4853-A603-F60972D52A82}" name="tbSenders_ContactDetails" displayName="tbSenders_ContactDetails" ref="T4:U25" totalsRowCount="1" headerRowDxfId="10">
  <tableColumns count="2">
    <tableColumn id="1" xr3:uid="{8B85305A-AB42-4CF7-815C-49620AC2445D}" name="ItemNum" totalsRowLabel="Total" dataDxfId="9" totalsRowDxfId="8">
      <calculatedColumnFormula>ROW()-4</calculatedColumnFormula>
    </tableColumn>
    <tableColumn id="2" xr3:uid="{AEF8F15A-D68B-4F2D-9EEF-B790B9AAF682}" name="Figure" totalsRowFunction="count" dataDxfId="7">
      <calculatedColumnFormula>"+" &amp; RANDBETWEEN(27, 27) &amp; "-" &amp; TEXT(RANDBETWEEN(21,74), "000") &amp; "-" &amp; TEXT(RANDBETWEEN(700000, 9000000), "000-0000")</calculatedColumnFormula>
    </tableColumn>
  </tableColumns>
  <tableStyleInfo name="TableStyleMedium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F16744-D327-42D0-B488-C505B421B5A1}" name="tbSendersAddress" displayName="tbSendersAddress" ref="M43:N107" totalsRowCount="1" headerRowDxfId="6">
  <tableColumns count="2">
    <tableColumn id="1" xr3:uid="{EB0648E8-9D65-4CDC-AB5C-289C7A6E4931}" name="ItemNum" totalsRowLabel="Total" dataDxfId="5" totalsRowDxfId="4"/>
    <tableColumn id="2" xr3:uid="{952ADD6C-5E5E-4702-9AEA-8C543A423D47}" name="Figure" totalsRowFunction="count"/>
  </tableColumns>
  <tableStyleInfo name="TableStyleMedium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929CD7-B2D7-404E-984A-09F999A7EFF5}" name="tbSReceiversAddress8" displayName="tbSReceiversAddress8" ref="P43:Q56" totalsRowCount="1" headerRowDxfId="3">
  <tableColumns count="2">
    <tableColumn id="1" xr3:uid="{1D8D6D7C-6F8D-4EAE-9E5D-3BAF7001FC02}" name="ItemNum" totalsRowLabel="Total" dataDxfId="2" totalsRowDxfId="1"/>
    <tableColumn id="2" xr3:uid="{6F68DE6F-C5D9-4884-9FE5-1A19C766900B}" name="Figure" totalsRowFunction="cou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9D50-02F2-49CC-A8D4-B41B11788B62}">
  <dimension ref="A1:AA111"/>
  <sheetViews>
    <sheetView tabSelected="1" topLeftCell="F90" zoomScale="70" zoomScaleNormal="70" workbookViewId="0">
      <selection activeCell="J115" sqref="J115"/>
    </sheetView>
  </sheetViews>
  <sheetFormatPr defaultRowHeight="14.4" x14ac:dyDescent="0.3"/>
  <cols>
    <col min="2" max="2" width="22.6640625" customWidth="1"/>
    <col min="3" max="3" width="48.6640625" customWidth="1"/>
    <col min="4" max="7" width="53.109375" customWidth="1"/>
    <col min="8" max="8" width="36.5546875" customWidth="1"/>
    <col min="9" max="9" width="53.109375" customWidth="1"/>
    <col min="10" max="16" width="22.6640625" customWidth="1"/>
    <col min="17" max="17" width="53.109375" customWidth="1"/>
    <col min="18" max="27" width="22.6640625" customWidth="1"/>
  </cols>
  <sheetData>
    <row r="1" spans="1:27" ht="15.6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236</v>
      </c>
      <c r="F1" s="2" t="s">
        <v>237</v>
      </c>
      <c r="G1" s="2" t="s">
        <v>238</v>
      </c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4" t="s">
        <v>23</v>
      </c>
    </row>
    <row r="2" spans="1:27" x14ac:dyDescent="0.3">
      <c r="A2" s="5">
        <f t="shared" ref="A2:A31" si="0">ROW()-1</f>
        <v>1</v>
      </c>
      <c r="B2" s="6" t="str">
        <f ca="1">TEXT(RANDBETWEEN((DATE(2020,1,5)),(DATE(2023,12,23))), VLOOKUP(RANDBETWEEN(1,MAX(tbDate[ItemNum])),tbDate[],2,FALSE))</f>
        <v>Jul 04, 2023</v>
      </c>
      <c r="C2" s="6" t="str">
        <f ca="1">_xlfn.CONCAT(
    VLOOKUP(RANDBETWEEN(1,MAX(tbInvoiceNO[ItemNum])),tbInvoiceNO[],2,FALSE),
    TEXT(RANDBETWEEN(20,99999),REPT("0",RANDBETWEEN(4,10))),
    CHAR(RANDBETWEEN(65,90)),
    CHAR(RANDBETWEEN(97,122)))</f>
        <v>#12602Jf</v>
      </c>
      <c r="D2" s="6" t="str">
        <f ca="1">_xlfn.CONCAT(VLOOKUP(RANDBETWEEN(1, MAX(tbContactDetails[ItemNum])), tbContactDetails[], 2, FALSE), " - ", TEXT(RANDBETWEEN(7000000, 9999999), " -000-0000"))</f>
        <v>062 -  -928-8854</v>
      </c>
      <c r="E2" s="6" t="str">
        <f ca="1">_xlfn.CONCAT(VLOOKUP(RANDBETWEEN(1, MAX(tbSenders_ContactDetails[ItemNum])), tbSenders_ContactDetails[], 2, FALSE), " - ", TEXT(RANDBETWEEN(7000000, 9999999), " -000-0000"))</f>
        <v>021 -  -777-1990</v>
      </c>
      <c r="F2" s="6" t="str">
        <f ca="1">VLOOKUP(RANDBETWEEN(1,MAX(tbSendersAddress[ItemNum])),tbSendersAddress[],2,FALSE)</f>
        <v>1 Westcliff Drive,Gauteng,2001</v>
      </c>
      <c r="G2" s="6" t="str">
        <f ca="1">VLOOKUP(RANDBETWEEN(1,MAX(tbSReceiversAddress8[ItemNum])),tbSReceiversAddress8[],2,FALSE)</f>
        <v>354 Main Street,Gauteng,2008</v>
      </c>
      <c r="H2" s="6" t="str">
        <f ca="1">_xlfn.CONCAT(
    VLOOKUP(RANDBETWEEN(1, MAX(tbPONumbers[ItemNum])), tbPONumbers[], 2, FALSE),
    TEXT(RANDBETWEEN(20, 99999), REPT("0", RANDBETWEEN(4, 10)))
)</f>
        <v>## 000023961</v>
      </c>
      <c r="I2" t="str">
        <f>DataGenerator!G5</f>
        <v>Anglo Platinum Limited</v>
      </c>
      <c r="J2" s="6" t="str">
        <f>ItemsTable!A4</f>
        <v>Black Pens</v>
      </c>
      <c r="K2" s="6" t="str">
        <f>ItemsTable!B4</f>
        <v>Delivery Services</v>
      </c>
      <c r="L2" s="40">
        <f ca="1">ItemsTable!C4</f>
        <v>92.33</v>
      </c>
      <c r="M2" s="6">
        <f ca="1">ItemsTable!D4</f>
        <v>2</v>
      </c>
      <c r="N2" s="6">
        <f ca="1">ItemsTable!E4</f>
        <v>146</v>
      </c>
      <c r="O2" s="21">
        <f ca="1">ItemsTable!F4</f>
        <v>193.68</v>
      </c>
      <c r="P2" s="21">
        <f ca="1">ItemsTable!G4</f>
        <v>7524.76</v>
      </c>
      <c r="Q2" t="str">
        <f>DataGenerator!K5</f>
        <v>Mitsubishi Motors Umhlanga</v>
      </c>
      <c r="R2" s="6" t="str">
        <f ca="1">_xlfn.CONCAT(
VLOOKUP(RANDBETWEEN(1,MAX(tbTaxNumb[ItemNum])),tbTaxNumb[],2,FALSE),TEXT(RANDBETWEEN(20,99999),REPT("0",RANDBETWEEN(4,10))))</f>
        <v>TRN: 041999</v>
      </c>
      <c r="S2" s="6" t="str">
        <f ca="1">_xlfn.CONCAT(
VLOOKUP(RANDBETWEEN(1,MAX(tbVAT_Numb[ItemNum])),tbVAT_Numb[],2,FALSE),TEXT(RANDBETWEEN(20,99999),REPT("0",RANDBETWEEN(4,10))))</f>
        <v>VAT :00062034</v>
      </c>
      <c r="T2" s="6" t="str">
        <f ca="1">VLOOKUP(RANDBETWEEN(1,MAX(tbBank_Names[ItemNum])),tbBank_Names[],2,FALSE)</f>
        <v>ABSA</v>
      </c>
      <c r="U2" s="6" t="str">
        <f t="shared" ref="U2:U32" ca="1" si="1">CHOOSE(RANDBETWEEN(1,4),
    RANDBETWEEN(100000,99999999) &amp; RANDBETWEEN(100,999),
    RANDBETWEEN(10000,99999) &amp; RANDBETWEEN(100,999),
    RANDBETWEEN(1000,9999) &amp; RANDBETWEEN(100,999),
    RANDBETWEEN(100000,999999) &amp; "000370"
)</f>
        <v>25846973739</v>
      </c>
      <c r="V2" s="6" t="str">
        <f ca="1">VLOOKUP(RANDBETWEEN(1,MAX(tbCurrency[ItemNum])),tbCurrency[],2,FALSE)</f>
        <v>ZAR</v>
      </c>
      <c r="W2" s="6" t="e">
        <f ca="1">VLOOKUP(RANDBETWEEN(1,MAX(tbCurrencyExchange[ItemNum])),tbCurrencyExchange[],2,FALSE)</f>
        <v>#N/A</v>
      </c>
      <c r="X2" s="21" t="e">
        <f ca="1">VLOOKUP(RANDBETWEEN(1,MAX(tbCurrencyExchange[ItemNum])),tbCurrencyExchange[],4,FALSE)</f>
        <v>#N/A</v>
      </c>
      <c r="Y2" s="21">
        <f ca="1">RANDBETWEEN(5000,9500000)+IF((RANDBETWEEN(1,2)=1),(0),(RANDBETWEEN(1,99)/100))</f>
        <v>8620851</v>
      </c>
      <c r="Z2" s="21">
        <f t="shared" ref="Z2:Z68" ca="1" si="2">RANDBETWEEN(5000,9500000)+IF((RANDBETWEEN(1,2)=1),(0),(RANDBETWEEN(1,99)/100))</f>
        <v>8173800</v>
      </c>
      <c r="AA2" s="26">
        <f t="shared" ref="AA2:AA68" ca="1" si="3">RANDBETWEEN(1000, 999000)</f>
        <v>602963</v>
      </c>
    </row>
    <row r="3" spans="1:27" x14ac:dyDescent="0.3">
      <c r="A3" s="5">
        <f>ROW()-1</f>
        <v>2</v>
      </c>
      <c r="B3" s="6" t="str">
        <f ca="1">TEXT(RANDBETWEEN((DATE(2020,1,5)),(DATE(2023,12,23))), VLOOKUP(RANDBETWEEN(1,MAX(tbDate[ItemNum])),tbDate[],2,FALSE))</f>
        <v>03 Mar-2020</v>
      </c>
      <c r="C3" s="6" t="str">
        <f ca="1">_xlfn.CONCAT(
    VLOOKUP(RANDBETWEEN(1,MAX(tbInvoiceNO[ItemNum])),tbInvoiceNO[],2,FALSE),
    TEXT(RANDBETWEEN(20,99999),REPT("0",RANDBETWEEN(4,10))),
    CHAR(RANDBETWEEN(65,90)),
    CHAR(RANDBETWEEN(97,122)))</f>
        <v>#INV090500Qy</v>
      </c>
      <c r="D3" s="6" t="str">
        <f ca="1">_xlfn.CONCAT(VLOOKUP(RANDBETWEEN(1, MAX(tbContactDetails[ItemNum])), tbContactDetails[], 2, FALSE), " - ", TEXT(RANDBETWEEN(7000000, 9999999), " -000-0000"))</f>
        <v>+27 -  -741-0448</v>
      </c>
      <c r="E3" s="6" t="str">
        <f ca="1">_xlfn.CONCAT(VLOOKUP(RANDBETWEEN(1, MAX(tbSenders_ContactDetails[ItemNum])), tbSenders_ContactDetails[], 2, FALSE), " - ", TEXT(RANDBETWEEN(7000000, 9999999), " -000-0000"))</f>
        <v>011 -  -827-1427</v>
      </c>
      <c r="F3" s="6" t="str">
        <f ca="1">VLOOKUP(RANDBETWEEN(1,MAX(tbSendersAddress[ItemNum])),tbSendersAddress[],2,FALSE)</f>
        <v>14 Bonanza Street,2092</v>
      </c>
      <c r="G3" s="6" t="str">
        <f ca="1">VLOOKUP(RANDBETWEEN(1,MAX(tbSReceiversAddress8[ItemNum])),tbSReceiversAddress8[],2,FALSE)</f>
        <v>14 Bonanza Street,Gauteng,6442</v>
      </c>
      <c r="H3" s="6" t="str">
        <f ca="1">_xlfn.CONCAT(
    VLOOKUP(RANDBETWEEN(1, MAX(tbPONumbers[ItemNum])), tbPONumbers[], 2, FALSE),
    TEXT(RANDBETWEEN(20, 99999), REPT("0", RANDBETWEEN(4, 10)))
)</f>
        <v>#@_000021533</v>
      </c>
      <c r="I3" t="str">
        <f>DataGenerator!G6</f>
        <v>Change Logic CS (Pty) Ltd</v>
      </c>
      <c r="J3" s="6" t="str">
        <f>ItemsTable!A5</f>
        <v>Gift Bags</v>
      </c>
      <c r="K3" s="6" t="str">
        <f>ItemsTable!B5</f>
        <v>Printing Services</v>
      </c>
      <c r="L3" s="40">
        <f ca="1">ItemsTable!C5</f>
        <v>655.96</v>
      </c>
      <c r="M3" s="6">
        <f ca="1">ItemsTable!D5</f>
        <v>2</v>
      </c>
      <c r="N3" s="6">
        <f ca="1">ItemsTable!E5</f>
        <v>482</v>
      </c>
      <c r="O3" s="21">
        <f ca="1">ItemsTable!F5</f>
        <v>267.14</v>
      </c>
      <c r="P3" s="21">
        <f ca="1">ItemsTable!G5</f>
        <v>6186.52</v>
      </c>
      <c r="Q3" t="str">
        <f>DataGenerator!K6</f>
        <v>ROSEHAVEN RETIREMENT VILLAGE</v>
      </c>
      <c r="R3" s="6" t="str">
        <f ca="1">_xlfn.CONCAT(
VLOOKUP(RANDBETWEEN(1,MAX(tbTaxNumb[ItemNum])),tbTaxNumb[],2,FALSE),TEXT(RANDBETWEEN(20,99999),REPT("0",RANDBETWEEN(4,10))))</f>
        <v>Tax -078889</v>
      </c>
      <c r="S3" s="6" t="str">
        <f ca="1">_xlfn.CONCAT(
VLOOKUP(RANDBETWEEN(1,MAX(tbVAT_Numb[ItemNum])),tbVAT_Numb[],2,FALSE),TEXT(RANDBETWEEN(20,99999),REPT("0",RANDBETWEEN(4,10))))</f>
        <v>VAT No.97900</v>
      </c>
      <c r="T3" s="6" t="str">
        <f ca="1">VLOOKUP(RANDBETWEEN(1,MAX(tbBank_Names[ItemNum])),tbBank_Names[],2,FALSE)</f>
        <v>FNB</v>
      </c>
      <c r="U3" s="6" t="str">
        <f t="shared" ca="1" si="1"/>
        <v>58186696</v>
      </c>
      <c r="V3" s="6" t="str">
        <f ca="1">VLOOKUP(RANDBETWEEN(1,MAX(tbCurrency[ItemNum])),tbCurrency[],2,FALSE)</f>
        <v>JPY</v>
      </c>
      <c r="W3" s="6" t="e">
        <f ca="1">VLOOKUP(RANDBETWEEN(1,MAX(tbCurrencyExchange[ItemNum])),tbCurrencyExchange[],2,FALSE)</f>
        <v>#N/A</v>
      </c>
      <c r="X3" s="21" t="e">
        <f ca="1">VLOOKUP(RANDBETWEEN(1,MAX(tbCurrencyExchange[ItemNum])),tbCurrencyExchange[],4,FALSE)</f>
        <v>#N/A</v>
      </c>
      <c r="Y3" s="21">
        <f t="shared" ref="Y3:Y68" ca="1" si="4">RANDBETWEEN(5000,9500000)+IF((RANDBETWEEN(1,2)=1),(0),(RANDBETWEEN(1,99)/100))</f>
        <v>9057664</v>
      </c>
      <c r="Z3" s="21">
        <f t="shared" ca="1" si="2"/>
        <v>1825888.52</v>
      </c>
      <c r="AA3" s="26">
        <f t="shared" ca="1" si="3"/>
        <v>991540</v>
      </c>
    </row>
    <row r="4" spans="1:27" x14ac:dyDescent="0.3">
      <c r="A4" s="5">
        <f t="shared" si="0"/>
        <v>3</v>
      </c>
      <c r="B4" s="6" t="str">
        <f ca="1">TEXT(RANDBETWEEN((DATE(2020,1,5)),(DATE(2023,12,23))), VLOOKUP(RANDBETWEEN(1,MAX(tbDate[ItemNum])),tbDate[],2,FALSE))</f>
        <v>12/08/22</v>
      </c>
      <c r="C4" s="6" t="str">
        <f ca="1">_xlfn.CONCAT(
    VLOOKUP(RANDBETWEEN(1,MAX(tbInvoiceNO[ItemNum])),tbInvoiceNO[],2,FALSE),
    TEXT(RANDBETWEEN(20,99999),REPT("0",RANDBETWEEN(4,10))),
    CHAR(RANDBETWEEN(65,90)),
    CHAR(RANDBETWEEN(97,122)))</f>
        <v>INVOICE:00097447Wi</v>
      </c>
      <c r="D4" s="6" t="str">
        <f ca="1">_xlfn.CONCAT(VLOOKUP(RANDBETWEEN(1, MAX(tbContactDetails[ItemNum])), tbContactDetails[], 2, FALSE), " - ", TEXT(RANDBETWEEN(7000000, 9999999), " -000-0000"))</f>
        <v>00 -  -850-6029</v>
      </c>
      <c r="E4" s="6" t="str">
        <f ca="1">_xlfn.CONCAT(VLOOKUP(RANDBETWEEN(1, MAX(tbSenders_ContactDetails[ItemNum])), tbSenders_ContactDetails[], 2, FALSE), " - ", TEXT(RANDBETWEEN(7000000, 9999999), " -000-0000"))</f>
        <v>+93 -  -904-5707</v>
      </c>
      <c r="F4" s="6" t="str">
        <f ca="1">VLOOKUP(RANDBETWEEN(1,MAX(tbSendersAddress[ItemNum])),tbSendersAddress[],2,FALSE)</f>
        <v>Athlone, Cape Town,7764</v>
      </c>
      <c r="G4" s="6" t="str">
        <f ca="1">VLOOKUP(RANDBETWEEN(1,MAX(tbSReceiversAddress8[ItemNum])),tbSReceiversAddress8[],2,FALSE)</f>
        <v>14 Bonanza Street,Gauteng,6442</v>
      </c>
      <c r="H4" s="6" t="str">
        <f ca="1">_xlfn.CONCAT(
    VLOOKUP(RANDBETWEEN(1, MAX(tbPONumbers[ItemNum])), tbPONumbers[], 2, FALSE),
    TEXT(RANDBETWEEN(20, 99999), REPT("0", RANDBETWEEN(4, 10)))
)</f>
        <v>#PO- 000046081</v>
      </c>
      <c r="I4" t="str">
        <f>DataGenerator!G7</f>
        <v>Control Systems Integration (Pty) Ltd</v>
      </c>
      <c r="J4" s="6" t="str">
        <f>ItemsTable!A6</f>
        <v xml:space="preserve">T-shirts                             </v>
      </c>
      <c r="K4" s="6" t="str">
        <f>ItemsTable!B6</f>
        <v>Printing Services</v>
      </c>
      <c r="L4" s="40">
        <f ca="1">ItemsTable!C6</f>
        <v>881.48</v>
      </c>
      <c r="M4" s="6">
        <f ca="1">ItemsTable!D6</f>
        <v>5</v>
      </c>
      <c r="N4" s="6">
        <f ca="1">ItemsTable!E6</f>
        <v>177</v>
      </c>
      <c r="O4" s="21">
        <f ca="1">ItemsTable!F6</f>
        <v>905.44</v>
      </c>
      <c r="P4" s="21">
        <f ca="1">ItemsTable!G6</f>
        <v>9089.98</v>
      </c>
      <c r="Q4" t="str">
        <f>DataGenerator!K7</f>
        <v>TCM Management</v>
      </c>
      <c r="R4" s="6" t="str">
        <f ca="1">_xlfn.CONCAT(
VLOOKUP(RANDBETWEEN(1,MAX(tbTaxNumb[ItemNum])),tbTaxNumb[],2,FALSE),TEXT(RANDBETWEEN(20,99999),REPT("0",RANDBETWEEN(4,10))))</f>
        <v>PAN:062816</v>
      </c>
      <c r="S4" s="6" t="str">
        <f ca="1">_xlfn.CONCAT(
VLOOKUP(RANDBETWEEN(1,MAX(tbVAT_Numb[ItemNum])),tbVAT_Numb[],2,FALSE),TEXT(RANDBETWEEN(20,99999),REPT("0",RANDBETWEEN(4,10))))</f>
        <v>@VAT_#_0000057013</v>
      </c>
      <c r="T4" s="6" t="str">
        <f ca="1">VLOOKUP(RANDBETWEEN(1,MAX(tbBank_Names[ItemNum])),tbBank_Names[],2,FALSE)</f>
        <v>Discovery</v>
      </c>
      <c r="U4" s="6" t="str">
        <f t="shared" ca="1" si="1"/>
        <v>8936988</v>
      </c>
      <c r="V4" s="6" t="str">
        <f ca="1">VLOOKUP(RANDBETWEEN(1,MAX(tbCurrency[ItemNum])),tbCurrency[],2,FALSE)</f>
        <v>JPY</v>
      </c>
      <c r="W4" s="6" t="e">
        <f ca="1">VLOOKUP(RANDBETWEEN(1,MAX(tbCurrencyExchange[ItemNum])),tbCurrencyExchange[],2,FALSE)</f>
        <v>#N/A</v>
      </c>
      <c r="X4" s="21" t="e">
        <f ca="1">VLOOKUP(RANDBETWEEN(1,MAX(tbCurrencyExchange[ItemNum])),tbCurrencyExchange[],4,FALSE)</f>
        <v>#N/A</v>
      </c>
      <c r="Y4" s="21">
        <f t="shared" ca="1" si="4"/>
        <v>3171293</v>
      </c>
      <c r="Z4" s="21">
        <f t="shared" ca="1" si="2"/>
        <v>5786622.0099999998</v>
      </c>
      <c r="AA4" s="26">
        <f t="shared" ca="1" si="3"/>
        <v>413027</v>
      </c>
    </row>
    <row r="5" spans="1:27" x14ac:dyDescent="0.3">
      <c r="A5" s="5">
        <f t="shared" si="0"/>
        <v>4</v>
      </c>
      <c r="B5" s="6" t="str">
        <f ca="1">TEXT(RANDBETWEEN((DATE(2020,1,5)),(DATE(2023,12,23))), VLOOKUP(RANDBETWEEN(1,MAX(tbDate[ItemNum])),tbDate[],2,FALSE))</f>
        <v>28-06-2023</v>
      </c>
      <c r="C5" s="6" t="str">
        <f ca="1">_xlfn.CONCAT(
    VLOOKUP(RANDBETWEEN(1,MAX(tbInvoiceNO[ItemNum])),tbInvoiceNO[],2,FALSE),
    TEXT(RANDBETWEEN(20,99999),REPT("0",RANDBETWEEN(4,10))),
    CHAR(RANDBETWEEN(65,90)),
    CHAR(RANDBETWEEN(97,122)))</f>
        <v>BILL_TO-36566Fj</v>
      </c>
      <c r="D5" s="6" t="str">
        <f ca="1">_xlfn.CONCAT(VLOOKUP(RANDBETWEEN(1, MAX(tbContactDetails[ItemNum])), tbContactDetails[], 2, FALSE), " - ", TEXT(RANDBETWEEN(7000000, 9999999), " -000-0000"))</f>
        <v>010 -  -877-4959</v>
      </c>
      <c r="E5" s="6" t="str">
        <f ca="1">_xlfn.CONCAT(VLOOKUP(RANDBETWEEN(1, MAX(tbSenders_ContactDetails[ItemNum])), tbSenders_ContactDetails[], 2, FALSE), " - ", TEXT(RANDBETWEEN(7000000, 9999999), " -000-0000"))</f>
        <v>010 -  -964-8421</v>
      </c>
      <c r="F5" s="6" t="str">
        <f ca="1">VLOOKUP(RANDBETWEEN(1,MAX(tbSendersAddress[ItemNum])),tbSendersAddress[],2,FALSE)</f>
        <v>8 Atlantic Beach Drive,City of Cape Town</v>
      </c>
      <c r="G5" s="6" t="str">
        <f ca="1">VLOOKUP(RANDBETWEEN(1,MAX(tbSReceiversAddress8[ItemNum])),tbSReceiversAddress8[],2,FALSE)</f>
        <v>365 Ontdekkers Road, Roodepoort</v>
      </c>
      <c r="H5" s="6" t="str">
        <f ca="1">_xlfn.CONCAT(
    VLOOKUP(RANDBETWEEN(1, MAX(tbPONumbers[ItemNum])), tbPONumbers[], 2, FALSE),
    TEXT(RANDBETWEEN(20, 99999), REPT("0", RANDBETWEEN(4, 10)))
)</f>
        <v>PO_NUM_00094327</v>
      </c>
      <c r="I5" t="str">
        <f>DataGenerator!G8</f>
        <v>Department of Home Affairs</v>
      </c>
      <c r="J5" s="6" t="str">
        <f>ItemsTable!A7</f>
        <v>Armed Security Gaurd</v>
      </c>
      <c r="K5" s="6" t="str">
        <f>ItemsTable!B7</f>
        <v>Security Services</v>
      </c>
      <c r="L5" s="40">
        <f ca="1">ItemsTable!C7</f>
        <v>654.44000000000005</v>
      </c>
      <c r="M5" s="6">
        <f ca="1">ItemsTable!D7</f>
        <v>10</v>
      </c>
      <c r="N5" s="6">
        <f ca="1">ItemsTable!E7</f>
        <v>275</v>
      </c>
      <c r="O5" s="21">
        <f ca="1">ItemsTable!F7</f>
        <v>835.51</v>
      </c>
      <c r="P5" s="21">
        <f ca="1">ItemsTable!G7</f>
        <v>6418.07</v>
      </c>
      <c r="Q5" t="str">
        <f>DataGenerator!K8</f>
        <v>Kagiso Media (Pty) Ltd</v>
      </c>
      <c r="R5" s="6" t="str">
        <f ca="1">_xlfn.CONCAT(
VLOOKUP(RANDBETWEEN(1,MAX(tbTaxNumb[ItemNum])),tbTaxNumb[],2,FALSE),TEXT(RANDBETWEEN(20,99999),REPT("0",RANDBETWEEN(4,10))))</f>
        <v>## -0000014979</v>
      </c>
      <c r="S5" s="6" t="str">
        <f ca="1">_xlfn.CONCAT(
VLOOKUP(RANDBETWEEN(1,MAX(tbVAT_Numb[ItemNum])),tbVAT_Numb[],2,FALSE),TEXT(RANDBETWEEN(20,99999),REPT("0",RANDBETWEEN(4,10))))</f>
        <v>VAT ID:  000026206</v>
      </c>
      <c r="T5" s="6" t="str">
        <f ca="1">VLOOKUP(RANDBETWEEN(1,MAX(tbBank_Names[ItemNum])),tbBank_Names[],2,FALSE)</f>
        <v>ABSA</v>
      </c>
      <c r="U5" s="6" t="str">
        <f t="shared" ca="1" si="1"/>
        <v>24721439379</v>
      </c>
      <c r="V5" s="6" t="str">
        <f ca="1">VLOOKUP(RANDBETWEEN(1,MAX(tbCurrency[ItemNum])),tbCurrency[],2,FALSE)</f>
        <v>ZAR</v>
      </c>
      <c r="W5" s="6" t="e">
        <f ca="1">VLOOKUP(RANDBETWEEN(1,MAX(tbCurrencyExchange[ItemNum])),tbCurrencyExchange[],2,FALSE)</f>
        <v>#N/A</v>
      </c>
      <c r="X5" s="21" t="e">
        <f ca="1">VLOOKUP(RANDBETWEEN(1,MAX(tbCurrencyExchange[ItemNum])),tbCurrencyExchange[],4,FALSE)</f>
        <v>#N/A</v>
      </c>
      <c r="Y5" s="21">
        <f t="shared" ca="1" si="4"/>
        <v>7829019</v>
      </c>
      <c r="Z5" s="21">
        <f t="shared" ca="1" si="2"/>
        <v>5103673</v>
      </c>
      <c r="AA5" s="26">
        <f t="shared" ca="1" si="3"/>
        <v>103671</v>
      </c>
    </row>
    <row r="6" spans="1:27" x14ac:dyDescent="0.3">
      <c r="A6" s="5">
        <f t="shared" si="0"/>
        <v>5</v>
      </c>
      <c r="B6" s="6" t="str">
        <f ca="1">TEXT(RANDBETWEEN((DATE(2020,1,5)),(DATE(2023,12,23))), VLOOKUP(RANDBETWEEN(1,MAX(tbDate[ItemNum])),tbDate[],2,FALSE))</f>
        <v>11-May-2021</v>
      </c>
      <c r="C6" s="6" t="str">
        <f ca="1">_xlfn.CONCAT(
    VLOOKUP(RANDBETWEEN(1,MAX(tbInvoiceNO[ItemNum])),tbInvoiceNO[],2,FALSE),
    TEXT(RANDBETWEEN(20,99999),REPT("0",RANDBETWEEN(4,10))),
    CHAR(RANDBETWEEN(65,90)),
    CHAR(RANDBETWEEN(97,122)))</f>
        <v>BILL_0070637Xo</v>
      </c>
      <c r="D6" s="6" t="str">
        <f ca="1">_xlfn.CONCAT(VLOOKUP(RANDBETWEEN(1, MAX(tbContactDetails[ItemNum])), tbContactDetails[], 2, FALSE), " - ", TEXT(RANDBETWEEN(7000000, 9999999), " -000-0000"))</f>
        <v>062 -  -896-8799</v>
      </c>
      <c r="E6" s="6" t="str">
        <f ca="1">_xlfn.CONCAT(VLOOKUP(RANDBETWEEN(1, MAX(tbSenders_ContactDetails[ItemNum])), tbSenders_ContactDetails[], 2, FALSE), " - ", TEXT(RANDBETWEEN(7000000, 9999999), " -000-0000"))</f>
        <v>(+213) -  -945-2332</v>
      </c>
      <c r="F6" s="6" t="str">
        <f ca="1">VLOOKUP(RANDBETWEEN(1,MAX(tbSendersAddress[ItemNum])),tbSendersAddress[],2,FALSE)</f>
        <v>15 B. Molokoane Road,Hout Bay,7872</v>
      </c>
      <c r="G6" s="6" t="str">
        <f ca="1">VLOOKUP(RANDBETWEEN(1,MAX(tbSReceiversAddress8[ItemNum])),tbSReceiversAddress8[],2,FALSE)</f>
        <v>11 Westcliff Drive,Johannesburg</v>
      </c>
      <c r="H6" s="6" t="str">
        <f ca="1">_xlfn.CONCAT(
    VLOOKUP(RANDBETWEEN(1, MAX(tbPONumbers[ItemNum])), tbPONumbers[], 2, FALSE),
    TEXT(RANDBETWEEN(20, 99999), REPT("0", RANDBETWEEN(4, 10)))
)</f>
        <v>#PO- 17704</v>
      </c>
      <c r="I6" t="str">
        <f>DataGenerator!G9</f>
        <v>Department of Public Works</v>
      </c>
      <c r="J6" s="6" t="str">
        <f>ItemsTable!A8</f>
        <v>Logo Design</v>
      </c>
      <c r="K6" s="6" t="str">
        <f>ItemsTable!B8</f>
        <v>Graphic Design</v>
      </c>
      <c r="L6" s="40">
        <f ca="1">ItemsTable!C8</f>
        <v>943.71</v>
      </c>
      <c r="M6" s="6">
        <f ca="1">ItemsTable!D8</f>
        <v>10</v>
      </c>
      <c r="N6" s="6">
        <f ca="1">ItemsTable!E8</f>
        <v>51</v>
      </c>
      <c r="O6" s="21">
        <f ca="1">ItemsTable!F8</f>
        <v>617.77</v>
      </c>
      <c r="P6" s="21">
        <f ca="1">ItemsTable!G8</f>
        <v>7228.39</v>
      </c>
      <c r="Q6" t="str">
        <f>DataGenerator!K9</f>
        <v>Sasol Chemie Gmbh &amp; Co. Kg</v>
      </c>
      <c r="R6" s="6" t="str">
        <f ca="1">_xlfn.CONCAT(
VLOOKUP(RANDBETWEEN(1,MAX(tbTaxNumb[ItemNum])),tbTaxNumb[],2,FALSE),TEXT(RANDBETWEEN(20,99999),REPT("0",RANDBETWEEN(4,10))))</f>
        <v>PAN:18714</v>
      </c>
      <c r="S6" s="6" t="str">
        <f ca="1">_xlfn.CONCAT(
VLOOKUP(RANDBETWEEN(1,MAX(tbVAT_Numb[ItemNum])),tbVAT_Numb[],2,FALSE),TEXT(RANDBETWEEN(20,99999),REPT("0",RANDBETWEEN(4,10))))</f>
        <v>VAT No.000055787</v>
      </c>
      <c r="T6" s="6" t="str">
        <f ca="1">VLOOKUP(RANDBETWEEN(1,MAX(tbBank_Names[ItemNum])),tbBank_Names[],2,FALSE)</f>
        <v>ABSA</v>
      </c>
      <c r="U6" s="6" t="str">
        <f t="shared" ca="1" si="1"/>
        <v>90722785</v>
      </c>
      <c r="V6" s="6" t="str">
        <f ca="1">VLOOKUP(RANDBETWEEN(1,MAX(tbCurrency[ItemNum])),tbCurrency[],2,FALSE)</f>
        <v>USD</v>
      </c>
      <c r="W6" s="6" t="e">
        <f ca="1">VLOOKUP(RANDBETWEEN(1,MAX(tbCurrencyExchange[ItemNum])),tbCurrencyExchange[],2,FALSE)</f>
        <v>#N/A</v>
      </c>
      <c r="X6" s="21" t="e">
        <f ca="1">VLOOKUP(RANDBETWEEN(1,MAX(tbCurrencyExchange[ItemNum])),tbCurrencyExchange[],4,FALSE)</f>
        <v>#N/A</v>
      </c>
      <c r="Y6" s="21">
        <f t="shared" ca="1" si="4"/>
        <v>7132222</v>
      </c>
      <c r="Z6" s="21">
        <f t="shared" ca="1" si="2"/>
        <v>3611778.3</v>
      </c>
      <c r="AA6" s="26">
        <f t="shared" ca="1" si="3"/>
        <v>555938</v>
      </c>
    </row>
    <row r="7" spans="1:27" x14ac:dyDescent="0.3">
      <c r="A7" s="5">
        <f t="shared" si="0"/>
        <v>6</v>
      </c>
      <c r="B7" s="6" t="str">
        <f ca="1">TEXT(RANDBETWEEN((DATE(2020,1,5)),(DATE(2023,12,23))), VLOOKUP(RANDBETWEEN(1,MAX(tbDate[ItemNum])),tbDate[],2,FALSE))</f>
        <v>15 N</v>
      </c>
      <c r="C7" s="6" t="str">
        <f ca="1">_xlfn.CONCAT(
    VLOOKUP(RANDBETWEEN(1,MAX(tbInvoiceNO[ItemNum])),tbInvoiceNO[],2,FALSE),
    TEXT(RANDBETWEEN(20,99999),REPT("0",RANDBETWEEN(4,10))),
    CHAR(RANDBETWEEN(65,90)),
    CHAR(RANDBETWEEN(97,122)))</f>
        <v>INV00022460Dt</v>
      </c>
      <c r="D7" s="6" t="str">
        <f ca="1">_xlfn.CONCAT(VLOOKUP(RANDBETWEEN(1, MAX(tbContactDetails[ItemNum])), tbContactDetails[], 2, FALSE), " - ", TEXT(RANDBETWEEN(7000000, 9999999), " -000-0000"))</f>
        <v>071 -  -837-5158</v>
      </c>
      <c r="E7" s="6" t="str">
        <f ca="1">_xlfn.CONCAT(VLOOKUP(RANDBETWEEN(1, MAX(tbSenders_ContactDetails[ItemNum])), tbSenders_ContactDetails[], 2, FALSE), " - ", TEXT(RANDBETWEEN(7000000, 9999999), " -000-0000"))</f>
        <v>(+213) -  -707-2483</v>
      </c>
      <c r="F7" s="6" t="str">
        <f ca="1">VLOOKUP(RANDBETWEEN(1,MAX(tbSendersAddress[ItemNum])),tbSendersAddress[],2,FALSE)</f>
        <v>8 Braambos Lane,7347</v>
      </c>
      <c r="G7" s="6" t="str">
        <f ca="1">VLOOKUP(RANDBETWEEN(1,MAX(tbSReceiversAddress8[ItemNum])),tbSReceiversAddress8[],2,FALSE)</f>
        <v>365 Ontdekkers Road, Roodepoort</v>
      </c>
      <c r="H7" s="6" t="str">
        <f ca="1">_xlfn.CONCAT(
    VLOOKUP(RANDBETWEEN(1, MAX(tbPONumbers[ItemNum])), tbPONumbers[], 2, FALSE),
    TEXT(RANDBETWEEN(20, 99999), REPT("0", RANDBETWEEN(4, 10)))
)</f>
        <v>PON-5346</v>
      </c>
      <c r="I7" t="str">
        <f>DataGenerator!G10</f>
        <v>Enstra Paper (Pty) Ltd</v>
      </c>
      <c r="J7" s="6" t="str">
        <f>ItemsTable!A9</f>
        <v>E-commerce Development</v>
      </c>
      <c r="K7" s="6" t="str">
        <f>ItemsTable!B9</f>
        <v>IT &amp; Web services</v>
      </c>
      <c r="L7" s="40">
        <f ca="1">ItemsTable!C9</f>
        <v>135.06</v>
      </c>
      <c r="M7" s="6">
        <f ca="1">ItemsTable!D9</f>
        <v>7</v>
      </c>
      <c r="N7" s="6">
        <f ca="1">ItemsTable!E9</f>
        <v>81</v>
      </c>
      <c r="O7" s="21">
        <f ca="1">ItemsTable!F9</f>
        <v>543.91</v>
      </c>
      <c r="P7" s="21">
        <f ca="1">ItemsTable!G9</f>
        <v>5536.04</v>
      </c>
      <c r="Q7" t="str">
        <f>DataGenerator!K10</f>
        <v>Carlos Gomes</v>
      </c>
      <c r="R7" s="6" t="str">
        <f ca="1">_xlfn.CONCAT(
VLOOKUP(RANDBETWEEN(1,MAX(tbTaxNumb[ItemNum])),tbTaxNumb[],2,FALSE),TEXT(RANDBETWEEN(20,99999),REPT("0",RANDBETWEEN(4,10))))</f>
        <v>##0031106</v>
      </c>
      <c r="S7" s="6" t="str">
        <f ca="1">_xlfn.CONCAT(
VLOOKUP(RANDBETWEEN(1,MAX(tbVAT_Numb[ItemNum])),tbVAT_Numb[],2,FALSE),TEXT(RANDBETWEEN(20,99999),REPT("0",RANDBETWEEN(4,10))))</f>
        <v># 0000083825</v>
      </c>
      <c r="T7" s="6" t="str">
        <f ca="1">VLOOKUP(RANDBETWEEN(1,MAX(tbBank_Names[ItemNum])),tbBank_Names[],2,FALSE)</f>
        <v>Empty</v>
      </c>
      <c r="U7" s="6" t="str">
        <f t="shared" ca="1" si="1"/>
        <v>80376425627</v>
      </c>
      <c r="V7" s="6" t="str">
        <f ca="1">VLOOKUP(RANDBETWEEN(1,MAX(tbCurrency[ItemNum])),tbCurrency[],2,FALSE)</f>
        <v>GBP</v>
      </c>
      <c r="W7" s="6" t="e" vm="1">
        <f ca="1">VLOOKUP(RANDBETWEEN(1,MAX(tbCurrencyExchange[ItemNum])),tbCurrencyExchange[],2,FALSE)</f>
        <v>#VALUE!</v>
      </c>
      <c r="X7" s="21" t="e">
        <f ca="1">VLOOKUP(RANDBETWEEN(1,MAX(tbCurrencyExchange[ItemNum])),tbCurrencyExchange[],4,FALSE)</f>
        <v>#N/A</v>
      </c>
      <c r="Y7" s="21">
        <f t="shared" ca="1" si="4"/>
        <v>3792930</v>
      </c>
      <c r="Z7" s="21">
        <f t="shared" ca="1" si="2"/>
        <v>3603560</v>
      </c>
      <c r="AA7" s="26">
        <f t="shared" ca="1" si="3"/>
        <v>870338</v>
      </c>
    </row>
    <row r="8" spans="1:27" x14ac:dyDescent="0.3">
      <c r="A8" s="5">
        <f t="shared" si="0"/>
        <v>7</v>
      </c>
      <c r="B8" s="6" t="str">
        <f ca="1">TEXT(RANDBETWEEN((DATE(2020,1,5)),(DATE(2023,12,23))), VLOOKUP(RANDBETWEEN(1,MAX(tbDate[ItemNum])),tbDate[],2,FALSE))</f>
        <v>04-June-2020</v>
      </c>
      <c r="C8" s="6" t="str">
        <f ca="1">_xlfn.CONCAT(
    VLOOKUP(RANDBETWEEN(1,MAX(tbInvoiceNO[ItemNum])),tbInvoiceNO[],2,FALSE),
    TEXT(RANDBETWEEN(20,99999),REPT("0",RANDBETWEEN(4,10))),
    CHAR(RANDBETWEEN(65,90)),
    CHAR(RANDBETWEEN(97,122)))</f>
        <v>#NUMB- 48817Ct</v>
      </c>
      <c r="D8" s="6" t="str">
        <f ca="1">_xlfn.CONCAT(VLOOKUP(RANDBETWEEN(1, MAX(tbContactDetails[ItemNum])), tbContactDetails[], 2, FALSE), " - ", TEXT(RANDBETWEEN(7000000, 9999999), " -000-0000"))</f>
        <v>063 -  -793-3474</v>
      </c>
      <c r="E8" s="6" t="str">
        <f ca="1">_xlfn.CONCAT(VLOOKUP(RANDBETWEEN(1, MAX(tbSenders_ContactDetails[ItemNum])), tbSenders_ContactDetails[], 2, FALSE), " - ", TEXT(RANDBETWEEN(7000000, 9999999), " -000-0000"))</f>
        <v>+93 -  -748-2264</v>
      </c>
      <c r="F8" s="6" t="str">
        <f ca="1">VLOOKUP(RANDBETWEEN(1,MAX(tbSendersAddress[ItemNum])),tbSendersAddress[],2,FALSE)</f>
        <v>1 Westcliff Drive,Gauteng,2001</v>
      </c>
      <c r="G8" s="6" t="str">
        <f ca="1">VLOOKUP(RANDBETWEEN(1,MAX(tbSReceiversAddress8[ItemNum])),tbSReceiversAddress8[],2,FALSE)</f>
        <v>Sheetmetal Crafts, 28 Ffennell Road</v>
      </c>
      <c r="H8" s="6" t="str">
        <f ca="1">_xlfn.CONCAT(
    VLOOKUP(RANDBETWEEN(1, MAX(tbPONumbers[ItemNum])), tbPONumbers[], 2, FALSE),
    TEXT(RANDBETWEEN(20, 99999), REPT("0", RANDBETWEEN(4, 10)))
)</f>
        <v>@-0079762</v>
      </c>
      <c r="I8" t="str">
        <f>DataGenerator!G11</f>
        <v>Faurecia Emissions Control Technologies (Pty) Ltd</v>
      </c>
      <c r="J8" s="6" t="str">
        <f>ItemsTable!A10</f>
        <v>On-Site Tech Support</v>
      </c>
      <c r="K8" s="6" t="str">
        <f>ItemsTable!B10</f>
        <v>IT &amp; Web services</v>
      </c>
      <c r="L8" s="40">
        <f ca="1">ItemsTable!C10</f>
        <v>823.66</v>
      </c>
      <c r="M8" s="6">
        <f ca="1">ItemsTable!D10</f>
        <v>1</v>
      </c>
      <c r="N8" s="6">
        <f ca="1">ItemsTable!E10</f>
        <v>309</v>
      </c>
      <c r="O8" s="21">
        <f ca="1">ItemsTable!F10</f>
        <v>48.18</v>
      </c>
      <c r="P8" s="21">
        <f ca="1">ItemsTable!G10</f>
        <v>8736.09</v>
      </c>
      <c r="Q8" t="str">
        <f>DataGenerator!K11</f>
        <v>Johan Bosch Trust</v>
      </c>
      <c r="R8" s="6" t="str">
        <f ca="1">_xlfn.CONCAT(
VLOOKUP(RANDBETWEEN(1,MAX(tbTaxNumb[ItemNum])),tbTaxNumb[],2,FALSE),TEXT(RANDBETWEEN(20,99999),REPT("0",RANDBETWEEN(4,10))))</f>
        <v>PAN_0000081447</v>
      </c>
      <c r="S8" s="6" t="str">
        <f ca="1">_xlfn.CONCAT(
VLOOKUP(RANDBETWEEN(1,MAX(tbVAT_Numb[ItemNum])),tbVAT_Numb[],2,FALSE),TEXT(RANDBETWEEN(20,99999),REPT("0",RANDBETWEEN(4,10))))</f>
        <v>#VAT49434</v>
      </c>
      <c r="T8" s="6" t="str">
        <f ca="1">VLOOKUP(RANDBETWEEN(1,MAX(tbBank_Names[ItemNum])),tbBank_Names[],2,FALSE)</f>
        <v>ABSA</v>
      </c>
      <c r="U8" s="6" t="str">
        <f t="shared" ca="1" si="1"/>
        <v>231078000370</v>
      </c>
      <c r="V8" s="6" t="str">
        <f ca="1">VLOOKUP(RANDBETWEEN(1,MAX(tbCurrency[ItemNum])),tbCurrency[],2,FALSE)</f>
        <v>USD</v>
      </c>
      <c r="W8" s="6" t="e">
        <f ca="1">VLOOKUP(RANDBETWEEN(1,MAX(tbCurrencyExchange[ItemNum])),tbCurrencyExchange[],2,FALSE)</f>
        <v>#N/A</v>
      </c>
      <c r="X8" s="21">
        <f ca="1">VLOOKUP(RANDBETWEEN(1,MAX(tbCurrencyExchange[ItemNum])),tbCurrencyExchange[],4,FALSE)</f>
        <v>5.4000000000000003E-3</v>
      </c>
      <c r="Y8" s="21">
        <f t="shared" ca="1" si="4"/>
        <v>552066.59</v>
      </c>
      <c r="Z8" s="21">
        <f t="shared" ca="1" si="2"/>
        <v>8545428</v>
      </c>
      <c r="AA8" s="26">
        <f t="shared" ca="1" si="3"/>
        <v>925824</v>
      </c>
    </row>
    <row r="9" spans="1:27" x14ac:dyDescent="0.3">
      <c r="A9" s="5">
        <f t="shared" si="0"/>
        <v>8</v>
      </c>
      <c r="B9" s="6" t="str">
        <f ca="1">TEXT(RANDBETWEEN((DATE(2020,1,5)),(DATE(2023,12,23))), VLOOKUP(RANDBETWEEN(1,MAX(tbDate[ItemNum])),tbDate[],2,FALSE))</f>
        <v>Aug 10, 23</v>
      </c>
      <c r="C9" s="6" t="str">
        <f ca="1">_xlfn.CONCAT(
    VLOOKUP(RANDBETWEEN(1,MAX(tbInvoiceNO[ItemNum])),tbInvoiceNO[],2,FALSE),
    TEXT(RANDBETWEEN(20,99999),REPT("0",RANDBETWEEN(4,10))),
    CHAR(RANDBETWEEN(65,90)),
    CHAR(RANDBETWEEN(97,122)))</f>
        <v>INVOICE:0000063264Wg</v>
      </c>
      <c r="D9" s="6" t="str">
        <f ca="1">_xlfn.CONCAT(VLOOKUP(RANDBETWEEN(1, MAX(tbContactDetails[ItemNum])), tbContactDetails[], 2, FALSE), " - ", TEXT(RANDBETWEEN(7000000, 9999999), " -000-0000"))</f>
        <v>064 -  -997-7493</v>
      </c>
      <c r="E9" s="6" t="str">
        <f ca="1">_xlfn.CONCAT(VLOOKUP(RANDBETWEEN(1, MAX(tbSenders_ContactDetails[ItemNum])), tbSenders_ContactDetails[], 2, FALSE), " - ", TEXT(RANDBETWEEN(7000000, 9999999), " -000-0000"))</f>
        <v>084 -  -758-3758</v>
      </c>
      <c r="F9" s="6" t="str">
        <f ca="1">VLOOKUP(RANDBETWEEN(1,MAX(tbSendersAddress[ItemNum])),tbSendersAddress[],2,FALSE)</f>
        <v>14 Bonanza Street,2092</v>
      </c>
      <c r="G9" s="6" t="str">
        <f ca="1">VLOOKUP(RANDBETWEEN(1,MAX(tbSReceiversAddress8[ItemNum])),tbSReceiversAddress8[],2,FALSE)</f>
        <v>11 Westcliff Drive,Johannesburg</v>
      </c>
      <c r="H9" s="6" t="str">
        <f ca="1">_xlfn.CONCAT(
    VLOOKUP(RANDBETWEEN(1, MAX(tbPONumbers[ItemNum])), tbPONumbers[], 2, FALSE),
    TEXT(RANDBETWEEN(20, 99999), REPT("0", RANDBETWEEN(4, 10)))
)</f>
        <v>#@_00077306</v>
      </c>
      <c r="I9" t="str">
        <f>DataGenerator!G12</f>
        <v>Hastings Insurance Services Ltd</v>
      </c>
      <c r="J9" s="6" t="str">
        <f>ItemsTable!A11</f>
        <v>Website Design</v>
      </c>
      <c r="K9" s="6" t="str">
        <f>ItemsTable!B11</f>
        <v>IT &amp; Web services</v>
      </c>
      <c r="L9" s="40">
        <f ca="1">ItemsTable!C11</f>
        <v>654.98</v>
      </c>
      <c r="M9" s="6">
        <f ca="1">ItemsTable!D11</f>
        <v>8</v>
      </c>
      <c r="N9" s="6">
        <f ca="1">ItemsTable!E11</f>
        <v>92</v>
      </c>
      <c r="O9" s="21">
        <f ca="1">ItemsTable!F11</f>
        <v>309.26</v>
      </c>
      <c r="P9" s="21">
        <f ca="1">ItemsTable!G11</f>
        <v>8365.61</v>
      </c>
      <c r="Q9" t="str">
        <f>DataGenerator!K12</f>
        <v>Andre Schoombee Attorneys</v>
      </c>
      <c r="R9" s="6" t="str">
        <f ca="1">_xlfn.CONCAT(
VLOOKUP(RANDBETWEEN(1,MAX(tbTaxNumb[ItemNum])),tbTaxNumb[],2,FALSE),TEXT(RANDBETWEEN(20,99999),REPT("0",RANDBETWEEN(4,10))))</f>
        <v>##000090412</v>
      </c>
      <c r="S9" s="6" t="str">
        <f ca="1">_xlfn.CONCAT(
VLOOKUP(RANDBETWEEN(1,MAX(tbVAT_Numb[ItemNum])),tbVAT_Numb[],2,FALSE),TEXT(RANDBETWEEN(20,99999),REPT("0",RANDBETWEEN(4,10))))</f>
        <v>NUM-0022760</v>
      </c>
      <c r="T9" s="6" t="str">
        <f ca="1">VLOOKUP(RANDBETWEEN(1,MAX(tbBank_Names[ItemNum])),tbBank_Names[],2,FALSE)</f>
        <v>Empty</v>
      </c>
      <c r="U9" s="6" t="str">
        <f t="shared" ca="1" si="1"/>
        <v>78929737</v>
      </c>
      <c r="V9" s="6" t="str">
        <f ca="1">VLOOKUP(RANDBETWEEN(1,MAX(tbCurrency[ItemNum])),tbCurrency[],2,FALSE)</f>
        <v>EUR</v>
      </c>
      <c r="W9" s="6" t="e">
        <f ca="1">VLOOKUP(RANDBETWEEN(1,MAX(tbCurrencyExchange[ItemNum])),tbCurrencyExchange[],2,FALSE)</f>
        <v>#N/A</v>
      </c>
      <c r="X9" s="21" t="e">
        <f ca="1">VLOOKUP(RANDBETWEEN(1,MAX(tbCurrencyExchange[ItemNum])),tbCurrencyExchange[],4,FALSE)</f>
        <v>#N/A</v>
      </c>
      <c r="Y9" s="21">
        <f t="shared" ca="1" si="4"/>
        <v>732244.37</v>
      </c>
      <c r="Z9" s="21">
        <f t="shared" ca="1" si="2"/>
        <v>5842603.3300000001</v>
      </c>
      <c r="AA9" s="26">
        <f t="shared" ca="1" si="3"/>
        <v>771846</v>
      </c>
    </row>
    <row r="10" spans="1:27" x14ac:dyDescent="0.3">
      <c r="A10" s="5">
        <f t="shared" si="0"/>
        <v>9</v>
      </c>
      <c r="B10" s="6" t="str">
        <f ca="1">TEXT(RANDBETWEEN((DATE(2020,1,5)),(DATE(2023,12,23))), VLOOKUP(RANDBETWEEN(1,MAX(tbDate[ItemNum])),tbDate[],2,FALSE))</f>
        <v>19-Aug-2021</v>
      </c>
      <c r="C10" s="6" t="str">
        <f ca="1">_xlfn.CONCAT(
    VLOOKUP(RANDBETWEEN(1,MAX(tbInvoiceNO[ItemNum])),tbInvoiceNO[],2,FALSE),
    TEXT(RANDBETWEEN(20,99999),REPT("0",RANDBETWEEN(4,10))),
    CHAR(RANDBETWEEN(65,90)),
    CHAR(RANDBETWEEN(97,122)))</f>
        <v>INV_0000058556Kd</v>
      </c>
      <c r="D10" s="6" t="str">
        <f ca="1">_xlfn.CONCAT(VLOOKUP(RANDBETWEEN(1, MAX(tbContactDetails[ItemNum])), tbContactDetails[], 2, FALSE), " - ", TEXT(RANDBETWEEN(7000000, 9999999), " -000-0000"))</f>
        <v>010 -  -950-4676</v>
      </c>
      <c r="E10" s="6" t="str">
        <f ca="1">_xlfn.CONCAT(VLOOKUP(RANDBETWEEN(1, MAX(tbSenders_ContactDetails[ItemNum])), tbSenders_ContactDetails[], 2, FALSE), " - ", TEXT(RANDBETWEEN(7000000, 9999999), " -000-0000"))</f>
        <v>015 -  -923-2217</v>
      </c>
      <c r="F10" s="6" t="str">
        <f ca="1">VLOOKUP(RANDBETWEEN(1,MAX(tbSendersAddress[ItemNum])),tbSendersAddress[],2,FALSE)</f>
        <v>32 Denne Crescent,Western Cape,7347</v>
      </c>
      <c r="G10" s="6" t="str">
        <f ca="1">VLOOKUP(RANDBETWEEN(1,MAX(tbSReceiversAddress8[ItemNum])),tbSReceiversAddress8[],2,FALSE)</f>
        <v>23 Martin Close,CPT, 6478</v>
      </c>
      <c r="H10" s="6" t="str">
        <f ca="1">_xlfn.CONCAT(
    VLOOKUP(RANDBETWEEN(1, MAX(tbPONumbers[ItemNum])), tbPONumbers[], 2, FALSE),
    TEXT(RANDBETWEEN(20, 99999), REPT("0", RANDBETWEEN(4, 10)))
)</f>
        <v>'PO No-25407</v>
      </c>
      <c r="I10" t="str">
        <f>DataGenerator!G13</f>
        <v>Hirophase (Pty) Ltd</v>
      </c>
      <c r="J10" s="6" t="str">
        <f>ItemsTable!A12</f>
        <v>Event Coordination</v>
      </c>
      <c r="K10" s="6" t="str">
        <f>ItemsTable!B12</f>
        <v>Themed Catering Services</v>
      </c>
      <c r="L10" s="40">
        <f ca="1">ItemsTable!C12</f>
        <v>252.15</v>
      </c>
      <c r="M10" s="6">
        <f ca="1">ItemsTable!D12</f>
        <v>6</v>
      </c>
      <c r="N10" s="6">
        <f ca="1">ItemsTable!E12</f>
        <v>11</v>
      </c>
      <c r="O10" s="21">
        <f ca="1">ItemsTable!F12</f>
        <v>288.23</v>
      </c>
      <c r="P10" s="21">
        <f ca="1">ItemsTable!G12</f>
        <v>1056.1400000000001</v>
      </c>
      <c r="Q10" t="str">
        <f>DataGenerator!K13</f>
        <v>Paramount Property Fund</v>
      </c>
      <c r="R10" s="6" t="str">
        <f ca="1">_xlfn.CONCAT(
VLOOKUP(RANDBETWEEN(1,MAX(tbTaxNumb[ItemNum])),tbTaxNumb[],2,FALSE),TEXT(RANDBETWEEN(20,99999),REPT("0",RANDBETWEEN(4,10))))</f>
        <v>TRN-0057497</v>
      </c>
      <c r="S10" s="6" t="str">
        <f ca="1">_xlfn.CONCAT(
VLOOKUP(RANDBETWEEN(1,MAX(tbVAT_Numb[ItemNum])),tbVAT_Numb[],2,FALSE),TEXT(RANDBETWEEN(20,99999),REPT("0",RANDBETWEEN(4,10))))</f>
        <v>VRN - 0000054723</v>
      </c>
      <c r="T10" s="6" t="str">
        <f ca="1">VLOOKUP(RANDBETWEEN(1,MAX(tbBank_Names[ItemNum])),tbBank_Names[],2,FALSE)</f>
        <v>FNB</v>
      </c>
      <c r="U10" s="6" t="str">
        <f t="shared" ca="1" si="1"/>
        <v>8743216</v>
      </c>
      <c r="V10" s="6" t="str">
        <f ca="1">VLOOKUP(RANDBETWEEN(1,MAX(tbCurrency[ItemNum])),tbCurrency[],2,FALSE)</f>
        <v>USD</v>
      </c>
      <c r="W10" s="6" t="e">
        <f ca="1">VLOOKUP(RANDBETWEEN(1,MAX(tbCurrencyExchange[ItemNum])),tbCurrencyExchange[],2,FALSE)</f>
        <v>#N/A</v>
      </c>
      <c r="X10" s="21" t="e">
        <f ca="1">VLOOKUP(RANDBETWEEN(1,MAX(tbCurrencyExchange[ItemNum])),tbCurrencyExchange[],4,FALSE)</f>
        <v>#N/A</v>
      </c>
      <c r="Y10" s="21">
        <f t="shared" ca="1" si="4"/>
        <v>3248053</v>
      </c>
      <c r="Z10" s="21">
        <f t="shared" ca="1" si="2"/>
        <v>6096442.9100000001</v>
      </c>
      <c r="AA10" s="26">
        <f t="shared" ca="1" si="3"/>
        <v>579165</v>
      </c>
    </row>
    <row r="11" spans="1:27" x14ac:dyDescent="0.3">
      <c r="A11" s="5">
        <f t="shared" si="0"/>
        <v>10</v>
      </c>
      <c r="B11" s="6" t="str">
        <f ca="1">TEXT(RANDBETWEEN((DATE(2020,1,5)),(DATE(2023,12,23))), VLOOKUP(RANDBETWEEN(1,MAX(tbDate[ItemNum])),tbDate[],2,FALSE))</f>
        <v>May 19, 2020</v>
      </c>
      <c r="C11" s="6" t="str">
        <f ca="1">_xlfn.CONCAT(
    VLOOKUP(RANDBETWEEN(1,MAX(tbInvoiceNO[ItemNum])),tbInvoiceNO[],2,FALSE),
    TEXT(RANDBETWEEN(20,99999),REPT("0",RANDBETWEEN(4,10))),
    CHAR(RANDBETWEEN(65,90)),
    CHAR(RANDBETWEEN(97,122)))</f>
        <v>#NUMB- 98964Yj</v>
      </c>
      <c r="D11" s="6" t="str">
        <f ca="1">_xlfn.CONCAT(VLOOKUP(RANDBETWEEN(1, MAX(tbContactDetails[ItemNum])), tbContactDetails[], 2, FALSE), " - ", TEXT(RANDBETWEEN(7000000, 9999999), " -000-0000"))</f>
        <v>062 -  -934-8540</v>
      </c>
      <c r="E11" s="6" t="str">
        <f ca="1">_xlfn.CONCAT(VLOOKUP(RANDBETWEEN(1, MAX(tbSenders_ContactDetails[ItemNum])), tbSenders_ContactDetails[], 2, FALSE), " - ", TEXT(RANDBETWEEN(7000000, 9999999), " -000-0000"))</f>
        <v>068 -  -786-7962</v>
      </c>
      <c r="F11" s="6" t="str">
        <f ca="1">VLOOKUP(RANDBETWEEN(1,MAX(tbSendersAddress[ItemNum])),tbSendersAddress[],2,FALSE)</f>
        <v>Witzands Aquifer Nature Reserve, 1 Dassenberg Drive</v>
      </c>
      <c r="G11" s="6" t="str">
        <f ca="1">VLOOKUP(RANDBETWEEN(1,MAX(tbSReceiversAddress8[ItemNum])),tbSReceiversAddress8[],2,FALSE)</f>
        <v>354 Main Street,Gauteng,2008</v>
      </c>
      <c r="H11" s="6" t="str">
        <f ca="1">_xlfn.CONCAT(
    VLOOKUP(RANDBETWEEN(1, MAX(tbPONumbers[ItemNum])), tbPONumbers[], 2, FALSE),
    TEXT(RANDBETWEEN(20, 99999), REPT("0", RANDBETWEEN(4, 10)))
)</f>
        <v>PON-00074921</v>
      </c>
      <c r="I11" t="str">
        <f>DataGenerator!G14</f>
        <v>JSE Ltd</v>
      </c>
      <c r="J11" s="6" t="str">
        <f>ItemsTable!A13</f>
        <v>Event Photography</v>
      </c>
      <c r="K11" s="6" t="str">
        <f>ItemsTable!B13</f>
        <v>IT &amp; Web services</v>
      </c>
      <c r="L11" s="40">
        <f ca="1">ItemsTable!C13</f>
        <v>970.94</v>
      </c>
      <c r="M11" s="6">
        <f ca="1">ItemsTable!D13</f>
        <v>6</v>
      </c>
      <c r="N11" s="6">
        <f ca="1">ItemsTable!E13</f>
        <v>91</v>
      </c>
      <c r="O11" s="21">
        <f ca="1">ItemsTable!F13</f>
        <v>166.55</v>
      </c>
      <c r="P11" s="21">
        <f ca="1">ItemsTable!G13</f>
        <v>5947.5</v>
      </c>
      <c r="Q11" t="str">
        <f>DataGenerator!K14</f>
        <v>North West University</v>
      </c>
      <c r="R11" s="6" t="str">
        <f ca="1">_xlfn.CONCAT(
VLOOKUP(RANDBETWEEN(1,MAX(tbTaxNumb[ItemNum])),tbTaxNumb[],2,FALSE),TEXT(RANDBETWEEN(20,99999),REPT("0",RANDBETWEEN(4,10))))</f>
        <v>TRN: 71295</v>
      </c>
      <c r="S11" s="6" t="str">
        <f ca="1">_xlfn.CONCAT(
VLOOKUP(RANDBETWEEN(1,MAX(tbVAT_Numb[ItemNum])),tbVAT_Numb[],2,FALSE),TEXT(RANDBETWEEN(20,99999),REPT("0",RANDBETWEEN(4,10))))</f>
        <v>@VAT_#_0000051606</v>
      </c>
      <c r="T11" s="6" t="str">
        <f ca="1">VLOOKUP(RANDBETWEEN(1,MAX(tbBank_Names[ItemNum])),tbBank_Names[],2,FALSE)</f>
        <v>Empty</v>
      </c>
      <c r="U11" s="6" t="str">
        <f t="shared" ca="1" si="1"/>
        <v>5350725</v>
      </c>
      <c r="V11" s="6" t="str">
        <f ca="1">VLOOKUP(RANDBETWEEN(1,MAX(tbCurrency[ItemNum])),tbCurrency[],2,FALSE)</f>
        <v>USD</v>
      </c>
      <c r="W11" s="6" t="e">
        <f ca="1">VLOOKUP(RANDBETWEEN(1,MAX(tbCurrencyExchange[ItemNum])),tbCurrencyExchange[],2,FALSE)</f>
        <v>#N/A</v>
      </c>
      <c r="X11" s="21" t="e">
        <f ca="1">VLOOKUP(RANDBETWEEN(1,MAX(tbCurrencyExchange[ItemNum])),tbCurrencyExchange[],4,FALSE)</f>
        <v>#N/A</v>
      </c>
      <c r="Y11" s="21">
        <f t="shared" ca="1" si="4"/>
        <v>8053541.7800000003</v>
      </c>
      <c r="Z11" s="21">
        <f t="shared" ca="1" si="2"/>
        <v>4011642</v>
      </c>
      <c r="AA11" s="26">
        <f t="shared" ca="1" si="3"/>
        <v>718174</v>
      </c>
    </row>
    <row r="12" spans="1:27" x14ac:dyDescent="0.3">
      <c r="A12" s="5">
        <f t="shared" si="0"/>
        <v>11</v>
      </c>
      <c r="B12" s="6" t="str">
        <f ca="1">TEXT(RANDBETWEEN((DATE(2020,1,5)),(DATE(2023,12,23))), VLOOKUP(RANDBETWEEN(1,MAX(tbDate[ItemNum])),tbDate[],2,FALSE))</f>
        <v>03-10-2020</v>
      </c>
      <c r="C12" s="6" t="str">
        <f ca="1">_xlfn.CONCAT(
    VLOOKUP(RANDBETWEEN(1,MAX(tbInvoiceNO[ItemNum])),tbInvoiceNO[],2,FALSE),
    TEXT(RANDBETWEEN(20,99999),REPT("0",RANDBETWEEN(4,10))),
    CHAR(RANDBETWEEN(65,90)),
    CHAR(RANDBETWEEN(97,122)))</f>
        <v>INUMB_015238Dm</v>
      </c>
      <c r="D12" s="6" t="str">
        <f ca="1">_xlfn.CONCAT(VLOOKUP(RANDBETWEEN(1, MAX(tbContactDetails[ItemNum])), tbContactDetails[], 2, FALSE), " - ", TEXT(RANDBETWEEN(7000000, 9999999), " -000-0000"))</f>
        <v>080 -  -753-3388</v>
      </c>
      <c r="E12" s="6" t="str">
        <f ca="1">_xlfn.CONCAT(VLOOKUP(RANDBETWEEN(1, MAX(tbSenders_ContactDetails[ItemNum])), tbSenders_ContactDetails[], 2, FALSE), " - ", TEXT(RANDBETWEEN(7000000, 9999999), " -000-0000"))</f>
        <v>060 -  -937-7377</v>
      </c>
      <c r="F12" s="6" t="str">
        <f ca="1">VLOOKUP(RANDBETWEEN(1,MAX(tbSendersAddress[ItemNum])),tbSendersAddress[],2,FALSE)</f>
        <v>Athlone, Cape Town,7764</v>
      </c>
      <c r="G12" s="6" t="str">
        <f ca="1">VLOOKUP(RANDBETWEEN(1,MAX(tbSReceiversAddress8[ItemNum])),tbSReceiversAddress8[],2,FALSE)</f>
        <v>354 Main Street,Gauteng,2008</v>
      </c>
      <c r="H12" s="6" t="str">
        <f ca="1">_xlfn.CONCAT(
    VLOOKUP(RANDBETWEEN(1, MAX(tbPONumbers[ItemNum])), tbPONumbers[], 2, FALSE),
    TEXT(RANDBETWEEN(20, 99999), REPT("0", RANDBETWEEN(4, 10)))
)</f>
        <v>NUM-0000073633</v>
      </c>
      <c r="I12" t="str">
        <f>DataGenerator!G15</f>
        <v>Julius Bär &amp; Co. Ltd.</v>
      </c>
      <c r="J12" s="6" t="str">
        <f>ItemsTable!A14</f>
        <v>Remote Tech Support</v>
      </c>
      <c r="K12" s="6" t="str">
        <f>ItemsTable!B14</f>
        <v>IT &amp; Web services</v>
      </c>
      <c r="L12" s="40">
        <f ca="1">ItemsTable!C14</f>
        <v>533.91999999999996</v>
      </c>
      <c r="M12" s="6">
        <f ca="1">ItemsTable!D14</f>
        <v>2</v>
      </c>
      <c r="N12" s="6">
        <f ca="1">ItemsTable!E14</f>
        <v>373</v>
      </c>
      <c r="O12" s="21">
        <f ca="1">ItemsTable!F14</f>
        <v>438.06</v>
      </c>
      <c r="P12" s="21">
        <f ca="1">ItemsTable!G14</f>
        <v>2937.26</v>
      </c>
      <c r="Q12" t="str">
        <f>DataGenerator!K15</f>
        <v>Heyns &amp; Partners Inc</v>
      </c>
      <c r="R12" s="6" t="str">
        <f ca="1">_xlfn.CONCAT(
VLOOKUP(RANDBETWEEN(1,MAX(tbTaxNumb[ItemNum])),tbTaxNumb[],2,FALSE),TEXT(RANDBETWEEN(20,99999),REPT("0",RANDBETWEEN(4,10))))</f>
        <v>VRN - 73290</v>
      </c>
      <c r="S12" s="6" t="str">
        <f ca="1">_xlfn.CONCAT(
VLOOKUP(RANDBETWEEN(1,MAX(tbVAT_Numb[ItemNum])),tbVAT_Numb[],2,FALSE),TEXT(RANDBETWEEN(20,99999),REPT("0",RANDBETWEEN(4,10))))</f>
        <v>VIC-10480</v>
      </c>
      <c r="T12" s="6" t="str">
        <f ca="1">VLOOKUP(RANDBETWEEN(1,MAX(tbBank_Names[ItemNum])),tbBank_Names[],2,FALSE)</f>
        <v>Empty</v>
      </c>
      <c r="U12" s="6" t="str">
        <f t="shared" ca="1" si="1"/>
        <v>890779000370</v>
      </c>
      <c r="V12" s="6" t="str">
        <f ca="1">VLOOKUP(RANDBETWEEN(1,MAX(tbCurrency[ItemNum])),tbCurrency[],2,FALSE)</f>
        <v>JPY</v>
      </c>
      <c r="W12" s="6" t="e" vm="2">
        <f ca="1">VLOOKUP(RANDBETWEEN(1,MAX(tbCurrencyExchange[ItemNum])),tbCurrencyExchange[],2,FALSE)</f>
        <v>#VALUE!</v>
      </c>
      <c r="X12" s="21" t="e">
        <f ca="1">VLOOKUP(RANDBETWEEN(1,MAX(tbCurrencyExchange[ItemNum])),tbCurrencyExchange[],4,FALSE)</f>
        <v>#N/A</v>
      </c>
      <c r="Y12" s="21">
        <f t="shared" ca="1" si="4"/>
        <v>5124771</v>
      </c>
      <c r="Z12" s="21">
        <f t="shared" ca="1" si="2"/>
        <v>7764681</v>
      </c>
      <c r="AA12" s="26">
        <f t="shared" ca="1" si="3"/>
        <v>341481</v>
      </c>
    </row>
    <row r="13" spans="1:27" x14ac:dyDescent="0.3">
      <c r="A13" s="5">
        <f t="shared" si="0"/>
        <v>12</v>
      </c>
      <c r="B13" s="6" t="str">
        <f ca="1">TEXT(RANDBETWEEN((DATE(2020,1,5)),(DATE(2023,12,23))), VLOOKUP(RANDBETWEEN(1,MAX(tbDate[ItemNum])),tbDate[],2,FALSE))</f>
        <v>2022-05-04</v>
      </c>
      <c r="C13" s="6" t="str">
        <f ca="1">_xlfn.CONCAT(
    VLOOKUP(RANDBETWEEN(1,MAX(tbInvoiceNO[ItemNum])),tbInvoiceNO[],2,FALSE),
    TEXT(RANDBETWEEN(20,99999),REPT("0",RANDBETWEEN(4,10))),
    CHAR(RANDBETWEEN(65,90)),
    CHAR(RANDBETWEEN(97,122)))</f>
        <v>INV00094335Ea</v>
      </c>
      <c r="D13" s="6" t="str">
        <f ca="1">_xlfn.CONCAT(VLOOKUP(RANDBETWEEN(1, MAX(tbContactDetails[ItemNum])), tbContactDetails[], 2, FALSE), " - ", TEXT(RANDBETWEEN(7000000, 9999999), " -000-0000"))</f>
        <v>(+214) -  -745-0425</v>
      </c>
      <c r="E13" s="6" t="str">
        <f ca="1">_xlfn.CONCAT(VLOOKUP(RANDBETWEEN(1, MAX(tbSenders_ContactDetails[ItemNum])), tbSenders_ContactDetails[], 2, FALSE), " - ", TEXT(RANDBETWEEN(7000000, 9999999), " -000-0000"))</f>
        <v>068 -  -827-4304</v>
      </c>
      <c r="F13" s="6" t="str">
        <f ca="1">VLOOKUP(RANDBETWEEN(1,MAX(tbSendersAddress[ItemNum])),tbSendersAddress[],2,FALSE)</f>
        <v>15 B. Molokoane Road,Hout Bay,7872</v>
      </c>
      <c r="G13" s="6" t="str">
        <f ca="1">VLOOKUP(RANDBETWEEN(1,MAX(tbSReceiversAddress8[ItemNum])),tbSReceiversAddress8[],2,FALSE)</f>
        <v>14 Bonanza Street,Gauteng,6442</v>
      </c>
      <c r="H13" s="6" t="str">
        <f ca="1">_xlfn.CONCAT(
    VLOOKUP(RANDBETWEEN(1, MAX(tbPONumbers[ItemNum])), tbPONumbers[], 2, FALSE),
    TEXT(RANDBETWEEN(20, 99999), REPT("0", RANDBETWEEN(4, 10)))
)</f>
        <v>PO_NUM_00041777</v>
      </c>
      <c r="I13" t="str">
        <f>DataGenerator!G16</f>
        <v>Lakama Catering Services (Pty) Ltd</v>
      </c>
      <c r="J13" s="6" t="str">
        <f>ItemsTable!A15</f>
        <v>Business Strategy Consulting</v>
      </c>
      <c r="K13" s="6" t="str">
        <f>ItemsTable!B15</f>
        <v>Consultation</v>
      </c>
      <c r="L13" s="40">
        <f ca="1">ItemsTable!C15</f>
        <v>655.27</v>
      </c>
      <c r="M13" s="6">
        <f ca="1">ItemsTable!D15</f>
        <v>3</v>
      </c>
      <c r="N13" s="6">
        <f ca="1">ItemsTable!E15</f>
        <v>121</v>
      </c>
      <c r="O13" s="21">
        <f ca="1">ItemsTable!F15</f>
        <v>738.47</v>
      </c>
      <c r="P13" s="21">
        <f ca="1">ItemsTable!G15</f>
        <v>9110.7999999999993</v>
      </c>
      <c r="Q13" t="str">
        <f>DataGenerator!K16</f>
        <v>Colour Hair and Beauty SA</v>
      </c>
      <c r="R13" s="6" t="str">
        <f ca="1">_xlfn.CONCAT(
VLOOKUP(RANDBETWEEN(1,MAX(tbTaxNumb[ItemNum])),tbTaxNumb[],2,FALSE),TEXT(RANDBETWEEN(20,99999),REPT("0",RANDBETWEEN(4,10))))</f>
        <v>PAN_0000086437</v>
      </c>
      <c r="S13" s="6" t="str">
        <f ca="1">_xlfn.CONCAT(
VLOOKUP(RANDBETWEEN(1,MAX(tbVAT_Numb[ItemNum])),tbVAT_Numb[],2,FALSE),TEXT(RANDBETWEEN(20,99999),REPT("0",RANDBETWEEN(4,10))))</f>
        <v>VIC-000004128</v>
      </c>
      <c r="T13" s="6" t="str">
        <f ca="1">VLOOKUP(RANDBETWEEN(1,MAX(tbBank_Names[ItemNum])),tbBank_Names[],2,FALSE)</f>
        <v>ABSA</v>
      </c>
      <c r="U13" s="6" t="str">
        <f t="shared" ca="1" si="1"/>
        <v>8174352</v>
      </c>
      <c r="V13" s="6" t="str">
        <f ca="1">VLOOKUP(RANDBETWEEN(1,MAX(tbCurrency[ItemNum])),tbCurrency[],2,FALSE)</f>
        <v>ZAR</v>
      </c>
      <c r="W13" s="6" t="e">
        <f ca="1">VLOOKUP(RANDBETWEEN(1,MAX(tbCurrencyExchange[ItemNum])),tbCurrencyExchange[],2,FALSE)</f>
        <v>#N/A</v>
      </c>
      <c r="X13" s="21" t="e">
        <f ca="1">VLOOKUP(RANDBETWEEN(1,MAX(tbCurrencyExchange[ItemNum])),tbCurrencyExchange[],4,FALSE)</f>
        <v>#N/A</v>
      </c>
      <c r="Y13" s="21">
        <f t="shared" ca="1" si="4"/>
        <v>7190866.0499999998</v>
      </c>
      <c r="Z13" s="21">
        <f t="shared" ca="1" si="2"/>
        <v>6567971</v>
      </c>
      <c r="AA13" s="26">
        <f t="shared" ca="1" si="3"/>
        <v>101352</v>
      </c>
    </row>
    <row r="14" spans="1:27" x14ac:dyDescent="0.3">
      <c r="A14" s="5">
        <f t="shared" si="0"/>
        <v>13</v>
      </c>
      <c r="B14" s="6" t="str">
        <f ca="1">TEXT(RANDBETWEEN((DATE(2020,1,5)),(DATE(2023,12,23))), VLOOKUP(RANDBETWEEN(1,MAX(tbDate[ItemNum])),tbDate[],2,FALSE))</f>
        <v>10/03/2022</v>
      </c>
      <c r="C14" s="6" t="str">
        <f ca="1">_xlfn.CONCAT(
    VLOOKUP(RANDBETWEEN(1,MAX(tbInvoiceNO[ItemNum])),tbInvoiceNO[],2,FALSE),
    TEXT(RANDBETWEEN(20,99999),REPT("0",RANDBETWEEN(4,10))),
    CHAR(RANDBETWEEN(65,90)),
    CHAR(RANDBETWEEN(97,122)))</f>
        <v>#INV032400If</v>
      </c>
      <c r="D14" s="6" t="str">
        <f ca="1">_xlfn.CONCAT(VLOOKUP(RANDBETWEEN(1, MAX(tbContactDetails[ItemNum])), tbContactDetails[], 2, FALSE), " - ", TEXT(RANDBETWEEN(7000000, 9999999), " -000-0000"))</f>
        <v>011 -  -852-8189</v>
      </c>
      <c r="E14" s="6" t="str">
        <f ca="1">_xlfn.CONCAT(VLOOKUP(RANDBETWEEN(1, MAX(tbSenders_ContactDetails[ItemNum])), tbSenders_ContactDetails[], 2, FALSE), " - ", TEXT(RANDBETWEEN(7000000, 9999999), " -000-0000"))</f>
        <v>(+213) -  -753-6004</v>
      </c>
      <c r="F14" s="6" t="str">
        <f ca="1">VLOOKUP(RANDBETWEEN(1,MAX(tbSendersAddress[ItemNum])),tbSendersAddress[],2,FALSE)</f>
        <v>Valley Primary School, Jip De Jager Drive,7530</v>
      </c>
      <c r="G14" s="6" t="str">
        <f ca="1">VLOOKUP(RANDBETWEEN(1,MAX(tbSReceiversAddress8[ItemNum])),tbSReceiversAddress8[],2,FALSE)</f>
        <v>Gauteng,11 Westcliff Drive,7573</v>
      </c>
      <c r="H14" s="6" t="str">
        <f ca="1">_xlfn.CONCAT(
    VLOOKUP(RANDBETWEEN(1, MAX(tbPONumbers[ItemNum])), tbPONumbers[], 2, FALSE),
    TEXT(RANDBETWEEN(20, 99999), REPT("0", RANDBETWEEN(4, 10)))
)</f>
        <v>PO#95325</v>
      </c>
      <c r="I14" t="str">
        <f>DataGenerator!G17</f>
        <v>Lake Michelle Homeowners Association NPC</v>
      </c>
      <c r="J14" s="6" t="str">
        <f>ItemsTable!A16</f>
        <v>Local Courier Service</v>
      </c>
      <c r="K14" s="6" t="str">
        <f>ItemsTable!B16</f>
        <v>Delivery Services</v>
      </c>
      <c r="L14" s="40">
        <f ca="1">ItemsTable!C16</f>
        <v>187.53</v>
      </c>
      <c r="M14" s="6">
        <f ca="1">ItemsTable!D16</f>
        <v>6</v>
      </c>
      <c r="N14" s="6">
        <f ca="1">ItemsTable!E16</f>
        <v>320</v>
      </c>
      <c r="O14" s="21">
        <f ca="1">ItemsTable!F16</f>
        <v>372.59</v>
      </c>
      <c r="P14" s="21">
        <f ca="1">ItemsTable!G16</f>
        <v>7594.03</v>
      </c>
      <c r="Q14" t="str">
        <f>DataGenerator!K17</f>
        <v>Spine Africa Association (Pty) Ltd</v>
      </c>
      <c r="R14" s="6" t="str">
        <f ca="1">_xlfn.CONCAT(
VLOOKUP(RANDBETWEEN(1,MAX(tbTaxNumb[ItemNum])),tbTaxNumb[],2,FALSE),TEXT(RANDBETWEEN(20,99999),REPT("0",RANDBETWEEN(4,10))))</f>
        <v>TRN: 70003</v>
      </c>
      <c r="S14" s="6" t="str">
        <f ca="1">_xlfn.CONCAT(
VLOOKUP(RANDBETWEEN(1,MAX(tbVAT_Numb[ItemNum])),tbVAT_Numb[],2,FALSE),TEXT(RANDBETWEEN(20,99999),REPT("0",RANDBETWEEN(4,10))))</f>
        <v>VIC-70950</v>
      </c>
      <c r="T14" s="6" t="str">
        <f ca="1">VLOOKUP(RANDBETWEEN(1,MAX(tbBank_Names[ItemNum])),tbBank_Names[],2,FALSE)</f>
        <v>Standard Bank</v>
      </c>
      <c r="U14" s="6" t="str">
        <f t="shared" ca="1" si="1"/>
        <v>46561556727</v>
      </c>
      <c r="V14" s="6" t="str">
        <f ca="1">VLOOKUP(RANDBETWEEN(1,MAX(tbCurrency[ItemNum])),tbCurrency[],2,FALSE)</f>
        <v>JPY</v>
      </c>
      <c r="W14" s="6" t="e">
        <f ca="1">VLOOKUP(RANDBETWEEN(1,MAX(tbCurrencyExchange[ItemNum])),tbCurrencyExchange[],2,FALSE)</f>
        <v>#N/A</v>
      </c>
      <c r="X14" s="21" t="e">
        <f ca="1">VLOOKUP(RANDBETWEEN(1,MAX(tbCurrencyExchange[ItemNum])),tbCurrencyExchange[],4,FALSE)</f>
        <v>#N/A</v>
      </c>
      <c r="Y14" s="21">
        <f t="shared" ca="1" si="4"/>
        <v>6569850</v>
      </c>
      <c r="Z14" s="21">
        <f t="shared" ca="1" si="2"/>
        <v>6830095.8700000001</v>
      </c>
      <c r="AA14" s="26">
        <f t="shared" ca="1" si="3"/>
        <v>408610</v>
      </c>
    </row>
    <row r="15" spans="1:27" x14ac:dyDescent="0.3">
      <c r="A15" s="5">
        <f t="shared" si="0"/>
        <v>14</v>
      </c>
      <c r="B15" s="6" t="str">
        <f ca="1">TEXT(RANDBETWEEN((DATE(2020,1,5)),(DATE(2023,12,23))), VLOOKUP(RANDBETWEEN(1,MAX(tbDate[ItemNum])),tbDate[],2,FALSE))</f>
        <v>2022-10-05</v>
      </c>
      <c r="C15" s="6" t="str">
        <f ca="1">_xlfn.CONCAT(
    VLOOKUP(RANDBETWEEN(1,MAX(tbInvoiceNO[ItemNum])),tbInvoiceNO[],2,FALSE),
    TEXT(RANDBETWEEN(20,99999),REPT("0",RANDBETWEEN(4,10))),
    CHAR(RANDBETWEEN(65,90)),
    CHAR(RANDBETWEEN(97,122)))</f>
        <v>##0055180Aq</v>
      </c>
      <c r="D15" s="6" t="str">
        <f ca="1">_xlfn.CONCAT(VLOOKUP(RANDBETWEEN(1, MAX(tbContactDetails[ItemNum])), tbContactDetails[], 2, FALSE), " - ", TEXT(RANDBETWEEN(7000000, 9999999), " -000-0000"))</f>
        <v>(+213) -  -866-3195</v>
      </c>
      <c r="E15" s="6" t="str">
        <f ca="1">_xlfn.CONCAT(VLOOKUP(RANDBETWEEN(1, MAX(tbSenders_ContactDetails[ItemNum])), tbSenders_ContactDetails[], 2, FALSE), " - ", TEXT(RANDBETWEEN(7000000, 9999999), " -000-0000"))</f>
        <v>084 -  -836-7745</v>
      </c>
      <c r="F15" s="6" t="str">
        <f ca="1">VLOOKUP(RANDBETWEEN(1,MAX(tbSendersAddress[ItemNum])),tbSendersAddress[],2,FALSE)</f>
        <v>14 Bonanza Street,2092</v>
      </c>
      <c r="G15" s="6" t="str">
        <f ca="1">VLOOKUP(RANDBETWEEN(1,MAX(tbSReceiversAddress8[ItemNum])),tbSReceiversAddress8[],2,FALSE)</f>
        <v>14 Bonanza Street,Gauteng,6442</v>
      </c>
      <c r="H15" s="6" t="str">
        <f ca="1">_xlfn.CONCAT(
    VLOOKUP(RANDBETWEEN(1, MAX(tbPONumbers[ItemNum])), tbPONumbers[], 2, FALSE),
    TEXT(RANDBETWEEN(20, 99999), REPT("0", RANDBETWEEN(4, 10)))
)</f>
        <v>PO_NUM_013724</v>
      </c>
      <c r="I15" t="str">
        <f>DataGenerator!G18</f>
        <v>Lesotho Electricity Company</v>
      </c>
      <c r="J15" s="6" t="str">
        <f>ItemsTable!A17</f>
        <v xml:space="preserve">Basic Buffet Catering </v>
      </c>
      <c r="K15" s="6" t="str">
        <f>ItemsTable!B17</f>
        <v>Catering Services</v>
      </c>
      <c r="L15" s="40">
        <f ca="1">ItemsTable!C17</f>
        <v>576.34</v>
      </c>
      <c r="M15" s="6">
        <f ca="1">ItemsTable!D17</f>
        <v>8</v>
      </c>
      <c r="N15" s="6">
        <f ca="1">ItemsTable!E17</f>
        <v>209</v>
      </c>
      <c r="O15" s="21">
        <f ca="1">ItemsTable!F17</f>
        <v>52.38</v>
      </c>
      <c r="P15" s="21">
        <f ca="1">ItemsTable!G17</f>
        <v>7466.69</v>
      </c>
      <c r="Q15" t="str">
        <f>DataGenerator!K18</f>
        <v>Cape Peninsula University of Tech.</v>
      </c>
      <c r="R15" s="6" t="str">
        <f ca="1">_xlfn.CONCAT(
VLOOKUP(RANDBETWEEN(1,MAX(tbTaxNumb[ItemNum])),tbTaxNumb[],2,FALSE),TEXT(RANDBETWEEN(20,99999),REPT("0",RANDBETWEEN(4,10))))</f>
        <v>VRN - 92366</v>
      </c>
      <c r="S15" s="6" t="str">
        <f ca="1">_xlfn.CONCAT(
VLOOKUP(RANDBETWEEN(1,MAX(tbVAT_Numb[ItemNum])),tbVAT_Numb[],2,FALSE),TEXT(RANDBETWEEN(20,99999),REPT("0",RANDBETWEEN(4,10))))</f>
        <v>VAT :79390</v>
      </c>
      <c r="T15" s="6" t="str">
        <f ca="1">VLOOKUP(RANDBETWEEN(1,MAX(tbBank_Names[ItemNum])),tbBank_Names[],2,FALSE)</f>
        <v>FNB</v>
      </c>
      <c r="U15" s="6" t="str">
        <f t="shared" ca="1" si="1"/>
        <v>50956503</v>
      </c>
      <c r="V15" s="6" t="str">
        <f ca="1">VLOOKUP(RANDBETWEEN(1,MAX(tbCurrency[ItemNum])),tbCurrency[],2,FALSE)</f>
        <v>USD</v>
      </c>
      <c r="W15" s="6" t="e">
        <f ca="1">VLOOKUP(RANDBETWEEN(1,MAX(tbCurrencyExchange[ItemNum])),tbCurrencyExchange[],2,FALSE)</f>
        <v>#N/A</v>
      </c>
      <c r="X15" s="21" t="e">
        <f ca="1">VLOOKUP(RANDBETWEEN(1,MAX(tbCurrencyExchange[ItemNum])),tbCurrencyExchange[],4,FALSE)</f>
        <v>#N/A</v>
      </c>
      <c r="Y15" s="21">
        <f t="shared" ca="1" si="4"/>
        <v>4733311</v>
      </c>
      <c r="Z15" s="21">
        <f t="shared" ca="1" si="2"/>
        <v>1199290</v>
      </c>
      <c r="AA15" s="26">
        <f t="shared" ca="1" si="3"/>
        <v>987740</v>
      </c>
    </row>
    <row r="16" spans="1:27" x14ac:dyDescent="0.3">
      <c r="A16" s="5">
        <f t="shared" si="0"/>
        <v>15</v>
      </c>
      <c r="B16" s="6" t="str">
        <f ca="1">TEXT(RANDBETWEEN((DATE(2020,1,5)),(DATE(2023,12,23))), VLOOKUP(RANDBETWEEN(1,MAX(tbDate[ItemNum])),tbDate[],2,FALSE))</f>
        <v>2023/04/03</v>
      </c>
      <c r="C16" s="6" t="str">
        <f ca="1">_xlfn.CONCAT(
    VLOOKUP(RANDBETWEEN(1,MAX(tbInvoiceNO[ItemNum])),tbInvoiceNO[],2,FALSE),
    TEXT(RANDBETWEEN(20,99999),REPT("0",RANDBETWEEN(4,10))),
    CHAR(RANDBETWEEN(65,90)),
    CHAR(RANDBETWEEN(97,122)))</f>
        <v>#00064820Hm</v>
      </c>
      <c r="D16" s="6" t="str">
        <f ca="1">_xlfn.CONCAT(VLOOKUP(RANDBETWEEN(1, MAX(tbContactDetails[ItemNum])), tbContactDetails[], 2, FALSE), " - ", TEXT(RANDBETWEEN(7000000, 9999999), " -000-0000"))</f>
        <v>021 -  -730-2210</v>
      </c>
      <c r="E16" s="6" t="str">
        <f ca="1">_xlfn.CONCAT(VLOOKUP(RANDBETWEEN(1, MAX(tbSenders_ContactDetails[ItemNum])), tbSenders_ContactDetails[], 2, FALSE), " - ", TEXT(RANDBETWEEN(7000000, 9999999), " -000-0000"))</f>
        <v>062 -  -934-4845</v>
      </c>
      <c r="F16" s="6" t="str">
        <f ca="1">VLOOKUP(RANDBETWEEN(1,MAX(tbSendersAddress[ItemNum])),tbSendersAddress[],2,FALSE)</f>
        <v>14 Bonanza Street,2092</v>
      </c>
      <c r="G16" s="6" t="str">
        <f ca="1">VLOOKUP(RANDBETWEEN(1,MAX(tbSReceiversAddress8[ItemNum])),tbSReceiversAddress8[],2,FALSE)</f>
        <v>Gauteng,11 Westcliff Drive,7573</v>
      </c>
      <c r="H16" s="6" t="str">
        <f ca="1">_xlfn.CONCAT(
    VLOOKUP(RANDBETWEEN(1, MAX(tbPONumbers[ItemNum])), tbPONumbers[], 2, FALSE),
    TEXT(RANDBETWEEN(20, 99999), REPT("0", RANDBETWEEN(4, 10)))
)</f>
        <v>PON-5511</v>
      </c>
      <c r="I16" t="str">
        <f>DataGenerator!G19</f>
        <v>Libstar Operations (Pty) Ltd</v>
      </c>
      <c r="J16" s="6" t="str">
        <f>ItemsTable!A18</f>
        <v>Website Design</v>
      </c>
      <c r="K16" s="6" t="str">
        <f>ItemsTable!B18</f>
        <v>IT &amp; Web services</v>
      </c>
      <c r="L16" s="40">
        <f ca="1">ItemsTable!C18</f>
        <v>228.39</v>
      </c>
      <c r="M16" s="6">
        <f ca="1">ItemsTable!D18</f>
        <v>2</v>
      </c>
      <c r="N16" s="6">
        <f ca="1">ItemsTable!E18</f>
        <v>249</v>
      </c>
      <c r="O16" s="21">
        <f ca="1">ItemsTable!F18</f>
        <v>67.459999999999994</v>
      </c>
      <c r="P16" s="21">
        <f ca="1">ItemsTable!G18</f>
        <v>6730.91</v>
      </c>
      <c r="Q16" t="str">
        <f>DataGenerator!K19</f>
        <v>Radisson hotel &amp; convention centre Johannesburg OR</v>
      </c>
      <c r="R16" s="6" t="str">
        <f ca="1">_xlfn.CONCAT(
VLOOKUP(RANDBETWEEN(1,MAX(tbTaxNumb[ItemNum])),tbTaxNumb[],2,FALSE),TEXT(RANDBETWEEN(20,99999),REPT("0",RANDBETWEEN(4,10))))</f>
        <v>TRN_000071258</v>
      </c>
      <c r="S16" s="6" t="str">
        <f ca="1">_xlfn.CONCAT(
VLOOKUP(RANDBETWEEN(1,MAX(tbVAT_Numb[ItemNum])),tbVAT_Numb[],2,FALSE),TEXT(RANDBETWEEN(20,99999),REPT("0",RANDBETWEEN(4,10))))</f>
        <v>VAT :000071199</v>
      </c>
      <c r="T16" s="6" t="str">
        <f ca="1">VLOOKUP(RANDBETWEEN(1,MAX(tbBank_Names[ItemNum])),tbBank_Names[],2,FALSE)</f>
        <v>NedBank</v>
      </c>
      <c r="U16" s="6" t="str">
        <f t="shared" ca="1" si="1"/>
        <v>47512585336</v>
      </c>
      <c r="V16" s="6" t="str">
        <f ca="1">VLOOKUP(RANDBETWEEN(1,MAX(tbCurrency[ItemNum])),tbCurrency[],2,FALSE)</f>
        <v>ZAR</v>
      </c>
      <c r="W16" s="6" t="e">
        <f ca="1">VLOOKUP(RANDBETWEEN(1,MAX(tbCurrencyExchange[ItemNum])),tbCurrencyExchange[],2,FALSE)</f>
        <v>#N/A</v>
      </c>
      <c r="X16" s="21">
        <f ca="1">VLOOKUP(RANDBETWEEN(1,MAX(tbCurrencyExchange[ItemNum])),tbCurrencyExchange[],4,FALSE)</f>
        <v>5.4000000000000003E-3</v>
      </c>
      <c r="Y16" s="21">
        <f t="shared" ca="1" si="4"/>
        <v>4314594.82</v>
      </c>
      <c r="Z16" s="21">
        <f t="shared" ca="1" si="2"/>
        <v>2074689.93</v>
      </c>
      <c r="AA16" s="26">
        <f t="shared" ca="1" si="3"/>
        <v>712703</v>
      </c>
    </row>
    <row r="17" spans="1:27" x14ac:dyDescent="0.3">
      <c r="A17" s="5">
        <f t="shared" si="0"/>
        <v>16</v>
      </c>
      <c r="B17" s="6" t="str">
        <f ca="1">TEXT(RANDBETWEEN((DATE(2020,1,5)),(DATE(2023,12,23))), VLOOKUP(RANDBETWEEN(1,MAX(tbDate[ItemNum])),tbDate[],2,FALSE))</f>
        <v>02 Dec-2022</v>
      </c>
      <c r="C17" s="6" t="str">
        <f ca="1">_xlfn.CONCAT(
    VLOOKUP(RANDBETWEEN(1,MAX(tbInvoiceNO[ItemNum])),tbInvoiceNO[],2,FALSE),
    TEXT(RANDBETWEEN(20,99999),REPT("0",RANDBETWEEN(4,10))),
    CHAR(RANDBETWEEN(65,90)),
    CHAR(RANDBETWEEN(97,122)))</f>
        <v>BILL_TO-006284Xn</v>
      </c>
      <c r="D17" s="6" t="str">
        <f ca="1">_xlfn.CONCAT(VLOOKUP(RANDBETWEEN(1, MAX(tbContactDetails[ItemNum])), tbContactDetails[], 2, FALSE), " - ", TEXT(RANDBETWEEN(7000000, 9999999), " -000-0000"))</f>
        <v>071 -  -792-4875</v>
      </c>
      <c r="E17" s="6" t="str">
        <f ca="1">_xlfn.CONCAT(VLOOKUP(RANDBETWEEN(1, MAX(tbSenders_ContactDetails[ItemNum])), tbSenders_ContactDetails[], 2, FALSE), " - ", TEXT(RANDBETWEEN(7000000, 9999999), " -000-0000"))</f>
        <v>063 -  -754-2668</v>
      </c>
      <c r="F17" s="6" t="str">
        <f ca="1">VLOOKUP(RANDBETWEEN(1,MAX(tbSendersAddress[ItemNum])),tbSendersAddress[],2,FALSE)</f>
        <v>365 Ontdekkers Road,Roodepoort,Gauteng,1709</v>
      </c>
      <c r="G17" s="6" t="str">
        <f ca="1">VLOOKUP(RANDBETWEEN(1,MAX(tbSReceiversAddress8[ItemNum])),tbSReceiversAddress8[],2,FALSE)</f>
        <v>11 Westcliff Drive,Johannesburg</v>
      </c>
      <c r="H17" s="6" t="str">
        <f ca="1">_xlfn.CONCAT(
    VLOOKUP(RANDBETWEEN(1, MAX(tbPONumbers[ItemNum])), tbPONumbers[], 2, FALSE),
    TEXT(RANDBETWEEN(20, 99999), REPT("0", RANDBETWEEN(4, 10)))
)</f>
        <v>#PO- 0095931</v>
      </c>
      <c r="I17" t="str">
        <f>DataGenerator!G20</f>
        <v>Massmart Services</v>
      </c>
      <c r="J17" s="6" t="str">
        <f>ItemsTable!A19</f>
        <v>Social Media Graphics</v>
      </c>
      <c r="K17" s="6" t="str">
        <f>ItemsTable!B19</f>
        <v>Graphic Design</v>
      </c>
      <c r="L17" s="40">
        <f ca="1">ItemsTable!C19</f>
        <v>206.3</v>
      </c>
      <c r="M17" s="6">
        <f ca="1">ItemsTable!D19</f>
        <v>2</v>
      </c>
      <c r="N17" s="6">
        <f ca="1">ItemsTable!E19</f>
        <v>106</v>
      </c>
      <c r="O17" s="21">
        <f ca="1">ItemsTable!F19</f>
        <v>689.46</v>
      </c>
      <c r="P17" s="21">
        <f ca="1">ItemsTable!G19</f>
        <v>4600.9399999999996</v>
      </c>
      <c r="Q17" t="str">
        <f>DataGenerator!K20</f>
        <v>Best Print</v>
      </c>
      <c r="R17" s="6" t="str">
        <f ca="1">_xlfn.CONCAT(
VLOOKUP(RANDBETWEEN(1,MAX(tbTaxNumb[ItemNum])),tbTaxNumb[],2,FALSE),TEXT(RANDBETWEEN(20,99999),REPT("0",RANDBETWEEN(4,10))))</f>
        <v>##0000006715</v>
      </c>
      <c r="S17" s="6" t="str">
        <f ca="1">_xlfn.CONCAT(
VLOOKUP(RANDBETWEEN(1,MAX(tbVAT_Numb[ItemNum])),tbVAT_Numb[],2,FALSE),TEXT(RANDBETWEEN(20,99999),REPT("0",RANDBETWEEN(4,10))))</f>
        <v>NUM-0082609</v>
      </c>
      <c r="T17" s="6" t="str">
        <f ca="1">VLOOKUP(RANDBETWEEN(1,MAX(tbBank_Names[ItemNum])),tbBank_Names[],2,FALSE)</f>
        <v>Standard Bank</v>
      </c>
      <c r="U17" s="6" t="str">
        <f t="shared" ca="1" si="1"/>
        <v>763988000370</v>
      </c>
      <c r="V17" s="6" t="str">
        <f ca="1">VLOOKUP(RANDBETWEEN(1,MAX(tbCurrency[ItemNum])),tbCurrency[],2,FALSE)</f>
        <v>EUR</v>
      </c>
      <c r="W17" s="6" t="e">
        <f ca="1">VLOOKUP(RANDBETWEEN(1,MAX(tbCurrencyExchange[ItemNum])),tbCurrencyExchange[],2,FALSE)</f>
        <v>#N/A</v>
      </c>
      <c r="X17" s="21" t="e">
        <f ca="1">VLOOKUP(RANDBETWEEN(1,MAX(tbCurrencyExchange[ItemNum])),tbCurrencyExchange[],4,FALSE)</f>
        <v>#N/A</v>
      </c>
      <c r="Y17" s="21">
        <f t="shared" ca="1" si="4"/>
        <v>8234282</v>
      </c>
      <c r="Z17" s="21">
        <f t="shared" ca="1" si="2"/>
        <v>3264708.35</v>
      </c>
      <c r="AA17" s="26">
        <f t="shared" ca="1" si="3"/>
        <v>224637</v>
      </c>
    </row>
    <row r="18" spans="1:27" x14ac:dyDescent="0.3">
      <c r="A18" s="5">
        <f t="shared" si="0"/>
        <v>17</v>
      </c>
      <c r="B18" s="6" t="str">
        <f ca="1">TEXT(RANDBETWEEN((DATE(2020,1,5)),(DATE(2023,12,23))), VLOOKUP(RANDBETWEEN(1,MAX(tbDate[ItemNum])),tbDate[],2,FALSE))</f>
        <v>02/26/22</v>
      </c>
      <c r="C18" s="6" t="str">
        <f ca="1">_xlfn.CONCAT(
    VLOOKUP(RANDBETWEEN(1,MAX(tbInvoiceNO[ItemNum])),tbInvoiceNO[],2,FALSE),
    TEXT(RANDBETWEEN(20,99999),REPT("0",RANDBETWEEN(4,10))),
    CHAR(RANDBETWEEN(65,90)),
    CHAR(RANDBETWEEN(97,122)))</f>
        <v>INVOICE:0000065486Yj</v>
      </c>
      <c r="D18" s="6" t="str">
        <f ca="1">_xlfn.CONCAT(VLOOKUP(RANDBETWEEN(1, MAX(tbContactDetails[ItemNum])), tbContactDetails[], 2, FALSE), " - ", TEXT(RANDBETWEEN(7000000, 9999999), " -000-0000"))</f>
        <v>060 -  -817-8489</v>
      </c>
      <c r="E18" s="6" t="str">
        <f ca="1">_xlfn.CONCAT(VLOOKUP(RANDBETWEEN(1, MAX(tbSenders_ContactDetails[ItemNum])), tbSenders_ContactDetails[], 2, FALSE), " - ", TEXT(RANDBETWEEN(7000000, 9999999), " -000-0000"))</f>
        <v>095 -  -749-6794</v>
      </c>
      <c r="F18" s="6" t="str">
        <f ca="1">VLOOKUP(RANDBETWEEN(1,MAX(tbSendersAddress[ItemNum])),tbSendersAddress[],2,FALSE)</f>
        <v>14 Bonanza Street,2092</v>
      </c>
      <c r="G18" s="6" t="str">
        <f ca="1">VLOOKUP(RANDBETWEEN(1,MAX(tbSReceiversAddress8[ItemNum])),tbSReceiversAddress8[],2,FALSE)</f>
        <v>23 Martin Close,CPT, 6478</v>
      </c>
      <c r="H18" s="6" t="str">
        <f ca="1">_xlfn.CONCAT(
    VLOOKUP(RANDBETWEEN(1, MAX(tbPONumbers[ItemNum])), tbPONumbers[], 2, FALSE),
    TEXT(RANDBETWEEN(20, 99999), REPT("0", RANDBETWEEN(4, 10)))
)</f>
        <v>NUM-00098591</v>
      </c>
      <c r="I18" t="str">
        <f>DataGenerator!G21</f>
        <v>Medicross Healthcare Group (PTY) LTD</v>
      </c>
      <c r="J18" s="6" t="str">
        <f>ItemsTable!A20</f>
        <v>Armed Security Guard</v>
      </c>
      <c r="K18" s="6" t="str">
        <f>ItemsTable!B20</f>
        <v>Security Services</v>
      </c>
      <c r="L18" s="40">
        <f ca="1">ItemsTable!C20</f>
        <v>529.39</v>
      </c>
      <c r="M18" s="6">
        <f ca="1">ItemsTable!D20</f>
        <v>6</v>
      </c>
      <c r="N18" s="6">
        <f ca="1">ItemsTable!E20</f>
        <v>71</v>
      </c>
      <c r="O18" s="21">
        <f ca="1">ItemsTable!F20</f>
        <v>724.97</v>
      </c>
      <c r="P18" s="21">
        <f ca="1">ItemsTable!G20</f>
        <v>5164.28</v>
      </c>
      <c r="Q18" t="str">
        <f>DataGenerator!K21</f>
        <v>Africa Vessel Verification CC</v>
      </c>
      <c r="R18" s="6" t="str">
        <f ca="1">_xlfn.CONCAT(
VLOOKUP(RANDBETWEEN(1,MAX(tbTaxNumb[ItemNum])),tbTaxNumb[],2,FALSE),TEXT(RANDBETWEEN(20,99999),REPT("0",RANDBETWEEN(4,10))))</f>
        <v>Tax -000083683</v>
      </c>
      <c r="S18" s="6" t="str">
        <f ca="1">_xlfn.CONCAT(
VLOOKUP(RANDBETWEEN(1,MAX(tbVAT_Numb[ItemNum])),tbVAT_Numb[],2,FALSE),TEXT(RANDBETWEEN(20,99999),REPT("0",RANDBETWEEN(4,10))))</f>
        <v>VRN - 00096639</v>
      </c>
      <c r="T18" s="6" t="str">
        <f ca="1">VLOOKUP(RANDBETWEEN(1,MAX(tbBank_Names[ItemNum])),tbBank_Names[],2,FALSE)</f>
        <v>Capitec</v>
      </c>
      <c r="U18" s="6" t="str">
        <f t="shared" ca="1" si="1"/>
        <v>963736000370</v>
      </c>
      <c r="V18" s="6" t="str">
        <f ca="1">VLOOKUP(RANDBETWEEN(1,MAX(tbCurrency[ItemNum])),tbCurrency[],2,FALSE)</f>
        <v>GBP</v>
      </c>
      <c r="W18" s="6" t="e" vm="1">
        <f ca="1">VLOOKUP(RANDBETWEEN(1,MAX(tbCurrencyExchange[ItemNum])),tbCurrencyExchange[],2,FALSE)</f>
        <v>#VALUE!</v>
      </c>
      <c r="X18" s="21" t="e">
        <f ca="1">VLOOKUP(RANDBETWEEN(1,MAX(tbCurrencyExchange[ItemNum])),tbCurrencyExchange[],4,FALSE)</f>
        <v>#N/A</v>
      </c>
      <c r="Y18" s="21">
        <f t="shared" ca="1" si="4"/>
        <v>8830914.8000000007</v>
      </c>
      <c r="Z18" s="21">
        <f t="shared" ca="1" si="2"/>
        <v>2606270</v>
      </c>
      <c r="AA18" s="26">
        <f t="shared" ca="1" si="3"/>
        <v>117182</v>
      </c>
    </row>
    <row r="19" spans="1:27" x14ac:dyDescent="0.3">
      <c r="A19" s="5">
        <f t="shared" si="0"/>
        <v>18</v>
      </c>
      <c r="B19" s="6" t="str">
        <f ca="1">TEXT(RANDBETWEEN((DATE(2020,1,5)),(DATE(2023,12,23))), VLOOKUP(RANDBETWEEN(1,MAX(tbDate[ItemNum])),tbDate[],2,FALSE))</f>
        <v>2023-01-28</v>
      </c>
      <c r="C19" s="6" t="str">
        <f ca="1">_xlfn.CONCAT(
    VLOOKUP(RANDBETWEEN(1,MAX(tbInvoiceNO[ItemNum])),tbInvoiceNO[],2,FALSE),
    TEXT(RANDBETWEEN(20,99999),REPT("0",RANDBETWEEN(4,10))),
    CHAR(RANDBETWEEN(65,90)),
    CHAR(RANDBETWEEN(97,122)))</f>
        <v>INV00063336Qg</v>
      </c>
      <c r="D19" s="6" t="str">
        <f ca="1">_xlfn.CONCAT(VLOOKUP(RANDBETWEEN(1, MAX(tbContactDetails[ItemNum])), tbContactDetails[], 2, FALSE), " - ", TEXT(RANDBETWEEN(7000000, 9999999), " -000-0000"))</f>
        <v>062 -  -989-8901</v>
      </c>
      <c r="E19" s="6" t="str">
        <f ca="1">_xlfn.CONCAT(VLOOKUP(RANDBETWEEN(1, MAX(tbSenders_ContactDetails[ItemNum])), tbSenders_ContactDetails[], 2, FALSE), " - ", TEXT(RANDBETWEEN(7000000, 9999999), " -000-0000"))</f>
        <v>062 -  -936-6494</v>
      </c>
      <c r="F19" s="6" t="str">
        <f ca="1">VLOOKUP(RANDBETWEEN(1,MAX(tbSendersAddress[ItemNum])),tbSendersAddress[],2,FALSE)</f>
        <v>Valley Primary School, Jip De Jager Drive,7530</v>
      </c>
      <c r="G19" s="6" t="str">
        <f ca="1">VLOOKUP(RANDBETWEEN(1,MAX(tbSReceiversAddress8[ItemNum])),tbSReceiversAddress8[],2,FALSE)</f>
        <v>365 Ontdekkers Road, Roodepoort</v>
      </c>
      <c r="H19" s="6" t="str">
        <f ca="1">_xlfn.CONCAT(
    VLOOKUP(RANDBETWEEN(1, MAX(tbPONumbers[ItemNum])), tbPONumbers[], 2, FALSE),
    TEXT(RANDBETWEEN(20, 99999), REPT("0", RANDBETWEEN(4, 10)))
)</f>
        <v>## 000019687</v>
      </c>
      <c r="I19" t="str">
        <f>DataGenerator!G22</f>
        <v>Mobile Telephone Networks</v>
      </c>
      <c r="J19" s="6" t="str">
        <f>ItemsTable!A21</f>
        <v xml:space="preserve">Basic Buffet Catering </v>
      </c>
      <c r="K19" s="6" t="str">
        <f>ItemsTable!B21</f>
        <v>Catering Services</v>
      </c>
      <c r="L19" s="40">
        <f ca="1">ItemsTable!C21</f>
        <v>806.24</v>
      </c>
      <c r="M19" s="6">
        <f ca="1">ItemsTable!D21</f>
        <v>9</v>
      </c>
      <c r="N19" s="6">
        <f ca="1">ItemsTable!E21</f>
        <v>306</v>
      </c>
      <c r="O19" s="21">
        <f ca="1">ItemsTable!F21</f>
        <v>358.82</v>
      </c>
      <c r="P19" s="21">
        <f ca="1">ItemsTable!G21</f>
        <v>9264.36</v>
      </c>
      <c r="Q19" t="str">
        <f>DataGenerator!K22</f>
        <v>Eskom Holdings SOC Ltd</v>
      </c>
      <c r="R19" s="6" t="str">
        <f ca="1">_xlfn.CONCAT(
VLOOKUP(RANDBETWEEN(1,MAX(tbTaxNumb[ItemNum])),tbTaxNumb[],2,FALSE),TEXT(RANDBETWEEN(20,99999),REPT("0",RANDBETWEEN(4,10))))</f>
        <v>## -00037180</v>
      </c>
      <c r="S19" s="6" t="str">
        <f ca="1">_xlfn.CONCAT(
VLOOKUP(RANDBETWEEN(1,MAX(tbVAT_Numb[ItemNum])),tbVAT_Numb[],2,FALSE),TEXT(RANDBETWEEN(20,99999),REPT("0",RANDBETWEEN(4,10))))</f>
        <v>#VAT0000025671</v>
      </c>
      <c r="T19" s="6" t="str">
        <f ca="1">VLOOKUP(RANDBETWEEN(1,MAX(tbBank_Names[ItemNum])),tbBank_Names[],2,FALSE)</f>
        <v>Empty</v>
      </c>
      <c r="U19" s="6" t="str">
        <f t="shared" ca="1" si="1"/>
        <v>62887500444</v>
      </c>
      <c r="V19" s="6" t="str">
        <f ca="1">VLOOKUP(RANDBETWEEN(1,MAX(tbCurrency[ItemNum])),tbCurrency[],2,FALSE)</f>
        <v>ZAR</v>
      </c>
      <c r="W19" s="6" t="e">
        <f ca="1">VLOOKUP(RANDBETWEEN(1,MAX(tbCurrencyExchange[ItemNum])),tbCurrencyExchange[],2,FALSE)</f>
        <v>#N/A</v>
      </c>
      <c r="X19" s="21" t="e">
        <f ca="1">VLOOKUP(RANDBETWEEN(1,MAX(tbCurrencyExchange[ItemNum])),tbCurrencyExchange[],4,FALSE)</f>
        <v>#N/A</v>
      </c>
      <c r="Y19" s="21">
        <f t="shared" ca="1" si="4"/>
        <v>1811496</v>
      </c>
      <c r="Z19" s="21">
        <f t="shared" ca="1" si="2"/>
        <v>2054304.23</v>
      </c>
      <c r="AA19" s="26">
        <f t="shared" ca="1" si="3"/>
        <v>276964</v>
      </c>
    </row>
    <row r="20" spans="1:27" x14ac:dyDescent="0.3">
      <c r="A20" s="5">
        <f t="shared" si="0"/>
        <v>19</v>
      </c>
      <c r="B20" s="6" t="str">
        <f ca="1">TEXT(RANDBETWEEN((DATE(2020,1,5)),(DATE(2023,12,23))), VLOOKUP(RANDBETWEEN(1,MAX(tbDate[ItemNum])),tbDate[],2,FALSE))</f>
        <v>Aug 29, 2023</v>
      </c>
      <c r="C20" s="6" t="str">
        <f ca="1">_xlfn.CONCAT(
    VLOOKUP(RANDBETWEEN(1,MAX(tbInvoiceNO[ItemNum])),tbInvoiceNO[],2,FALSE),
    TEXT(RANDBETWEEN(20,99999),REPT("0",RANDBETWEEN(4,10))),
    CHAR(RANDBETWEEN(65,90)),
    CHAR(RANDBETWEEN(97,122)))</f>
        <v>#INV035939Wf</v>
      </c>
      <c r="D20" s="6" t="str">
        <f ca="1">_xlfn.CONCAT(VLOOKUP(RANDBETWEEN(1, MAX(tbContactDetails[ItemNum])), tbContactDetails[], 2, FALSE), " - ", TEXT(RANDBETWEEN(7000000, 9999999), " -000-0000"))</f>
        <v>00 -  -718-1046</v>
      </c>
      <c r="E20" s="6" t="str">
        <f ca="1">_xlfn.CONCAT(VLOOKUP(RANDBETWEEN(1, MAX(tbSenders_ContactDetails[ItemNum])), tbSenders_ContactDetails[], 2, FALSE), " - ", TEXT(RANDBETWEEN(7000000, 9999999), " -000-0000"))</f>
        <v>065 -  -977-0959</v>
      </c>
      <c r="F20" s="6" t="str">
        <f ca="1">VLOOKUP(RANDBETWEEN(1,MAX(tbSendersAddress[ItemNum])),tbSendersAddress[],2,FALSE)</f>
        <v>4 Southern Right Circle,City of Cape Town,7579</v>
      </c>
      <c r="G20" s="6" t="str">
        <f ca="1">VLOOKUP(RANDBETWEEN(1,MAX(tbSReceiversAddress8[ItemNum])),tbSReceiversAddress8[],2,FALSE)</f>
        <v>11 Westcliff Drive,Johannesburg</v>
      </c>
      <c r="H20" s="6" t="str">
        <f ca="1">_xlfn.CONCAT(
    VLOOKUP(RANDBETWEEN(1, MAX(tbPONumbers[ItemNum])), tbPONumbers[], 2, FALSE),
    TEXT(RANDBETWEEN(20, 99999), REPT("0", RANDBETWEEN(4, 10)))
)</f>
        <v>@-000065614</v>
      </c>
      <c r="I20" t="str">
        <f>DataGenerator!G23</f>
        <v>Mobile Telephone Networks</v>
      </c>
      <c r="J20" s="6" t="str">
        <f>ItemsTable!A22</f>
        <v>Social Media Graphics</v>
      </c>
      <c r="K20" s="6" t="str">
        <f>ItemsTable!B22</f>
        <v>Graphic Design</v>
      </c>
      <c r="L20" s="40">
        <f ca="1">ItemsTable!C22</f>
        <v>19.510000000000002</v>
      </c>
      <c r="M20" s="6">
        <f ca="1">ItemsTable!D22</f>
        <v>7</v>
      </c>
      <c r="N20" s="6">
        <f ca="1">ItemsTable!E22</f>
        <v>473</v>
      </c>
      <c r="O20" s="21">
        <f ca="1">ItemsTable!F22</f>
        <v>496.95</v>
      </c>
      <c r="P20" s="21">
        <f ca="1">ItemsTable!G22</f>
        <v>3110.13</v>
      </c>
      <c r="Q20" t="str">
        <f>DataGenerator!K23</f>
        <v>Ariston Thermo South Africa (Pty) Ltd</v>
      </c>
      <c r="R20" s="6" t="str">
        <f ca="1">_xlfn.CONCAT(
VLOOKUP(RANDBETWEEN(1,MAX(tbTaxNumb[ItemNum])),tbTaxNumb[],2,FALSE),TEXT(RANDBETWEEN(20,99999),REPT("0",RANDBETWEEN(4,10))))</f>
        <v>TIN034391</v>
      </c>
      <c r="S20" s="6" t="str">
        <f ca="1">_xlfn.CONCAT(
VLOOKUP(RANDBETWEEN(1,MAX(tbVAT_Numb[ItemNum])),tbVAT_Numb[],2,FALSE),TEXT(RANDBETWEEN(20,99999),REPT("0",RANDBETWEEN(4,10))))</f>
        <v>## 096430</v>
      </c>
      <c r="T20" s="6" t="str">
        <f ca="1">VLOOKUP(RANDBETWEEN(1,MAX(tbBank_Names[ItemNum])),tbBank_Names[],2,FALSE)</f>
        <v>NedBank</v>
      </c>
      <c r="U20" s="6" t="str">
        <f t="shared" ca="1" si="1"/>
        <v>7834597</v>
      </c>
      <c r="V20" s="6" t="str">
        <f ca="1">VLOOKUP(RANDBETWEEN(1,MAX(tbCurrency[ItemNum])),tbCurrency[],2,FALSE)</f>
        <v>GBP</v>
      </c>
      <c r="W20" s="6" t="e">
        <f ca="1">VLOOKUP(RANDBETWEEN(1,MAX(tbCurrencyExchange[ItemNum])),tbCurrencyExchange[],2,FALSE)</f>
        <v>#N/A</v>
      </c>
      <c r="X20" s="21" t="e">
        <f ca="1">VLOOKUP(RANDBETWEEN(1,MAX(tbCurrencyExchange[ItemNum])),tbCurrencyExchange[],4,FALSE)</f>
        <v>#N/A</v>
      </c>
      <c r="Y20" s="21">
        <f t="shared" ca="1" si="4"/>
        <v>1273478</v>
      </c>
      <c r="Z20" s="21">
        <f t="shared" ca="1" si="2"/>
        <v>5324015.96</v>
      </c>
      <c r="AA20" s="26">
        <f t="shared" ca="1" si="3"/>
        <v>975759</v>
      </c>
    </row>
    <row r="21" spans="1:27" x14ac:dyDescent="0.3">
      <c r="A21" s="5">
        <f t="shared" si="0"/>
        <v>20</v>
      </c>
      <c r="B21" s="6" t="str">
        <f ca="1">TEXT(RANDBETWEEN((DATE(2020,1,5)),(DATE(2023,12,23))), VLOOKUP(RANDBETWEEN(1,MAX(tbDate[ItemNum])),tbDate[],2,FALSE))</f>
        <v>06 J</v>
      </c>
      <c r="C21" s="6" t="str">
        <f ca="1">_xlfn.CONCAT(
    VLOOKUP(RANDBETWEEN(1,MAX(tbInvoiceNO[ItemNum])),tbInvoiceNO[],2,FALSE),
    TEXT(RANDBETWEEN(20,99999),REPT("0",RANDBETWEEN(4,10))),
    CHAR(RANDBETWEEN(65,90)),
    CHAR(RANDBETWEEN(97,122)))</f>
        <v>#18196Qm</v>
      </c>
      <c r="D21" s="6" t="str">
        <f ca="1">_xlfn.CONCAT(VLOOKUP(RANDBETWEEN(1, MAX(tbContactDetails[ItemNum])), tbContactDetails[], 2, FALSE), " - ", TEXT(RANDBETWEEN(7000000, 9999999), " -000-0000"))</f>
        <v>015 -  -774-4100</v>
      </c>
      <c r="E21" s="6" t="str">
        <f ca="1">_xlfn.CONCAT(VLOOKUP(RANDBETWEEN(1, MAX(tbSenders_ContactDetails[ItemNum])), tbSenders_ContactDetails[], 2, FALSE), " - ", TEXT(RANDBETWEEN(7000000, 9999999), " -000-0000"))</f>
        <v>060 -  -760-4001</v>
      </c>
      <c r="F21" s="6" t="str">
        <f ca="1">VLOOKUP(RANDBETWEEN(1,MAX(tbSendersAddress[ItemNum])),tbSendersAddress[],2,FALSE)</f>
        <v>8 Atlantic Beach Drive,City of Cape Town</v>
      </c>
      <c r="G21" s="6" t="str">
        <f ca="1">VLOOKUP(RANDBETWEEN(1,MAX(tbSReceiversAddress8[ItemNum])),tbSReceiversAddress8[],2,FALSE)</f>
        <v>11 Westcliff Drive,Johannesburg</v>
      </c>
      <c r="H21" s="6" t="str">
        <f ca="1">_xlfn.CONCAT(
    VLOOKUP(RANDBETWEEN(1, MAX(tbPONumbers[ItemNum])), tbPONumbers[], 2, FALSE),
    TEXT(RANDBETWEEN(20, 99999), REPT("0", RANDBETWEEN(4, 10)))
)</f>
        <v>@-82756</v>
      </c>
      <c r="I21" t="str">
        <f>DataGenerator!G24</f>
        <v>Netcare Garden City Hospital</v>
      </c>
      <c r="J21" s="6" t="str">
        <f>ItemsTable!A23</f>
        <v>Event Photography</v>
      </c>
      <c r="K21" s="6" t="str">
        <f>ItemsTable!B23</f>
        <v>Photography</v>
      </c>
      <c r="L21" s="40">
        <f ca="1">ItemsTable!C23</f>
        <v>248.32</v>
      </c>
      <c r="M21" s="6">
        <f ca="1">ItemsTable!D23</f>
        <v>9</v>
      </c>
      <c r="N21" s="6">
        <f ca="1">ItemsTable!E23</f>
        <v>255</v>
      </c>
      <c r="O21" s="21">
        <f ca="1">ItemsTable!F23</f>
        <v>79.16</v>
      </c>
      <c r="P21" s="21">
        <f ca="1">ItemsTable!G23</f>
        <v>4081.75</v>
      </c>
      <c r="Q21" t="str">
        <f>DataGenerator!K24</f>
        <v>Gemprint (Pty) Ltd</v>
      </c>
      <c r="R21" s="6" t="str">
        <f ca="1">_xlfn.CONCAT(
VLOOKUP(RANDBETWEEN(1,MAX(tbTaxNumb[ItemNum])),tbTaxNumb[],2,FALSE),TEXT(RANDBETWEEN(20,99999),REPT("0",RANDBETWEEN(4,10))))</f>
        <v>TRN_064607</v>
      </c>
      <c r="S21" s="6" t="str">
        <f ca="1">_xlfn.CONCAT(
VLOOKUP(RANDBETWEEN(1,MAX(tbVAT_Numb[ItemNum])),tbVAT_Numb[],2,FALSE),TEXT(RANDBETWEEN(20,99999),REPT("0",RANDBETWEEN(4,10))))</f>
        <v>VAT_NUM_0093276</v>
      </c>
      <c r="T21" s="6" t="str">
        <f ca="1">VLOOKUP(RANDBETWEEN(1,MAX(tbBank_Names[ItemNum])),tbBank_Names[],2,FALSE)</f>
        <v>ABSA</v>
      </c>
      <c r="U21" s="6" t="str">
        <f t="shared" ca="1" si="1"/>
        <v>194322000370</v>
      </c>
      <c r="V21" s="6" t="str">
        <f ca="1">VLOOKUP(RANDBETWEEN(1,MAX(tbCurrency[ItemNum])),tbCurrency[],2,FALSE)</f>
        <v>ZAR</v>
      </c>
      <c r="W21" s="6" t="e">
        <f ca="1">VLOOKUP(RANDBETWEEN(1,MAX(tbCurrencyExchange[ItemNum])),tbCurrencyExchange[],2,FALSE)</f>
        <v>#N/A</v>
      </c>
      <c r="X21" s="21" t="e">
        <f ca="1">VLOOKUP(RANDBETWEEN(1,MAX(tbCurrencyExchange[ItemNum])),tbCurrencyExchange[],4,FALSE)</f>
        <v>#N/A</v>
      </c>
      <c r="Y21" s="21">
        <f t="shared" ca="1" si="4"/>
        <v>8113253.4000000004</v>
      </c>
      <c r="Z21" s="21">
        <f t="shared" ca="1" si="2"/>
        <v>4905775.38</v>
      </c>
      <c r="AA21" s="26">
        <f t="shared" ca="1" si="3"/>
        <v>188942</v>
      </c>
    </row>
    <row r="22" spans="1:27" x14ac:dyDescent="0.3">
      <c r="A22" s="5">
        <f t="shared" si="0"/>
        <v>21</v>
      </c>
      <c r="B22" s="6" t="str">
        <f ca="1">TEXT(RANDBETWEEN((DATE(2020,1,5)),(DATE(2023,12,23))), VLOOKUP(RANDBETWEEN(1,MAX(tbDate[ItemNum])),tbDate[],2,FALSE))</f>
        <v>13-06-2021</v>
      </c>
      <c r="C22" s="6" t="str">
        <f ca="1">_xlfn.CONCAT(
    VLOOKUP(RANDBETWEEN(1,MAX(tbInvoiceNO[ItemNum])),tbInvoiceNO[],2,FALSE),
    TEXT(RANDBETWEEN(20,99999),REPT("0",RANDBETWEEN(4,10))),
    CHAR(RANDBETWEEN(65,90)),
    CHAR(RANDBETWEEN(97,122)))</f>
        <v>INVOICE:089530Kl</v>
      </c>
      <c r="D22" s="6" t="str">
        <f ca="1">_xlfn.CONCAT(VLOOKUP(RANDBETWEEN(1, MAX(tbContactDetails[ItemNum])), tbContactDetails[], 2, FALSE), " - ", TEXT(RANDBETWEEN(7000000, 9999999), " -000-0000"))</f>
        <v>068 -  -902-8831</v>
      </c>
      <c r="E22" s="6" t="str">
        <f ca="1">_xlfn.CONCAT(VLOOKUP(RANDBETWEEN(1, MAX(tbSenders_ContactDetails[ItemNum])), tbSenders_ContactDetails[], 2, FALSE), " - ", TEXT(RANDBETWEEN(7000000, 9999999), " -000-0000"))</f>
        <v>064 -  -843-9882</v>
      </c>
      <c r="F22" s="6" t="str">
        <f ca="1">VLOOKUP(RANDBETWEEN(1,MAX(tbSendersAddress[ItemNum])),tbSendersAddress[],2,FALSE)</f>
        <v>8 Braambos Lane,7347</v>
      </c>
      <c r="G22" s="6" t="str">
        <f ca="1">VLOOKUP(RANDBETWEEN(1,MAX(tbSReceiversAddress8[ItemNum])),tbSReceiversAddress8[],2,FALSE)</f>
        <v>354 Main Street,Gauteng,2008</v>
      </c>
      <c r="H22" s="6" t="str">
        <f ca="1">_xlfn.CONCAT(
    VLOOKUP(RANDBETWEEN(1, MAX(tbPONumbers[ItemNum])), tbPONumbers[], 2, FALSE),
    TEXT(RANDBETWEEN(20, 99999), REPT("0", RANDBETWEEN(4, 10)))
)</f>
        <v>#@_0051004</v>
      </c>
      <c r="I22" t="str">
        <f>DataGenerator!G25</f>
        <v>Nextec Advisory Services (PL) (In Liquidation)</v>
      </c>
      <c r="J22" s="6" t="str">
        <f>ItemsTable!A24</f>
        <v>Business Cards</v>
      </c>
      <c r="K22" s="6" t="str">
        <f>ItemsTable!B24</f>
        <v>Graphic Design</v>
      </c>
      <c r="L22" s="40">
        <f ca="1">ItemsTable!C24</f>
        <v>65.19</v>
      </c>
      <c r="M22" s="6">
        <f ca="1">ItemsTable!D24</f>
        <v>11</v>
      </c>
      <c r="N22" s="6">
        <f ca="1">ItemsTable!E24</f>
        <v>207</v>
      </c>
      <c r="O22" s="21">
        <f ca="1">ItemsTable!F24</f>
        <v>237.94</v>
      </c>
      <c r="P22" s="21">
        <f ca="1">ItemsTable!G24</f>
        <v>3003.55</v>
      </c>
      <c r="Q22" t="str">
        <f>DataGenerator!K25</f>
        <v>Zamlinx</v>
      </c>
      <c r="R22" s="6" t="str">
        <f ca="1">_xlfn.CONCAT(
VLOOKUP(RANDBETWEEN(1,MAX(tbTaxNumb[ItemNum])),tbTaxNumb[],2,FALSE),TEXT(RANDBETWEEN(20,99999),REPT("0",RANDBETWEEN(4,10))))</f>
        <v>VRN - 14157</v>
      </c>
      <c r="S22" s="6" t="str">
        <f ca="1">_xlfn.CONCAT(
VLOOKUP(RANDBETWEEN(1,MAX(tbVAT_Numb[ItemNum])),tbVAT_Numb[],2,FALSE),TEXT(RANDBETWEEN(20,99999),REPT("0",RANDBETWEEN(4,10))))</f>
        <v>VIC-000067205</v>
      </c>
      <c r="T22" s="6" t="str">
        <f ca="1">VLOOKUP(RANDBETWEEN(1,MAX(tbBank_Names[ItemNum])),tbBank_Names[],2,FALSE)</f>
        <v>Standard Bank</v>
      </c>
      <c r="U22" s="6" t="str">
        <f t="shared" ca="1" si="1"/>
        <v>4537906</v>
      </c>
      <c r="V22" s="6" t="str">
        <f ca="1">VLOOKUP(RANDBETWEEN(1,MAX(tbCurrency[ItemNum])),tbCurrency[],2,FALSE)</f>
        <v>USD</v>
      </c>
      <c r="W22" s="6" t="e">
        <f ca="1">VLOOKUP(RANDBETWEEN(1,MAX(tbCurrencyExchange[ItemNum])),tbCurrencyExchange[],2,FALSE)</f>
        <v>#N/A</v>
      </c>
      <c r="X22" s="21" t="e">
        <f ca="1">VLOOKUP(RANDBETWEEN(1,MAX(tbCurrencyExchange[ItemNum])),tbCurrencyExchange[],4,FALSE)</f>
        <v>#N/A</v>
      </c>
      <c r="Y22" s="21">
        <f t="shared" ca="1" si="4"/>
        <v>1923840</v>
      </c>
      <c r="Z22" s="21">
        <f t="shared" ca="1" si="2"/>
        <v>3970527</v>
      </c>
      <c r="AA22" s="26">
        <f t="shared" ca="1" si="3"/>
        <v>474669</v>
      </c>
    </row>
    <row r="23" spans="1:27" x14ac:dyDescent="0.3">
      <c r="A23" s="5">
        <f t="shared" si="0"/>
        <v>22</v>
      </c>
      <c r="B23" s="6" t="str">
        <f ca="1">TEXT(RANDBETWEEN((DATE(2020,1,5)),(DATE(2023,12,23))), VLOOKUP(RANDBETWEEN(1,MAX(tbDate[ItemNum])),tbDate[],2,FALSE))</f>
        <v>2022-05-27</v>
      </c>
      <c r="C23" s="6" t="str">
        <f ca="1">_xlfn.CONCAT(
    VLOOKUP(RANDBETWEEN(1,MAX(tbInvoiceNO[ItemNum])),tbInvoiceNO[],2,FALSE),
    TEXT(RANDBETWEEN(20,99999),REPT("0",RANDBETWEEN(4,10))),
    CHAR(RANDBETWEEN(65,90)),
    CHAR(RANDBETWEEN(97,122)))</f>
        <v>INV_0014326Ap</v>
      </c>
      <c r="D23" s="6" t="str">
        <f ca="1">_xlfn.CONCAT(VLOOKUP(RANDBETWEEN(1, MAX(tbContactDetails[ItemNum])), tbContactDetails[], 2, FALSE), " - ", TEXT(RANDBETWEEN(7000000, 9999999), " -000-0000"))</f>
        <v>015 -  -789-6442</v>
      </c>
      <c r="E23" s="6" t="str">
        <f ca="1">_xlfn.CONCAT(VLOOKUP(RANDBETWEEN(1, MAX(tbSenders_ContactDetails[ItemNum])), tbSenders_ContactDetails[], 2, FALSE), " - ", TEXT(RANDBETWEEN(7000000, 9999999), " -000-0000"))</f>
        <v>015 -  -982-2516</v>
      </c>
      <c r="F23" s="6" t="str">
        <f ca="1">VLOOKUP(RANDBETWEEN(1,MAX(tbSendersAddress[ItemNum])),tbSendersAddress[],2,FALSE)</f>
        <v>8 Atlantic Beach Drive,City of Cape Town</v>
      </c>
      <c r="G23" s="6" t="str">
        <f ca="1">VLOOKUP(RANDBETWEEN(1,MAX(tbSReceiversAddress8[ItemNum])),tbSReceiversAddress8[],2,FALSE)</f>
        <v>4406 Pilane Street,Soweto,</v>
      </c>
      <c r="H23" s="6" t="str">
        <f ca="1">_xlfn.CONCAT(
    VLOOKUP(RANDBETWEEN(1, MAX(tbPONumbers[ItemNum])), tbPONumbers[], 2, FALSE),
    TEXT(RANDBETWEEN(20, 99999), REPT("0", RANDBETWEEN(4, 10)))
)</f>
        <v>@-087939</v>
      </c>
      <c r="I23" t="str">
        <f>DataGenerator!G26</f>
        <v>Novartis Pharma AG</v>
      </c>
      <c r="J23" s="6" t="str">
        <f>ItemsTable!A25</f>
        <v>Asian Fusion Catering</v>
      </c>
      <c r="K23" s="6" t="str">
        <f>ItemsTable!B25</f>
        <v>Themed Catering Services</v>
      </c>
      <c r="L23" s="40">
        <f ca="1">ItemsTable!C25</f>
        <v>434.06</v>
      </c>
      <c r="M23" s="6">
        <f ca="1">ItemsTable!D25</f>
        <v>5</v>
      </c>
      <c r="N23" s="6">
        <f ca="1">ItemsTable!E25</f>
        <v>53</v>
      </c>
      <c r="O23" s="21">
        <f ca="1">ItemsTable!F25</f>
        <v>173.99</v>
      </c>
      <c r="P23" s="21">
        <f ca="1">ItemsTable!G25</f>
        <v>5125.6499999999996</v>
      </c>
      <c r="Q23" t="str">
        <f>DataGenerator!K26</f>
        <v>Mama Lisa Workshop Restaurant (Pty) Ltd</v>
      </c>
      <c r="R23" s="6" t="str">
        <f ca="1">_xlfn.CONCAT(
VLOOKUP(RANDBETWEEN(1,MAX(tbTaxNumb[ItemNum])),tbTaxNumb[],2,FALSE),TEXT(RANDBETWEEN(20,99999),REPT("0",RANDBETWEEN(4,10))))</f>
        <v>## -0000066329</v>
      </c>
      <c r="S23" s="6" t="str">
        <f ca="1">_xlfn.CONCAT(
VLOOKUP(RANDBETWEEN(1,MAX(tbVAT_Numb[ItemNum])),tbVAT_Numb[],2,FALSE),TEXT(RANDBETWEEN(20,99999),REPT("0",RANDBETWEEN(4,10))))</f>
        <v>@VAT_#_0099546</v>
      </c>
      <c r="T23" s="6" t="str">
        <f ca="1">VLOOKUP(RANDBETWEEN(1,MAX(tbBank_Names[ItemNum])),tbBank_Names[],2,FALSE)</f>
        <v>Standard Bank</v>
      </c>
      <c r="U23" s="6" t="str">
        <f t="shared" ca="1" si="1"/>
        <v>69315619335</v>
      </c>
      <c r="V23" s="6" t="str">
        <f ca="1">VLOOKUP(RANDBETWEEN(1,MAX(tbCurrency[ItemNum])),tbCurrency[],2,FALSE)</f>
        <v>EUR</v>
      </c>
      <c r="W23" s="6" t="e">
        <f ca="1">VLOOKUP(RANDBETWEEN(1,MAX(tbCurrencyExchange[ItemNum])),tbCurrencyExchange[],2,FALSE)</f>
        <v>#N/A</v>
      </c>
      <c r="X23" s="21" t="e">
        <f ca="1">VLOOKUP(RANDBETWEEN(1,MAX(tbCurrencyExchange[ItemNum])),tbCurrencyExchange[],4,FALSE)</f>
        <v>#N/A</v>
      </c>
      <c r="Y23" s="21">
        <f t="shared" ca="1" si="4"/>
        <v>2983352.24</v>
      </c>
      <c r="Z23" s="21">
        <f t="shared" ca="1" si="2"/>
        <v>4401829.8499999996</v>
      </c>
      <c r="AA23" s="26">
        <f t="shared" ca="1" si="3"/>
        <v>881277</v>
      </c>
    </row>
    <row r="24" spans="1:27" x14ac:dyDescent="0.3">
      <c r="A24" s="5">
        <f t="shared" si="0"/>
        <v>23</v>
      </c>
      <c r="B24" s="6" t="str">
        <f ca="1">TEXT(RANDBETWEEN((DATE(2020,1,5)),(DATE(2023,12,23))), VLOOKUP(RANDBETWEEN(1,MAX(tbDate[ItemNum])),tbDate[],2,FALSE))</f>
        <v>15-12-2022</v>
      </c>
      <c r="C24" s="6" t="str">
        <f ca="1">_xlfn.CONCAT(
    VLOOKUP(RANDBETWEEN(1,MAX(tbInvoiceNO[ItemNum])),tbInvoiceNO[],2,FALSE),
    TEXT(RANDBETWEEN(20,99999),REPT("0",RANDBETWEEN(4,10))),
    CHAR(RANDBETWEEN(65,90)),
    CHAR(RANDBETWEEN(97,122)))</f>
        <v>#NUMB- 02865Ug</v>
      </c>
      <c r="D24" s="6" t="str">
        <f ca="1">_xlfn.CONCAT(VLOOKUP(RANDBETWEEN(1, MAX(tbContactDetails[ItemNum])), tbContactDetails[], 2, FALSE), " - ", TEXT(RANDBETWEEN(7000000, 9999999), " -000-0000"))</f>
        <v>063 -  -749-7696</v>
      </c>
      <c r="E24" s="6" t="str">
        <f ca="1">_xlfn.CONCAT(VLOOKUP(RANDBETWEEN(1, MAX(tbSenders_ContactDetails[ItemNum])), tbSenders_ContactDetails[], 2, FALSE), " - ", TEXT(RANDBETWEEN(7000000, 9999999), " -000-0000"))</f>
        <v>065 -  -929-5876</v>
      </c>
      <c r="F24" s="6" t="str">
        <f ca="1">VLOOKUP(RANDBETWEEN(1,MAX(tbSendersAddress[ItemNum])),tbSendersAddress[],2,FALSE)</f>
        <v>4 Southern Right Circle,City of Cape Town,7579</v>
      </c>
      <c r="G24" s="6" t="str">
        <f ca="1">VLOOKUP(RANDBETWEEN(1,MAX(tbSReceiversAddress8[ItemNum])),tbSReceiversAddress8[],2,FALSE)</f>
        <v>354 Main Street,Gauteng,2008</v>
      </c>
      <c r="H24" s="6" t="str">
        <f ca="1">_xlfn.CONCAT(
    VLOOKUP(RANDBETWEEN(1, MAX(tbPONumbers[ItemNum])), tbPONumbers[], 2, FALSE),
    TEXT(RANDBETWEEN(20, 99999), REPT("0", RANDBETWEEN(4, 10)))
)</f>
        <v>PO No.0052034</v>
      </c>
      <c r="I24" t="str">
        <f>DataGenerator!G27</f>
        <v>Pazozone (Pty) Ltd</v>
      </c>
      <c r="J24" s="6" t="str">
        <f>ItemsTable!A26</f>
        <v>A5 Flyers</v>
      </c>
      <c r="K24" s="6" t="str">
        <f>ItemsTable!B26</f>
        <v>Printing Services</v>
      </c>
      <c r="L24" s="40">
        <f ca="1">ItemsTable!C26</f>
        <v>16.91</v>
      </c>
      <c r="M24" s="6">
        <f ca="1">ItemsTable!D26</f>
        <v>2</v>
      </c>
      <c r="N24" s="6">
        <f ca="1">ItemsTable!E26</f>
        <v>365</v>
      </c>
      <c r="O24" s="21">
        <f ca="1">ItemsTable!F26</f>
        <v>845.39</v>
      </c>
      <c r="P24" s="21">
        <f ca="1">ItemsTable!G26</f>
        <v>707.1</v>
      </c>
      <c r="Q24" t="str">
        <f>DataGenerator!K27</f>
        <v>Old Mutual Life Assurance Company (SA) Ltd</v>
      </c>
      <c r="R24" s="6" t="str">
        <f ca="1">_xlfn.CONCAT(
VLOOKUP(RANDBETWEEN(1,MAX(tbTaxNumb[ItemNum])),tbTaxNumb[],2,FALSE),TEXT(RANDBETWEEN(20,99999),REPT("0",RANDBETWEEN(4,10))))</f>
        <v>PAN:036169</v>
      </c>
      <c r="S24" s="6" t="str">
        <f ca="1">_xlfn.CONCAT(
VLOOKUP(RANDBETWEEN(1,MAX(tbVAT_Numb[ItemNum])),tbVAT_Numb[],2,FALSE),TEXT(RANDBETWEEN(20,99999),REPT("0",RANDBETWEEN(4,10))))</f>
        <v>'VAT Reg ID_000042729</v>
      </c>
      <c r="T24" s="6" t="str">
        <f ca="1">VLOOKUP(RANDBETWEEN(1,MAX(tbBank_Names[ItemNum])),tbBank_Names[],2,FALSE)</f>
        <v>Discovery</v>
      </c>
      <c r="U24" s="6" t="str">
        <f t="shared" ca="1" si="1"/>
        <v>34234914</v>
      </c>
      <c r="V24" s="6" t="str">
        <f ca="1">VLOOKUP(RANDBETWEEN(1,MAX(tbCurrency[ItemNum])),tbCurrency[],2,FALSE)</f>
        <v>GBP</v>
      </c>
      <c r="W24" s="6" t="e" vm="3">
        <f ca="1">VLOOKUP(RANDBETWEEN(1,MAX(tbCurrencyExchange[ItemNum])),tbCurrencyExchange[],2,FALSE)</f>
        <v>#VALUE!</v>
      </c>
      <c r="X24" s="21" t="e">
        <f ca="1">VLOOKUP(RANDBETWEEN(1,MAX(tbCurrencyExchange[ItemNum])),tbCurrencyExchange[],4,FALSE)</f>
        <v>#N/A</v>
      </c>
      <c r="Y24" s="21">
        <f t="shared" ca="1" si="4"/>
        <v>3313092.02</v>
      </c>
      <c r="Z24" s="21">
        <f t="shared" ca="1" si="2"/>
        <v>3744731.03</v>
      </c>
      <c r="AA24" s="26">
        <f t="shared" ca="1" si="3"/>
        <v>695172</v>
      </c>
    </row>
    <row r="25" spans="1:27" x14ac:dyDescent="0.3">
      <c r="A25" s="5">
        <f t="shared" si="0"/>
        <v>24</v>
      </c>
      <c r="B25" s="6" t="str">
        <f ca="1">TEXT(RANDBETWEEN((DATE(2020,1,5)),(DATE(2023,12,23))), VLOOKUP(RANDBETWEEN(1,MAX(tbDate[ItemNum])),tbDate[],2,FALSE))</f>
        <v>19/10/23</v>
      </c>
      <c r="C25" s="6" t="str">
        <f ca="1">_xlfn.CONCAT(
    VLOOKUP(RANDBETWEEN(1,MAX(tbInvoiceNO[ItemNum])),tbInvoiceNO[],2,FALSE),
    TEXT(RANDBETWEEN(20,99999),REPT("0",RANDBETWEEN(4,10))),
    CHAR(RANDBETWEEN(65,90)),
    CHAR(RANDBETWEEN(97,122)))</f>
        <v>#23455Eo</v>
      </c>
      <c r="D25" s="6" t="str">
        <f ca="1">_xlfn.CONCAT(VLOOKUP(RANDBETWEEN(1, MAX(tbContactDetails[ItemNum])), tbContactDetails[], 2, FALSE), " - ", TEXT(RANDBETWEEN(7000000, 9999999), " -000-0000"))</f>
        <v>071 -  -805-9514</v>
      </c>
      <c r="E25" s="6" t="str">
        <f ca="1">_xlfn.CONCAT(VLOOKUP(RANDBETWEEN(1, MAX(tbSenders_ContactDetails[ItemNum])), tbSenders_ContactDetails[], 2, FALSE), " - ", TEXT(RANDBETWEEN(7000000, 9999999), " -000-0000"))</f>
        <v>068 -  -988-1487</v>
      </c>
      <c r="F25" s="6" t="str">
        <f ca="1">VLOOKUP(RANDBETWEEN(1,MAX(tbSendersAddress[ItemNum])),tbSendersAddress[],2,FALSE)</f>
        <v>4 Southern Right Circle,City of Cape Town,7579</v>
      </c>
      <c r="G25" s="6" t="str">
        <f ca="1">VLOOKUP(RANDBETWEEN(1,MAX(tbSReceiversAddress8[ItemNum])),tbSReceiversAddress8[],2,FALSE)</f>
        <v>11 Westcliff Drive,Johannesburg</v>
      </c>
      <c r="H25" s="6" t="str">
        <f ca="1">_xlfn.CONCAT(
    VLOOKUP(RANDBETWEEN(1, MAX(tbPONumbers[ItemNum])), tbPONumbers[], 2, FALSE),
    TEXT(RANDBETWEEN(20, 99999), REPT("0", RANDBETWEEN(4, 10)))
)</f>
        <v>PO#011600</v>
      </c>
      <c r="I25" t="str">
        <f>DataGenerator!G28</f>
        <v>Pioneer Hi-Bred RSA Pty Ltd</v>
      </c>
      <c r="J25" s="6" t="str">
        <f>ItemsTable!A27</f>
        <v>Financial Consulting</v>
      </c>
      <c r="K25" s="6" t="str">
        <f>ItemsTable!B27</f>
        <v>Consultation</v>
      </c>
      <c r="L25" s="40">
        <f ca="1">ItemsTable!C27</f>
        <v>778.39</v>
      </c>
      <c r="M25" s="6">
        <f ca="1">ItemsTable!D27</f>
        <v>2</v>
      </c>
      <c r="N25" s="6">
        <f ca="1">ItemsTable!E27</f>
        <v>50</v>
      </c>
      <c r="O25" s="21">
        <f ca="1">ItemsTable!F27</f>
        <v>669.65</v>
      </c>
      <c r="P25" s="21">
        <f ca="1">ItemsTable!G27</f>
        <v>858.62</v>
      </c>
      <c r="Q25" t="str">
        <f>DataGenerator!K28</f>
        <v>Global EntServ Solutions Galway Limited</v>
      </c>
      <c r="R25" s="6" t="str">
        <f ca="1">_xlfn.CONCAT(
VLOOKUP(RANDBETWEEN(1,MAX(tbTaxNumb[ItemNum])),tbTaxNumb[],2,FALSE),TEXT(RANDBETWEEN(20,99999),REPT("0",RANDBETWEEN(4,10))))</f>
        <v>TRN-061116</v>
      </c>
      <c r="S25" s="6" t="str">
        <f ca="1">_xlfn.CONCAT(
VLOOKUP(RANDBETWEEN(1,MAX(tbVAT_Numb[ItemNum])),tbVAT_Numb[],2,FALSE),TEXT(RANDBETWEEN(20,99999),REPT("0",RANDBETWEEN(4,10))))</f>
        <v>VAT No.00061533</v>
      </c>
      <c r="T25" s="6" t="str">
        <f ca="1">VLOOKUP(RANDBETWEEN(1,MAX(tbBank_Names[ItemNum])),tbBank_Names[],2,FALSE)</f>
        <v>Capitec</v>
      </c>
      <c r="U25" s="6" t="str">
        <f t="shared" ca="1" si="1"/>
        <v>7544712</v>
      </c>
      <c r="V25" s="6" t="str">
        <f ca="1">VLOOKUP(RANDBETWEEN(1,MAX(tbCurrency[ItemNum])),tbCurrency[],2,FALSE)</f>
        <v>EUR</v>
      </c>
      <c r="W25" s="6" t="e">
        <f ca="1">VLOOKUP(RANDBETWEEN(1,MAX(tbCurrencyExchange[ItemNum])),tbCurrencyExchange[],2,FALSE)</f>
        <v>#N/A</v>
      </c>
      <c r="X25" s="21" t="e">
        <f ca="1">VLOOKUP(RANDBETWEEN(1,MAX(tbCurrencyExchange[ItemNum])),tbCurrencyExchange[],4,FALSE)</f>
        <v>#N/A</v>
      </c>
      <c r="Y25" s="21">
        <f t="shared" ca="1" si="4"/>
        <v>5579100.5700000003</v>
      </c>
      <c r="Z25" s="21">
        <f t="shared" ca="1" si="2"/>
        <v>3086902</v>
      </c>
      <c r="AA25" s="26">
        <f t="shared" ca="1" si="3"/>
        <v>555797</v>
      </c>
    </row>
    <row r="26" spans="1:27" x14ac:dyDescent="0.3">
      <c r="A26" s="5">
        <f t="shared" si="0"/>
        <v>25</v>
      </c>
      <c r="B26" s="6" t="str">
        <f ca="1">TEXT(RANDBETWEEN((DATE(2020,1,5)),(DATE(2023,12,23))), VLOOKUP(RANDBETWEEN(1,MAX(tbDate[ItemNum])),tbDate[],2,FALSE))</f>
        <v>02-Jun</v>
      </c>
      <c r="C26" s="6" t="str">
        <f ca="1">_xlfn.CONCAT(
    VLOOKUP(RANDBETWEEN(1,MAX(tbInvoiceNO[ItemNum])),tbInvoiceNO[],2,FALSE),
    TEXT(RANDBETWEEN(20,99999),REPT("0",RANDBETWEEN(4,10))),
    CHAR(RANDBETWEEN(65,90)),
    CHAR(RANDBETWEEN(97,122)))</f>
        <v>INUMB_26396Al</v>
      </c>
      <c r="D26" s="6" t="str">
        <f ca="1">_xlfn.CONCAT(VLOOKUP(RANDBETWEEN(1, MAX(tbContactDetails[ItemNum])), tbContactDetails[], 2, FALSE), " - ", TEXT(RANDBETWEEN(7000000, 9999999), " -000-0000"))</f>
        <v>071 -  -850-0862</v>
      </c>
      <c r="E26" s="6" t="str">
        <f ca="1">_xlfn.CONCAT(VLOOKUP(RANDBETWEEN(1, MAX(tbSenders_ContactDetails[ItemNum])), tbSenders_ContactDetails[], 2, FALSE), " - ", TEXT(RANDBETWEEN(7000000, 9999999), " -000-0000"))</f>
        <v>065 -  -860-7474</v>
      </c>
      <c r="F26" s="6" t="str">
        <f ca="1">VLOOKUP(RANDBETWEEN(1,MAX(tbSendersAddress[ItemNum])),tbSendersAddress[],2,FALSE)</f>
        <v>14 Bonanza Street,2092</v>
      </c>
      <c r="G26" s="6" t="str">
        <f ca="1">VLOOKUP(RANDBETWEEN(1,MAX(tbSReceiversAddress8[ItemNum])),tbSReceiversAddress8[],2,FALSE)</f>
        <v>Gauteng,11 Westcliff Drive,7573</v>
      </c>
      <c r="H26" s="6" t="str">
        <f ca="1">_xlfn.CONCAT(
    VLOOKUP(RANDBETWEEN(1, MAX(tbPONumbers[ItemNum])), tbPONumbers[], 2, FALSE),
    TEXT(RANDBETWEEN(20, 99999), REPT("0", RANDBETWEEN(4, 10)))
)</f>
        <v>'PO No_0000089288</v>
      </c>
      <c r="I26" t="str">
        <f>DataGenerator!G29</f>
        <v>Sanlam Life Insurance Ltd</v>
      </c>
      <c r="J26" s="6" t="str">
        <f>ItemsTable!A28</f>
        <v>Financial Consulting</v>
      </c>
      <c r="K26" s="6" t="str">
        <f>ItemsTable!B28</f>
        <v>Consultation</v>
      </c>
      <c r="L26" s="40">
        <f ca="1">ItemsTable!C28</f>
        <v>380.58</v>
      </c>
      <c r="M26" s="6">
        <f ca="1">ItemsTable!D28</f>
        <v>6</v>
      </c>
      <c r="N26" s="6">
        <f ca="1">ItemsTable!E28</f>
        <v>338</v>
      </c>
      <c r="O26" s="21">
        <f ca="1">ItemsTable!F28</f>
        <v>614.82000000000005</v>
      </c>
      <c r="P26" s="21">
        <f ca="1">ItemsTable!G28</f>
        <v>5921.08</v>
      </c>
      <c r="Q26" t="str">
        <f>DataGenerator!K29</f>
        <v>Liberty Group Limited</v>
      </c>
      <c r="R26" s="6" t="str">
        <f ca="1">_xlfn.CONCAT(
VLOOKUP(RANDBETWEEN(1,MAX(tbTaxNumb[ItemNum])),tbTaxNumb[],2,FALSE),TEXT(RANDBETWEEN(20,99999),REPT("0",RANDBETWEEN(4,10))))</f>
        <v>Tax _Num_46541</v>
      </c>
      <c r="S26" s="6" t="str">
        <f ca="1">_xlfn.CONCAT(
VLOOKUP(RANDBETWEEN(1,MAX(tbVAT_Numb[ItemNum])),tbVAT_Numb[],2,FALSE),TEXT(RANDBETWEEN(20,99999),REPT("0",RANDBETWEEN(4,10))))</f>
        <v>VRN - 000061374</v>
      </c>
      <c r="T26" s="6" t="str">
        <f ca="1">VLOOKUP(RANDBETWEEN(1,MAX(tbBank_Names[ItemNum])),tbBank_Names[],2,FALSE)</f>
        <v>Empty</v>
      </c>
      <c r="U26" s="6" t="str">
        <f t="shared" ca="1" si="1"/>
        <v>7298867</v>
      </c>
      <c r="V26" s="6" t="str">
        <f ca="1">VLOOKUP(RANDBETWEEN(1,MAX(tbCurrency[ItemNum])),tbCurrency[],2,FALSE)</f>
        <v>JPY</v>
      </c>
      <c r="W26" s="6" t="e">
        <f ca="1">VLOOKUP(RANDBETWEEN(1,MAX(tbCurrencyExchange[ItemNum])),tbCurrencyExchange[],2,FALSE)</f>
        <v>#N/A</v>
      </c>
      <c r="X26" s="21" t="e">
        <f ca="1">VLOOKUP(RANDBETWEEN(1,MAX(tbCurrencyExchange[ItemNum])),tbCurrencyExchange[],4,FALSE)</f>
        <v>#N/A</v>
      </c>
      <c r="Y26" s="21">
        <f t="shared" ca="1" si="4"/>
        <v>5149823</v>
      </c>
      <c r="Z26" s="21">
        <f t="shared" ca="1" si="2"/>
        <v>299557.26</v>
      </c>
      <c r="AA26" s="26">
        <f t="shared" ca="1" si="3"/>
        <v>666497</v>
      </c>
    </row>
    <row r="27" spans="1:27" x14ac:dyDescent="0.3">
      <c r="A27" s="5">
        <f t="shared" si="0"/>
        <v>26</v>
      </c>
      <c r="B27" s="6" t="str">
        <f ca="1">TEXT(RANDBETWEEN((DATE(2020,1,5)),(DATE(2023,12,23))), VLOOKUP(RANDBETWEEN(1,MAX(tbDate[ItemNum])),tbDate[],2,FALSE))</f>
        <v>16 J</v>
      </c>
      <c r="C27" s="6" t="str">
        <f ca="1">_xlfn.CONCAT(
    VLOOKUP(RANDBETWEEN(1,MAX(tbInvoiceNO[ItemNum])),tbInvoiceNO[],2,FALSE),
    TEXT(RANDBETWEEN(20,99999),REPT("0",RANDBETWEEN(4,10))),
    CHAR(RANDBETWEEN(65,90)),
    CHAR(RANDBETWEEN(97,122)))</f>
        <v>#-0000043940Vc</v>
      </c>
      <c r="D27" s="6" t="str">
        <f ca="1">_xlfn.CONCAT(VLOOKUP(RANDBETWEEN(1, MAX(tbContactDetails[ItemNum])), tbContactDetails[], 2, FALSE), " - ", TEXT(RANDBETWEEN(7000000, 9999999), " -000-0000"))</f>
        <v>084 -  -894-9497</v>
      </c>
      <c r="E27" s="6" t="str">
        <f ca="1">_xlfn.CONCAT(VLOOKUP(RANDBETWEEN(1, MAX(tbSenders_ContactDetails[ItemNum])), tbSenders_ContactDetails[], 2, FALSE), " - ", TEXT(RANDBETWEEN(7000000, 9999999), " -000-0000"))</f>
        <v>021 -  -717-5983</v>
      </c>
      <c r="F27" s="6" t="str">
        <f ca="1">VLOOKUP(RANDBETWEEN(1,MAX(tbSendersAddress[ItemNum])),tbSendersAddress[],2,FALSE)</f>
        <v>Athlone, Cape Town,7764</v>
      </c>
      <c r="G27" s="6" t="str">
        <f ca="1">VLOOKUP(RANDBETWEEN(1,MAX(tbSReceiversAddress8[ItemNum])),tbSReceiversAddress8[],2,FALSE)</f>
        <v>354 Main Street,Gauteng,2008</v>
      </c>
      <c r="H27" s="6" t="str">
        <f ca="1">_xlfn.CONCAT(
    VLOOKUP(RANDBETWEEN(1, MAX(tbPONumbers[ItemNum])), tbPONumbers[], 2, FALSE),
    TEXT(RANDBETWEEN(20, 99999), REPT("0", RANDBETWEEN(4, 10)))
)</f>
        <v>NUM-00060206</v>
      </c>
      <c r="I27" t="str">
        <f>DataGenerator!G30</f>
        <v>SITA SOC Ltd</v>
      </c>
      <c r="J27" s="6" t="str">
        <f>ItemsTable!A29</f>
        <v xml:space="preserve">Formal Sit-Down Dinner </v>
      </c>
      <c r="K27" s="6" t="str">
        <f>ItemsTable!B29</f>
        <v>Catering Services</v>
      </c>
      <c r="L27" s="40">
        <f ca="1">ItemsTable!C29</f>
        <v>197.29</v>
      </c>
      <c r="M27" s="6">
        <f ca="1">ItemsTable!D29</f>
        <v>9</v>
      </c>
      <c r="N27" s="6">
        <f ca="1">ItemsTable!E29</f>
        <v>209</v>
      </c>
      <c r="O27" s="21">
        <f ca="1">ItemsTable!F29</f>
        <v>51.44</v>
      </c>
      <c r="P27" s="21">
        <f ca="1">ItemsTable!G29</f>
        <v>1403.61</v>
      </c>
      <c r="Q27" t="str">
        <f>DataGenerator!K30</f>
        <v>Linyana &amp; Somacala Inc.</v>
      </c>
      <c r="R27" s="6" t="str">
        <f ca="1">_xlfn.CONCAT(
VLOOKUP(RANDBETWEEN(1,MAX(tbTaxNumb[ItemNum])),tbTaxNumb[],2,FALSE),TEXT(RANDBETWEEN(20,99999),REPT("0",RANDBETWEEN(4,10))))</f>
        <v>#TAX 00054087</v>
      </c>
      <c r="S27" s="6" t="str">
        <f ca="1">_xlfn.CONCAT(
VLOOKUP(RANDBETWEEN(1,MAX(tbVAT_Numb[ItemNum])),tbVAT_Numb[],2,FALSE),TEXT(RANDBETWEEN(20,99999),REPT("0",RANDBETWEEN(4,10))))</f>
        <v>VAT #_0084982</v>
      </c>
      <c r="T27" s="6" t="str">
        <f ca="1">VLOOKUP(RANDBETWEEN(1,MAX(tbBank_Names[ItemNum])),tbBank_Names[],2,FALSE)</f>
        <v>NedBank</v>
      </c>
      <c r="U27" s="6" t="str">
        <f t="shared" ca="1" si="1"/>
        <v>4285342</v>
      </c>
      <c r="V27" s="6" t="str">
        <f ca="1">VLOOKUP(RANDBETWEEN(1,MAX(tbCurrency[ItemNum])),tbCurrency[],2,FALSE)</f>
        <v>GBP</v>
      </c>
      <c r="W27" s="6" t="e">
        <f ca="1">VLOOKUP(RANDBETWEEN(1,MAX(tbCurrencyExchange[ItemNum])),tbCurrencyExchange[],2,FALSE)</f>
        <v>#N/A</v>
      </c>
      <c r="X27" s="21" t="e">
        <f ca="1">VLOOKUP(RANDBETWEEN(1,MAX(tbCurrencyExchange[ItemNum])),tbCurrencyExchange[],4,FALSE)</f>
        <v>#N/A</v>
      </c>
      <c r="Y27" s="21">
        <f t="shared" ca="1" si="4"/>
        <v>157112</v>
      </c>
      <c r="Z27" s="21">
        <f t="shared" ca="1" si="2"/>
        <v>3671754</v>
      </c>
      <c r="AA27" s="26">
        <f t="shared" ca="1" si="3"/>
        <v>726681</v>
      </c>
    </row>
    <row r="28" spans="1:27" x14ac:dyDescent="0.3">
      <c r="A28" s="5">
        <f t="shared" si="0"/>
        <v>27</v>
      </c>
      <c r="B28" s="6" t="str">
        <f ca="1">TEXT(RANDBETWEEN((DATE(2020,1,5)),(DATE(2023,12,23))), VLOOKUP(RANDBETWEEN(1,MAX(tbDate[ItemNum])),tbDate[],2,FALSE))</f>
        <v>21/Oct/2020</v>
      </c>
      <c r="C28" s="6" t="str">
        <f ca="1">_xlfn.CONCAT(
    VLOOKUP(RANDBETWEEN(1,MAX(tbInvoiceNO[ItemNum])),tbInvoiceNO[],2,FALSE),
    TEXT(RANDBETWEEN(20,99999),REPT("0",RANDBETWEEN(4,10))),
    CHAR(RANDBETWEEN(65,90)),
    CHAR(RANDBETWEEN(97,122)))</f>
        <v>INV00046008Nl</v>
      </c>
      <c r="D28" s="6" t="str">
        <f ca="1">_xlfn.CONCAT(VLOOKUP(RANDBETWEEN(1, MAX(tbContactDetails[ItemNum])), tbContactDetails[], 2, FALSE), " - ", TEXT(RANDBETWEEN(7000000, 9999999), " -000-0000"))</f>
        <v>095 -  -993-3515</v>
      </c>
      <c r="E28" s="6" t="str">
        <f ca="1">_xlfn.CONCAT(VLOOKUP(RANDBETWEEN(1, MAX(tbSenders_ContactDetails[ItemNum])), tbSenders_ContactDetails[], 2, FALSE), " - ", TEXT(RANDBETWEEN(7000000, 9999999), " -000-0000"))</f>
        <v>+93 -  -943-7514</v>
      </c>
      <c r="F28" s="6" t="str">
        <f ca="1">VLOOKUP(RANDBETWEEN(1,MAX(tbSendersAddress[ItemNum])),tbSendersAddress[],2,FALSE)</f>
        <v>Witzands Aquifer Nature Reserve, 1 Dassenberg Drive</v>
      </c>
      <c r="G28" s="6" t="str">
        <f ca="1">VLOOKUP(RANDBETWEEN(1,MAX(tbSReceiversAddress8[ItemNum])),tbSReceiversAddress8[],2,FALSE)</f>
        <v>23 Martin Close,2054</v>
      </c>
      <c r="H28" s="6" t="str">
        <f ca="1">_xlfn.CONCAT(
    VLOOKUP(RANDBETWEEN(1, MAX(tbPONumbers[ItemNum])), tbPONumbers[], 2, FALSE),
    TEXT(RANDBETWEEN(20, 99999), REPT("0", RANDBETWEEN(4, 10)))
)</f>
        <v>PON-0000031616</v>
      </c>
      <c r="I28" t="str">
        <f>DataGenerator!G31</f>
        <v>Telkom SA (Pty) Ltd</v>
      </c>
      <c r="J28" s="6" t="str">
        <f>ItemsTable!A30</f>
        <v>Same-Day Delivery</v>
      </c>
      <c r="K28" s="6" t="str">
        <f>ItemsTable!B30</f>
        <v>Delivery Services</v>
      </c>
      <c r="L28" s="40">
        <f ca="1">ItemsTable!C30</f>
        <v>609.16</v>
      </c>
      <c r="M28" s="6">
        <f ca="1">ItemsTable!D30</f>
        <v>1</v>
      </c>
      <c r="N28" s="6">
        <f ca="1">ItemsTable!E30</f>
        <v>216</v>
      </c>
      <c r="O28" s="21">
        <f ca="1">ItemsTable!F30</f>
        <v>409.04</v>
      </c>
      <c r="P28" s="21">
        <f ca="1">ItemsTable!G30</f>
        <v>8307.76</v>
      </c>
      <c r="Q28" t="str">
        <f>DataGenerator!K31</f>
        <v>SANDOZ AG</v>
      </c>
      <c r="R28" s="6" t="str">
        <f ca="1">_xlfn.CONCAT(
VLOOKUP(RANDBETWEEN(1,MAX(tbTaxNumb[ItemNum])),tbTaxNumb[],2,FALSE),TEXT(RANDBETWEEN(20,99999),REPT("0",RANDBETWEEN(4,10))))</f>
        <v>TRN: 0000064645</v>
      </c>
      <c r="S28" s="6" t="str">
        <f ca="1">_xlfn.CONCAT(
VLOOKUP(RANDBETWEEN(1,MAX(tbVAT_Numb[ItemNum])),tbVAT_Numb[],2,FALSE),TEXT(RANDBETWEEN(20,99999),REPT("0",RANDBETWEEN(4,10))))</f>
        <v>VAT #_0000074081</v>
      </c>
      <c r="T28" s="6" t="str">
        <f ca="1">VLOOKUP(RANDBETWEEN(1,MAX(tbBank_Names[ItemNum])),tbBank_Names[],2,FALSE)</f>
        <v>NedBank</v>
      </c>
      <c r="U28" s="6" t="str">
        <f t="shared" ca="1" si="1"/>
        <v>631804000370</v>
      </c>
      <c r="V28" s="6" t="str">
        <f ca="1">VLOOKUP(RANDBETWEEN(1,MAX(tbCurrency[ItemNum])),tbCurrency[],2,FALSE)</f>
        <v>EUR</v>
      </c>
      <c r="W28" s="6" t="e">
        <f ca="1">VLOOKUP(RANDBETWEEN(1,MAX(tbCurrencyExchange[ItemNum])),tbCurrencyExchange[],2,FALSE)</f>
        <v>#N/A</v>
      </c>
      <c r="X28" s="21" t="e">
        <f ca="1">VLOOKUP(RANDBETWEEN(1,MAX(tbCurrencyExchange[ItemNum])),tbCurrencyExchange[],4,FALSE)</f>
        <v>#N/A</v>
      </c>
      <c r="Y28" s="21">
        <f t="shared" ca="1" si="4"/>
        <v>5937124</v>
      </c>
      <c r="Z28" s="21">
        <f t="shared" ca="1" si="2"/>
        <v>9443725.5600000005</v>
      </c>
      <c r="AA28" s="26">
        <f t="shared" ca="1" si="3"/>
        <v>440544</v>
      </c>
    </row>
    <row r="29" spans="1:27" x14ac:dyDescent="0.3">
      <c r="A29" s="5">
        <f t="shared" si="0"/>
        <v>28</v>
      </c>
      <c r="B29" s="6" t="str">
        <f ca="1">TEXT(RANDBETWEEN((DATE(2020,1,5)),(DATE(2023,12,23))), VLOOKUP(RANDBETWEEN(1,MAX(tbDate[ItemNum])),tbDate[],2,FALSE))</f>
        <v>29-May-2023</v>
      </c>
      <c r="C29" s="6" t="str">
        <f ca="1">_xlfn.CONCAT(
    VLOOKUP(RANDBETWEEN(1,MAX(tbInvoiceNO[ItemNum])),tbInvoiceNO[],2,FALSE),
    TEXT(RANDBETWEEN(20,99999),REPT("0",RANDBETWEEN(4,10))),
    CHAR(RANDBETWEEN(65,90)),
    CHAR(RANDBETWEEN(97,122)))</f>
        <v>INV0045184Lg</v>
      </c>
      <c r="D29" s="6" t="str">
        <f ca="1">_xlfn.CONCAT(VLOOKUP(RANDBETWEEN(1, MAX(tbContactDetails[ItemNum])), tbContactDetails[], 2, FALSE), " - ", TEXT(RANDBETWEEN(7000000, 9999999), " -000-0000"))</f>
        <v>071 -  -932-5473</v>
      </c>
      <c r="E29" s="6" t="str">
        <f ca="1">_xlfn.CONCAT(VLOOKUP(RANDBETWEEN(1, MAX(tbSenders_ContactDetails[ItemNum])), tbSenders_ContactDetails[], 2, FALSE), " - ", TEXT(RANDBETWEEN(7000000, 9999999), " -000-0000"))</f>
        <v>(+214) -  -729-3982</v>
      </c>
      <c r="F29" s="6" t="str">
        <f ca="1">VLOOKUP(RANDBETWEEN(1,MAX(tbSendersAddress[ItemNum])),tbSendersAddress[],2,FALSE)</f>
        <v>8 Braambos Lane,7347</v>
      </c>
      <c r="G29" s="6" t="str">
        <f ca="1">VLOOKUP(RANDBETWEEN(1,MAX(tbSReceiversAddress8[ItemNum])),tbSReceiversAddress8[],2,FALSE)</f>
        <v>4406 Pilane Street,Soweto,</v>
      </c>
      <c r="H29" s="6" t="str">
        <f ca="1">_xlfn.CONCAT(
    VLOOKUP(RANDBETWEEN(1, MAX(tbPONumbers[ItemNum])), tbPONumbers[], 2, FALSE),
    TEXT(RANDBETWEEN(20, 99999), REPT("0", RANDBETWEEN(4, 10)))
)</f>
        <v>## 000066003</v>
      </c>
      <c r="I29" t="str">
        <f>DataGenerator!G32</f>
        <v>The Services Seta</v>
      </c>
      <c r="J29" s="6" t="str">
        <f>ItemsTable!A31</f>
        <v>USB</v>
      </c>
      <c r="K29" s="6" t="str">
        <f>ItemsTable!B31</f>
        <v>Graphic Design</v>
      </c>
      <c r="L29" s="40">
        <f ca="1">ItemsTable!C31</f>
        <v>758.72</v>
      </c>
      <c r="M29" s="6">
        <f ca="1">ItemsTable!D31</f>
        <v>9</v>
      </c>
      <c r="N29" s="6">
        <f ca="1">ItemsTable!E31</f>
        <v>387</v>
      </c>
      <c r="O29" s="21">
        <f ca="1">ItemsTable!F31</f>
        <v>408.53</v>
      </c>
      <c r="P29" s="21">
        <f ca="1">ItemsTable!G31</f>
        <v>2422.6999999999998</v>
      </c>
      <c r="Q29" t="str">
        <f>DataGenerator!K32</f>
        <v>Norman Wink Stephens</v>
      </c>
      <c r="R29" s="6" t="str">
        <f ca="1">_xlfn.CONCAT(
VLOOKUP(RANDBETWEEN(1,MAX(tbTaxNumb[ItemNum])),tbTaxNumb[],2,FALSE),TEXT(RANDBETWEEN(20,99999),REPT("0",RANDBETWEEN(4,10))))</f>
        <v>#TAX - 88736</v>
      </c>
      <c r="S29" s="6" t="str">
        <f ca="1">_xlfn.CONCAT(
VLOOKUP(RANDBETWEEN(1,MAX(tbVAT_Numb[ItemNum])),tbVAT_Numb[],2,FALSE),TEXT(RANDBETWEEN(20,99999),REPT("0",RANDBETWEEN(4,10))))</f>
        <v>@VAT_#_53960</v>
      </c>
      <c r="T29" s="6" t="str">
        <f ca="1">VLOOKUP(RANDBETWEEN(1,MAX(tbBank_Names[ItemNum])),tbBank_Names[],2,FALSE)</f>
        <v>Discovery</v>
      </c>
      <c r="U29" s="6" t="str">
        <f t="shared" ca="1" si="1"/>
        <v>5475637</v>
      </c>
      <c r="V29" s="6" t="str">
        <f ca="1">VLOOKUP(RANDBETWEEN(1,MAX(tbCurrency[ItemNum])),tbCurrency[],2,FALSE)</f>
        <v>USD</v>
      </c>
      <c r="W29" s="6" t="e">
        <f ca="1">VLOOKUP(RANDBETWEEN(1,MAX(tbCurrencyExchange[ItemNum])),tbCurrencyExchange[],2,FALSE)</f>
        <v>#N/A</v>
      </c>
      <c r="X29" s="21" t="e">
        <f ca="1">VLOOKUP(RANDBETWEEN(1,MAX(tbCurrencyExchange[ItemNum])),tbCurrencyExchange[],4,FALSE)</f>
        <v>#N/A</v>
      </c>
      <c r="Y29" s="21">
        <f t="shared" ca="1" si="4"/>
        <v>327426</v>
      </c>
      <c r="Z29" s="21">
        <f t="shared" ca="1" si="2"/>
        <v>4574174.8099999996</v>
      </c>
      <c r="AA29" s="26">
        <f t="shared" ca="1" si="3"/>
        <v>629064</v>
      </c>
    </row>
    <row r="30" spans="1:27" x14ac:dyDescent="0.3">
      <c r="A30" s="5">
        <f t="shared" si="0"/>
        <v>29</v>
      </c>
      <c r="B30" s="6" t="str">
        <f ca="1">TEXT(RANDBETWEEN((DATE(2020,1,5)),(DATE(2023,12,23))), VLOOKUP(RANDBETWEEN(1,MAX(tbDate[ItemNum])),tbDate[],2,FALSE))</f>
        <v>2021-04-03</v>
      </c>
      <c r="C30" s="6" t="str">
        <f ca="1">_xlfn.CONCAT(
    VLOOKUP(RANDBETWEEN(1,MAX(tbInvoiceNO[ItemNum])),tbInvoiceNO[],2,FALSE),
    TEXT(RANDBETWEEN(20,99999),REPT("0",RANDBETWEEN(4,10))),
    CHAR(RANDBETWEEN(65,90)),
    CHAR(RANDBETWEEN(97,122)))</f>
        <v>BILL_TO-86597Sk</v>
      </c>
      <c r="D30" s="6" t="str">
        <f ca="1">_xlfn.CONCAT(VLOOKUP(RANDBETWEEN(1, MAX(tbContactDetails[ItemNum])), tbContactDetails[], 2, FALSE), " - ", TEXT(RANDBETWEEN(7000000, 9999999), " -000-0000"))</f>
        <v>010 -  -723-4647</v>
      </c>
      <c r="E30" s="6" t="str">
        <f ca="1">_xlfn.CONCAT(VLOOKUP(RANDBETWEEN(1, MAX(tbSenders_ContactDetails[ItemNum])), tbSenders_ContactDetails[], 2, FALSE), " - ", TEXT(RANDBETWEEN(7000000, 9999999), " -000-0000"))</f>
        <v>015 -  -852-8841</v>
      </c>
      <c r="F30" s="6" t="str">
        <f ca="1">VLOOKUP(RANDBETWEEN(1,MAX(tbSendersAddress[ItemNum])),tbSendersAddress[],2,FALSE)</f>
        <v>8 Atlantic Beach Drive,City of Cape Town</v>
      </c>
      <c r="G30" s="6" t="str">
        <f ca="1">VLOOKUP(RANDBETWEEN(1,MAX(tbSReceiversAddress8[ItemNum])),tbSReceiversAddress8[],2,FALSE)</f>
        <v>11 Westcliff Drive,Johannesburg</v>
      </c>
      <c r="H30" s="6" t="str">
        <f ca="1">_xlfn.CONCAT(
    VLOOKUP(RANDBETWEEN(1, MAX(tbPONumbers[ItemNum])), tbPONumbers[], 2, FALSE),
    TEXT(RANDBETWEEN(20, 99999), REPT("0", RANDBETWEEN(4, 10)))
)</f>
        <v>#PO- 94245</v>
      </c>
      <c r="I30" t="str">
        <f>DataGenerator!G33</f>
        <v>UMICORE CATALYST SA ( PTY) LTD</v>
      </c>
      <c r="J30" s="6" t="str">
        <f>ItemsTable!A32</f>
        <v>Armed Security Guard</v>
      </c>
      <c r="K30" s="6" t="str">
        <f>ItemsTable!B32</f>
        <v>Security Services</v>
      </c>
      <c r="L30" s="40">
        <f ca="1">ItemsTable!C32</f>
        <v>865.07</v>
      </c>
      <c r="M30" s="6">
        <f ca="1">ItemsTable!D32</f>
        <v>4</v>
      </c>
      <c r="N30" s="6">
        <f ca="1">ItemsTable!E32</f>
        <v>317</v>
      </c>
      <c r="O30" s="21">
        <f ca="1">ItemsTable!F32</f>
        <v>45.22</v>
      </c>
      <c r="P30" s="21">
        <f ca="1">ItemsTable!G32</f>
        <v>3704.15</v>
      </c>
      <c r="Q30" t="str">
        <f>DataGenerator!K33</f>
        <v>Stone on Time (Pty) Ltd</v>
      </c>
      <c r="R30" s="6" t="str">
        <f ca="1">_xlfn.CONCAT(
VLOOKUP(RANDBETWEEN(1,MAX(tbTaxNumb[ItemNum])),tbTaxNumb[],2,FALSE),TEXT(RANDBETWEEN(20,99999),REPT("0",RANDBETWEEN(4,10))))</f>
        <v>TRN_075353</v>
      </c>
      <c r="S30" s="6" t="str">
        <f ca="1">_xlfn.CONCAT(
VLOOKUP(RANDBETWEEN(1,MAX(tbVAT_Numb[ItemNum])),tbVAT_Numb[],2,FALSE),TEXT(RANDBETWEEN(20,99999),REPT("0",RANDBETWEEN(4,10))))</f>
        <v>VAT ID:  0000040542</v>
      </c>
      <c r="T30" s="6" t="str">
        <f ca="1">VLOOKUP(RANDBETWEEN(1,MAX(tbBank_Names[ItemNum])),tbBank_Names[],2,FALSE)</f>
        <v>Capitec</v>
      </c>
      <c r="U30" s="6" t="str">
        <f t="shared" ca="1" si="1"/>
        <v>7415811</v>
      </c>
      <c r="V30" s="6" t="str">
        <f ca="1">VLOOKUP(RANDBETWEEN(1,MAX(tbCurrency[ItemNum])),tbCurrency[],2,FALSE)</f>
        <v>GBP</v>
      </c>
      <c r="W30" s="6" t="e">
        <f ca="1">VLOOKUP(RANDBETWEEN(1,MAX(tbCurrencyExchange[ItemNum])),tbCurrencyExchange[],2,FALSE)</f>
        <v>#N/A</v>
      </c>
      <c r="X30" s="21" t="e">
        <f ca="1">VLOOKUP(RANDBETWEEN(1,MAX(tbCurrencyExchange[ItemNum])),tbCurrencyExchange[],4,FALSE)</f>
        <v>#N/A</v>
      </c>
      <c r="Y30" s="21">
        <f t="shared" ca="1" si="4"/>
        <v>5246983</v>
      </c>
      <c r="Z30" s="21">
        <f t="shared" ca="1" si="2"/>
        <v>4072399.06</v>
      </c>
      <c r="AA30" s="26">
        <f t="shared" ca="1" si="3"/>
        <v>791683</v>
      </c>
    </row>
    <row r="31" spans="1:27" x14ac:dyDescent="0.3">
      <c r="A31" s="5">
        <f t="shared" si="0"/>
        <v>30</v>
      </c>
      <c r="B31" s="6" t="str">
        <f ca="1">TEXT(RANDBETWEEN((DATE(2020,1,5)),(DATE(2023,12,23))), VLOOKUP(RANDBETWEEN(1,MAX(tbDate[ItemNum])),tbDate[],2,FALSE))</f>
        <v>20-12-2022</v>
      </c>
      <c r="C31" s="6" t="str">
        <f ca="1">_xlfn.CONCAT(
    VLOOKUP(RANDBETWEEN(1,MAX(tbInvoiceNO[ItemNum])),tbInvoiceNO[],2,FALSE),
    TEXT(RANDBETWEEN(20,99999),REPT("0",RANDBETWEEN(4,10))),
    CHAR(RANDBETWEEN(65,90)),
    CHAR(RANDBETWEEN(97,122)))</f>
        <v>#000016445Gi</v>
      </c>
      <c r="D31" s="6" t="str">
        <f ca="1">_xlfn.CONCAT(VLOOKUP(RANDBETWEEN(1, MAX(tbContactDetails[ItemNum])), tbContactDetails[], 2, FALSE), " - ", TEXT(RANDBETWEEN(7000000, 9999999), " -000-0000"))</f>
        <v>080 -  -753-0347</v>
      </c>
      <c r="E31" s="6" t="str">
        <f ca="1">_xlfn.CONCAT(VLOOKUP(RANDBETWEEN(1, MAX(tbSenders_ContactDetails[ItemNum])), tbSenders_ContactDetails[], 2, FALSE), " - ", TEXT(RANDBETWEEN(7000000, 9999999), " -000-0000"))</f>
        <v>063 -  -789-4471</v>
      </c>
      <c r="F31" s="6" t="str">
        <f ca="1">VLOOKUP(RANDBETWEEN(1,MAX(tbSendersAddress[ItemNum])),tbSendersAddress[],2,FALSE)</f>
        <v>15 B. Molokoane Road,Hout Bay,7872</v>
      </c>
      <c r="G31" s="6" t="str">
        <f ca="1">VLOOKUP(RANDBETWEEN(1,MAX(tbSReceiversAddress8[ItemNum])),tbSReceiversAddress8[],2,FALSE)</f>
        <v>11 Westcliff Drive,Johannesburg</v>
      </c>
      <c r="H31" s="6" t="str">
        <f ca="1">_xlfn.CONCAT(
    VLOOKUP(RANDBETWEEN(1, MAX(tbPONumbers[ItemNum])), tbPONumbers[], 2, FALSE),
    TEXT(RANDBETWEEN(20, 99999), REPT("0", RANDBETWEEN(4, 10)))
)</f>
        <v>PO_NUM_0000094285</v>
      </c>
      <c r="I31" t="str">
        <f>DataGenerator!G34</f>
        <v>Vodacom (Pty) Ltd</v>
      </c>
      <c r="J31" s="6" t="str">
        <f>ItemsTable!A33</f>
        <v>Same-Day Delivery</v>
      </c>
      <c r="K31" s="6" t="str">
        <f>ItemsTable!B33</f>
        <v>Delivery Services</v>
      </c>
      <c r="L31" s="40">
        <f ca="1">ItemsTable!C33</f>
        <v>360.71</v>
      </c>
      <c r="M31" s="6">
        <f ca="1">ItemsTable!D33</f>
        <v>9</v>
      </c>
      <c r="N31" s="6">
        <f ca="1">ItemsTable!E33</f>
        <v>448</v>
      </c>
      <c r="O31" s="21">
        <f ca="1">ItemsTable!F33</f>
        <v>92.67</v>
      </c>
      <c r="P31" s="21">
        <f ca="1">ItemsTable!G33</f>
        <v>7642.92</v>
      </c>
      <c r="Q31" t="str">
        <f>DataGenerator!K34</f>
        <v>Buena Vista Trading 106 PTY LTD</v>
      </c>
      <c r="R31" s="6" t="str">
        <f ca="1">_xlfn.CONCAT(
VLOOKUP(RANDBETWEEN(1,MAX(tbTaxNumb[ItemNum])),tbTaxNumb[],2,FALSE),TEXT(RANDBETWEEN(20,99999),REPT("0",RANDBETWEEN(4,10))))</f>
        <v>## -48973</v>
      </c>
      <c r="S31" s="6" t="str">
        <f ca="1">_xlfn.CONCAT(
VLOOKUP(RANDBETWEEN(1,MAX(tbVAT_Numb[ItemNum])),tbVAT_Numb[],2,FALSE),TEXT(RANDBETWEEN(20,99999),REPT("0",RANDBETWEEN(4,10))))</f>
        <v>#VRN_ 35526</v>
      </c>
      <c r="T31" s="6" t="str">
        <f ca="1">VLOOKUP(RANDBETWEEN(1,MAX(tbBank_Names[ItemNum])),tbBank_Names[],2,FALSE)</f>
        <v>Discovery</v>
      </c>
      <c r="U31" s="6" t="str">
        <f t="shared" ca="1" si="1"/>
        <v>323153000370</v>
      </c>
      <c r="V31" s="6" t="str">
        <f ca="1">VLOOKUP(RANDBETWEEN(1,MAX(tbCurrency[ItemNum])),tbCurrency[],2,FALSE)</f>
        <v>USD</v>
      </c>
      <c r="W31" s="6" t="e" vm="2">
        <f ca="1">VLOOKUP(RANDBETWEEN(1,MAX(tbCurrencyExchange[ItemNum])),tbCurrencyExchange[],2,FALSE)</f>
        <v>#VALUE!</v>
      </c>
      <c r="X31" s="21">
        <f ca="1">VLOOKUP(RANDBETWEEN(1,MAX(tbCurrencyExchange[ItemNum])),tbCurrencyExchange[],4,FALSE)</f>
        <v>4.0000000000000003E-5</v>
      </c>
      <c r="Y31" s="21">
        <f t="shared" ca="1" si="4"/>
        <v>6137406.2800000003</v>
      </c>
      <c r="Z31" s="21">
        <f t="shared" ca="1" si="2"/>
        <v>620091</v>
      </c>
      <c r="AA31" s="26">
        <f t="shared" ca="1" si="3"/>
        <v>645723</v>
      </c>
    </row>
    <row r="32" spans="1:27" x14ac:dyDescent="0.3">
      <c r="A32" s="11">
        <f>ROW()-1</f>
        <v>31</v>
      </c>
      <c r="B32" s="6" t="str">
        <f ca="1">TEXT(RANDBETWEEN((DATE(2020,1,5)),(DATE(2023,12,23))), VLOOKUP(RANDBETWEEN(1,MAX(tbDate[ItemNum])),tbDate[],2,FALSE))</f>
        <v>02 D</v>
      </c>
      <c r="C32" s="6" t="str">
        <f ca="1">_xlfn.CONCAT(
    VLOOKUP(RANDBETWEEN(1,MAX(tbInvoiceNO[ItemNum])),tbInvoiceNO[],2,FALSE),
    TEXT(RANDBETWEEN(20,99999),REPT("0",RANDBETWEEN(4,10))),
    CHAR(RANDBETWEEN(65,90)),
    CHAR(RANDBETWEEN(97,122)))</f>
        <v>##-000092901Vo</v>
      </c>
      <c r="D32" s="6" t="str">
        <f ca="1">_xlfn.CONCAT(VLOOKUP(RANDBETWEEN(1, MAX(tbContactDetails[ItemNum])), tbContactDetails[], 2, FALSE), " - ", TEXT(RANDBETWEEN(7000000, 9999999), " -000-0000"))</f>
        <v>068 -  -902-3162</v>
      </c>
      <c r="E32" s="6" t="str">
        <f ca="1">_xlfn.CONCAT(VLOOKUP(RANDBETWEEN(1, MAX(tbSenders_ContactDetails[ItemNum])), tbSenders_ContactDetails[], 2, FALSE), " - ", TEXT(RANDBETWEEN(7000000, 9999999), " -000-0000"))</f>
        <v>015 -  -965-4316</v>
      </c>
      <c r="F32" s="6" t="str">
        <f ca="1">VLOOKUP(RANDBETWEEN(1,MAX(tbSendersAddress[ItemNum])),tbSendersAddress[],2,FALSE)</f>
        <v>15 B. Molokoane Road,Hout Bay,7872</v>
      </c>
      <c r="G32" s="6" t="str">
        <f ca="1">VLOOKUP(RANDBETWEEN(1,MAX(tbSReceiversAddress8[ItemNum])),tbSReceiversAddress8[],2,FALSE)</f>
        <v>23 Martin Close,CPT, 6478</v>
      </c>
      <c r="H32" s="6" t="str">
        <f ca="1">_xlfn.CONCAT(
    VLOOKUP(RANDBETWEEN(1, MAX(tbPONumbers[ItemNum])), tbPONumbers[], 2, FALSE),
    TEXT(RANDBETWEEN(20, 99999), REPT("0", RANDBETWEEN(4, 10)))
)</f>
        <v># 0067744</v>
      </c>
      <c r="I32" t="str">
        <f>DataGenerator!G35</f>
        <v>3M South Africa (Pty) Ltd</v>
      </c>
      <c r="J32" s="6" t="str">
        <f>ItemsTable!A34</f>
        <v>USB</v>
      </c>
      <c r="K32" s="6" t="str">
        <f>ItemsTable!B34</f>
        <v>Graphic Design</v>
      </c>
      <c r="L32" s="40">
        <f ca="1">ItemsTable!C34</f>
        <v>844.08</v>
      </c>
      <c r="M32" s="6">
        <f ca="1">ItemsTable!D34</f>
        <v>6</v>
      </c>
      <c r="N32" s="6">
        <f ca="1">ItemsTable!E34</f>
        <v>170</v>
      </c>
      <c r="O32" s="21">
        <f ca="1">ItemsTable!F34</f>
        <v>285.70999999999998</v>
      </c>
      <c r="P32" s="21">
        <f ca="1">ItemsTable!G34</f>
        <v>8657.84</v>
      </c>
      <c r="Q32" t="str">
        <f>DataGenerator!K35</f>
        <v>Nampak Products Limited</v>
      </c>
      <c r="R32" s="7" t="str">
        <f ca="1">_xlfn.CONCAT(
VLOOKUP(RANDBETWEEN(1,MAX(tbTaxNumb[ItemNum])),tbTaxNumb[],2,FALSE),TEXT(RANDBETWEEN(20,99999),REPT("0",RANDBETWEEN(4,10))))</f>
        <v>##00050760</v>
      </c>
      <c r="S32" s="7" t="str">
        <f ca="1">_xlfn.CONCAT(
VLOOKUP(RANDBETWEEN(1,MAX(tbVAT_Numb[ItemNum])),tbVAT_Numb[],2,FALSE),TEXT(RANDBETWEEN(20,99999),REPT("0",RANDBETWEEN(4,10))))</f>
        <v>VAT :27618</v>
      </c>
      <c r="T32" s="7" t="str">
        <f ca="1">VLOOKUP(RANDBETWEEN(1,MAX(tbBank_Names[ItemNum])),tbBank_Names[],2,FALSE)</f>
        <v>Discovery</v>
      </c>
      <c r="U32" s="7" t="str">
        <f t="shared" ca="1" si="1"/>
        <v>171619000370</v>
      </c>
      <c r="V32" s="7" t="str">
        <f ca="1">VLOOKUP(RANDBETWEEN(1,MAX(tbCurrency[ItemNum])),tbCurrency[],2,FALSE)</f>
        <v>EUR</v>
      </c>
      <c r="W32" s="6" t="e">
        <f ca="1">VLOOKUP(RANDBETWEEN(1,MAX(tbCurrencyExchange[ItemNum])),tbCurrencyExchange[],2,FALSE)</f>
        <v>#N/A</v>
      </c>
      <c r="X32" s="21" t="e">
        <f ca="1">VLOOKUP(RANDBETWEEN(1,MAX(tbCurrencyExchange[ItemNum])),tbCurrencyExchange[],4,FALSE)</f>
        <v>#N/A</v>
      </c>
      <c r="Y32" s="21">
        <f t="shared" ca="1" si="4"/>
        <v>6101804.5599999996</v>
      </c>
      <c r="Z32" s="21">
        <f t="shared" ca="1" si="2"/>
        <v>4677006.53</v>
      </c>
      <c r="AA32" s="26">
        <f t="shared" ca="1" si="3"/>
        <v>379331</v>
      </c>
    </row>
    <row r="33" spans="1:27" x14ac:dyDescent="0.3">
      <c r="A33" s="11">
        <f t="shared" ref="A33:A96" si="5">ROW()-1</f>
        <v>32</v>
      </c>
      <c r="B33" s="6" t="str">
        <f ca="1">TEXT(RANDBETWEEN((DATE(2020,1,5)),(DATE(2023,12,23))), VLOOKUP(RANDBETWEEN(1,MAX(tbDate[ItemNum])),tbDate[],2,FALSE))</f>
        <v>06-21-2023</v>
      </c>
      <c r="C33" s="6" t="str">
        <f ca="1">_xlfn.CONCAT(
    VLOOKUP(RANDBETWEEN(1,MAX(tbInvoiceNO[ItemNum])),tbInvoiceNO[],2,FALSE),
    TEXT(RANDBETWEEN(20,99999),REPT("0",RANDBETWEEN(4,10))),
    CHAR(RANDBETWEEN(65,90)),
    CHAR(RANDBETWEEN(97,122)))</f>
        <v>BILL_70875Oc</v>
      </c>
      <c r="D33" s="6" t="str">
        <f ca="1">_xlfn.CONCAT(VLOOKUP(RANDBETWEEN(1, MAX(tbContactDetails[ItemNum])), tbContactDetails[], 2, FALSE), " - ", TEXT(RANDBETWEEN(7000000, 9999999), " -000-0000"))</f>
        <v>063 -  -842-1517</v>
      </c>
      <c r="E33" s="6" t="str">
        <f ca="1">_xlfn.CONCAT(VLOOKUP(RANDBETWEEN(1, MAX(tbSenders_ContactDetails[ItemNum])), tbSenders_ContactDetails[], 2, FALSE), " - ", TEXT(RANDBETWEEN(7000000, 9999999), " -000-0000"))</f>
        <v>071 -  -931-9341</v>
      </c>
      <c r="F33" s="6" t="str">
        <f ca="1">VLOOKUP(RANDBETWEEN(1,MAX(tbSendersAddress[ItemNum])),tbSendersAddress[],2,FALSE)</f>
        <v>Valley Primary School, Jip De Jager Drive,7530</v>
      </c>
      <c r="G33" s="6" t="str">
        <f ca="1">VLOOKUP(RANDBETWEEN(1,MAX(tbSReceiversAddress8[ItemNum])),tbSReceiversAddress8[],2,FALSE)</f>
        <v>14 Bonanza Street,Gauteng,6442</v>
      </c>
      <c r="H33" s="6" t="str">
        <f ca="1">_xlfn.CONCAT(
    VLOOKUP(RANDBETWEEN(1, MAX(tbPONumbers[ItemNum])), tbPONumbers[], 2, FALSE),
    TEXT(RANDBETWEEN(20, 99999), REPT("0", RANDBETWEEN(4, 10)))
)</f>
        <v>PO_TO-0000093234</v>
      </c>
      <c r="I33" t="str">
        <f>DataGenerator!G36</f>
        <v>Arena Holdings (Pty) Ltd</v>
      </c>
      <c r="J33" s="6" t="str">
        <f>ItemsTable!A35</f>
        <v>Hardcover Books</v>
      </c>
      <c r="K33" s="6" t="str">
        <f>ItemsTable!B35</f>
        <v>Delivery Services</v>
      </c>
      <c r="L33" s="40">
        <f ca="1">ItemsTable!C35</f>
        <v>985.4</v>
      </c>
      <c r="M33" s="6">
        <f ca="1">ItemsTable!D35</f>
        <v>11</v>
      </c>
      <c r="N33" s="6">
        <f ca="1">ItemsTable!E35</f>
        <v>201</v>
      </c>
      <c r="O33" s="21">
        <f ca="1">ItemsTable!F35</f>
        <v>563.66999999999996</v>
      </c>
      <c r="P33" s="21">
        <f ca="1">ItemsTable!G35</f>
        <v>5991.26</v>
      </c>
      <c r="Q33" t="str">
        <f>DataGenerator!K36</f>
        <v>The National School of Government</v>
      </c>
      <c r="R33" s="6" t="str">
        <f ca="1">_xlfn.CONCAT(
VLOOKUP(RANDBETWEEN(1,MAX(tbTaxNumb[ItemNum])),tbTaxNumb[],2,FALSE),TEXT(RANDBETWEEN(20,99999),REPT("0",RANDBETWEEN(4,10))))</f>
        <v>Tax -61089</v>
      </c>
      <c r="S33" s="6" t="str">
        <f ca="1">_xlfn.CONCAT(
VLOOKUP(RANDBETWEEN(1,MAX(tbVAT_Numb[ItemNum])),tbVAT_Numb[],2,FALSE),TEXT(RANDBETWEEN(20,99999),REPT("0",RANDBETWEEN(4,10))))</f>
        <v># 000099004</v>
      </c>
      <c r="T33" s="6" t="str">
        <f ca="1">VLOOKUP(RANDBETWEEN(1,MAX(tbBank_Names[ItemNum])),tbBank_Names[],2,FALSE)</f>
        <v>FNB</v>
      </c>
      <c r="U33" s="6" t="str">
        <f t="shared" ref="U33:U34" ca="1" si="6">CHOOSE(RANDBETWEEN(1,4),
    RANDBETWEEN(100000,99999999) &amp; RANDBETWEEN(100,999),
    RANDBETWEEN(10000,99999) &amp; RANDBETWEEN(100,999),
    RANDBETWEEN(1000,9999) &amp; RANDBETWEEN(100,999),
    RANDBETWEEN(100000,999999) &amp; "000370"
)</f>
        <v>8890995</v>
      </c>
      <c r="V33" s="6" t="str">
        <f ca="1">VLOOKUP(RANDBETWEEN(1,MAX(tbCurrency[ItemNum])),tbCurrency[],2,FALSE)</f>
        <v>EUR</v>
      </c>
      <c r="W33" s="6" t="e" vm="1">
        <f ca="1">VLOOKUP(RANDBETWEEN(1,MAX(tbCurrencyExchange[ItemNum])),tbCurrencyExchange[],2,FALSE)</f>
        <v>#VALUE!</v>
      </c>
      <c r="X33" s="21">
        <f ca="1">VLOOKUP(RANDBETWEEN(1,MAX(tbCurrencyExchange[ItemNum])),tbCurrencyExchange[],4,FALSE)</f>
        <v>1.3299999999999999E-2</v>
      </c>
      <c r="Y33" s="21">
        <f t="shared" ca="1" si="4"/>
        <v>273570.75</v>
      </c>
      <c r="Z33" s="21">
        <f t="shared" ca="1" si="2"/>
        <v>5968083.9800000004</v>
      </c>
      <c r="AA33" s="26">
        <f t="shared" ca="1" si="3"/>
        <v>628431</v>
      </c>
    </row>
    <row r="34" spans="1:27" x14ac:dyDescent="0.3">
      <c r="A34" s="11">
        <f t="shared" si="5"/>
        <v>33</v>
      </c>
      <c r="B34" s="6" t="str">
        <f ca="1">TEXT(RANDBETWEEN((DATE(2020,1,5)),(DATE(2023,12,23))), VLOOKUP(RANDBETWEEN(1,MAX(tbDate[ItemNum])),tbDate[],2,FALSE))</f>
        <v>01-09-2021</v>
      </c>
      <c r="C34" s="6" t="str">
        <f ca="1">_xlfn.CONCAT(
    VLOOKUP(RANDBETWEEN(1,MAX(tbInvoiceNO[ItemNum])),tbInvoiceNO[],2,FALSE),
    TEXT(RANDBETWEEN(20,99999),REPT("0",RANDBETWEEN(4,10))),
    CHAR(RANDBETWEEN(65,90)),
    CHAR(RANDBETWEEN(97,122)))</f>
        <v>B-0000071259Po</v>
      </c>
      <c r="D34" s="6" t="str">
        <f ca="1">_xlfn.CONCAT(VLOOKUP(RANDBETWEEN(1, MAX(tbContactDetails[ItemNum])), tbContactDetails[], 2, FALSE), " - ", TEXT(RANDBETWEEN(7000000, 9999999), " -000-0000"))</f>
        <v>+27 -  -857-4935</v>
      </c>
      <c r="E34" s="6" t="str">
        <f ca="1">_xlfn.CONCAT(VLOOKUP(RANDBETWEEN(1, MAX(tbSenders_ContactDetails[ItemNum])), tbSenders_ContactDetails[], 2, FALSE), " - ", TEXT(RANDBETWEEN(7000000, 9999999), " -000-0000"))</f>
        <v>(+213) -  -817-7156</v>
      </c>
      <c r="F34" s="6" t="str">
        <f ca="1">VLOOKUP(RANDBETWEEN(1,MAX(tbSendersAddress[ItemNum])),tbSendersAddress[],2,FALSE)</f>
        <v>Valley Primary School, Jip De Jager Drive,7530</v>
      </c>
      <c r="G34" s="6" t="str">
        <f ca="1">VLOOKUP(RANDBETWEEN(1,MAX(tbSReceiversAddress8[ItemNum])),tbSReceiversAddress8[],2,FALSE)</f>
        <v>23 Martin Close,2054</v>
      </c>
      <c r="H34" s="6" t="str">
        <f ca="1">_xlfn.CONCAT(
    VLOOKUP(RANDBETWEEN(1, MAX(tbPONumbers[ItemNum])), tbPONumbers[], 2, FALSE),
    TEXT(RANDBETWEEN(20, 99999), REPT("0", RANDBETWEEN(4, 10)))
)</f>
        <v>NUM-63483</v>
      </c>
      <c r="I34" t="str">
        <f>DataGenerator!G37</f>
        <v>Coca-Cola Beverages South Africa (Pty) Ltd</v>
      </c>
      <c r="J34" s="6" t="str">
        <f>ItemsTable!A36</f>
        <v>Black Pens</v>
      </c>
      <c r="K34" s="6" t="str">
        <f>ItemsTable!B36</f>
        <v>Delivery Services</v>
      </c>
      <c r="L34" s="40">
        <f ca="1">ItemsTable!C36</f>
        <v>827.39</v>
      </c>
      <c r="M34" s="6">
        <f ca="1">ItemsTable!D36</f>
        <v>7</v>
      </c>
      <c r="N34" s="6">
        <f ca="1">ItemsTable!E36</f>
        <v>332</v>
      </c>
      <c r="O34" s="21">
        <f ca="1">ItemsTable!F36</f>
        <v>306.95999999999998</v>
      </c>
      <c r="P34" s="21">
        <f ca="1">ItemsTable!G36</f>
        <v>8466.1</v>
      </c>
      <c r="Q34" t="str">
        <f>DataGenerator!K37</f>
        <v>Bigen Africa Services (Pty) Ltd</v>
      </c>
      <c r="R34" s="6" t="str">
        <f ca="1">_xlfn.CONCAT(
VLOOKUP(RANDBETWEEN(1,MAX(tbTaxNumb[ItemNum])),tbTaxNumb[],2,FALSE),TEXT(RANDBETWEEN(20,99999),REPT("0",RANDBETWEEN(4,10))))</f>
        <v>#CRN - 37921</v>
      </c>
      <c r="S34" s="6" t="str">
        <f ca="1">_xlfn.CONCAT(
VLOOKUP(RANDBETWEEN(1,MAX(tbVAT_Numb[ItemNum])),tbVAT_Numb[],2,FALSE),TEXT(RANDBETWEEN(20,99999),REPT("0",RANDBETWEEN(4,10))))</f>
        <v>@VAT_#_68871</v>
      </c>
      <c r="T34" s="6" t="str">
        <f ca="1">VLOOKUP(RANDBETWEEN(1,MAX(tbBank_Names[ItemNum])),tbBank_Names[],2,FALSE)</f>
        <v>NedBank</v>
      </c>
      <c r="U34" s="6" t="str">
        <f t="shared" ca="1" si="6"/>
        <v>8305386</v>
      </c>
      <c r="V34" s="6" t="str">
        <f ca="1">VLOOKUP(RANDBETWEEN(1,MAX(tbCurrency[ItemNum])),tbCurrency[],2,FALSE)</f>
        <v>ZAR</v>
      </c>
      <c r="W34" s="6" t="e">
        <f ca="1">VLOOKUP(RANDBETWEEN(1,MAX(tbCurrencyExchange[ItemNum])),tbCurrencyExchange[],2,FALSE)</f>
        <v>#N/A</v>
      </c>
      <c r="X34" s="21" t="e">
        <f ca="1">VLOOKUP(RANDBETWEEN(1,MAX(tbCurrencyExchange[ItemNum])),tbCurrencyExchange[],4,FALSE)</f>
        <v>#N/A</v>
      </c>
      <c r="Y34" s="21">
        <f t="shared" ca="1" si="4"/>
        <v>2066956.8</v>
      </c>
      <c r="Z34" s="21">
        <f t="shared" ca="1" si="2"/>
        <v>3938075</v>
      </c>
      <c r="AA34" s="26">
        <f t="shared" ca="1" si="3"/>
        <v>996936</v>
      </c>
    </row>
    <row r="35" spans="1:27" x14ac:dyDescent="0.3">
      <c r="A35" s="11">
        <f t="shared" si="5"/>
        <v>34</v>
      </c>
      <c r="B35" s="6" t="str">
        <f ca="1">TEXT(RANDBETWEEN((DATE(2020,1,5)),(DATE(2023,12,23))), VLOOKUP(RANDBETWEEN(1,MAX(tbDate[ItemNum])),tbDate[],2,FALSE))</f>
        <v>05-Jul-2023</v>
      </c>
      <c r="C35" s="6" t="str">
        <f ca="1">_xlfn.CONCAT(
    VLOOKUP(RANDBETWEEN(1,MAX(tbInvoiceNO[ItemNum])),tbInvoiceNO[],2,FALSE),
    TEXT(RANDBETWEEN(20,99999),REPT("0",RANDBETWEEN(4,10))),
    CHAR(RANDBETWEEN(65,90)),
    CHAR(RANDBETWEEN(97,122)))</f>
        <v>##-31662Lq</v>
      </c>
      <c r="D35" s="6" t="str">
        <f ca="1">_xlfn.CONCAT(VLOOKUP(RANDBETWEEN(1, MAX(tbContactDetails[ItemNum])), tbContactDetails[], 2, FALSE), " - ", TEXT(RANDBETWEEN(7000000, 9999999), " -000-0000"))</f>
        <v>021 -  -953-3597</v>
      </c>
      <c r="E35" s="6" t="str">
        <f ca="1">_xlfn.CONCAT(VLOOKUP(RANDBETWEEN(1, MAX(tbSenders_ContactDetails[ItemNum])), tbSenders_ContactDetails[], 2, FALSE), " - ", TEXT(RANDBETWEEN(7000000, 9999999), " -000-0000"))</f>
        <v>095 -  -750-0744</v>
      </c>
      <c r="F35" s="6" t="str">
        <f ca="1">VLOOKUP(RANDBETWEEN(1,MAX(tbSendersAddress[ItemNum])),tbSendersAddress[],2,FALSE)</f>
        <v>14 Bonanza Street,2092</v>
      </c>
      <c r="G35" s="6" t="str">
        <f ca="1">VLOOKUP(RANDBETWEEN(1,MAX(tbSReceiversAddress8[ItemNum])),tbSReceiversAddress8[],2,FALSE)</f>
        <v>365 Ontdekkers Road, Roodepoort</v>
      </c>
      <c r="H35" s="6" t="str">
        <f ca="1">_xlfn.CONCAT(
    VLOOKUP(RANDBETWEEN(1, MAX(tbPONumbers[ItemNum])), tbPONumbers[], 2, FALSE),
    TEXT(RANDBETWEEN(20, 99999), REPT("0", RANDBETWEEN(4, 10)))
)</f>
        <v># 00005259</v>
      </c>
      <c r="I35" t="str">
        <f>DataGenerator!G38</f>
        <v>PG Glass a Division of PG Group (PTY) Ltd</v>
      </c>
      <c r="J35" s="6" t="str">
        <f>ItemsTable!A37</f>
        <v>Gift Bags</v>
      </c>
      <c r="K35" s="6" t="str">
        <f>ItemsTable!B37</f>
        <v>Printing Services</v>
      </c>
      <c r="L35" s="40">
        <f ca="1">ItemsTable!C37</f>
        <v>162.34</v>
      </c>
      <c r="M35" s="6">
        <f ca="1">ItemsTable!D37</f>
        <v>5</v>
      </c>
      <c r="N35" s="6">
        <f ca="1">ItemsTable!E37</f>
        <v>362</v>
      </c>
      <c r="O35" s="21">
        <f ca="1">ItemsTable!F37</f>
        <v>590.17999999999995</v>
      </c>
      <c r="P35" s="21">
        <f ca="1">ItemsTable!G37</f>
        <v>6638.69</v>
      </c>
      <c r="Q35" t="str">
        <f>DataGenerator!K38</f>
        <v>Easigas (Pty) Ltd</v>
      </c>
      <c r="R35" s="6" t="str">
        <f ca="1">_xlfn.CONCAT(
VLOOKUP(RANDBETWEEN(1,MAX(tbTaxNumb[ItemNum])),tbTaxNumb[],2,FALSE),TEXT(RANDBETWEEN(20,99999),REPT("0",RANDBETWEEN(4,10))))</f>
        <v>TRN-041632</v>
      </c>
      <c r="S35" s="6" t="str">
        <f ca="1">_xlfn.CONCAT(
VLOOKUP(RANDBETWEEN(1,MAX(tbVAT_Numb[ItemNum])),tbVAT_Numb[],2,FALSE),TEXT(RANDBETWEEN(20,99999),REPT("0",RANDBETWEEN(4,10))))</f>
        <v>@VAT_#_72603</v>
      </c>
      <c r="T35" s="6" t="str">
        <f ca="1">VLOOKUP(RANDBETWEEN(1,MAX(tbBank_Names[ItemNum])),tbBank_Names[],2,FALSE)</f>
        <v>Discovery</v>
      </c>
      <c r="U35" s="6" t="str">
        <f t="shared" ref="U35:U98" ca="1" si="7">CHOOSE(RANDBETWEEN(1,4),
    RANDBETWEEN(100000,99999999) &amp; RANDBETWEEN(100,999),
    RANDBETWEEN(10000,99999) &amp; RANDBETWEEN(100,999),
    RANDBETWEEN(1000,9999) &amp; RANDBETWEEN(100,999),
    RANDBETWEEN(100000,999999) &amp; "000370"
)</f>
        <v>728520000370</v>
      </c>
      <c r="V35" s="6" t="str">
        <f ca="1">VLOOKUP(RANDBETWEEN(1,MAX(tbCurrency[ItemNum])),tbCurrency[],2,FALSE)</f>
        <v>JPY</v>
      </c>
      <c r="W35" s="6" t="e">
        <f ca="1">VLOOKUP(RANDBETWEEN(1,MAX(tbCurrencyExchange[ItemNum])),tbCurrencyExchange[],2,FALSE)</f>
        <v>#N/A</v>
      </c>
      <c r="X35" s="21" t="e">
        <f ca="1">VLOOKUP(RANDBETWEEN(1,MAX(tbCurrencyExchange[ItemNum])),tbCurrencyExchange[],4,FALSE)</f>
        <v>#N/A</v>
      </c>
      <c r="Y35" s="21">
        <f t="shared" ca="1" si="4"/>
        <v>3406776</v>
      </c>
      <c r="Z35" s="21">
        <f t="shared" ca="1" si="2"/>
        <v>7654127</v>
      </c>
      <c r="AA35" s="26">
        <f t="shared" ca="1" si="3"/>
        <v>892224</v>
      </c>
    </row>
    <row r="36" spans="1:27" x14ac:dyDescent="0.3">
      <c r="A36" s="11">
        <f t="shared" si="5"/>
        <v>35</v>
      </c>
      <c r="B36" s="6" t="str">
        <f ca="1">TEXT(RANDBETWEEN((DATE(2020,1,5)),(DATE(2023,12,23))), VLOOKUP(RANDBETWEEN(1,MAX(tbDate[ItemNum])),tbDate[],2,FALSE))</f>
        <v>17 May 2023</v>
      </c>
      <c r="C36" s="6" t="str">
        <f ca="1">_xlfn.CONCAT(
    VLOOKUP(RANDBETWEEN(1,MAX(tbInvoiceNO[ItemNum])),tbInvoiceNO[],2,FALSE),
    TEXT(RANDBETWEEN(20,99999),REPT("0",RANDBETWEEN(4,10))),
    CHAR(RANDBETWEEN(65,90)),
    CHAR(RANDBETWEEN(97,122)))</f>
        <v>INVO: 038788St</v>
      </c>
      <c r="D36" s="6" t="str">
        <f ca="1">_xlfn.CONCAT(VLOOKUP(RANDBETWEEN(1, MAX(tbContactDetails[ItemNum])), tbContactDetails[], 2, FALSE), " - ", TEXT(RANDBETWEEN(7000000, 9999999), " -000-0000"))</f>
        <v>064 -  -959-3744</v>
      </c>
      <c r="E36" s="6" t="str">
        <f ca="1">_xlfn.CONCAT(VLOOKUP(RANDBETWEEN(1, MAX(tbSenders_ContactDetails[ItemNum])), tbSenders_ContactDetails[], 2, FALSE), " - ", TEXT(RANDBETWEEN(7000000, 9999999), " -000-0000"))</f>
        <v>080 -  -911-6562</v>
      </c>
      <c r="F36" s="6" t="str">
        <f ca="1">VLOOKUP(RANDBETWEEN(1,MAX(tbSendersAddress[ItemNum])),tbSendersAddress[],2,FALSE)</f>
        <v>15 B. Molokoane Road,Hout Bay,7872</v>
      </c>
      <c r="G36" s="6" t="str">
        <f ca="1">VLOOKUP(RANDBETWEEN(1,MAX(tbSReceiversAddress8[ItemNum])),tbSReceiversAddress8[],2,FALSE)</f>
        <v>23 Martin Close,CPT, 6478</v>
      </c>
      <c r="H36" s="6" t="str">
        <f ca="1">_xlfn.CONCAT(
    VLOOKUP(RANDBETWEEN(1, MAX(tbPONumbers[ItemNum])), tbPONumbers[], 2, FALSE),
    TEXT(RANDBETWEEN(20, 99999), REPT("0", RANDBETWEEN(4, 10)))
)</f>
        <v>PO_NUMB-2704</v>
      </c>
      <c r="I36" t="str">
        <f>DataGenerator!G39</f>
        <v>Standard Bank of SA Ltd</v>
      </c>
      <c r="J36" s="6" t="str">
        <f>ItemsTable!A38</f>
        <v xml:space="preserve">T-shirts                             </v>
      </c>
      <c r="K36" s="6" t="str">
        <f>ItemsTable!B38</f>
        <v>Printing Services</v>
      </c>
      <c r="L36" s="40">
        <f ca="1">ItemsTable!C38</f>
        <v>319.01</v>
      </c>
      <c r="M36" s="6">
        <f ca="1">ItemsTable!D38</f>
        <v>5</v>
      </c>
      <c r="N36" s="6">
        <f ca="1">ItemsTable!E38</f>
        <v>362</v>
      </c>
      <c r="O36" s="21">
        <f ca="1">ItemsTable!F38</f>
        <v>842.86</v>
      </c>
      <c r="P36" s="21">
        <f ca="1">ItemsTable!G38</f>
        <v>699.32</v>
      </c>
      <c r="Q36" t="str">
        <f>DataGenerator!K39</f>
        <v>Tracker Connect (Pty) Ltd</v>
      </c>
      <c r="R36" s="6" t="str">
        <f ca="1">_xlfn.CONCAT(
VLOOKUP(RANDBETWEEN(1,MAX(tbTaxNumb[ItemNum])),tbTaxNumb[],2,FALSE),TEXT(RANDBETWEEN(20,99999),REPT("0",RANDBETWEEN(4,10))))</f>
        <v>TRN: 0000002188</v>
      </c>
      <c r="S36" s="6" t="str">
        <f ca="1">_xlfn.CONCAT(
VLOOKUP(RANDBETWEEN(1,MAX(tbVAT_Numb[ItemNum])),tbVAT_Numb[],2,FALSE),TEXT(RANDBETWEEN(20,99999),REPT("0",RANDBETWEEN(4,10))))</f>
        <v>#VAT0025159</v>
      </c>
      <c r="T36" s="6" t="str">
        <f ca="1">VLOOKUP(RANDBETWEEN(1,MAX(tbBank_Names[ItemNum])),tbBank_Names[],2,FALSE)</f>
        <v>Discovery</v>
      </c>
      <c r="U36" s="6" t="str">
        <f t="shared" ca="1" si="7"/>
        <v>3701584</v>
      </c>
      <c r="V36" s="6" t="str">
        <f ca="1">VLOOKUP(RANDBETWEEN(1,MAX(tbCurrency[ItemNum])),tbCurrency[],2,FALSE)</f>
        <v>JPY</v>
      </c>
      <c r="W36" s="6" t="e">
        <f ca="1">VLOOKUP(RANDBETWEEN(1,MAX(tbCurrencyExchange[ItemNum])),tbCurrencyExchange[],2,FALSE)</f>
        <v>#N/A</v>
      </c>
      <c r="X36" s="21" t="e">
        <f ca="1">VLOOKUP(RANDBETWEEN(1,MAX(tbCurrencyExchange[ItemNum])),tbCurrencyExchange[],4,FALSE)</f>
        <v>#N/A</v>
      </c>
      <c r="Y36" s="21">
        <f t="shared" ca="1" si="4"/>
        <v>8804681.7400000002</v>
      </c>
      <c r="Z36" s="21">
        <f t="shared" ca="1" si="2"/>
        <v>428044</v>
      </c>
      <c r="AA36" s="26">
        <f t="shared" ca="1" si="3"/>
        <v>8762</v>
      </c>
    </row>
    <row r="37" spans="1:27" x14ac:dyDescent="0.3">
      <c r="A37" s="11">
        <f t="shared" si="5"/>
        <v>36</v>
      </c>
      <c r="B37" s="6" t="str">
        <f ca="1">TEXT(RANDBETWEEN((DATE(2020,1,5)),(DATE(2023,12,23))), VLOOKUP(RANDBETWEEN(1,MAX(tbDate[ItemNum])),tbDate[],2,FALSE))</f>
        <v>07 January 2023</v>
      </c>
      <c r="C37" s="6" t="str">
        <f ca="1">_xlfn.CONCAT(
    VLOOKUP(RANDBETWEEN(1,MAX(tbInvoiceNO[ItemNum])),tbInvoiceNO[],2,FALSE),
    TEXT(RANDBETWEEN(20,99999),REPT("0",RANDBETWEEN(4,10))),
    CHAR(RANDBETWEEN(65,90)),
    CHAR(RANDBETWEEN(97,122)))</f>
        <v>#INV002325Cl</v>
      </c>
      <c r="D37" s="6" t="str">
        <f ca="1">_xlfn.CONCAT(VLOOKUP(RANDBETWEEN(1, MAX(tbContactDetails[ItemNum])), tbContactDetails[], 2, FALSE), " - ", TEXT(RANDBETWEEN(7000000, 9999999), " -000-0000"))</f>
        <v>00 -  -887-7503</v>
      </c>
      <c r="E37" s="6" t="str">
        <f ca="1">_xlfn.CONCAT(VLOOKUP(RANDBETWEEN(1, MAX(tbSenders_ContactDetails[ItemNum])), tbSenders_ContactDetails[], 2, FALSE), " - ", TEXT(RANDBETWEEN(7000000, 9999999), " -000-0000"))</f>
        <v>084 -  -823-4827</v>
      </c>
      <c r="F37" s="6" t="str">
        <f ca="1">VLOOKUP(RANDBETWEEN(1,MAX(tbSendersAddress[ItemNum])),tbSendersAddress[],2,FALSE)</f>
        <v>365 Ontdekkers Road,Roodepoort,Gauteng,1709</v>
      </c>
      <c r="G37" s="6" t="str">
        <f ca="1">VLOOKUP(RANDBETWEEN(1,MAX(tbSReceiversAddress8[ItemNum])),tbSReceiversAddress8[],2,FALSE)</f>
        <v>354 Main Street,Gauteng,2008</v>
      </c>
      <c r="H37" s="6" t="str">
        <f ca="1">_xlfn.CONCAT(
    VLOOKUP(RANDBETWEEN(1, MAX(tbPONumbers[ItemNum])), tbPONumbers[], 2, FALSE),
    TEXT(RANDBETWEEN(20, 99999), REPT("0", RANDBETWEEN(4, 10)))
)</f>
        <v>PO_TO-41226</v>
      </c>
      <c r="I37" t="str">
        <f>DataGenerator!G40</f>
        <v>Rustenburg Local Municipality</v>
      </c>
      <c r="J37" s="6" t="str">
        <f>ItemsTable!A39</f>
        <v>Armed Security Gaurd</v>
      </c>
      <c r="K37" s="6" t="str">
        <f>ItemsTable!B39</f>
        <v>Security Services</v>
      </c>
      <c r="L37" s="40">
        <f ca="1">ItemsTable!C39</f>
        <v>817</v>
      </c>
      <c r="M37" s="6">
        <f ca="1">ItemsTable!D39</f>
        <v>5</v>
      </c>
      <c r="N37" s="6">
        <f ca="1">ItemsTable!E39</f>
        <v>318</v>
      </c>
      <c r="O37" s="21">
        <f ca="1">ItemsTable!F39</f>
        <v>79.489999999999995</v>
      </c>
      <c r="P37" s="21">
        <f ca="1">ItemsTable!G39</f>
        <v>2319.94</v>
      </c>
      <c r="Q37" t="str">
        <f>DataGenerator!K40</f>
        <v>Kwena Human Capital (PTY) LTD</v>
      </c>
      <c r="R37" s="6" t="str">
        <f ca="1">_xlfn.CONCAT(
VLOOKUP(RANDBETWEEN(1,MAX(tbTaxNumb[ItemNum])),tbTaxNumb[],2,FALSE),TEXT(RANDBETWEEN(20,99999),REPT("0",RANDBETWEEN(4,10))))</f>
        <v>Tax -0022025</v>
      </c>
      <c r="S37" s="6" t="str">
        <f ca="1">_xlfn.CONCAT(
VLOOKUP(RANDBETWEEN(1,MAX(tbVAT_Numb[ItemNum])),tbVAT_Numb[],2,FALSE),TEXT(RANDBETWEEN(20,99999),REPT("0",RANDBETWEEN(4,10))))</f>
        <v>VAT #_65861</v>
      </c>
      <c r="T37" s="6" t="str">
        <f ca="1">VLOOKUP(RANDBETWEEN(1,MAX(tbBank_Names[ItemNum])),tbBank_Names[],2,FALSE)</f>
        <v>FNB</v>
      </c>
      <c r="U37" s="6" t="str">
        <f t="shared" ca="1" si="7"/>
        <v>22504502</v>
      </c>
      <c r="V37" s="6" t="str">
        <f ca="1">VLOOKUP(RANDBETWEEN(1,MAX(tbCurrency[ItemNum])),tbCurrency[],2,FALSE)</f>
        <v>EUR</v>
      </c>
      <c r="W37" s="6" t="e">
        <f ca="1">VLOOKUP(RANDBETWEEN(1,MAX(tbCurrencyExchange[ItemNum])),tbCurrencyExchange[],2,FALSE)</f>
        <v>#N/A</v>
      </c>
      <c r="X37" s="21" t="e">
        <f ca="1">VLOOKUP(RANDBETWEEN(1,MAX(tbCurrencyExchange[ItemNum])),tbCurrencyExchange[],4,FALSE)</f>
        <v>#N/A</v>
      </c>
      <c r="Y37" s="21">
        <f t="shared" ca="1" si="4"/>
        <v>8136088</v>
      </c>
      <c r="Z37" s="21">
        <f t="shared" ca="1" si="2"/>
        <v>8359546.8700000001</v>
      </c>
      <c r="AA37" s="26">
        <f t="shared" ca="1" si="3"/>
        <v>607513</v>
      </c>
    </row>
    <row r="38" spans="1:27" x14ac:dyDescent="0.3">
      <c r="A38" s="11">
        <f t="shared" si="5"/>
        <v>37</v>
      </c>
      <c r="B38" s="6" t="str">
        <f ca="1">TEXT(RANDBETWEEN((DATE(2020,1,5)),(DATE(2023,12,23))), VLOOKUP(RANDBETWEEN(1,MAX(tbDate[ItemNum])),tbDate[],2,FALSE))</f>
        <v>15-Aug-2023</v>
      </c>
      <c r="C38" s="6" t="str">
        <f ca="1">_xlfn.CONCAT(
    VLOOKUP(RANDBETWEEN(1,MAX(tbInvoiceNO[ItemNum])),tbInvoiceNO[],2,FALSE),
    TEXT(RANDBETWEEN(20,99999),REPT("0",RANDBETWEEN(4,10))),
    CHAR(RANDBETWEEN(65,90)),
    CHAR(RANDBETWEEN(97,122)))</f>
        <v>INV-14086Ck</v>
      </c>
      <c r="D38" s="6" t="str">
        <f ca="1">_xlfn.CONCAT(VLOOKUP(RANDBETWEEN(1, MAX(tbContactDetails[ItemNum])), tbContactDetails[], 2, FALSE), " - ", TEXT(RANDBETWEEN(7000000, 9999999), " -000-0000"))</f>
        <v>084 -  -873-0657</v>
      </c>
      <c r="E38" s="6" t="str">
        <f ca="1">_xlfn.CONCAT(VLOOKUP(RANDBETWEEN(1, MAX(tbSenders_ContactDetails[ItemNum])), tbSenders_ContactDetails[], 2, FALSE), " - ", TEXT(RANDBETWEEN(7000000, 9999999), " -000-0000"))</f>
        <v>068 -  -955-1057</v>
      </c>
      <c r="F38" s="6" t="str">
        <f ca="1">VLOOKUP(RANDBETWEEN(1,MAX(tbSendersAddress[ItemNum])),tbSendersAddress[],2,FALSE)</f>
        <v>Athlone, Cape Town,7764</v>
      </c>
      <c r="G38" s="6" t="str">
        <f ca="1">VLOOKUP(RANDBETWEEN(1,MAX(tbSReceiversAddress8[ItemNum])),tbSReceiversAddress8[],2,FALSE)</f>
        <v>406 Pilane Street,Hout Bay,7872</v>
      </c>
      <c r="H38" s="6" t="str">
        <f ca="1">_xlfn.CONCAT(
    VLOOKUP(RANDBETWEEN(1, MAX(tbPONumbers[ItemNum])), tbPONumbers[], 2, FALSE),
    TEXT(RANDBETWEEN(20, 99999), REPT("0", RANDBETWEEN(4, 10)))
)</f>
        <v>PO#000081231</v>
      </c>
      <c r="I38" t="str">
        <f>DataGenerator!G41</f>
        <v>Exxaro Resources Ltd</v>
      </c>
      <c r="J38" s="6" t="str">
        <f>ItemsTable!A40</f>
        <v>Logo Design</v>
      </c>
      <c r="K38" s="6" t="str">
        <f>ItemsTable!B40</f>
        <v>Graphic Design</v>
      </c>
      <c r="L38" s="40">
        <f ca="1">ItemsTable!C40</f>
        <v>833.26</v>
      </c>
      <c r="M38" s="6">
        <f ca="1">ItemsTable!D40</f>
        <v>3</v>
      </c>
      <c r="N38" s="6">
        <f ca="1">ItemsTable!E40</f>
        <v>17</v>
      </c>
      <c r="O38" s="21">
        <f ca="1">ItemsTable!F40</f>
        <v>436.86</v>
      </c>
      <c r="P38" s="21">
        <f ca="1">ItemsTable!G40</f>
        <v>4816.04</v>
      </c>
      <c r="Q38" t="str">
        <f>DataGenerator!K41</f>
        <v>Business Connexion Namibia (Pty) Ltd</v>
      </c>
      <c r="R38" s="6" t="str">
        <f ca="1">_xlfn.CONCAT(
VLOOKUP(RANDBETWEEN(1,MAX(tbTaxNumb[ItemNum])),tbTaxNumb[],2,FALSE),TEXT(RANDBETWEEN(20,99999),REPT("0",RANDBETWEEN(4,10))))</f>
        <v>TRN_61036</v>
      </c>
      <c r="S38" s="6" t="str">
        <f ca="1">_xlfn.CONCAT(
VLOOKUP(RANDBETWEEN(1,MAX(tbVAT_Numb[ItemNum])),tbVAT_Numb[],2,FALSE),TEXT(RANDBETWEEN(20,99999),REPT("0",RANDBETWEEN(4,10))))</f>
        <v>'VAT Reg ID_000282</v>
      </c>
      <c r="T38" s="6" t="str">
        <f ca="1">VLOOKUP(RANDBETWEEN(1,MAX(tbBank_Names[ItemNum])),tbBank_Names[],2,FALSE)</f>
        <v>FNB</v>
      </c>
      <c r="U38" s="6" t="str">
        <f t="shared" ca="1" si="7"/>
        <v>27821249812</v>
      </c>
      <c r="V38" s="6" t="str">
        <f ca="1">VLOOKUP(RANDBETWEEN(1,MAX(tbCurrency[ItemNum])),tbCurrency[],2,FALSE)</f>
        <v>JPY</v>
      </c>
      <c r="W38" s="6" t="e">
        <f ca="1">VLOOKUP(RANDBETWEEN(1,MAX(tbCurrencyExchange[ItemNum])),tbCurrencyExchange[],2,FALSE)</f>
        <v>#N/A</v>
      </c>
      <c r="X38" s="21">
        <f ca="1">VLOOKUP(RANDBETWEEN(1,MAX(tbCurrencyExchange[ItemNum])),tbCurrencyExchange[],4,FALSE)</f>
        <v>-5.5999999999999999E-5</v>
      </c>
      <c r="Y38" s="21">
        <f t="shared" ca="1" si="4"/>
        <v>901922</v>
      </c>
      <c r="Z38" s="21">
        <f t="shared" ca="1" si="2"/>
        <v>3263729.8</v>
      </c>
      <c r="AA38" s="26">
        <f t="shared" ca="1" si="3"/>
        <v>273785</v>
      </c>
    </row>
    <row r="39" spans="1:27" x14ac:dyDescent="0.3">
      <c r="A39" s="11">
        <f t="shared" si="5"/>
        <v>38</v>
      </c>
      <c r="B39" s="6" t="str">
        <f ca="1">TEXT(RANDBETWEEN((DATE(2020,1,5)),(DATE(2023,12,23))), VLOOKUP(RANDBETWEEN(1,MAX(tbDate[ItemNum])),tbDate[],2,FALSE))</f>
        <v>November 12, 2022</v>
      </c>
      <c r="C39" s="6" t="str">
        <f ca="1">_xlfn.CONCAT(
    VLOOKUP(RANDBETWEEN(1,MAX(tbInvoiceNO[ItemNum])),tbInvoiceNO[],2,FALSE),
    TEXT(RANDBETWEEN(20,99999),REPT("0",RANDBETWEEN(4,10))),
    CHAR(RANDBETWEEN(65,90)),
    CHAR(RANDBETWEEN(97,122)))</f>
        <v>#0000045483Zq</v>
      </c>
      <c r="D39" s="6" t="str">
        <f ca="1">_xlfn.CONCAT(VLOOKUP(RANDBETWEEN(1, MAX(tbContactDetails[ItemNum])), tbContactDetails[], 2, FALSE), " - ", TEXT(RANDBETWEEN(7000000, 9999999), " -000-0000"))</f>
        <v>080 -  -719-2395</v>
      </c>
      <c r="E39" s="6" t="str">
        <f ca="1">_xlfn.CONCAT(VLOOKUP(RANDBETWEEN(1, MAX(tbSenders_ContactDetails[ItemNum])), tbSenders_ContactDetails[], 2, FALSE), " - ", TEXT(RANDBETWEEN(7000000, 9999999), " -000-0000"))</f>
        <v>071 -  -748-4146</v>
      </c>
      <c r="F39" s="6" t="str">
        <f ca="1">VLOOKUP(RANDBETWEEN(1,MAX(tbSendersAddress[ItemNum])),tbSendersAddress[],2,FALSE)</f>
        <v>Pakalolo Table View, 14 Beach Boulevard,7433</v>
      </c>
      <c r="G39" s="6" t="str">
        <f ca="1">VLOOKUP(RANDBETWEEN(1,MAX(tbSReceiversAddress8[ItemNum])),tbSReceiversAddress8[],2,FALSE)</f>
        <v>354 Main Street,Gauteng,2008</v>
      </c>
      <c r="H39" s="6" t="str">
        <f ca="1">_xlfn.CONCAT(
    VLOOKUP(RANDBETWEEN(1, MAX(tbPONumbers[ItemNum])), tbPONumbers[], 2, FALSE),
    TEXT(RANDBETWEEN(20, 99999), REPT("0", RANDBETWEEN(4, 10)))
)</f>
        <v>PON-79677</v>
      </c>
      <c r="I39" t="str">
        <f>DataGenerator!G42</f>
        <v>Emfuleni Local Municipality</v>
      </c>
      <c r="J39" s="6" t="str">
        <f>ItemsTable!A41</f>
        <v>E-commerce Development</v>
      </c>
      <c r="K39" s="6" t="str">
        <f>ItemsTable!B41</f>
        <v>IT &amp; Web services</v>
      </c>
      <c r="L39" s="40">
        <f ca="1">ItemsTable!C41</f>
        <v>950.39</v>
      </c>
      <c r="M39" s="6">
        <f ca="1">ItemsTable!D41</f>
        <v>2</v>
      </c>
      <c r="N39" s="6">
        <f ca="1">ItemsTable!E41</f>
        <v>332</v>
      </c>
      <c r="O39" s="21">
        <f ca="1">ItemsTable!F41</f>
        <v>183.89</v>
      </c>
      <c r="P39" s="21">
        <f ca="1">ItemsTable!G41</f>
        <v>9565.16</v>
      </c>
      <c r="Q39" t="str">
        <f>DataGenerator!K42</f>
        <v>Blaauwklippen Devco (Pty) Ltd</v>
      </c>
      <c r="R39" s="6" t="str">
        <f ca="1">_xlfn.CONCAT(
VLOOKUP(RANDBETWEEN(1,MAX(tbTaxNumb[ItemNum])),tbTaxNumb[],2,FALSE),TEXT(RANDBETWEEN(20,99999),REPT("0",RANDBETWEEN(4,10))))</f>
        <v>## -0085169</v>
      </c>
      <c r="S39" s="6" t="str">
        <f ca="1">_xlfn.CONCAT(
VLOOKUP(RANDBETWEEN(1,MAX(tbVAT_Numb[ItemNum])),tbVAT_Numb[],2,FALSE),TEXT(RANDBETWEEN(20,99999),REPT("0",RANDBETWEEN(4,10))))</f>
        <v>NUM-3897</v>
      </c>
      <c r="T39" s="6" t="str">
        <f ca="1">VLOOKUP(RANDBETWEEN(1,MAX(tbBank_Names[ItemNum])),tbBank_Names[],2,FALSE)</f>
        <v>Capitec</v>
      </c>
      <c r="U39" s="6" t="str">
        <f t="shared" ca="1" si="7"/>
        <v>4734616</v>
      </c>
      <c r="V39" s="6" t="str">
        <f ca="1">VLOOKUP(RANDBETWEEN(1,MAX(tbCurrency[ItemNum])),tbCurrency[],2,FALSE)</f>
        <v>GBP</v>
      </c>
      <c r="W39" s="6" t="e" vm="1">
        <f ca="1">VLOOKUP(RANDBETWEEN(1,MAX(tbCurrencyExchange[ItemNum])),tbCurrencyExchange[],2,FALSE)</f>
        <v>#VALUE!</v>
      </c>
      <c r="X39" s="21" t="e">
        <f ca="1">VLOOKUP(RANDBETWEEN(1,MAX(tbCurrencyExchange[ItemNum])),tbCurrencyExchange[],4,FALSE)</f>
        <v>#N/A</v>
      </c>
      <c r="Y39" s="21">
        <f t="shared" ca="1" si="4"/>
        <v>4782771</v>
      </c>
      <c r="Z39" s="21">
        <f t="shared" ca="1" si="2"/>
        <v>7426774</v>
      </c>
      <c r="AA39" s="26">
        <f t="shared" ca="1" si="3"/>
        <v>515921</v>
      </c>
    </row>
    <row r="40" spans="1:27" x14ac:dyDescent="0.3">
      <c r="A40" s="11">
        <f t="shared" si="5"/>
        <v>39</v>
      </c>
      <c r="B40" s="6" t="str">
        <f ca="1">TEXT(RANDBETWEEN((DATE(2020,1,5)),(DATE(2023,12,23))), VLOOKUP(RANDBETWEEN(1,MAX(tbDate[ItemNum])),tbDate[],2,FALSE))</f>
        <v>May 08, 2020</v>
      </c>
      <c r="C40" s="6" t="str">
        <f ca="1">_xlfn.CONCAT(
    VLOOKUP(RANDBETWEEN(1,MAX(tbInvoiceNO[ItemNum])),tbInvoiceNO[],2,FALSE),
    TEXT(RANDBETWEEN(20,99999),REPT("0",RANDBETWEEN(4,10))),
    CHAR(RANDBETWEEN(65,90)),
    CHAR(RANDBETWEEN(97,122)))</f>
        <v>INVO: 0000021588Rz</v>
      </c>
      <c r="D40" s="6" t="str">
        <f ca="1">_xlfn.CONCAT(VLOOKUP(RANDBETWEEN(1, MAX(tbContactDetails[ItemNum])), tbContactDetails[], 2, FALSE), " - ", TEXT(RANDBETWEEN(7000000, 9999999), " -000-0000"))</f>
        <v>095 -  -961-7612</v>
      </c>
      <c r="E40" s="6" t="str">
        <f ca="1">_xlfn.CONCAT(VLOOKUP(RANDBETWEEN(1, MAX(tbSenders_ContactDetails[ItemNum])), tbSenders_ContactDetails[], 2, FALSE), " - ", TEXT(RANDBETWEEN(7000000, 9999999), " -000-0000"))</f>
        <v>080 -  -846-9449</v>
      </c>
      <c r="F40" s="6" t="str">
        <f ca="1">VLOOKUP(RANDBETWEEN(1,MAX(tbSendersAddress[ItemNum])),tbSendersAddress[],2,FALSE)</f>
        <v>365 Ontdekkers Road,Roodepoort,Gauteng,1709</v>
      </c>
      <c r="G40" s="6" t="str">
        <f ca="1">VLOOKUP(RANDBETWEEN(1,MAX(tbSReceiversAddress8[ItemNum])),tbSReceiversAddress8[],2,FALSE)</f>
        <v>365 Ontdekkers Road, Roodepoort</v>
      </c>
      <c r="H40" s="6" t="str">
        <f ca="1">_xlfn.CONCAT(
    VLOOKUP(RANDBETWEEN(1, MAX(tbPONumbers[ItemNum])), tbPONumbers[], 2, FALSE),
    TEXT(RANDBETWEEN(20, 99999), REPT("0", RANDBETWEEN(4, 10)))
)</f>
        <v>PO No.000001836</v>
      </c>
      <c r="I40" t="str">
        <f>DataGenerator!G43</f>
        <v>Toyota SA Motors (Pty) Ltd</v>
      </c>
      <c r="J40" s="6" t="str">
        <f>ItemsTable!A42</f>
        <v>On-Site Tech Support</v>
      </c>
      <c r="K40" s="6" t="str">
        <f>ItemsTable!B42</f>
        <v>IT &amp; Web services</v>
      </c>
      <c r="L40" s="40">
        <f ca="1">ItemsTable!C42</f>
        <v>936.13</v>
      </c>
      <c r="M40" s="6">
        <f ca="1">ItemsTable!D42</f>
        <v>5</v>
      </c>
      <c r="N40" s="6">
        <f ca="1">ItemsTable!E42</f>
        <v>61</v>
      </c>
      <c r="O40" s="21">
        <f ca="1">ItemsTable!F42</f>
        <v>824.07</v>
      </c>
      <c r="P40" s="21">
        <f ca="1">ItemsTable!G42</f>
        <v>835.42</v>
      </c>
      <c r="Q40" t="str">
        <f>DataGenerator!K43</f>
        <v>Pragma Products (Pty) Ltd</v>
      </c>
      <c r="R40" s="6" t="str">
        <f ca="1">_xlfn.CONCAT(
VLOOKUP(RANDBETWEEN(1,MAX(tbTaxNumb[ItemNum])),tbTaxNumb[],2,FALSE),TEXT(RANDBETWEEN(20,99999),REPT("0",RANDBETWEEN(4,10))))</f>
        <v>TRN: 85365</v>
      </c>
      <c r="S40" s="6" t="str">
        <f ca="1">_xlfn.CONCAT(
VLOOKUP(RANDBETWEEN(1,MAX(tbVAT_Numb[ItemNum])),tbVAT_Numb[],2,FALSE),TEXT(RANDBETWEEN(20,99999),REPT("0",RANDBETWEEN(4,10))))</f>
        <v>## 22686</v>
      </c>
      <c r="T40" s="6" t="str">
        <f ca="1">VLOOKUP(RANDBETWEEN(1,MAX(tbBank_Names[ItemNum])),tbBank_Names[],2,FALSE)</f>
        <v>Capitec</v>
      </c>
      <c r="U40" s="6" t="str">
        <f t="shared" ca="1" si="7"/>
        <v>44019250</v>
      </c>
      <c r="V40" s="6" t="str">
        <f ca="1">VLOOKUP(RANDBETWEEN(1,MAX(tbCurrency[ItemNum])),tbCurrency[],2,FALSE)</f>
        <v>ZAR</v>
      </c>
      <c r="W40" s="6" t="e">
        <f ca="1">VLOOKUP(RANDBETWEEN(1,MAX(tbCurrencyExchange[ItemNum])),tbCurrencyExchange[],2,FALSE)</f>
        <v>#N/A</v>
      </c>
      <c r="X40" s="21" t="e">
        <f ca="1">VLOOKUP(RANDBETWEEN(1,MAX(tbCurrencyExchange[ItemNum])),tbCurrencyExchange[],4,FALSE)</f>
        <v>#N/A</v>
      </c>
      <c r="Y40" s="21">
        <f t="shared" ca="1" si="4"/>
        <v>7739929</v>
      </c>
      <c r="Z40" s="21">
        <f t="shared" ca="1" si="2"/>
        <v>5643962.79</v>
      </c>
      <c r="AA40" s="26">
        <f t="shared" ca="1" si="3"/>
        <v>901879</v>
      </c>
    </row>
    <row r="41" spans="1:27" x14ac:dyDescent="0.3">
      <c r="A41" s="11">
        <f t="shared" si="5"/>
        <v>40</v>
      </c>
      <c r="B41" s="6" t="str">
        <f ca="1">TEXT(RANDBETWEEN((DATE(2020,1,5)),(DATE(2023,12,23))), VLOOKUP(RANDBETWEEN(1,MAX(tbDate[ItemNum])),tbDate[],2,FALSE))</f>
        <v>07/11/2021</v>
      </c>
      <c r="C41" s="6" t="str">
        <f ca="1">_xlfn.CONCAT(
    VLOOKUP(RANDBETWEEN(1,MAX(tbInvoiceNO[ItemNum])),tbInvoiceNO[],2,FALSE),
    TEXT(RANDBETWEEN(20,99999),REPT("0",RANDBETWEEN(4,10))),
    CHAR(RANDBETWEEN(65,90)),
    CHAR(RANDBETWEEN(97,122)))</f>
        <v>#NUMB- 024541Tx</v>
      </c>
      <c r="D41" s="6" t="str">
        <f ca="1">_xlfn.CONCAT(VLOOKUP(RANDBETWEEN(1, MAX(tbContactDetails[ItemNum])), tbContactDetails[], 2, FALSE), " - ", TEXT(RANDBETWEEN(7000000, 9999999), " -000-0000"))</f>
        <v>021 -  -956-7297</v>
      </c>
      <c r="E41" s="6" t="str">
        <f ca="1">_xlfn.CONCAT(VLOOKUP(RANDBETWEEN(1, MAX(tbSenders_ContactDetails[ItemNum])), tbSenders_ContactDetails[], 2, FALSE), " - ", TEXT(RANDBETWEEN(7000000, 9999999), " -000-0000"))</f>
        <v>060 -  -896-7262</v>
      </c>
      <c r="F41" s="6" t="str">
        <f ca="1">VLOOKUP(RANDBETWEEN(1,MAX(tbSendersAddress[ItemNum])),tbSendersAddress[],2,FALSE)</f>
        <v>15 B. Molokoane Road,Hout Bay,7872</v>
      </c>
      <c r="G41" s="6" t="str">
        <f ca="1">VLOOKUP(RANDBETWEEN(1,MAX(tbSReceiversAddress8[ItemNum])),tbSReceiversAddress8[],2,FALSE)</f>
        <v>4406 Pilane Street,Soweto,</v>
      </c>
      <c r="H41" s="6" t="str">
        <f ca="1">_xlfn.CONCAT(
    VLOOKUP(RANDBETWEEN(1, MAX(tbPONumbers[ItemNum])), tbPONumbers[], 2, FALSE),
    TEXT(RANDBETWEEN(20, 99999), REPT("0", RANDBETWEEN(4, 10)))
)</f>
        <v>NUM-082086</v>
      </c>
      <c r="I41" t="str">
        <f>DataGenerator!G44</f>
        <v>MTN Rwandacell PLC</v>
      </c>
      <c r="J41" s="6" t="str">
        <f>ItemsTable!A43</f>
        <v>Website Design</v>
      </c>
      <c r="K41" s="6" t="str">
        <f>ItemsTable!B43</f>
        <v>IT &amp; Web services</v>
      </c>
      <c r="L41" s="40">
        <f ca="1">ItemsTable!C43</f>
        <v>782.05</v>
      </c>
      <c r="M41" s="6">
        <f ca="1">ItemsTable!D43</f>
        <v>7</v>
      </c>
      <c r="N41" s="6">
        <f ca="1">ItemsTable!E43</f>
        <v>232</v>
      </c>
      <c r="O41" s="21">
        <f ca="1">ItemsTable!F43</f>
        <v>858.67</v>
      </c>
      <c r="P41" s="21">
        <f ca="1">ItemsTable!G43</f>
        <v>5285.96</v>
      </c>
      <c r="Q41" t="str">
        <f>DataGenerator!K44</f>
        <v>Kumtor Gold Company</v>
      </c>
      <c r="R41" s="6" t="str">
        <f ca="1">_xlfn.CONCAT(
VLOOKUP(RANDBETWEEN(1,MAX(tbTaxNumb[ItemNum])),tbTaxNumb[],2,FALSE),TEXT(RANDBETWEEN(20,99999),REPT("0",RANDBETWEEN(4,10))))</f>
        <v>TRN-0099189</v>
      </c>
      <c r="S41" s="6" t="str">
        <f ca="1">_xlfn.CONCAT(
VLOOKUP(RANDBETWEEN(1,MAX(tbVAT_Numb[ItemNum])),tbVAT_Numb[],2,FALSE),TEXT(RANDBETWEEN(20,99999),REPT("0",RANDBETWEEN(4,10))))</f>
        <v>VRN - 094574</v>
      </c>
      <c r="T41" s="6" t="str">
        <f ca="1">VLOOKUP(RANDBETWEEN(1,MAX(tbBank_Names[ItemNum])),tbBank_Names[],2,FALSE)</f>
        <v>Capitec</v>
      </c>
      <c r="U41" s="6" t="str">
        <f t="shared" ca="1" si="7"/>
        <v>77304196</v>
      </c>
      <c r="V41" s="6" t="str">
        <f ca="1">VLOOKUP(RANDBETWEEN(1,MAX(tbCurrency[ItemNum])),tbCurrency[],2,FALSE)</f>
        <v>EUR</v>
      </c>
      <c r="W41" s="6" t="e">
        <f ca="1">VLOOKUP(RANDBETWEEN(1,MAX(tbCurrencyExchange[ItemNum])),tbCurrencyExchange[],2,FALSE)</f>
        <v>#N/A</v>
      </c>
      <c r="X41" s="21" t="e">
        <f ca="1">VLOOKUP(RANDBETWEEN(1,MAX(tbCurrencyExchange[ItemNum])),tbCurrencyExchange[],4,FALSE)</f>
        <v>#N/A</v>
      </c>
      <c r="Y41" s="21">
        <f t="shared" ca="1" si="4"/>
        <v>8294935</v>
      </c>
      <c r="Z41" s="21">
        <f t="shared" ca="1" si="2"/>
        <v>4621430.51</v>
      </c>
      <c r="AA41" s="26">
        <f t="shared" ca="1" si="3"/>
        <v>529289</v>
      </c>
    </row>
    <row r="42" spans="1:27" x14ac:dyDescent="0.3">
      <c r="A42" s="11">
        <f t="shared" si="5"/>
        <v>41</v>
      </c>
      <c r="B42" s="6" t="str">
        <f ca="1">TEXT(RANDBETWEEN((DATE(2020,1,5)),(DATE(2023,12,23))), VLOOKUP(RANDBETWEEN(1,MAX(tbDate[ItemNum])),tbDate[],2,FALSE))</f>
        <v>14 July 2021</v>
      </c>
      <c r="C42" s="6" t="str">
        <f ca="1">_xlfn.CONCAT(
    VLOOKUP(RANDBETWEEN(1,MAX(tbInvoiceNO[ItemNum])),tbInvoiceNO[],2,FALSE),
    TEXT(RANDBETWEEN(20,99999),REPT("0",RANDBETWEEN(4,10))),
    CHAR(RANDBETWEEN(65,90)),
    CHAR(RANDBETWEEN(97,122)))</f>
        <v>#NUMB- 0019899Xc</v>
      </c>
      <c r="D42" s="6" t="str">
        <f ca="1">_xlfn.CONCAT(VLOOKUP(RANDBETWEEN(1, MAX(tbContactDetails[ItemNum])), tbContactDetails[], 2, FALSE), " - ", TEXT(RANDBETWEEN(7000000, 9999999), " -000-0000"))</f>
        <v>(+213) -  -728-7448</v>
      </c>
      <c r="E42" s="6" t="str">
        <f ca="1">_xlfn.CONCAT(VLOOKUP(RANDBETWEEN(1, MAX(tbSenders_ContactDetails[ItemNum])), tbSenders_ContactDetails[], 2, FALSE), " - ", TEXT(RANDBETWEEN(7000000, 9999999), " -000-0000"))</f>
        <v>068 -  -855-2371</v>
      </c>
      <c r="F42" s="6" t="str">
        <f ca="1">VLOOKUP(RANDBETWEEN(1,MAX(tbSendersAddress[ItemNum])),tbSendersAddress[],2,FALSE)</f>
        <v>32 Denne Crescent,Western Cape,7347</v>
      </c>
      <c r="G42" s="6" t="str">
        <f ca="1">VLOOKUP(RANDBETWEEN(1,MAX(tbSReceiversAddress8[ItemNum])),tbSReceiversAddress8[],2,FALSE)</f>
        <v>14 Bonanza Street,Gauteng,6442</v>
      </c>
      <c r="H42" s="6" t="str">
        <f ca="1">_xlfn.CONCAT(
    VLOOKUP(RANDBETWEEN(1, MAX(tbPONumbers[ItemNum])), tbPONumbers[], 2, FALSE),
    TEXT(RANDBETWEEN(20, 99999), REPT("0", RANDBETWEEN(4, 10)))
)</f>
        <v>PO_NUM_096785</v>
      </c>
      <c r="I42" t="str">
        <f>DataGenerator!G45</f>
        <v>CORRUSEAL SF</v>
      </c>
      <c r="J42" s="6" t="str">
        <f>ItemsTable!A44</f>
        <v>Event Coordination</v>
      </c>
      <c r="K42" s="6" t="str">
        <f>ItemsTable!B44</f>
        <v>Themed Catering Services</v>
      </c>
      <c r="L42" s="40">
        <f ca="1">ItemsTable!C44</f>
        <v>151.1</v>
      </c>
      <c r="M42" s="6">
        <f ca="1">ItemsTable!D44</f>
        <v>10</v>
      </c>
      <c r="N42" s="6">
        <f ca="1">ItemsTable!E44</f>
        <v>433</v>
      </c>
      <c r="O42" s="21">
        <f ca="1">ItemsTable!F44</f>
        <v>26.98</v>
      </c>
      <c r="P42" s="21">
        <f ca="1">ItemsTable!G44</f>
        <v>9422.43</v>
      </c>
      <c r="Q42" t="str">
        <f>DataGenerator!K45</f>
        <v>Sanlam Life Insurance Limited:GTI</v>
      </c>
      <c r="R42" s="6" t="str">
        <f ca="1">_xlfn.CONCAT(
VLOOKUP(RANDBETWEEN(1,MAX(tbTaxNumb[ItemNum])),tbTaxNumb[],2,FALSE),TEXT(RANDBETWEEN(20,99999),REPT("0",RANDBETWEEN(4,10))))</f>
        <v># 000009095</v>
      </c>
      <c r="S42" s="6" t="str">
        <f ca="1">_xlfn.CONCAT(
VLOOKUP(RANDBETWEEN(1,MAX(tbVAT_Numb[ItemNum])),tbVAT_Numb[],2,FALSE),TEXT(RANDBETWEEN(20,99999),REPT("0",RANDBETWEEN(4,10))))</f>
        <v>@VAT_#_83641</v>
      </c>
      <c r="T42" s="6" t="str">
        <f ca="1">VLOOKUP(RANDBETWEEN(1,MAX(tbBank_Names[ItemNum])),tbBank_Names[],2,FALSE)</f>
        <v>ABSA</v>
      </c>
      <c r="U42" s="6" t="str">
        <f t="shared" ca="1" si="7"/>
        <v>96266919</v>
      </c>
      <c r="V42" s="6" t="str">
        <f ca="1">VLOOKUP(RANDBETWEEN(1,MAX(tbCurrency[ItemNum])),tbCurrency[],2,FALSE)</f>
        <v>GBP</v>
      </c>
      <c r="W42" s="6" t="e">
        <f ca="1">VLOOKUP(RANDBETWEEN(1,MAX(tbCurrencyExchange[ItemNum])),tbCurrencyExchange[],2,FALSE)</f>
        <v>#N/A</v>
      </c>
      <c r="X42" s="21">
        <f ca="1">VLOOKUP(RANDBETWEEN(1,MAX(tbCurrencyExchange[ItemNum])),tbCurrencyExchange[],4,FALSE)</f>
        <v>5.4000000000000003E-3</v>
      </c>
      <c r="Y42" s="21">
        <f t="shared" ca="1" si="4"/>
        <v>891498.82</v>
      </c>
      <c r="Z42" s="21">
        <f t="shared" ca="1" si="2"/>
        <v>5249878</v>
      </c>
      <c r="AA42" s="26">
        <f t="shared" ca="1" si="3"/>
        <v>508154</v>
      </c>
    </row>
    <row r="43" spans="1:27" x14ac:dyDescent="0.3">
      <c r="A43" s="11">
        <f t="shared" si="5"/>
        <v>42</v>
      </c>
      <c r="B43" s="6" t="str">
        <f ca="1">TEXT(RANDBETWEEN((DATE(2020,1,5)),(DATE(2023,12,23))), VLOOKUP(RANDBETWEEN(1,MAX(tbDate[ItemNum])),tbDate[],2,FALSE))</f>
        <v>18/08/2021</v>
      </c>
      <c r="C43" s="6" t="str">
        <f ca="1">_xlfn.CONCAT(
    VLOOKUP(RANDBETWEEN(1,MAX(tbInvoiceNO[ItemNum])),tbInvoiceNO[],2,FALSE),
    TEXT(RANDBETWEEN(20,99999),REPT("0",RANDBETWEEN(4,10))),
    CHAR(RANDBETWEEN(65,90)),
    CHAR(RANDBETWEEN(97,122)))</f>
        <v>##0005008Pu</v>
      </c>
      <c r="D43" s="6" t="str">
        <f ca="1">_xlfn.CONCAT(VLOOKUP(RANDBETWEEN(1, MAX(tbContactDetails[ItemNum])), tbContactDetails[], 2, FALSE), " - ", TEXT(RANDBETWEEN(7000000, 9999999), " -000-0000"))</f>
        <v>071 -  -782-6088</v>
      </c>
      <c r="E43" s="6" t="str">
        <f ca="1">_xlfn.CONCAT(VLOOKUP(RANDBETWEEN(1, MAX(tbSenders_ContactDetails[ItemNum])), tbSenders_ContactDetails[], 2, FALSE), " - ", TEXT(RANDBETWEEN(7000000, 9999999), " -000-0000"))</f>
        <v>071 -  -707-9485</v>
      </c>
      <c r="F43" s="6" t="str">
        <f ca="1">VLOOKUP(RANDBETWEEN(1,MAX(tbSendersAddress[ItemNum])),tbSendersAddress[],2,FALSE)</f>
        <v>14 Bonanza Street,2092</v>
      </c>
      <c r="G43" s="6" t="str">
        <f ca="1">VLOOKUP(RANDBETWEEN(1,MAX(tbSReceiversAddress8[ItemNum])),tbSReceiversAddress8[],2,FALSE)</f>
        <v>23 Martin Close,2054</v>
      </c>
      <c r="H43" s="6" t="str">
        <f ca="1">_xlfn.CONCAT(
    VLOOKUP(RANDBETWEEN(1, MAX(tbPONumbers[ItemNum])), tbPONumbers[], 2, FALSE),
    TEXT(RANDBETWEEN(20, 99999), REPT("0", RANDBETWEEN(4, 10)))
)</f>
        <v>PO_TO-70337</v>
      </c>
      <c r="I43" t="str">
        <f>DataGenerator!G46</f>
        <v>CORRUSEAL WESTERN CAPE (PTY) LTD</v>
      </c>
      <c r="J43" s="6" t="str">
        <f>ItemsTable!A45</f>
        <v>Event Photography</v>
      </c>
      <c r="K43" s="6" t="str">
        <f>ItemsTable!B45</f>
        <v>IT &amp; Web services</v>
      </c>
      <c r="L43" s="40">
        <f ca="1">ItemsTable!C45</f>
        <v>332.71</v>
      </c>
      <c r="M43" s="6">
        <f ca="1">ItemsTable!D45</f>
        <v>2</v>
      </c>
      <c r="N43" s="6">
        <f ca="1">ItemsTable!E45</f>
        <v>92</v>
      </c>
      <c r="O43" s="21">
        <f ca="1">ItemsTable!F45</f>
        <v>997.14</v>
      </c>
      <c r="P43" s="21">
        <f ca="1">ItemsTable!G45</f>
        <v>2062.85</v>
      </c>
      <c r="Q43" t="str">
        <f>DataGenerator!K46</f>
        <v>Foskor (Pty) Ltd</v>
      </c>
      <c r="R43" s="6" t="str">
        <f ca="1">_xlfn.CONCAT(
VLOOKUP(RANDBETWEEN(1,MAX(tbTaxNumb[ItemNum])),tbTaxNumb[],2,FALSE),TEXT(RANDBETWEEN(20,99999),REPT("0",RANDBETWEEN(4,10))))</f>
        <v>## -53241</v>
      </c>
      <c r="S43" s="6" t="str">
        <f ca="1">_xlfn.CONCAT(
VLOOKUP(RANDBETWEEN(1,MAX(tbVAT_Numb[ItemNum])),tbVAT_Numb[],2,FALSE),TEXT(RANDBETWEEN(20,99999),REPT("0",RANDBETWEEN(4,10))))</f>
        <v>VIC-0000098864</v>
      </c>
      <c r="T43" s="6" t="str">
        <f ca="1">VLOOKUP(RANDBETWEEN(1,MAX(tbBank_Names[ItemNum])),tbBank_Names[],2,FALSE)</f>
        <v>FNB</v>
      </c>
      <c r="U43" s="6" t="str">
        <f t="shared" ca="1" si="7"/>
        <v>37564561</v>
      </c>
      <c r="V43" s="6" t="str">
        <f ca="1">VLOOKUP(RANDBETWEEN(1,MAX(tbCurrency[ItemNum])),tbCurrency[],2,FALSE)</f>
        <v>GBP</v>
      </c>
      <c r="W43" s="6" t="e">
        <f ca="1">VLOOKUP(RANDBETWEEN(1,MAX(tbCurrencyExchange[ItemNum])),tbCurrencyExchange[],2,FALSE)</f>
        <v>#N/A</v>
      </c>
      <c r="X43" s="21" t="e">
        <f ca="1">VLOOKUP(RANDBETWEEN(1,MAX(tbCurrencyExchange[ItemNum])),tbCurrencyExchange[],4,FALSE)</f>
        <v>#N/A</v>
      </c>
      <c r="Y43" s="21">
        <f t="shared" ca="1" si="4"/>
        <v>864097</v>
      </c>
      <c r="Z43" s="21">
        <f t="shared" ca="1" si="2"/>
        <v>9216976.25</v>
      </c>
      <c r="AA43" s="26">
        <f t="shared" ca="1" si="3"/>
        <v>278333</v>
      </c>
    </row>
    <row r="44" spans="1:27" x14ac:dyDescent="0.3">
      <c r="A44" s="11">
        <f t="shared" si="5"/>
        <v>43</v>
      </c>
      <c r="B44" s="6" t="str">
        <f ca="1">TEXT(RANDBETWEEN((DATE(2020,1,5)),(DATE(2023,12,23))), VLOOKUP(RANDBETWEEN(1,MAX(tbDate[ItemNum])),tbDate[],2,FALSE))</f>
        <v>20/09/21</v>
      </c>
      <c r="C44" s="6" t="str">
        <f ca="1">_xlfn.CONCAT(
    VLOOKUP(RANDBETWEEN(1,MAX(tbInvoiceNO[ItemNum])),tbInvoiceNO[],2,FALSE),
    TEXT(RANDBETWEEN(20,99999),REPT("0",RANDBETWEEN(4,10))),
    CHAR(RANDBETWEEN(65,90)),
    CHAR(RANDBETWEEN(97,122)))</f>
        <v>#INV46982Vd</v>
      </c>
      <c r="D44" s="6" t="str">
        <f ca="1">_xlfn.CONCAT(VLOOKUP(RANDBETWEEN(1, MAX(tbContactDetails[ItemNum])), tbContactDetails[], 2, FALSE), " - ", TEXT(RANDBETWEEN(7000000, 9999999), " -000-0000"))</f>
        <v>064 -  -838-9219</v>
      </c>
      <c r="E44" s="6" t="str">
        <f ca="1">_xlfn.CONCAT(VLOOKUP(RANDBETWEEN(1, MAX(tbSenders_ContactDetails[ItemNum])), tbSenders_ContactDetails[], 2, FALSE), " - ", TEXT(RANDBETWEEN(7000000, 9999999), " -000-0000"))</f>
        <v>(+214) -  -742-5137</v>
      </c>
      <c r="F44" s="6" t="str">
        <f ca="1">VLOOKUP(RANDBETWEEN(1,MAX(tbSendersAddress[ItemNum])),tbSendersAddress[],2,FALSE)</f>
        <v>15 B. Molokoane Road,Hout Bay,7872</v>
      </c>
      <c r="G44" s="6" t="str">
        <f ca="1">VLOOKUP(RANDBETWEEN(1,MAX(tbSReceiversAddress8[ItemNum])),tbSReceiversAddress8[],2,FALSE)</f>
        <v>354 Main Street,Gauteng,2008</v>
      </c>
      <c r="H44" s="6" t="str">
        <f ca="1">_xlfn.CONCAT(
    VLOOKUP(RANDBETWEEN(1, MAX(tbPONumbers[ItemNum])), tbPONumbers[], 2, FALSE),
    TEXT(RANDBETWEEN(20, 99999), REPT("0", RANDBETWEEN(4, 10)))
)</f>
        <v>## 29572</v>
      </c>
      <c r="I44" t="str">
        <f>DataGenerator!G47</f>
        <v>Vulcan Mozambique S.A</v>
      </c>
      <c r="J44" s="6" t="str">
        <f>ItemsTable!A46</f>
        <v>Remote Tech Support</v>
      </c>
      <c r="K44" s="6" t="str">
        <f>ItemsTable!B46</f>
        <v>IT &amp; Web services</v>
      </c>
      <c r="L44" s="40">
        <f ca="1">ItemsTable!C46</f>
        <v>542.97</v>
      </c>
      <c r="M44" s="6">
        <f ca="1">ItemsTable!D46</f>
        <v>4</v>
      </c>
      <c r="N44" s="6">
        <f ca="1">ItemsTable!E46</f>
        <v>87</v>
      </c>
      <c r="O44" s="21">
        <f ca="1">ItemsTable!F46</f>
        <v>907.16</v>
      </c>
      <c r="P44" s="21">
        <f ca="1">ItemsTable!G46</f>
        <v>1182.1300000000001</v>
      </c>
      <c r="Q44" t="str">
        <f>DataGenerator!K47</f>
        <v>Babcock Ntuthuko Engineering</v>
      </c>
      <c r="R44" s="6" t="str">
        <f ca="1">_xlfn.CONCAT(
VLOOKUP(RANDBETWEEN(1,MAX(tbTaxNumb[ItemNum])),tbTaxNumb[],2,FALSE),TEXT(RANDBETWEEN(20,99999),REPT("0",RANDBETWEEN(4,10))))</f>
        <v>#CRN - 45981</v>
      </c>
      <c r="S44" s="6" t="str">
        <f ca="1">_xlfn.CONCAT(
VLOOKUP(RANDBETWEEN(1,MAX(tbVAT_Numb[ItemNum])),tbVAT_Numb[],2,FALSE),TEXT(RANDBETWEEN(20,99999),REPT("0",RANDBETWEEN(4,10))))</f>
        <v># 0008876</v>
      </c>
      <c r="T44" s="6" t="str">
        <f ca="1">VLOOKUP(RANDBETWEEN(1,MAX(tbBank_Names[ItemNum])),tbBank_Names[],2,FALSE)</f>
        <v>Standard Bank</v>
      </c>
      <c r="U44" s="6" t="str">
        <f t="shared" ca="1" si="7"/>
        <v>8257467</v>
      </c>
      <c r="V44" s="6" t="str">
        <f ca="1">VLOOKUP(RANDBETWEEN(1,MAX(tbCurrency[ItemNum])),tbCurrency[],2,FALSE)</f>
        <v>ZAR</v>
      </c>
      <c r="W44" s="6" t="e">
        <f ca="1">VLOOKUP(RANDBETWEEN(1,MAX(tbCurrencyExchange[ItemNum])),tbCurrencyExchange[],2,FALSE)</f>
        <v>#N/A</v>
      </c>
      <c r="X44" s="21">
        <f ca="1">VLOOKUP(RANDBETWEEN(1,MAX(tbCurrencyExchange[ItemNum])),tbCurrencyExchange[],4,FALSE)</f>
        <v>-5.5999999999999999E-5</v>
      </c>
      <c r="Y44" s="21">
        <f t="shared" ca="1" si="4"/>
        <v>6839196.04</v>
      </c>
      <c r="Z44" s="21">
        <f t="shared" ca="1" si="2"/>
        <v>5188101.05</v>
      </c>
      <c r="AA44" s="26">
        <f t="shared" ca="1" si="3"/>
        <v>960903</v>
      </c>
    </row>
    <row r="45" spans="1:27" x14ac:dyDescent="0.3">
      <c r="A45" s="11">
        <f t="shared" si="5"/>
        <v>44</v>
      </c>
      <c r="B45" s="6" t="str">
        <f ca="1">TEXT(RANDBETWEEN((DATE(2020,1,5)),(DATE(2023,12,23))), VLOOKUP(RANDBETWEEN(1,MAX(tbDate[ItemNum])),tbDate[],2,FALSE))</f>
        <v>November 30, 2020</v>
      </c>
      <c r="C45" s="6" t="str">
        <f ca="1">_xlfn.CONCAT(
    VLOOKUP(RANDBETWEEN(1,MAX(tbInvoiceNO[ItemNum])),tbInvoiceNO[],2,FALSE),
    TEXT(RANDBETWEEN(20,99999),REPT("0",RANDBETWEEN(4,10))),
    CHAR(RANDBETWEEN(65,90)),
    CHAR(RANDBETWEEN(97,122)))</f>
        <v>BILL_0000060493Kl</v>
      </c>
      <c r="D45" s="6" t="str">
        <f ca="1">_xlfn.CONCAT(VLOOKUP(RANDBETWEEN(1, MAX(tbContactDetails[ItemNum])), tbContactDetails[], 2, FALSE), " - ", TEXT(RANDBETWEEN(7000000, 9999999), " -000-0000"))</f>
        <v>021 -  -998-4185</v>
      </c>
      <c r="E45" s="6" t="str">
        <f ca="1">_xlfn.CONCAT(VLOOKUP(RANDBETWEEN(1, MAX(tbSenders_ContactDetails[ItemNum])), tbSenders_ContactDetails[], 2, FALSE), " - ", TEXT(RANDBETWEEN(7000000, 9999999), " -000-0000"))</f>
        <v>00 -  -766-4232</v>
      </c>
      <c r="F45" s="6" t="str">
        <f ca="1">VLOOKUP(RANDBETWEEN(1,MAX(tbSendersAddress[ItemNum])),tbSendersAddress[],2,FALSE)</f>
        <v>8 Braambos Lane,7347</v>
      </c>
      <c r="G45" s="6" t="str">
        <f ca="1">VLOOKUP(RANDBETWEEN(1,MAX(tbSReceiversAddress8[ItemNum])),tbSReceiversAddress8[],2,FALSE)</f>
        <v>23 Martin Close,CPT, 6478</v>
      </c>
      <c r="H45" s="6" t="str">
        <f ca="1">_xlfn.CONCAT(
    VLOOKUP(RANDBETWEEN(1, MAX(tbPONumbers[ItemNum])), tbPONumbers[], 2, FALSE),
    TEXT(RANDBETWEEN(20, 99999), REPT("0", RANDBETWEEN(4, 10)))
)</f>
        <v>@-83977</v>
      </c>
      <c r="I45" t="str">
        <f>DataGenerator!G48</f>
        <v>Sasol South Africa (Pty) Ltd</v>
      </c>
      <c r="J45" s="6" t="str">
        <f>ItemsTable!A47</f>
        <v>Business Strategy Consulting</v>
      </c>
      <c r="K45" s="6" t="str">
        <f>ItemsTable!B47</f>
        <v>Consultation</v>
      </c>
      <c r="L45" s="40">
        <f ca="1">ItemsTable!C47</f>
        <v>396.63</v>
      </c>
      <c r="M45" s="6">
        <f ca="1">ItemsTable!D47</f>
        <v>1</v>
      </c>
      <c r="N45" s="6">
        <f ca="1">ItemsTable!E47</f>
        <v>198</v>
      </c>
      <c r="O45" s="21">
        <f ca="1">ItemsTable!F47</f>
        <v>430.07</v>
      </c>
      <c r="P45" s="21">
        <f ca="1">ItemsTable!G47</f>
        <v>7932.27</v>
      </c>
      <c r="Q45" t="str">
        <f>DataGenerator!K48</f>
        <v>Tsogo Sun Casino Management Company (Pty) Ltd</v>
      </c>
      <c r="R45" s="6" t="str">
        <f ca="1">_xlfn.CONCAT(
VLOOKUP(RANDBETWEEN(1,MAX(tbTaxNumb[ItemNum])),tbTaxNumb[],2,FALSE),TEXT(RANDBETWEEN(20,99999),REPT("0",RANDBETWEEN(4,10))))</f>
        <v>VRN - 0000058492</v>
      </c>
      <c r="S45" s="6" t="str">
        <f ca="1">_xlfn.CONCAT(
VLOOKUP(RANDBETWEEN(1,MAX(tbVAT_Numb[ItemNum])),tbVAT_Numb[],2,FALSE),TEXT(RANDBETWEEN(20,99999),REPT("0",RANDBETWEEN(4,10))))</f>
        <v>NUM-0051859</v>
      </c>
      <c r="T45" s="6" t="str">
        <f ca="1">VLOOKUP(RANDBETWEEN(1,MAX(tbBank_Names[ItemNum])),tbBank_Names[],2,FALSE)</f>
        <v>Capitec</v>
      </c>
      <c r="U45" s="6" t="str">
        <f t="shared" ca="1" si="7"/>
        <v>93920910466</v>
      </c>
      <c r="V45" s="6" t="str">
        <f ca="1">VLOOKUP(RANDBETWEEN(1,MAX(tbCurrency[ItemNum])),tbCurrency[],2,FALSE)</f>
        <v>GBP</v>
      </c>
      <c r="W45" s="6" t="e">
        <f ca="1">VLOOKUP(RANDBETWEEN(1,MAX(tbCurrencyExchange[ItemNum])),tbCurrencyExchange[],2,FALSE)</f>
        <v>#N/A</v>
      </c>
      <c r="X45" s="21" t="e">
        <f ca="1">VLOOKUP(RANDBETWEEN(1,MAX(tbCurrencyExchange[ItemNum])),tbCurrencyExchange[],4,FALSE)</f>
        <v>#N/A</v>
      </c>
      <c r="Y45" s="21">
        <f t="shared" ca="1" si="4"/>
        <v>7765922.3300000001</v>
      </c>
      <c r="Z45" s="21">
        <f t="shared" ca="1" si="2"/>
        <v>5819094</v>
      </c>
      <c r="AA45" s="26">
        <f t="shared" ca="1" si="3"/>
        <v>162166</v>
      </c>
    </row>
    <row r="46" spans="1:27" x14ac:dyDescent="0.3">
      <c r="A46" s="11">
        <f t="shared" si="5"/>
        <v>45</v>
      </c>
      <c r="B46" s="6" t="str">
        <f ca="1">TEXT(RANDBETWEEN((DATE(2020,1,5)),(DATE(2023,12,23))), VLOOKUP(RANDBETWEEN(1,MAX(tbDate[ItemNum])),tbDate[],2,FALSE))</f>
        <v>06-Sep-2023</v>
      </c>
      <c r="C46" s="6" t="str">
        <f ca="1">_xlfn.CONCAT(
    VLOOKUP(RANDBETWEEN(1,MAX(tbInvoiceNO[ItemNum])),tbInvoiceNO[],2,FALSE),
    TEXT(RANDBETWEEN(20,99999),REPT("0",RANDBETWEEN(4,10))),
    CHAR(RANDBETWEEN(65,90)),
    CHAR(RANDBETWEEN(97,122)))</f>
        <v>#INV078440Tg</v>
      </c>
      <c r="D46" s="6" t="str">
        <f ca="1">_xlfn.CONCAT(VLOOKUP(RANDBETWEEN(1, MAX(tbContactDetails[ItemNum])), tbContactDetails[], 2, FALSE), " - ", TEXT(RANDBETWEEN(7000000, 9999999), " -000-0000"))</f>
        <v>010 -  -721-8517</v>
      </c>
      <c r="E46" s="6" t="str">
        <f ca="1">_xlfn.CONCAT(VLOOKUP(RANDBETWEEN(1, MAX(tbSenders_ContactDetails[ItemNum])), tbSenders_ContactDetails[], 2, FALSE), " - ", TEXT(RANDBETWEEN(7000000, 9999999), " -000-0000"))</f>
        <v>060 -  -781-7046</v>
      </c>
      <c r="F46" s="6" t="str">
        <f ca="1">VLOOKUP(RANDBETWEEN(1,MAX(tbSendersAddress[ItemNum])),tbSendersAddress[],2,FALSE)</f>
        <v>365 Ontdekkers Road,Roodepoort,Gauteng,1709</v>
      </c>
      <c r="G46" s="6" t="str">
        <f ca="1">VLOOKUP(RANDBETWEEN(1,MAX(tbSReceiversAddress8[ItemNum])),tbSReceiversAddress8[],2,FALSE)</f>
        <v>14 Bonanza Street,Gauteng,6442</v>
      </c>
      <c r="H46" s="6" t="str">
        <f ca="1">_xlfn.CONCAT(
    VLOOKUP(RANDBETWEEN(1, MAX(tbPONumbers[ItemNum])), tbPONumbers[], 2, FALSE),
    TEXT(RANDBETWEEN(20, 99999), REPT("0", RANDBETWEEN(4, 10)))
)</f>
        <v>'PO No-0000057397</v>
      </c>
      <c r="I46" t="str">
        <f>DataGenerator!G49</f>
        <v>Coega Development Corporation (Pty) Ltd</v>
      </c>
      <c r="J46" s="6" t="str">
        <f>ItemsTable!A48</f>
        <v>Local Courier Service</v>
      </c>
      <c r="K46" s="6" t="str">
        <f>ItemsTable!B48</f>
        <v>Delivery Services</v>
      </c>
      <c r="L46" s="40">
        <f ca="1">ItemsTable!C48</f>
        <v>975.62</v>
      </c>
      <c r="M46" s="6">
        <f ca="1">ItemsTable!D48</f>
        <v>11</v>
      </c>
      <c r="N46" s="6">
        <f ca="1">ItemsTable!E48</f>
        <v>364</v>
      </c>
      <c r="O46" s="21">
        <f ca="1">ItemsTable!F48</f>
        <v>255.59</v>
      </c>
      <c r="P46" s="21">
        <f ca="1">ItemsTable!G48</f>
        <v>6409.84</v>
      </c>
      <c r="Q46" t="str">
        <f>DataGenerator!K49</f>
        <v>City Of Cape Town</v>
      </c>
      <c r="R46" s="6" t="str">
        <f ca="1">_xlfn.CONCAT(
VLOOKUP(RANDBETWEEN(1,MAX(tbTaxNumb[ItemNum])),tbTaxNumb[],2,FALSE),TEXT(RANDBETWEEN(20,99999),REPT("0",RANDBETWEEN(4,10))))</f>
        <v>PAN:00046027</v>
      </c>
      <c r="S46" s="6" t="str">
        <f ca="1">_xlfn.CONCAT(
VLOOKUP(RANDBETWEEN(1,MAX(tbVAT_Numb[ItemNum])),tbVAT_Numb[],2,FALSE),TEXT(RANDBETWEEN(20,99999),REPT("0",RANDBETWEEN(4,10))))</f>
        <v>VAT #_0083022</v>
      </c>
      <c r="T46" s="6" t="str">
        <f ca="1">VLOOKUP(RANDBETWEEN(1,MAX(tbBank_Names[ItemNum])),tbBank_Names[],2,FALSE)</f>
        <v>FNB</v>
      </c>
      <c r="U46" s="6" t="str">
        <f t="shared" ca="1" si="7"/>
        <v>61573441637</v>
      </c>
      <c r="V46" s="6" t="str">
        <f ca="1">VLOOKUP(RANDBETWEEN(1,MAX(tbCurrency[ItemNum])),tbCurrency[],2,FALSE)</f>
        <v>USD</v>
      </c>
      <c r="W46" s="6" t="e" vm="4">
        <f ca="1">VLOOKUP(RANDBETWEEN(1,MAX(tbCurrencyExchange[ItemNum])),tbCurrencyExchange[],2,FALSE)</f>
        <v>#VALUE!</v>
      </c>
      <c r="X46" s="21" t="e">
        <f ca="1">VLOOKUP(RANDBETWEEN(1,MAX(tbCurrencyExchange[ItemNum])),tbCurrencyExchange[],4,FALSE)</f>
        <v>#N/A</v>
      </c>
      <c r="Y46" s="21">
        <f t="shared" ca="1" si="4"/>
        <v>7341281</v>
      </c>
      <c r="Z46" s="21">
        <f t="shared" ca="1" si="2"/>
        <v>7659248.4199999999</v>
      </c>
      <c r="AA46" s="26">
        <f t="shared" ca="1" si="3"/>
        <v>186149</v>
      </c>
    </row>
    <row r="47" spans="1:27" x14ac:dyDescent="0.3">
      <c r="A47" s="11">
        <f t="shared" si="5"/>
        <v>46</v>
      </c>
      <c r="B47" s="6" t="str">
        <f ca="1">TEXT(RANDBETWEEN((DATE(2020,1,5)),(DATE(2023,12,23))), VLOOKUP(RANDBETWEEN(1,MAX(tbDate[ItemNum])),tbDate[],2,FALSE))</f>
        <v>2023-08-25</v>
      </c>
      <c r="C47" s="6" t="str">
        <f ca="1">_xlfn.CONCAT(
    VLOOKUP(RANDBETWEEN(1,MAX(tbInvoiceNO[ItemNum])),tbInvoiceNO[],2,FALSE),
    TEXT(RANDBETWEEN(20,99999),REPT("0",RANDBETWEEN(4,10))),
    CHAR(RANDBETWEEN(65,90)),
    CHAR(RANDBETWEEN(97,122)))</f>
        <v>INVOICE:07464Er</v>
      </c>
      <c r="D47" s="6" t="str">
        <f ca="1">_xlfn.CONCAT(VLOOKUP(RANDBETWEEN(1, MAX(tbContactDetails[ItemNum])), tbContactDetails[], 2, FALSE), " - ", TEXT(RANDBETWEEN(7000000, 9999999), " -000-0000"))</f>
        <v>00 -  -991-1651</v>
      </c>
      <c r="E47" s="6" t="str">
        <f ca="1">_xlfn.CONCAT(VLOOKUP(RANDBETWEEN(1, MAX(tbSenders_ContactDetails[ItemNum])), tbSenders_ContactDetails[], 2, FALSE), " - ", TEXT(RANDBETWEEN(7000000, 9999999), " -000-0000"))</f>
        <v>060 -  -787-2235</v>
      </c>
      <c r="F47" s="6" t="str">
        <f ca="1">VLOOKUP(RANDBETWEEN(1,MAX(tbSendersAddress[ItemNum])),tbSendersAddress[],2,FALSE)</f>
        <v>32 Denne Crescent,Western Cape,7347</v>
      </c>
      <c r="G47" s="6" t="str">
        <f ca="1">VLOOKUP(RANDBETWEEN(1,MAX(tbSReceiversAddress8[ItemNum])),tbSReceiversAddress8[],2,FALSE)</f>
        <v>14 Bonanza Street,Gauteng,6442</v>
      </c>
      <c r="H47" s="6" t="str">
        <f ca="1">_xlfn.CONCAT(
    VLOOKUP(RANDBETWEEN(1, MAX(tbPONumbers[ItemNum])), tbPONumbers[], 2, FALSE),
    TEXT(RANDBETWEEN(20, 99999), REPT("0", RANDBETWEEN(4, 10)))
)</f>
        <v>NUM-0032452</v>
      </c>
      <c r="I47" t="str">
        <f>DataGenerator!G50</f>
        <v>Department of Water and Sanitation</v>
      </c>
      <c r="J47" s="6" t="str">
        <f>ItemsTable!A49</f>
        <v xml:space="preserve">Basic Buffet Catering </v>
      </c>
      <c r="K47" s="6" t="str">
        <f>ItemsTable!B49</f>
        <v>Catering Services</v>
      </c>
      <c r="L47" s="40">
        <f ca="1">ItemsTable!C49</f>
        <v>299.17</v>
      </c>
      <c r="M47" s="6">
        <f ca="1">ItemsTable!D49</f>
        <v>10</v>
      </c>
      <c r="N47" s="6">
        <f ca="1">ItemsTable!E49</f>
        <v>251</v>
      </c>
      <c r="O47" s="21">
        <f ca="1">ItemsTable!F49</f>
        <v>680.93</v>
      </c>
      <c r="P47" s="21">
        <f ca="1">ItemsTable!G49</f>
        <v>1354.14</v>
      </c>
      <c r="Q47" t="str">
        <f>DataGenerator!K50</f>
        <v>Caritas Schweiz</v>
      </c>
      <c r="R47" s="6" t="str">
        <f ca="1">_xlfn.CONCAT(
VLOOKUP(RANDBETWEEN(1,MAX(tbTaxNumb[ItemNum])),tbTaxNumb[],2,FALSE),TEXT(RANDBETWEEN(20,99999),REPT("0",RANDBETWEEN(4,10))))</f>
        <v>TRN: 089548</v>
      </c>
      <c r="S47" s="6" t="str">
        <f ca="1">_xlfn.CONCAT(
VLOOKUP(RANDBETWEEN(1,MAX(tbVAT_Numb[ItemNum])),tbVAT_Numb[],2,FALSE),TEXT(RANDBETWEEN(20,99999),REPT("0",RANDBETWEEN(4,10))))</f>
        <v>VAT No.0000089290</v>
      </c>
      <c r="T47" s="6" t="str">
        <f ca="1">VLOOKUP(RANDBETWEEN(1,MAX(tbBank_Names[ItemNum])),tbBank_Names[],2,FALSE)</f>
        <v>Empty</v>
      </c>
      <c r="U47" s="6" t="str">
        <f t="shared" ca="1" si="7"/>
        <v>39241325326</v>
      </c>
      <c r="V47" s="6" t="str">
        <f ca="1">VLOOKUP(RANDBETWEEN(1,MAX(tbCurrency[ItemNum])),tbCurrency[],2,FALSE)</f>
        <v>JPY</v>
      </c>
      <c r="W47" s="6" t="e">
        <f ca="1">VLOOKUP(RANDBETWEEN(1,MAX(tbCurrencyExchange[ItemNum])),tbCurrencyExchange[],2,FALSE)</f>
        <v>#N/A</v>
      </c>
      <c r="X47" s="21">
        <f ca="1">VLOOKUP(RANDBETWEEN(1,MAX(tbCurrencyExchange[ItemNum])),tbCurrencyExchange[],4,FALSE)</f>
        <v>1.0800000000000001E-2</v>
      </c>
      <c r="Y47" s="21">
        <f t="shared" ca="1" si="4"/>
        <v>9196261</v>
      </c>
      <c r="Z47" s="21">
        <f t="shared" ca="1" si="2"/>
        <v>7804659.1600000001</v>
      </c>
      <c r="AA47" s="26">
        <f t="shared" ca="1" si="3"/>
        <v>526840</v>
      </c>
    </row>
    <row r="48" spans="1:27" x14ac:dyDescent="0.3">
      <c r="A48" s="11">
        <f t="shared" si="5"/>
        <v>47</v>
      </c>
      <c r="B48" s="6" t="str">
        <f ca="1">TEXT(RANDBETWEEN((DATE(2020,1,5)),(DATE(2023,12,23))), VLOOKUP(RANDBETWEEN(1,MAX(tbDate[ItemNum])),tbDate[],2,FALSE))</f>
        <v>04-September-2023</v>
      </c>
      <c r="C48" s="6" t="str">
        <f ca="1">_xlfn.CONCAT(
    VLOOKUP(RANDBETWEEN(1,MAX(tbInvoiceNO[ItemNum])),tbInvoiceNO[],2,FALSE),
    TEXT(RANDBETWEEN(20,99999),REPT("0",RANDBETWEEN(4,10))),
    CHAR(RANDBETWEEN(65,90)),
    CHAR(RANDBETWEEN(97,122)))</f>
        <v>INVOICE:04511Oz</v>
      </c>
      <c r="D48" s="6" t="str">
        <f ca="1">_xlfn.CONCAT(VLOOKUP(RANDBETWEEN(1, MAX(tbContactDetails[ItemNum])), tbContactDetails[], 2, FALSE), " - ", TEXT(RANDBETWEEN(7000000, 9999999), " -000-0000"))</f>
        <v>060 -  -927-6300</v>
      </c>
      <c r="E48" s="6" t="str">
        <f ca="1">_xlfn.CONCAT(VLOOKUP(RANDBETWEEN(1, MAX(tbSenders_ContactDetails[ItemNum])), tbSenders_ContactDetails[], 2, FALSE), " - ", TEXT(RANDBETWEEN(7000000, 9999999), " -000-0000"))</f>
        <v>+93 -  -853-9102</v>
      </c>
      <c r="F48" s="6" t="str">
        <f ca="1">VLOOKUP(RANDBETWEEN(1,MAX(tbSendersAddress[ItemNum])),tbSendersAddress[],2,FALSE)</f>
        <v>8 Atlantic Beach Drive,City of Cape Town</v>
      </c>
      <c r="G48" s="6" t="str">
        <f ca="1">VLOOKUP(RANDBETWEEN(1,MAX(tbSReceiversAddress8[ItemNum])),tbSReceiversAddress8[],2,FALSE)</f>
        <v>354 Main Street,Gauteng,2008</v>
      </c>
      <c r="H48" s="6" t="str">
        <f ca="1">_xlfn.CONCAT(
    VLOOKUP(RANDBETWEEN(1, MAX(tbPONumbers[ItemNum])), tbPONumbers[], 2, FALSE),
    TEXT(RANDBETWEEN(20, 99999), REPT("0", RANDBETWEEN(4, 10)))
)</f>
        <v>PO_TO-00026684</v>
      </c>
      <c r="I48" t="str">
        <f>DataGenerator!G51</f>
        <v>Tsebo Facilities Solutions</v>
      </c>
      <c r="J48" s="6" t="str">
        <f>ItemsTable!A50</f>
        <v>Website Design</v>
      </c>
      <c r="K48" s="6" t="str">
        <f>ItemsTable!B50</f>
        <v>IT &amp; Web services</v>
      </c>
      <c r="L48" s="40">
        <f ca="1">ItemsTable!C50</f>
        <v>441.48</v>
      </c>
      <c r="M48" s="6">
        <f ca="1">ItemsTable!D50</f>
        <v>3</v>
      </c>
      <c r="N48" s="6">
        <f ca="1">ItemsTable!E50</f>
        <v>363</v>
      </c>
      <c r="O48" s="21">
        <f ca="1">ItemsTable!F50</f>
        <v>906.6</v>
      </c>
      <c r="P48" s="21">
        <f ca="1">ItemsTable!G50</f>
        <v>7281.21</v>
      </c>
      <c r="Q48" t="str">
        <f>DataGenerator!K51</f>
        <v>Air Liquide Large Industries South Africa</v>
      </c>
      <c r="R48" s="6" t="str">
        <f ca="1">_xlfn.CONCAT(
VLOOKUP(RANDBETWEEN(1,MAX(tbTaxNumb[ItemNum])),tbTaxNumb[],2,FALSE),TEXT(RANDBETWEEN(20,99999),REPT("0",RANDBETWEEN(4,10))))</f>
        <v>TRN-0000064409</v>
      </c>
      <c r="S48" s="6" t="str">
        <f ca="1">_xlfn.CONCAT(
VLOOKUP(RANDBETWEEN(1,MAX(tbVAT_Numb[ItemNum])),tbVAT_Numb[],2,FALSE),TEXT(RANDBETWEEN(20,99999),REPT("0",RANDBETWEEN(4,10))))</f>
        <v>#VRN_ 0000014247</v>
      </c>
      <c r="T48" s="6" t="str">
        <f ca="1">VLOOKUP(RANDBETWEEN(1,MAX(tbBank_Names[ItemNum])),tbBank_Names[],2,FALSE)</f>
        <v>Empty</v>
      </c>
      <c r="U48" s="6" t="str">
        <f t="shared" ca="1" si="7"/>
        <v>210246000370</v>
      </c>
      <c r="V48" s="6" t="str">
        <f ca="1">VLOOKUP(RANDBETWEEN(1,MAX(tbCurrency[ItemNum])),tbCurrency[],2,FALSE)</f>
        <v>JPY</v>
      </c>
      <c r="W48" s="6" t="e" vm="5">
        <f ca="1">VLOOKUP(RANDBETWEEN(1,MAX(tbCurrencyExchange[ItemNum])),tbCurrencyExchange[],2,FALSE)</f>
        <v>#VALUE!</v>
      </c>
      <c r="X48" s="21" t="e">
        <f ca="1">VLOOKUP(RANDBETWEEN(1,MAX(tbCurrencyExchange[ItemNum])),tbCurrencyExchange[],4,FALSE)</f>
        <v>#N/A</v>
      </c>
      <c r="Y48" s="21">
        <f t="shared" ca="1" si="4"/>
        <v>4582569.55</v>
      </c>
      <c r="Z48" s="21">
        <f t="shared" ca="1" si="2"/>
        <v>8924627</v>
      </c>
      <c r="AA48" s="26">
        <f t="shared" ca="1" si="3"/>
        <v>938475</v>
      </c>
    </row>
    <row r="49" spans="1:27" x14ac:dyDescent="0.3">
      <c r="A49" s="11">
        <f t="shared" si="5"/>
        <v>48</v>
      </c>
      <c r="B49" s="6" t="str">
        <f ca="1">TEXT(RANDBETWEEN((DATE(2020,1,5)),(DATE(2023,12,23))), VLOOKUP(RANDBETWEEN(1,MAX(tbDate[ItemNum])),tbDate[],2,FALSE))</f>
        <v>November 10, 2023</v>
      </c>
      <c r="C49" s="6" t="str">
        <f ca="1">_xlfn.CONCAT(
    VLOOKUP(RANDBETWEEN(1,MAX(tbInvoiceNO[ItemNum])),tbInvoiceNO[],2,FALSE),
    TEXT(RANDBETWEEN(20,99999),REPT("0",RANDBETWEEN(4,10))),
    CHAR(RANDBETWEEN(65,90)),
    CHAR(RANDBETWEEN(97,122)))</f>
        <v>#NUMB- 0000005406Wz</v>
      </c>
      <c r="D49" s="6" t="str">
        <f ca="1">_xlfn.CONCAT(VLOOKUP(RANDBETWEEN(1, MAX(tbContactDetails[ItemNum])), tbContactDetails[], 2, FALSE), " - ", TEXT(RANDBETWEEN(7000000, 9999999), " -000-0000"))</f>
        <v>095 -  -978-9479</v>
      </c>
      <c r="E49" s="6" t="str">
        <f ca="1">_xlfn.CONCAT(VLOOKUP(RANDBETWEEN(1, MAX(tbSenders_ContactDetails[ItemNum])), tbSenders_ContactDetails[], 2, FALSE), " - ", TEXT(RANDBETWEEN(7000000, 9999999), " -000-0000"))</f>
        <v>021 -  -821-6041</v>
      </c>
      <c r="F49" s="6" t="str">
        <f ca="1">VLOOKUP(RANDBETWEEN(1,MAX(tbSendersAddress[ItemNum])),tbSendersAddress[],2,FALSE)</f>
        <v>14 Bonanza Street,2092</v>
      </c>
      <c r="G49" s="6" t="str">
        <f ca="1">VLOOKUP(RANDBETWEEN(1,MAX(tbSReceiversAddress8[ItemNum])),tbSReceiversAddress8[],2,FALSE)</f>
        <v>23 Martin Close,2054</v>
      </c>
      <c r="H49" s="6" t="str">
        <f ca="1">_xlfn.CONCAT(
    VLOOKUP(RANDBETWEEN(1, MAX(tbPONumbers[ItemNum])), tbPONumbers[], 2, FALSE),
    TEXT(RANDBETWEEN(20, 99999), REPT("0", RANDBETWEEN(4, 10)))
)</f>
        <v>PO No.22076</v>
      </c>
      <c r="I49" t="str">
        <f>DataGenerator!G52</f>
        <v>Mayuriza Pty Ltd</v>
      </c>
      <c r="J49" s="6" t="str">
        <f>ItemsTable!A51</f>
        <v>Social Media Graphics</v>
      </c>
      <c r="K49" s="6" t="str">
        <f>ItemsTable!B51</f>
        <v>Graphic Design</v>
      </c>
      <c r="L49" s="40">
        <f ca="1">ItemsTable!C51</f>
        <v>909.31</v>
      </c>
      <c r="M49" s="6">
        <f ca="1">ItemsTable!D51</f>
        <v>9</v>
      </c>
      <c r="N49" s="6">
        <f ca="1">ItemsTable!E51</f>
        <v>113</v>
      </c>
      <c r="O49" s="21">
        <f ca="1">ItemsTable!F51</f>
        <v>587.03</v>
      </c>
      <c r="P49" s="21">
        <f ca="1">ItemsTable!G51</f>
        <v>163.08000000000001</v>
      </c>
      <c r="Q49" t="str">
        <f>DataGenerator!K52</f>
        <v>Nike South Africa (Pty) Ltd</v>
      </c>
      <c r="R49" s="6" t="str">
        <f ca="1">_xlfn.CONCAT(
VLOOKUP(RANDBETWEEN(1,MAX(tbTaxNumb[ItemNum])),tbTaxNumb[],2,FALSE),TEXT(RANDBETWEEN(20,99999),REPT("0",RANDBETWEEN(4,10))))</f>
        <v>#CRN - 044219</v>
      </c>
      <c r="S49" s="6" t="str">
        <f ca="1">_xlfn.CONCAT(
VLOOKUP(RANDBETWEEN(1,MAX(tbVAT_Numb[ItemNum])),tbVAT_Numb[],2,FALSE),TEXT(RANDBETWEEN(20,99999),REPT("0",RANDBETWEEN(4,10))))</f>
        <v>NUM-43545</v>
      </c>
      <c r="T49" s="6" t="str">
        <f ca="1">VLOOKUP(RANDBETWEEN(1,MAX(tbBank_Names[ItemNum])),tbBank_Names[],2,FALSE)</f>
        <v>FNB</v>
      </c>
      <c r="U49" s="6" t="str">
        <f t="shared" ca="1" si="7"/>
        <v>18116635876</v>
      </c>
      <c r="V49" s="6" t="str">
        <f ca="1">VLOOKUP(RANDBETWEEN(1,MAX(tbCurrency[ItemNum])),tbCurrency[],2,FALSE)</f>
        <v>JPY</v>
      </c>
      <c r="W49" s="6" t="e" vm="1">
        <f ca="1">VLOOKUP(RANDBETWEEN(1,MAX(tbCurrencyExchange[ItemNum])),tbCurrencyExchange[],2,FALSE)</f>
        <v>#VALUE!</v>
      </c>
      <c r="X49" s="21" t="e">
        <f ca="1">VLOOKUP(RANDBETWEEN(1,MAX(tbCurrencyExchange[ItemNum])),tbCurrencyExchange[],4,FALSE)</f>
        <v>#N/A</v>
      </c>
      <c r="Y49" s="21">
        <f t="shared" ca="1" si="4"/>
        <v>4128582.1</v>
      </c>
      <c r="Z49" s="21">
        <f t="shared" ca="1" si="2"/>
        <v>5041577.6100000003</v>
      </c>
      <c r="AA49" s="26">
        <f t="shared" ca="1" si="3"/>
        <v>175393</v>
      </c>
    </row>
    <row r="50" spans="1:27" x14ac:dyDescent="0.3">
      <c r="A50" s="11">
        <f t="shared" si="5"/>
        <v>49</v>
      </c>
      <c r="B50" s="6" t="str">
        <f ca="1">TEXT(RANDBETWEEN((DATE(2020,1,5)),(DATE(2023,12,23))), VLOOKUP(RANDBETWEEN(1,MAX(tbDate[ItemNum])),tbDate[],2,FALSE))</f>
        <v>12-February-2021</v>
      </c>
      <c r="C50" s="6" t="str">
        <f ca="1">_xlfn.CONCAT(
    VLOOKUP(RANDBETWEEN(1,MAX(tbInvoiceNO[ItemNum])),tbInvoiceNO[],2,FALSE),
    TEXT(RANDBETWEEN(20,99999),REPT("0",RANDBETWEEN(4,10))),
    CHAR(RANDBETWEEN(65,90)),
    CHAR(RANDBETWEEN(97,122)))</f>
        <v>#-16661Kw</v>
      </c>
      <c r="D50" s="6" t="str">
        <f ca="1">_xlfn.CONCAT(VLOOKUP(RANDBETWEEN(1, MAX(tbContactDetails[ItemNum])), tbContactDetails[], 2, FALSE), " - ", TEXT(RANDBETWEEN(7000000, 9999999), " -000-0000"))</f>
        <v>(+213) -  -977-6833</v>
      </c>
      <c r="E50" s="6" t="str">
        <f ca="1">_xlfn.CONCAT(VLOOKUP(RANDBETWEEN(1, MAX(tbSenders_ContactDetails[ItemNum])), tbSenders_ContactDetails[], 2, FALSE), " - ", TEXT(RANDBETWEEN(7000000, 9999999), " -000-0000"))</f>
        <v>015 -  -847-5793</v>
      </c>
      <c r="F50" s="6" t="str">
        <f ca="1">VLOOKUP(RANDBETWEEN(1,MAX(tbSendersAddress[ItemNum])),tbSendersAddress[],2,FALSE)</f>
        <v>1 Westcliff Drive,Gauteng,2001</v>
      </c>
      <c r="G50" s="6" t="str">
        <f ca="1">VLOOKUP(RANDBETWEEN(1,MAX(tbSReceiversAddress8[ItemNum])),tbSReceiversAddress8[],2,FALSE)</f>
        <v>Sheetmetal Crafts, 28 Ffennell Road</v>
      </c>
      <c r="H50" s="6" t="str">
        <f ca="1">_xlfn.CONCAT(
    VLOOKUP(RANDBETWEEN(1, MAX(tbPONumbers[ItemNum])), tbPONumbers[], 2, FALSE),
    TEXT(RANDBETWEEN(20, 99999), REPT("0", RANDBETWEEN(4, 10)))
)</f>
        <v>PON-97121</v>
      </c>
      <c r="I50" t="str">
        <f>DataGenerator!G53</f>
        <v>Samsung Electronics South Africa (Pty) Ltd</v>
      </c>
      <c r="J50" s="6" t="str">
        <f>ItemsTable!A52</f>
        <v>Armed Security Guard</v>
      </c>
      <c r="K50" s="6" t="str">
        <f>ItemsTable!B52</f>
        <v>Security Services</v>
      </c>
      <c r="L50" s="40">
        <f ca="1">ItemsTable!C52</f>
        <v>443.49</v>
      </c>
      <c r="M50" s="6">
        <f ca="1">ItemsTable!D52</f>
        <v>3</v>
      </c>
      <c r="N50" s="6">
        <f ca="1">ItemsTable!E52</f>
        <v>236</v>
      </c>
      <c r="O50" s="21">
        <f ca="1">ItemsTable!F52</f>
        <v>101.57</v>
      </c>
      <c r="P50" s="21">
        <f ca="1">ItemsTable!G52</f>
        <v>2212.79</v>
      </c>
      <c r="Q50" t="str">
        <f>DataGenerator!K53</f>
        <v>Bluefields centre for Challenge Funds (Pty) Ltd</v>
      </c>
      <c r="R50" s="6" t="str">
        <f ca="1">_xlfn.CONCAT(
VLOOKUP(RANDBETWEEN(1,MAX(tbTaxNumb[ItemNum])),tbTaxNumb[],2,FALSE),TEXT(RANDBETWEEN(20,99999),REPT("0",RANDBETWEEN(4,10))))</f>
        <v>PAN:74914</v>
      </c>
      <c r="S50" s="6" t="str">
        <f ca="1">_xlfn.CONCAT(
VLOOKUP(RANDBETWEEN(1,MAX(tbVAT_Numb[ItemNum])),tbVAT_Numb[],2,FALSE),TEXT(RANDBETWEEN(20,99999),REPT("0",RANDBETWEEN(4,10))))</f>
        <v>VAT_NUM_099078</v>
      </c>
      <c r="T50" s="6" t="str">
        <f ca="1">VLOOKUP(RANDBETWEEN(1,MAX(tbBank_Names[ItemNum])),tbBank_Names[],2,FALSE)</f>
        <v>FNB</v>
      </c>
      <c r="U50" s="6" t="str">
        <f t="shared" ca="1" si="7"/>
        <v>326411000370</v>
      </c>
      <c r="V50" s="6" t="str">
        <f ca="1">VLOOKUP(RANDBETWEEN(1,MAX(tbCurrency[ItemNum])),tbCurrency[],2,FALSE)</f>
        <v>JPY</v>
      </c>
      <c r="W50" s="6" t="e">
        <f ca="1">VLOOKUP(RANDBETWEEN(1,MAX(tbCurrencyExchange[ItemNum])),tbCurrencyExchange[],2,FALSE)</f>
        <v>#N/A</v>
      </c>
      <c r="X50" s="21" t="e">
        <f ca="1">VLOOKUP(RANDBETWEEN(1,MAX(tbCurrencyExchange[ItemNum])),tbCurrencyExchange[],4,FALSE)</f>
        <v>#N/A</v>
      </c>
      <c r="Y50" s="21">
        <f t="shared" ca="1" si="4"/>
        <v>2943662.39</v>
      </c>
      <c r="Z50" s="21">
        <f t="shared" ca="1" si="2"/>
        <v>2482300.15</v>
      </c>
      <c r="AA50" s="26">
        <f t="shared" ca="1" si="3"/>
        <v>322970</v>
      </c>
    </row>
    <row r="51" spans="1:27" x14ac:dyDescent="0.3">
      <c r="A51" s="11">
        <f t="shared" si="5"/>
        <v>50</v>
      </c>
      <c r="B51" s="6" t="str">
        <f ca="1">TEXT(RANDBETWEEN((DATE(2020,1,5)),(DATE(2023,12,23))), VLOOKUP(RANDBETWEEN(1,MAX(tbDate[ItemNum])),tbDate[],2,FALSE))</f>
        <v>2023/06/10</v>
      </c>
      <c r="C51" s="6" t="str">
        <f ca="1">_xlfn.CONCAT(
    VLOOKUP(RANDBETWEEN(1,MAX(tbInvoiceNO[ItemNum])),tbInvoiceNO[],2,FALSE),
    TEXT(RANDBETWEEN(20,99999),REPT("0",RANDBETWEEN(4,10))),
    CHAR(RANDBETWEEN(65,90)),
    CHAR(RANDBETWEEN(97,122)))</f>
        <v>INV_00094856Va</v>
      </c>
      <c r="D51" s="6" t="str">
        <f ca="1">_xlfn.CONCAT(VLOOKUP(RANDBETWEEN(1, MAX(tbContactDetails[ItemNum])), tbContactDetails[], 2, FALSE), " - ", TEXT(RANDBETWEEN(7000000, 9999999), " -000-0000"))</f>
        <v>071 -  -929-1188</v>
      </c>
      <c r="E51" s="6" t="str">
        <f ca="1">_xlfn.CONCAT(VLOOKUP(RANDBETWEEN(1, MAX(tbSenders_ContactDetails[ItemNum])), tbSenders_ContactDetails[], 2, FALSE), " - ", TEXT(RANDBETWEEN(7000000, 9999999), " -000-0000"))</f>
        <v>+27 -  -791-8080</v>
      </c>
      <c r="F51" s="6" t="str">
        <f ca="1">VLOOKUP(RANDBETWEEN(1,MAX(tbSendersAddress[ItemNum])),tbSendersAddress[],2,FALSE)</f>
        <v>8 Atlantic Beach Drive,City of Cape Town</v>
      </c>
      <c r="G51" s="6" t="str">
        <f ca="1">VLOOKUP(RANDBETWEEN(1,MAX(tbSReceiversAddress8[ItemNum])),tbSReceiversAddress8[],2,FALSE)</f>
        <v>Sheetmetal Crafts, 28 Ffennell Road</v>
      </c>
      <c r="H51" s="6" t="str">
        <f ca="1">_xlfn.CONCAT(
    VLOOKUP(RANDBETWEEN(1, MAX(tbPONumbers[ItemNum])), tbPONumbers[], 2, FALSE),
    TEXT(RANDBETWEEN(20, 99999), REPT("0", RANDBETWEEN(4, 10)))
)</f>
        <v>'PO No_086694</v>
      </c>
      <c r="I51" t="str">
        <f>DataGenerator!G54</f>
        <v>Shoprite Checkers (Pty) Ltd</v>
      </c>
      <c r="J51" s="6" t="str">
        <f>ItemsTable!A53</f>
        <v xml:space="preserve">Basic Buffet Catering </v>
      </c>
      <c r="K51" s="6" t="str">
        <f>ItemsTable!B53</f>
        <v>Catering Services</v>
      </c>
      <c r="L51" s="40">
        <f ca="1">ItemsTable!C53</f>
        <v>18.18</v>
      </c>
      <c r="M51" s="6">
        <f ca="1">ItemsTable!D53</f>
        <v>9</v>
      </c>
      <c r="N51" s="6">
        <f ca="1">ItemsTable!E53</f>
        <v>10</v>
      </c>
      <c r="O51" s="21">
        <f ca="1">ItemsTable!F53</f>
        <v>757.08</v>
      </c>
      <c r="P51" s="21">
        <f ca="1">ItemsTable!G53</f>
        <v>1887.75</v>
      </c>
      <c r="Q51" t="str">
        <f>DataGenerator!K54</f>
        <v>Tatu Connect Limited</v>
      </c>
      <c r="R51" s="6" t="str">
        <f ca="1">_xlfn.CONCAT(
VLOOKUP(RANDBETWEEN(1,MAX(tbTaxNumb[ItemNum])),tbTaxNumb[],2,FALSE),TEXT(RANDBETWEEN(20,99999),REPT("0",RANDBETWEEN(4,10))))</f>
        <v>TRN_29730</v>
      </c>
      <c r="S51" s="6" t="str">
        <f ca="1">_xlfn.CONCAT(
VLOOKUP(RANDBETWEEN(1,MAX(tbVAT_Numb[ItemNum])),tbVAT_Numb[],2,FALSE),TEXT(RANDBETWEEN(20,99999),REPT("0",RANDBETWEEN(4,10))))</f>
        <v>VAT_NUM_02064</v>
      </c>
      <c r="T51" s="6" t="str">
        <f ca="1">VLOOKUP(RANDBETWEEN(1,MAX(tbBank_Names[ItemNum])),tbBank_Names[],2,FALSE)</f>
        <v>ABSA</v>
      </c>
      <c r="U51" s="6" t="str">
        <f t="shared" ca="1" si="7"/>
        <v>68944544340</v>
      </c>
      <c r="V51" s="6" t="str">
        <f ca="1">VLOOKUP(RANDBETWEEN(1,MAX(tbCurrency[ItemNum])),tbCurrency[],2,FALSE)</f>
        <v>ZAR</v>
      </c>
      <c r="W51" s="6" t="e" vm="5">
        <f ca="1">VLOOKUP(RANDBETWEEN(1,MAX(tbCurrencyExchange[ItemNum])),tbCurrencyExchange[],2,FALSE)</f>
        <v>#VALUE!</v>
      </c>
      <c r="X51" s="21" t="e">
        <f ca="1">VLOOKUP(RANDBETWEEN(1,MAX(tbCurrencyExchange[ItemNum])),tbCurrencyExchange[],4,FALSE)</f>
        <v>#N/A</v>
      </c>
      <c r="Y51" s="21">
        <f t="shared" ca="1" si="4"/>
        <v>7706204</v>
      </c>
      <c r="Z51" s="21">
        <f t="shared" ca="1" si="2"/>
        <v>4384993</v>
      </c>
      <c r="AA51" s="26">
        <f t="shared" ca="1" si="3"/>
        <v>655208</v>
      </c>
    </row>
    <row r="52" spans="1:27" x14ac:dyDescent="0.3">
      <c r="A52" s="11">
        <f t="shared" si="5"/>
        <v>51</v>
      </c>
      <c r="B52" s="6" t="str">
        <f ca="1">TEXT(RANDBETWEEN((DATE(2020,1,5)),(DATE(2023,12,23))), VLOOKUP(RANDBETWEEN(1,MAX(tbDate[ItemNum])),tbDate[],2,FALSE))</f>
        <v>19-08-2023</v>
      </c>
      <c r="C52" s="6" t="str">
        <f ca="1">_xlfn.CONCAT(
    VLOOKUP(RANDBETWEEN(1,MAX(tbInvoiceNO[ItemNum])),tbInvoiceNO[],2,FALSE),
    TEXT(RANDBETWEEN(20,99999),REPT("0",RANDBETWEEN(4,10))),
    CHAR(RANDBETWEEN(65,90)),
    CHAR(RANDBETWEEN(97,122)))</f>
        <v>B-84658Yi</v>
      </c>
      <c r="D52" s="6" t="str">
        <f ca="1">_xlfn.CONCAT(VLOOKUP(RANDBETWEEN(1, MAX(tbContactDetails[ItemNum])), tbContactDetails[], 2, FALSE), " - ", TEXT(RANDBETWEEN(7000000, 9999999), " -000-0000"))</f>
        <v>071 -  -892-9745</v>
      </c>
      <c r="E52" s="6" t="str">
        <f ca="1">_xlfn.CONCAT(VLOOKUP(RANDBETWEEN(1, MAX(tbSenders_ContactDetails[ItemNum])), tbSenders_ContactDetails[], 2, FALSE), " - ", TEXT(RANDBETWEEN(7000000, 9999999), " -000-0000"))</f>
        <v>068 -  -731-6976</v>
      </c>
      <c r="F52" s="6" t="str">
        <f ca="1">VLOOKUP(RANDBETWEEN(1,MAX(tbSendersAddress[ItemNum])),tbSendersAddress[],2,FALSE)</f>
        <v>Pakalolo Table View, 14 Beach Boulevard,7433</v>
      </c>
      <c r="G52" s="6" t="str">
        <f ca="1">VLOOKUP(RANDBETWEEN(1,MAX(tbSReceiversAddress8[ItemNum])),tbSReceiversAddress8[],2,FALSE)</f>
        <v>14 Bonanza Street,Gauteng,6442</v>
      </c>
      <c r="H52" s="6" t="str">
        <f ca="1">_xlfn.CONCAT(
    VLOOKUP(RANDBETWEEN(1, MAX(tbPONumbers[ItemNum])), tbPONumbers[], 2, FALSE),
    TEXT(RANDBETWEEN(20, 99999), REPT("0", RANDBETWEEN(4, 10)))
)</f>
        <v>'PO No_050094</v>
      </c>
      <c r="I52" t="str">
        <f>DataGenerator!G55</f>
        <v>Life Healthcare Group (Pty) Ltd</v>
      </c>
      <c r="J52" s="6" t="str">
        <f>ItemsTable!A54</f>
        <v>Social Media Graphics</v>
      </c>
      <c r="K52" s="6" t="str">
        <f>ItemsTable!B54</f>
        <v>Graphic Design</v>
      </c>
      <c r="L52" s="40">
        <f ca="1">ItemsTable!C54</f>
        <v>202.18</v>
      </c>
      <c r="M52" s="6">
        <f ca="1">ItemsTable!D54</f>
        <v>10</v>
      </c>
      <c r="N52" s="6">
        <f ca="1">ItemsTable!E54</f>
        <v>443</v>
      </c>
      <c r="O52" s="21">
        <f ca="1">ItemsTable!F54</f>
        <v>549.76</v>
      </c>
      <c r="P52" s="21">
        <f ca="1">ItemsTable!G54</f>
        <v>575.88</v>
      </c>
      <c r="Q52" t="str">
        <f>DataGenerator!K55</f>
        <v>Agility Channel (Pty) Ltd</v>
      </c>
      <c r="R52" s="6" t="str">
        <f ca="1">_xlfn.CONCAT(
VLOOKUP(RANDBETWEEN(1,MAX(tbTaxNumb[ItemNum])),tbTaxNumb[],2,FALSE),TEXT(RANDBETWEEN(20,99999),REPT("0",RANDBETWEEN(4,10))))</f>
        <v>#CRN - 00097405</v>
      </c>
      <c r="S52" s="6" t="str">
        <f ca="1">_xlfn.CONCAT(
VLOOKUP(RANDBETWEEN(1,MAX(tbVAT_Numb[ItemNum])),tbVAT_Numb[],2,FALSE),TEXT(RANDBETWEEN(20,99999),REPT("0",RANDBETWEEN(4,10))))</f>
        <v>VAT_NUM_091022</v>
      </c>
      <c r="T52" s="6" t="str">
        <f ca="1">VLOOKUP(RANDBETWEEN(1,MAX(tbBank_Names[ItemNum])),tbBank_Names[],2,FALSE)</f>
        <v>ABSA</v>
      </c>
      <c r="U52" s="6" t="str">
        <f t="shared" ca="1" si="7"/>
        <v>215099000370</v>
      </c>
      <c r="V52" s="6" t="str">
        <f ca="1">VLOOKUP(RANDBETWEEN(1,MAX(tbCurrency[ItemNum])),tbCurrency[],2,FALSE)</f>
        <v>ZAR</v>
      </c>
      <c r="W52" s="6" t="e">
        <f ca="1">VLOOKUP(RANDBETWEEN(1,MAX(tbCurrencyExchange[ItemNum])),tbCurrencyExchange[],2,FALSE)</f>
        <v>#N/A</v>
      </c>
      <c r="X52" s="21" t="e">
        <f ca="1">VLOOKUP(RANDBETWEEN(1,MAX(tbCurrencyExchange[ItemNum])),tbCurrencyExchange[],4,FALSE)</f>
        <v>#N/A</v>
      </c>
      <c r="Y52" s="21">
        <f t="shared" ca="1" si="4"/>
        <v>5177054.04</v>
      </c>
      <c r="Z52" s="21">
        <f t="shared" ca="1" si="2"/>
        <v>1371832</v>
      </c>
      <c r="AA52" s="26">
        <f t="shared" ca="1" si="3"/>
        <v>8400</v>
      </c>
    </row>
    <row r="53" spans="1:27" x14ac:dyDescent="0.3">
      <c r="A53" s="11">
        <f t="shared" si="5"/>
        <v>52</v>
      </c>
      <c r="B53" s="6" t="str">
        <f ca="1">TEXT(RANDBETWEEN((DATE(2020,1,5)),(DATE(2023,12,23))), VLOOKUP(RANDBETWEEN(1,MAX(tbDate[ItemNum])),tbDate[],2,FALSE))</f>
        <v>Nov 30, 2020</v>
      </c>
      <c r="C53" s="6" t="str">
        <f ca="1">_xlfn.CONCAT(
    VLOOKUP(RANDBETWEEN(1,MAX(tbInvoiceNO[ItemNum])),tbInvoiceNO[],2,FALSE),
    TEXT(RANDBETWEEN(20,99999),REPT("0",RANDBETWEEN(4,10))),
    CHAR(RANDBETWEEN(65,90)),
    CHAR(RANDBETWEEN(97,122)))</f>
        <v>INV-0000030482Oy</v>
      </c>
      <c r="D53" s="6" t="str">
        <f ca="1">_xlfn.CONCAT(VLOOKUP(RANDBETWEEN(1, MAX(tbContactDetails[ItemNum])), tbContactDetails[], 2, FALSE), " - ", TEXT(RANDBETWEEN(7000000, 9999999), " -000-0000"))</f>
        <v>(+214) -  -870-6249</v>
      </c>
      <c r="E53" s="6" t="str">
        <f ca="1">_xlfn.CONCAT(VLOOKUP(RANDBETWEEN(1, MAX(tbSenders_ContactDetails[ItemNum])), tbSenders_ContactDetails[], 2, FALSE), " - ", TEXT(RANDBETWEEN(7000000, 9999999), " -000-0000"))</f>
        <v>015 -  -966-0322</v>
      </c>
      <c r="F53" s="6" t="str">
        <f ca="1">VLOOKUP(RANDBETWEEN(1,MAX(tbSendersAddress[ItemNum])),tbSendersAddress[],2,FALSE)</f>
        <v>Witzands Aquifer Nature Reserve, 1 Dassenberg Drive</v>
      </c>
      <c r="G53" s="6" t="str">
        <f ca="1">VLOOKUP(RANDBETWEEN(1,MAX(tbSReceiversAddress8[ItemNum])),tbSReceiversAddress8[],2,FALSE)</f>
        <v>23 Martin Close,CPT, 6478</v>
      </c>
      <c r="H53" s="6" t="str">
        <f ca="1">_xlfn.CONCAT(
    VLOOKUP(RANDBETWEEN(1, MAX(tbPONumbers[ItemNum])), tbPONumbers[], 2, FALSE),
    TEXT(RANDBETWEEN(20, 99999), REPT("0", RANDBETWEEN(4, 10)))
)</f>
        <v>## 000058462</v>
      </c>
      <c r="I53" t="str">
        <f>DataGenerator!G56</f>
        <v>Corruseal Corrugated Gauteng (Pty) Ltd</v>
      </c>
      <c r="J53" s="6" t="str">
        <f>ItemsTable!A55</f>
        <v>Event Photography</v>
      </c>
      <c r="K53" s="6" t="str">
        <f>ItemsTable!B55</f>
        <v>Photography</v>
      </c>
      <c r="L53" s="40">
        <f ca="1">ItemsTable!C55</f>
        <v>438.63</v>
      </c>
      <c r="M53" s="6">
        <f ca="1">ItemsTable!D55</f>
        <v>4</v>
      </c>
      <c r="N53" s="6">
        <f ca="1">ItemsTable!E55</f>
        <v>151</v>
      </c>
      <c r="O53" s="21">
        <f ca="1">ItemsTable!F55</f>
        <v>271.07</v>
      </c>
      <c r="P53" s="21">
        <f ca="1">ItemsTable!G55</f>
        <v>3400.89</v>
      </c>
      <c r="Q53" t="str">
        <f>DataGenerator!K56</f>
        <v>Commission de Surveillance du Secteur Financier</v>
      </c>
      <c r="R53" s="6" t="str">
        <f ca="1">_xlfn.CONCAT(
VLOOKUP(RANDBETWEEN(1,MAX(tbTaxNumb[ItemNum])),tbTaxNumb[],2,FALSE),TEXT(RANDBETWEEN(20,99999),REPT("0",RANDBETWEEN(4,10))))</f>
        <v>Tax _Num_0063820</v>
      </c>
      <c r="S53" s="6" t="str">
        <f ca="1">_xlfn.CONCAT(
VLOOKUP(RANDBETWEEN(1,MAX(tbVAT_Numb[ItemNum])),tbVAT_Numb[],2,FALSE),TEXT(RANDBETWEEN(20,99999),REPT("0",RANDBETWEEN(4,10))))</f>
        <v>VAT ID:  0030356</v>
      </c>
      <c r="T53" s="6" t="str">
        <f ca="1">VLOOKUP(RANDBETWEEN(1,MAX(tbBank_Names[ItemNum])),tbBank_Names[],2,FALSE)</f>
        <v>Capitec</v>
      </c>
      <c r="U53" s="6" t="str">
        <f t="shared" ca="1" si="7"/>
        <v>1512554</v>
      </c>
      <c r="V53" s="6" t="str">
        <f ca="1">VLOOKUP(RANDBETWEEN(1,MAX(tbCurrency[ItemNum])),tbCurrency[],2,FALSE)</f>
        <v>USD</v>
      </c>
      <c r="W53" s="6" t="e">
        <f ca="1">VLOOKUP(RANDBETWEEN(1,MAX(tbCurrencyExchange[ItemNum])),tbCurrencyExchange[],2,FALSE)</f>
        <v>#N/A</v>
      </c>
      <c r="X53" s="21" t="e">
        <f ca="1">VLOOKUP(RANDBETWEEN(1,MAX(tbCurrencyExchange[ItemNum])),tbCurrencyExchange[],4,FALSE)</f>
        <v>#N/A</v>
      </c>
      <c r="Y53" s="21">
        <f t="shared" ca="1" si="4"/>
        <v>2494627.02</v>
      </c>
      <c r="Z53" s="21">
        <f t="shared" ca="1" si="2"/>
        <v>883376.65</v>
      </c>
      <c r="AA53" s="26">
        <f t="shared" ca="1" si="3"/>
        <v>311925</v>
      </c>
    </row>
    <row r="54" spans="1:27" x14ac:dyDescent="0.3">
      <c r="A54" s="11">
        <f t="shared" si="5"/>
        <v>53</v>
      </c>
      <c r="B54" s="6" t="str">
        <f ca="1">TEXT(RANDBETWEEN((DATE(2020,1,5)),(DATE(2023,12,23))), VLOOKUP(RANDBETWEEN(1,MAX(tbDate[ItemNum])),tbDate[],2,FALSE))</f>
        <v>10/29/23</v>
      </c>
      <c r="C54" s="6" t="str">
        <f ca="1">_xlfn.CONCAT(
    VLOOKUP(RANDBETWEEN(1,MAX(tbInvoiceNO[ItemNum])),tbInvoiceNO[],2,FALSE),
    TEXT(RANDBETWEEN(20,99999),REPT("0",RANDBETWEEN(4,10))),
    CHAR(RANDBETWEEN(65,90)),
    CHAR(RANDBETWEEN(97,122)))</f>
        <v>B-08587Uh</v>
      </c>
      <c r="D54" s="6" t="str">
        <f ca="1">_xlfn.CONCAT(VLOOKUP(RANDBETWEEN(1, MAX(tbContactDetails[ItemNum])), tbContactDetails[], 2, FALSE), " - ", TEXT(RANDBETWEEN(7000000, 9999999), " -000-0000"))</f>
        <v>00 -  -992-1566</v>
      </c>
      <c r="E54" s="6" t="str">
        <f ca="1">_xlfn.CONCAT(VLOOKUP(RANDBETWEEN(1, MAX(tbSenders_ContactDetails[ItemNum])), tbSenders_ContactDetails[], 2, FALSE), " - ", TEXT(RANDBETWEEN(7000000, 9999999), " -000-0000"))</f>
        <v>(+214) -  -773-2251</v>
      </c>
      <c r="F54" s="6" t="str">
        <f ca="1">VLOOKUP(RANDBETWEEN(1,MAX(tbSendersAddress[ItemNum])),tbSendersAddress[],2,FALSE)</f>
        <v>32 Denne Crescent,Western Cape,7347</v>
      </c>
      <c r="G54" s="6" t="str">
        <f ca="1">VLOOKUP(RANDBETWEEN(1,MAX(tbSReceiversAddress8[ItemNum])),tbSReceiversAddress8[],2,FALSE)</f>
        <v>365 Ontdekkers Road, Roodepoort</v>
      </c>
      <c r="H54" s="6" t="str">
        <f ca="1">_xlfn.CONCAT(
    VLOOKUP(RANDBETWEEN(1, MAX(tbPONumbers[ItemNum])), tbPONumbers[], 2, FALSE),
    TEXT(RANDBETWEEN(20, 99999), REPT("0", RANDBETWEEN(4, 10)))
)</f>
        <v>NUM-013782</v>
      </c>
      <c r="I54" t="str">
        <f>DataGenerator!G57</f>
        <v>Department of Infrastructure</v>
      </c>
      <c r="J54" s="6" t="str">
        <f>ItemsTable!A56</f>
        <v>Business Cards</v>
      </c>
      <c r="K54" s="6" t="str">
        <f>ItemsTable!B56</f>
        <v>Graphic Design</v>
      </c>
      <c r="L54" s="40">
        <f ca="1">ItemsTable!C56</f>
        <v>63.75</v>
      </c>
      <c r="M54" s="6">
        <f ca="1">ItemsTable!D56</f>
        <v>5</v>
      </c>
      <c r="N54" s="6">
        <f ca="1">ItemsTable!E56</f>
        <v>206</v>
      </c>
      <c r="O54" s="21">
        <f ca="1">ItemsTable!F56</f>
        <v>248.34</v>
      </c>
      <c r="P54" s="21">
        <f ca="1">ItemsTable!G56</f>
        <v>2062.96</v>
      </c>
      <c r="Q54" t="str">
        <f>DataGenerator!K57</f>
        <v>Red Alert TSS (Pty)</v>
      </c>
      <c r="R54" s="6" t="str">
        <f ca="1">_xlfn.CONCAT(
VLOOKUP(RANDBETWEEN(1,MAX(tbTaxNumb[ItemNum])),tbTaxNumb[],2,FALSE),TEXT(RANDBETWEEN(20,99999),REPT("0",RANDBETWEEN(4,10))))</f>
        <v>#TAX - 00086715</v>
      </c>
      <c r="S54" s="6" t="str">
        <f ca="1">_xlfn.CONCAT(
VLOOKUP(RANDBETWEEN(1,MAX(tbVAT_Numb[ItemNum])),tbVAT_Numb[],2,FALSE),TEXT(RANDBETWEEN(20,99999),REPT("0",RANDBETWEEN(4,10))))</f>
        <v>VRN - 0013244</v>
      </c>
      <c r="T54" s="6" t="str">
        <f ca="1">VLOOKUP(RANDBETWEEN(1,MAX(tbBank_Names[ItemNum])),tbBank_Names[],2,FALSE)</f>
        <v>NedBank</v>
      </c>
      <c r="U54" s="6" t="str">
        <f t="shared" ca="1" si="7"/>
        <v>8267735</v>
      </c>
      <c r="V54" s="6" t="str">
        <f ca="1">VLOOKUP(RANDBETWEEN(1,MAX(tbCurrency[ItemNum])),tbCurrency[],2,FALSE)</f>
        <v>ZAR</v>
      </c>
      <c r="W54" s="6" t="e">
        <f ca="1">VLOOKUP(RANDBETWEEN(1,MAX(tbCurrencyExchange[ItemNum])),tbCurrencyExchange[],2,FALSE)</f>
        <v>#N/A</v>
      </c>
      <c r="X54" s="21" t="e">
        <f ca="1">VLOOKUP(RANDBETWEEN(1,MAX(tbCurrencyExchange[ItemNum])),tbCurrencyExchange[],4,FALSE)</f>
        <v>#N/A</v>
      </c>
      <c r="Y54" s="21">
        <f t="shared" ca="1" si="4"/>
        <v>3684545.64</v>
      </c>
      <c r="Z54" s="21">
        <f t="shared" ca="1" si="2"/>
        <v>8895568</v>
      </c>
      <c r="AA54" s="26">
        <f t="shared" ca="1" si="3"/>
        <v>904403</v>
      </c>
    </row>
    <row r="55" spans="1:27" x14ac:dyDescent="0.3">
      <c r="A55" s="11">
        <f t="shared" si="5"/>
        <v>54</v>
      </c>
      <c r="B55" s="6" t="str">
        <f ca="1">TEXT(RANDBETWEEN((DATE(2020,1,5)),(DATE(2023,12,23))), VLOOKUP(RANDBETWEEN(1,MAX(tbDate[ItemNum])),tbDate[],2,FALSE))</f>
        <v>10-May-2021</v>
      </c>
      <c r="C55" s="6" t="str">
        <f ca="1">_xlfn.CONCAT(
    VLOOKUP(RANDBETWEEN(1,MAX(tbInvoiceNO[ItemNum])),tbInvoiceNO[],2,FALSE),
    TEXT(RANDBETWEEN(20,99999),REPT("0",RANDBETWEEN(4,10))),
    CHAR(RANDBETWEEN(65,90)),
    CHAR(RANDBETWEEN(97,122)))</f>
        <v>#-037318Ui</v>
      </c>
      <c r="D55" s="6" t="str">
        <f ca="1">_xlfn.CONCAT(VLOOKUP(RANDBETWEEN(1, MAX(tbContactDetails[ItemNum])), tbContactDetails[], 2, FALSE), " - ", TEXT(RANDBETWEEN(7000000, 9999999), " -000-0000"))</f>
        <v>071 -  -953-2582</v>
      </c>
      <c r="E55" s="6" t="str">
        <f ca="1">_xlfn.CONCAT(VLOOKUP(RANDBETWEEN(1, MAX(tbSenders_ContactDetails[ItemNum])), tbSenders_ContactDetails[], 2, FALSE), " - ", TEXT(RANDBETWEEN(7000000, 9999999), " -000-0000"))</f>
        <v>071 -  -834-7019</v>
      </c>
      <c r="F55" s="6" t="str">
        <f ca="1">VLOOKUP(RANDBETWEEN(1,MAX(tbSendersAddress[ItemNum])),tbSendersAddress[],2,FALSE)</f>
        <v>8 Atlantic Beach Drive,City of Cape Town</v>
      </c>
      <c r="G55" s="6" t="str">
        <f ca="1">VLOOKUP(RANDBETWEEN(1,MAX(tbSReceiversAddress8[ItemNum])),tbSReceiversAddress8[],2,FALSE)</f>
        <v>Sheetmetal Crafts, 28 Ffennell Road</v>
      </c>
      <c r="H55" s="6" t="str">
        <f ca="1">_xlfn.CONCAT(
    VLOOKUP(RANDBETWEEN(1, MAX(tbPONumbers[ItemNum])), tbPONumbers[], 2, FALSE),
    TEXT(RANDBETWEEN(20, 99999), REPT("0", RANDBETWEEN(4, 10)))
)</f>
        <v>#@_45789</v>
      </c>
      <c r="I55" t="str">
        <f>DataGenerator!G58</f>
        <v>Gijima Holdings (Pty) Ltd</v>
      </c>
      <c r="J55" s="6" t="str">
        <f>ItemsTable!A57</f>
        <v>Asian Fusion Catering</v>
      </c>
      <c r="K55" s="6" t="str">
        <f>ItemsTable!B57</f>
        <v>Themed Catering Services</v>
      </c>
      <c r="L55" s="40">
        <f ca="1">ItemsTable!C57</f>
        <v>452.86</v>
      </c>
      <c r="M55" s="6">
        <f ca="1">ItemsTable!D57</f>
        <v>8</v>
      </c>
      <c r="N55" s="6">
        <f ca="1">ItemsTable!E57</f>
        <v>267</v>
      </c>
      <c r="O55" s="21">
        <f ca="1">ItemsTable!F57</f>
        <v>993.39</v>
      </c>
      <c r="P55" s="21">
        <f ca="1">ItemsTable!G57</f>
        <v>1596.25</v>
      </c>
      <c r="Q55" t="str">
        <f>DataGenerator!K58</f>
        <v>Cogence (Pty) Limited</v>
      </c>
      <c r="R55" s="6" t="str">
        <f ca="1">_xlfn.CONCAT(
VLOOKUP(RANDBETWEEN(1,MAX(tbTaxNumb[ItemNum])),tbTaxNumb[],2,FALSE),TEXT(RANDBETWEEN(20,99999),REPT("0",RANDBETWEEN(4,10))))</f>
        <v># 038948</v>
      </c>
      <c r="S55" s="6" t="str">
        <f ca="1">_xlfn.CONCAT(
VLOOKUP(RANDBETWEEN(1,MAX(tbVAT_Numb[ItemNum])),tbVAT_Numb[],2,FALSE),TEXT(RANDBETWEEN(20,99999),REPT("0",RANDBETWEEN(4,10))))</f>
        <v>VAT ID:  019690</v>
      </c>
      <c r="T55" s="6" t="str">
        <f ca="1">VLOOKUP(RANDBETWEEN(1,MAX(tbBank_Names[ItemNum])),tbBank_Names[],2,FALSE)</f>
        <v>ABSA</v>
      </c>
      <c r="U55" s="6" t="str">
        <f t="shared" ca="1" si="7"/>
        <v>14910762474</v>
      </c>
      <c r="V55" s="6" t="str">
        <f ca="1">VLOOKUP(RANDBETWEEN(1,MAX(tbCurrency[ItemNum])),tbCurrency[],2,FALSE)</f>
        <v>GBP</v>
      </c>
      <c r="W55" s="6" t="e" vm="5">
        <f ca="1">VLOOKUP(RANDBETWEEN(1,MAX(tbCurrencyExchange[ItemNum])),tbCurrencyExchange[],2,FALSE)</f>
        <v>#VALUE!</v>
      </c>
      <c r="X55" s="21" t="e">
        <f ca="1">VLOOKUP(RANDBETWEEN(1,MAX(tbCurrencyExchange[ItemNum])),tbCurrencyExchange[],4,FALSE)</f>
        <v>#N/A</v>
      </c>
      <c r="Y55" s="21">
        <f t="shared" ca="1" si="4"/>
        <v>7740283.8300000001</v>
      </c>
      <c r="Z55" s="21">
        <f t="shared" ca="1" si="2"/>
        <v>7227363</v>
      </c>
      <c r="AA55" s="26">
        <f t="shared" ca="1" si="3"/>
        <v>199322</v>
      </c>
    </row>
    <row r="56" spans="1:27" x14ac:dyDescent="0.3">
      <c r="A56" s="11">
        <f>ROW()-1</f>
        <v>55</v>
      </c>
      <c r="B56" s="6" t="str">
        <f ca="1">TEXT(RANDBETWEEN((DATE(2020,1,5)),(DATE(2023,12,23))), VLOOKUP(RANDBETWEEN(1,MAX(tbDate[ItemNum])),tbDate[],2,FALSE))</f>
        <v>01/08/20</v>
      </c>
      <c r="C56" s="6" t="str">
        <f ca="1">_xlfn.CONCAT(
    VLOOKUP(RANDBETWEEN(1,MAX(tbInvoiceNO[ItemNum])),tbInvoiceNO[],2,FALSE),
    TEXT(RANDBETWEEN(20,99999),REPT("0",RANDBETWEEN(4,10))),
    CHAR(RANDBETWEEN(65,90)),
    CHAR(RANDBETWEEN(97,122)))</f>
        <v>BILL_54945Wm</v>
      </c>
      <c r="D56" s="6" t="str">
        <f ca="1">_xlfn.CONCAT(VLOOKUP(RANDBETWEEN(1, MAX(tbContactDetails[ItemNum])), tbContactDetails[], 2, FALSE), " - ", TEXT(RANDBETWEEN(7000000, 9999999), " -000-0000"))</f>
        <v>(+213) -  -826-0100</v>
      </c>
      <c r="E56" s="6" t="str">
        <f ca="1">_xlfn.CONCAT(VLOOKUP(RANDBETWEEN(1, MAX(tbSenders_ContactDetails[ItemNum])), tbSenders_ContactDetails[], 2, FALSE), " - ", TEXT(RANDBETWEEN(7000000, 9999999), " -000-0000"))</f>
        <v>080 -  -738-8096</v>
      </c>
      <c r="F56" s="6" t="str">
        <f ca="1">VLOOKUP(RANDBETWEEN(1,MAX(tbSendersAddress[ItemNum])),tbSendersAddress[],2,FALSE)</f>
        <v>Valley Primary School, Jip De Jager Drive,7530</v>
      </c>
      <c r="G56" s="6" t="str">
        <f ca="1">VLOOKUP(RANDBETWEEN(1,MAX(tbSReceiversAddress8[ItemNum])),tbSReceiversAddress8[],2,FALSE)</f>
        <v>354 Main Street,Gauteng,2008</v>
      </c>
      <c r="H56" s="6" t="str">
        <f ca="1">_xlfn.CONCAT(
    VLOOKUP(RANDBETWEEN(1, MAX(tbPONumbers[ItemNum])), tbPONumbers[], 2, FALSE),
    TEXT(RANDBETWEEN(20, 99999), REPT("0", RANDBETWEEN(4, 10)))
)</f>
        <v>#PO- 0000089013</v>
      </c>
      <c r="I56" t="str">
        <f>DataGenerator!G59</f>
        <v>ABB South Africa (Pty) Ltd</v>
      </c>
      <c r="J56" s="6" t="str">
        <f>ItemsTable!A58</f>
        <v>A5 Flyers</v>
      </c>
      <c r="K56" s="6" t="str">
        <f>ItemsTable!B58</f>
        <v>Printing Services</v>
      </c>
      <c r="L56" s="40">
        <f ca="1">ItemsTable!C58</f>
        <v>314.81</v>
      </c>
      <c r="M56" s="6">
        <f ca="1">ItemsTable!D58</f>
        <v>4</v>
      </c>
      <c r="N56" s="6">
        <f ca="1">ItemsTable!E58</f>
        <v>54</v>
      </c>
      <c r="O56" s="21">
        <f ca="1">ItemsTable!F58</f>
        <v>554.70000000000005</v>
      </c>
      <c r="P56" s="21">
        <f ca="1">ItemsTable!G58</f>
        <v>7713.67</v>
      </c>
      <c r="Q56" t="str">
        <f>DataGenerator!K59</f>
        <v>Value Logistics (Pty) Ltd</v>
      </c>
      <c r="R56" s="6" t="str">
        <f ca="1">_xlfn.CONCAT(
VLOOKUP(RANDBETWEEN(1,MAX(tbTaxNumb[ItemNum])),tbTaxNumb[],2,FALSE),TEXT(RANDBETWEEN(20,99999),REPT("0",RANDBETWEEN(4,10))))</f>
        <v>## -0054804</v>
      </c>
      <c r="S56" s="6" t="str">
        <f ca="1">_xlfn.CONCAT(
VLOOKUP(RANDBETWEEN(1,MAX(tbVAT_Numb[ItemNum])),tbVAT_Numb[],2,FALSE),TEXT(RANDBETWEEN(20,99999),REPT("0",RANDBETWEEN(4,10))))</f>
        <v>@VAT_#_040331</v>
      </c>
      <c r="T56" s="6" t="str">
        <f ca="1">VLOOKUP(RANDBETWEEN(1,MAX(tbBank_Names[ItemNum])),tbBank_Names[],2,FALSE)</f>
        <v>NedBank</v>
      </c>
      <c r="U56" s="6" t="str">
        <f t="shared" ca="1" si="7"/>
        <v>75028658</v>
      </c>
      <c r="V56" s="6" t="str">
        <f ca="1">VLOOKUP(RANDBETWEEN(1,MAX(tbCurrency[ItemNum])),tbCurrency[],2,FALSE)</f>
        <v>EUR</v>
      </c>
      <c r="W56" s="6" t="e" vm="5">
        <f ca="1">VLOOKUP(RANDBETWEEN(1,MAX(tbCurrencyExchange[ItemNum])),tbCurrencyExchange[],2,FALSE)</f>
        <v>#VALUE!</v>
      </c>
      <c r="X56" s="21" t="e">
        <f ca="1">VLOOKUP(RANDBETWEEN(1,MAX(tbCurrencyExchange[ItemNum])),tbCurrencyExchange[],4,FALSE)</f>
        <v>#N/A</v>
      </c>
      <c r="Y56" s="21">
        <f t="shared" ca="1" si="4"/>
        <v>723129.65</v>
      </c>
      <c r="Z56" s="21">
        <f t="shared" ca="1" si="2"/>
        <v>9339997.3900000006</v>
      </c>
      <c r="AA56" s="26">
        <f t="shared" ca="1" si="3"/>
        <v>685895</v>
      </c>
    </row>
    <row r="57" spans="1:27" x14ac:dyDescent="0.3">
      <c r="A57" s="11">
        <f t="shared" si="5"/>
        <v>56</v>
      </c>
      <c r="B57" s="6" t="str">
        <f ca="1">TEXT(RANDBETWEEN((DATE(2020,1,5)),(DATE(2023,12,23))), VLOOKUP(RANDBETWEEN(1,MAX(tbDate[ItemNum])),tbDate[],2,FALSE))</f>
        <v>02-06-2023</v>
      </c>
      <c r="C57" s="6" t="str">
        <f ca="1">_xlfn.CONCAT(
    VLOOKUP(RANDBETWEEN(1,MAX(tbInvoiceNO[ItemNum])),tbInvoiceNO[],2,FALSE),
    TEXT(RANDBETWEEN(20,99999),REPT("0",RANDBETWEEN(4,10))),
    CHAR(RANDBETWEEN(65,90)),
    CHAR(RANDBETWEEN(97,122)))</f>
        <v>#NUMB- 0000081417Ut</v>
      </c>
      <c r="D57" s="6" t="str">
        <f ca="1">_xlfn.CONCAT(VLOOKUP(RANDBETWEEN(1, MAX(tbContactDetails[ItemNum])), tbContactDetails[], 2, FALSE), " - ", TEXT(RANDBETWEEN(7000000, 9999999), " -000-0000"))</f>
        <v>015 -  -847-7573</v>
      </c>
      <c r="E57" s="6" t="str">
        <f ca="1">_xlfn.CONCAT(VLOOKUP(RANDBETWEEN(1, MAX(tbSenders_ContactDetails[ItemNum])), tbSenders_ContactDetails[], 2, FALSE), " - ", TEXT(RANDBETWEEN(7000000, 9999999), " -000-0000"))</f>
        <v>060 -  -827-0752</v>
      </c>
      <c r="F57" s="6" t="str">
        <f ca="1">VLOOKUP(RANDBETWEEN(1,MAX(tbSendersAddress[ItemNum])),tbSendersAddress[],2,FALSE)</f>
        <v>1 Westcliff Drive,Gauteng,2001</v>
      </c>
      <c r="G57" s="6" t="str">
        <f ca="1">VLOOKUP(RANDBETWEEN(1,MAX(tbSReceiversAddress8[ItemNum])),tbSReceiversAddress8[],2,FALSE)</f>
        <v>4406 Pilane Street,Soweto,</v>
      </c>
      <c r="H57" s="6" t="str">
        <f ca="1">_xlfn.CONCAT(
    VLOOKUP(RANDBETWEEN(1, MAX(tbPONumbers[ItemNum])), tbPONumbers[], 2, FALSE),
    TEXT(RANDBETWEEN(20, 99999), REPT("0", RANDBETWEEN(4, 10)))
)</f>
        <v>PON-0000020468</v>
      </c>
      <c r="I57" t="str">
        <f>DataGenerator!G60</f>
        <v>Agility Holdings (Pty) Ltd</v>
      </c>
      <c r="J57" s="6" t="str">
        <f>ItemsTable!A59</f>
        <v>Financial Consulting</v>
      </c>
      <c r="K57" s="6" t="str">
        <f>ItemsTable!B59</f>
        <v>Consultation</v>
      </c>
      <c r="L57" s="40">
        <f ca="1">ItemsTable!C59</f>
        <v>93.88</v>
      </c>
      <c r="M57" s="6">
        <f ca="1">ItemsTable!D59</f>
        <v>2</v>
      </c>
      <c r="N57" s="6">
        <f ca="1">ItemsTable!E59</f>
        <v>44</v>
      </c>
      <c r="O57" s="21">
        <f ca="1">ItemsTable!F59</f>
        <v>800.8</v>
      </c>
      <c r="P57" s="21">
        <f ca="1">ItemsTable!G59</f>
        <v>6946.59</v>
      </c>
      <c r="Q57" t="str">
        <f>DataGenerator!K60</f>
        <v>Esayidi FET College Centre</v>
      </c>
      <c r="R57" s="6" t="str">
        <f ca="1">_xlfn.CONCAT(
VLOOKUP(RANDBETWEEN(1,MAX(tbTaxNumb[ItemNum])),tbTaxNumb[],2,FALSE),TEXT(RANDBETWEEN(20,99999),REPT("0",RANDBETWEEN(4,10))))</f>
        <v>TRN_0000096760</v>
      </c>
      <c r="S57" s="6" t="str">
        <f ca="1">_xlfn.CONCAT(
VLOOKUP(RANDBETWEEN(1,MAX(tbVAT_Numb[ItemNum])),tbVAT_Numb[],2,FALSE),TEXT(RANDBETWEEN(20,99999),REPT("0",RANDBETWEEN(4,10))))</f>
        <v>## 07302</v>
      </c>
      <c r="T57" s="6" t="str">
        <f ca="1">VLOOKUP(RANDBETWEEN(1,MAX(tbBank_Names[ItemNum])),tbBank_Names[],2,FALSE)</f>
        <v>Capitec</v>
      </c>
      <c r="U57" s="6" t="str">
        <f t="shared" ca="1" si="7"/>
        <v>6223444</v>
      </c>
      <c r="V57" s="6" t="str">
        <f ca="1">VLOOKUP(RANDBETWEEN(1,MAX(tbCurrency[ItemNum])),tbCurrency[],2,FALSE)</f>
        <v>ZAR</v>
      </c>
      <c r="W57" s="6" t="e">
        <f ca="1">VLOOKUP(RANDBETWEEN(1,MAX(tbCurrencyExchange[ItemNum])),tbCurrencyExchange[],2,FALSE)</f>
        <v>#N/A</v>
      </c>
      <c r="X57" s="21" t="e">
        <f ca="1">VLOOKUP(RANDBETWEEN(1,MAX(tbCurrencyExchange[ItemNum])),tbCurrencyExchange[],4,FALSE)</f>
        <v>#N/A</v>
      </c>
      <c r="Y57" s="21">
        <f t="shared" ca="1" si="4"/>
        <v>7581114</v>
      </c>
      <c r="Z57" s="21">
        <f t="shared" ca="1" si="2"/>
        <v>1313022</v>
      </c>
      <c r="AA57" s="26">
        <f t="shared" ca="1" si="3"/>
        <v>747620</v>
      </c>
    </row>
    <row r="58" spans="1:27" x14ac:dyDescent="0.3">
      <c r="A58" s="11">
        <f t="shared" si="5"/>
        <v>57</v>
      </c>
      <c r="B58" s="6" t="str">
        <f ca="1">TEXT(RANDBETWEEN((DATE(2020,1,5)),(DATE(2023,12,23))), VLOOKUP(RANDBETWEEN(1,MAX(tbDate[ItemNum])),tbDate[],2,FALSE))</f>
        <v>12-11-2020</v>
      </c>
      <c r="C58" s="6" t="str">
        <f ca="1">_xlfn.CONCAT(
    VLOOKUP(RANDBETWEEN(1,MAX(tbInvoiceNO[ItemNum])),tbInvoiceNO[],2,FALSE),
    TEXT(RANDBETWEEN(20,99999),REPT("0",RANDBETWEEN(4,10))),
    CHAR(RANDBETWEEN(65,90)),
    CHAR(RANDBETWEEN(97,122)))</f>
        <v>B-097952Dw</v>
      </c>
      <c r="D58" s="6" t="str">
        <f ca="1">_xlfn.CONCAT(VLOOKUP(RANDBETWEEN(1, MAX(tbContactDetails[ItemNum])), tbContactDetails[], 2, FALSE), " - ", TEXT(RANDBETWEEN(7000000, 9999999), " -000-0000"))</f>
        <v>071 -  -729-2065</v>
      </c>
      <c r="E58" s="6" t="str">
        <f ca="1">_xlfn.CONCAT(VLOOKUP(RANDBETWEEN(1, MAX(tbSenders_ContactDetails[ItemNum])), tbSenders_ContactDetails[], 2, FALSE), " - ", TEXT(RANDBETWEEN(7000000, 9999999), " -000-0000"))</f>
        <v>064 -  -716-8810</v>
      </c>
      <c r="F58" s="6" t="str">
        <f ca="1">VLOOKUP(RANDBETWEEN(1,MAX(tbSendersAddress[ItemNum])),tbSendersAddress[],2,FALSE)</f>
        <v>365 Ontdekkers Road,Roodepoort,Gauteng,1709</v>
      </c>
      <c r="G58" s="6" t="str">
        <f ca="1">VLOOKUP(RANDBETWEEN(1,MAX(tbSReceiversAddress8[ItemNum])),tbSReceiversAddress8[],2,FALSE)</f>
        <v>4406 Pilane Street,Soweto,</v>
      </c>
      <c r="H58" s="6" t="str">
        <f ca="1">_xlfn.CONCAT(
    VLOOKUP(RANDBETWEEN(1, MAX(tbPONumbers[ItemNum])), tbPONumbers[], 2, FALSE),
    TEXT(RANDBETWEEN(20, 99999), REPT("0", RANDBETWEEN(4, 10)))
)</f>
        <v>#PO- 000049522</v>
      </c>
      <c r="I58" t="str">
        <f>DataGenerator!G61</f>
        <v>Isanti Glass 1 (Pty) Ltd</v>
      </c>
      <c r="J58" s="6" t="str">
        <f>ItemsTable!A60</f>
        <v>Financial Consulting</v>
      </c>
      <c r="K58" s="6" t="str">
        <f>ItemsTable!B60</f>
        <v>Consultation</v>
      </c>
      <c r="L58" s="40">
        <f ca="1">ItemsTable!C60</f>
        <v>773.03</v>
      </c>
      <c r="M58" s="6">
        <f ca="1">ItemsTable!D60</f>
        <v>8</v>
      </c>
      <c r="N58" s="6">
        <f ca="1">ItemsTable!E60</f>
        <v>479</v>
      </c>
      <c r="O58" s="21">
        <f ca="1">ItemsTable!F60</f>
        <v>831.37</v>
      </c>
      <c r="P58" s="21">
        <f ca="1">ItemsTable!G60</f>
        <v>1775.25</v>
      </c>
      <c r="Q58" t="str">
        <f>DataGenerator!K61</f>
        <v>Clover (Pty)Ltd</v>
      </c>
      <c r="R58" s="6" t="str">
        <f ca="1">_xlfn.CONCAT(
VLOOKUP(RANDBETWEEN(1,MAX(tbTaxNumb[ItemNum])),tbTaxNumb[],2,FALSE),TEXT(RANDBETWEEN(20,99999),REPT("0",RANDBETWEEN(4,10))))</f>
        <v>Tax _Num_00027387</v>
      </c>
      <c r="S58" s="6" t="str">
        <f ca="1">_xlfn.CONCAT(
VLOOKUP(RANDBETWEEN(1,MAX(tbVAT_Numb[ItemNum])),tbVAT_Numb[],2,FALSE),TEXT(RANDBETWEEN(20,99999),REPT("0",RANDBETWEEN(4,10))))</f>
        <v>#VAT000034438</v>
      </c>
      <c r="T58" s="6" t="str">
        <f ca="1">VLOOKUP(RANDBETWEEN(1,MAX(tbBank_Names[ItemNum])),tbBank_Names[],2,FALSE)</f>
        <v>Standard Bank</v>
      </c>
      <c r="U58" s="6" t="str">
        <f t="shared" ca="1" si="7"/>
        <v>4900954</v>
      </c>
      <c r="V58" s="6" t="str">
        <f ca="1">VLOOKUP(RANDBETWEEN(1,MAX(tbCurrency[ItemNum])),tbCurrency[],2,FALSE)</f>
        <v>JPY</v>
      </c>
      <c r="W58" s="6" t="e" vm="4">
        <f ca="1">VLOOKUP(RANDBETWEEN(1,MAX(tbCurrencyExchange[ItemNum])),tbCurrencyExchange[],2,FALSE)</f>
        <v>#VALUE!</v>
      </c>
      <c r="X58" s="21">
        <f ca="1">VLOOKUP(RANDBETWEEN(1,MAX(tbCurrencyExchange[ItemNum])),tbCurrencyExchange[],4,FALSE)</f>
        <v>5.4000000000000003E-3</v>
      </c>
      <c r="Y58" s="21">
        <f t="shared" ca="1" si="4"/>
        <v>1628519</v>
      </c>
      <c r="Z58" s="21">
        <f t="shared" ca="1" si="2"/>
        <v>4519706.4000000004</v>
      </c>
      <c r="AA58" s="26">
        <f t="shared" ca="1" si="3"/>
        <v>852012</v>
      </c>
    </row>
    <row r="59" spans="1:27" x14ac:dyDescent="0.3">
      <c r="A59" s="11">
        <f t="shared" si="5"/>
        <v>58</v>
      </c>
      <c r="B59" s="6" t="str">
        <f ca="1">TEXT(RANDBETWEEN((DATE(2020,1,5)),(DATE(2023,12,23))), VLOOKUP(RANDBETWEEN(1,MAX(tbDate[ItemNum])),tbDate[],2,FALSE))</f>
        <v>01/26/2022</v>
      </c>
      <c r="C59" s="6" t="str">
        <f ca="1">_xlfn.CONCAT(
    VLOOKUP(RANDBETWEEN(1,MAX(tbInvoiceNO[ItemNum])),tbInvoiceNO[],2,FALSE),
    TEXT(RANDBETWEEN(20,99999),REPT("0",RANDBETWEEN(4,10))),
    CHAR(RANDBETWEEN(65,90)),
    CHAR(RANDBETWEEN(97,122)))</f>
        <v>INV-000092570Dn</v>
      </c>
      <c r="D59" s="6" t="str">
        <f ca="1">_xlfn.CONCAT(VLOOKUP(RANDBETWEEN(1, MAX(tbContactDetails[ItemNum])), tbContactDetails[], 2, FALSE), " - ", TEXT(RANDBETWEEN(7000000, 9999999), " -000-0000"))</f>
        <v>071 -  -866-8701</v>
      </c>
      <c r="E59" s="6" t="str">
        <f ca="1">_xlfn.CONCAT(VLOOKUP(RANDBETWEEN(1, MAX(tbSenders_ContactDetails[ItemNum])), tbSenders_ContactDetails[], 2, FALSE), " - ", TEXT(RANDBETWEEN(7000000, 9999999), " -000-0000"))</f>
        <v>095 -  -787-6609</v>
      </c>
      <c r="F59" s="6" t="str">
        <f ca="1">VLOOKUP(RANDBETWEEN(1,MAX(tbSendersAddress[ItemNum])),tbSendersAddress[],2,FALSE)</f>
        <v>1 Westcliff Drive,Gauteng,2001</v>
      </c>
      <c r="G59" s="6" t="str">
        <f ca="1">VLOOKUP(RANDBETWEEN(1,MAX(tbSReceiversAddress8[ItemNum])),tbSReceiversAddress8[],2,FALSE)</f>
        <v>23 Martin Close,2054</v>
      </c>
      <c r="H59" s="6" t="str">
        <f ca="1">_xlfn.CONCAT(
    VLOOKUP(RANDBETWEEN(1, MAX(tbPONumbers[ItemNum])), tbPONumbers[], 2, FALSE),
    TEXT(RANDBETWEEN(20, 99999), REPT("0", RANDBETWEEN(4, 10)))
)</f>
        <v>'PO No-00049236</v>
      </c>
      <c r="I59" t="str">
        <f>DataGenerator!G62</f>
        <v>Tsogo Sun Casinos (Pty) Ltd - t/a Monte Casino</v>
      </c>
      <c r="J59" s="6" t="str">
        <f>ItemsTable!A61</f>
        <v xml:space="preserve">Formal Sit-Down Dinner </v>
      </c>
      <c r="K59" s="6" t="str">
        <f>ItemsTable!B61</f>
        <v>Catering Services</v>
      </c>
      <c r="L59" s="40">
        <f ca="1">ItemsTable!C61</f>
        <v>489.41</v>
      </c>
      <c r="M59" s="6">
        <f ca="1">ItemsTable!D61</f>
        <v>11</v>
      </c>
      <c r="N59" s="6">
        <f ca="1">ItemsTable!E61</f>
        <v>119</v>
      </c>
      <c r="O59" s="21">
        <f ca="1">ItemsTable!F61</f>
        <v>602.38</v>
      </c>
      <c r="P59" s="21">
        <f ca="1">ItemsTable!G61</f>
        <v>6006.85</v>
      </c>
      <c r="Q59" t="str">
        <f>DataGenerator!K62</f>
        <v>Aveng Grinaker-LTA</v>
      </c>
      <c r="R59" s="6" t="str">
        <f ca="1">_xlfn.CONCAT(
VLOOKUP(RANDBETWEEN(1,MAX(tbTaxNumb[ItemNum])),tbTaxNumb[],2,FALSE),TEXT(RANDBETWEEN(20,99999),REPT("0",RANDBETWEEN(4,10))))</f>
        <v>## -084212</v>
      </c>
      <c r="S59" s="6" t="str">
        <f ca="1">_xlfn.CONCAT(
VLOOKUP(RANDBETWEEN(1,MAX(tbVAT_Numb[ItemNum])),tbVAT_Numb[],2,FALSE),TEXT(RANDBETWEEN(20,99999),REPT("0",RANDBETWEEN(4,10))))</f>
        <v>@VAT_#_0000088016</v>
      </c>
      <c r="T59" s="6" t="str">
        <f ca="1">VLOOKUP(RANDBETWEEN(1,MAX(tbBank_Names[ItemNum])),tbBank_Names[],2,FALSE)</f>
        <v>Standard Bank</v>
      </c>
      <c r="U59" s="6" t="str">
        <f t="shared" ca="1" si="7"/>
        <v>375736000370</v>
      </c>
      <c r="V59" s="6" t="str">
        <f ca="1">VLOOKUP(RANDBETWEEN(1,MAX(tbCurrency[ItemNum])),tbCurrency[],2,FALSE)</f>
        <v>GBP</v>
      </c>
      <c r="W59" s="6" t="e">
        <f ca="1">VLOOKUP(RANDBETWEEN(1,MAX(tbCurrencyExchange[ItemNum])),tbCurrencyExchange[],2,FALSE)</f>
        <v>#N/A</v>
      </c>
      <c r="X59" s="21" t="e">
        <f ca="1">VLOOKUP(RANDBETWEEN(1,MAX(tbCurrencyExchange[ItemNum])),tbCurrencyExchange[],4,FALSE)</f>
        <v>#N/A</v>
      </c>
      <c r="Y59" s="21">
        <f t="shared" ca="1" si="4"/>
        <v>1118688</v>
      </c>
      <c r="Z59" s="21">
        <f t="shared" ca="1" si="2"/>
        <v>6931904.3899999997</v>
      </c>
      <c r="AA59" s="26">
        <f t="shared" ca="1" si="3"/>
        <v>212841</v>
      </c>
    </row>
    <row r="60" spans="1:27" x14ac:dyDescent="0.3">
      <c r="A60" s="11">
        <f t="shared" si="5"/>
        <v>59</v>
      </c>
      <c r="B60" s="6" t="str">
        <f ca="1">TEXT(RANDBETWEEN((DATE(2020,1,5)),(DATE(2023,12,23))), VLOOKUP(RANDBETWEEN(1,MAX(tbDate[ItemNum])),tbDate[],2,FALSE))</f>
        <v>22 Nov-2022</v>
      </c>
      <c r="C60" s="6" t="str">
        <f ca="1">_xlfn.CONCAT(
    VLOOKUP(RANDBETWEEN(1,MAX(tbInvoiceNO[ItemNum])),tbInvoiceNO[],2,FALSE),
    TEXT(RANDBETWEEN(20,99999),REPT("0",RANDBETWEEN(4,10))),
    CHAR(RANDBETWEEN(65,90)),
    CHAR(RANDBETWEEN(97,122)))</f>
        <v>BILL_TO-0000036833Qe</v>
      </c>
      <c r="D60" s="6" t="str">
        <f ca="1">_xlfn.CONCAT(VLOOKUP(RANDBETWEEN(1, MAX(tbContactDetails[ItemNum])), tbContactDetails[], 2, FALSE), " - ", TEXT(RANDBETWEEN(7000000, 9999999), " -000-0000"))</f>
        <v>060 -  -964-6676</v>
      </c>
      <c r="E60" s="6" t="str">
        <f ca="1">_xlfn.CONCAT(VLOOKUP(RANDBETWEEN(1, MAX(tbSenders_ContactDetails[ItemNum])), tbSenders_ContactDetails[], 2, FALSE), " - ", TEXT(RANDBETWEEN(7000000, 9999999), " -000-0000"))</f>
        <v>071 -  -830-9931</v>
      </c>
      <c r="F60" s="6" t="str">
        <f ca="1">VLOOKUP(RANDBETWEEN(1,MAX(tbSendersAddress[ItemNum])),tbSendersAddress[],2,FALSE)</f>
        <v>4 Southern Right Circle,City of Cape Town,7579</v>
      </c>
      <c r="G60" s="6" t="str">
        <f ca="1">VLOOKUP(RANDBETWEEN(1,MAX(tbSReceiversAddress8[ItemNum])),tbSReceiversAddress8[],2,FALSE)</f>
        <v>14 Bonanza Street,Gauteng,6442</v>
      </c>
      <c r="H60" s="6" t="str">
        <f ca="1">_xlfn.CONCAT(
    VLOOKUP(RANDBETWEEN(1, MAX(tbPONumbers[ItemNum])), tbPONumbers[], 2, FALSE),
    TEXT(RANDBETWEEN(20, 99999), REPT("0", RANDBETWEEN(4, 10)))
)</f>
        <v>PO_TO-62660</v>
      </c>
      <c r="I60" t="str">
        <f>DataGenerator!G63</f>
        <v>THE SPAR GROUP LTD</v>
      </c>
      <c r="J60" s="6" t="str">
        <f>ItemsTable!A62</f>
        <v>Same-Day Delivery</v>
      </c>
      <c r="K60" s="6" t="str">
        <f>ItemsTable!B62</f>
        <v>Delivery Services</v>
      </c>
      <c r="L60" s="40">
        <f ca="1">ItemsTable!C62</f>
        <v>940.52</v>
      </c>
      <c r="M60" s="6">
        <f ca="1">ItemsTable!D62</f>
        <v>1</v>
      </c>
      <c r="N60" s="6">
        <f ca="1">ItemsTable!E62</f>
        <v>470</v>
      </c>
      <c r="O60" s="21">
        <f ca="1">ItemsTable!F62</f>
        <v>404.54</v>
      </c>
      <c r="P60" s="21">
        <f ca="1">ItemsTable!G62</f>
        <v>736.15</v>
      </c>
      <c r="Q60" t="str">
        <f>DataGenerator!K63</f>
        <v>Hanley Energy Ltd.</v>
      </c>
      <c r="R60" s="6" t="str">
        <f ca="1">_xlfn.CONCAT(
VLOOKUP(RANDBETWEEN(1,MAX(tbTaxNumb[ItemNum])),tbTaxNumb[],2,FALSE),TEXT(RANDBETWEEN(20,99999),REPT("0",RANDBETWEEN(4,10))))</f>
        <v>TRN: 98942</v>
      </c>
      <c r="S60" s="6" t="str">
        <f ca="1">_xlfn.CONCAT(
VLOOKUP(RANDBETWEEN(1,MAX(tbVAT_Numb[ItemNum])),tbVAT_Numb[],2,FALSE),TEXT(RANDBETWEEN(20,99999),REPT("0",RANDBETWEEN(4,10))))</f>
        <v>VRN - 0047721</v>
      </c>
      <c r="T60" s="6" t="str">
        <f ca="1">VLOOKUP(RANDBETWEEN(1,MAX(tbBank_Names[ItemNum])),tbBank_Names[],2,FALSE)</f>
        <v>FNB</v>
      </c>
      <c r="U60" s="6" t="str">
        <f t="shared" ca="1" si="7"/>
        <v>784909000370</v>
      </c>
      <c r="V60" s="6" t="str">
        <f ca="1">VLOOKUP(RANDBETWEEN(1,MAX(tbCurrency[ItemNum])),tbCurrency[],2,FALSE)</f>
        <v>GBP</v>
      </c>
      <c r="W60" s="6" t="e">
        <f ca="1">VLOOKUP(RANDBETWEEN(1,MAX(tbCurrencyExchange[ItemNum])),tbCurrencyExchange[],2,FALSE)</f>
        <v>#N/A</v>
      </c>
      <c r="X60" s="21">
        <f ca="1">VLOOKUP(RANDBETWEEN(1,MAX(tbCurrencyExchange[ItemNum])),tbCurrencyExchange[],4,FALSE)</f>
        <v>1.0800000000000001E-2</v>
      </c>
      <c r="Y60" s="21">
        <f t="shared" ca="1" si="4"/>
        <v>1996403</v>
      </c>
      <c r="Z60" s="21">
        <f t="shared" ca="1" si="2"/>
        <v>2585047.65</v>
      </c>
      <c r="AA60" s="26">
        <f t="shared" ca="1" si="3"/>
        <v>304617</v>
      </c>
    </row>
    <row r="61" spans="1:27" x14ac:dyDescent="0.3">
      <c r="A61" s="11">
        <f t="shared" si="5"/>
        <v>60</v>
      </c>
      <c r="B61" s="6" t="str">
        <f ca="1">TEXT(RANDBETWEEN((DATE(2020,1,5)),(DATE(2023,12,23))), VLOOKUP(RANDBETWEEN(1,MAX(tbDate[ItemNum])),tbDate[],2,FALSE))</f>
        <v>2023/08/17</v>
      </c>
      <c r="C61" s="6" t="str">
        <f ca="1">_xlfn.CONCAT(
    VLOOKUP(RANDBETWEEN(1,MAX(tbInvoiceNO[ItemNum])),tbInvoiceNO[],2,FALSE),
    TEXT(RANDBETWEEN(20,99999),REPT("0",RANDBETWEEN(4,10))),
    CHAR(RANDBETWEEN(65,90)),
    CHAR(RANDBETWEEN(97,122)))</f>
        <v>INV_09406Mv</v>
      </c>
      <c r="D61" s="6" t="str">
        <f ca="1">_xlfn.CONCAT(VLOOKUP(RANDBETWEEN(1, MAX(tbContactDetails[ItemNum])), tbContactDetails[], 2, FALSE), " - ", TEXT(RANDBETWEEN(7000000, 9999999), " -000-0000"))</f>
        <v>095 -  -760-4351</v>
      </c>
      <c r="E61" s="6" t="str">
        <f ca="1">_xlfn.CONCAT(VLOOKUP(RANDBETWEEN(1, MAX(tbSenders_ContactDetails[ItemNum])), tbSenders_ContactDetails[], 2, FALSE), " - ", TEXT(RANDBETWEEN(7000000, 9999999), " -000-0000"))</f>
        <v>010 -  -763-9414</v>
      </c>
      <c r="F61" s="6" t="str">
        <f ca="1">VLOOKUP(RANDBETWEEN(1,MAX(tbSendersAddress[ItemNum])),tbSendersAddress[],2,FALSE)</f>
        <v>14 Bonanza Street,2092</v>
      </c>
      <c r="G61" s="6" t="str">
        <f ca="1">VLOOKUP(RANDBETWEEN(1,MAX(tbSReceiversAddress8[ItemNum])),tbSReceiversAddress8[],2,FALSE)</f>
        <v>14 Bonanza Street,Gauteng,6442</v>
      </c>
      <c r="H61" s="6" t="str">
        <f ca="1">_xlfn.CONCAT(
    VLOOKUP(RANDBETWEEN(1, MAX(tbPONumbers[ItemNum])), tbPONumbers[], 2, FALSE),
    TEXT(RANDBETWEEN(20, 99999), REPT("0", RANDBETWEEN(4, 10)))
)</f>
        <v>'PO No-015706</v>
      </c>
      <c r="I61" t="str">
        <f>DataGenerator!G64</f>
        <v>Benteler South Africa (Pty) Ltd</v>
      </c>
      <c r="J61" s="6" t="str">
        <f>ItemsTable!A63</f>
        <v>USB</v>
      </c>
      <c r="K61" s="6" t="str">
        <f>ItemsTable!B63</f>
        <v>Graphic Design</v>
      </c>
      <c r="L61" s="40">
        <f ca="1">ItemsTable!C63</f>
        <v>212.38</v>
      </c>
      <c r="M61" s="6">
        <f ca="1">ItemsTable!D63</f>
        <v>11</v>
      </c>
      <c r="N61" s="6">
        <f ca="1">ItemsTable!E63</f>
        <v>313</v>
      </c>
      <c r="O61" s="21">
        <f ca="1">ItemsTable!F63</f>
        <v>312.75</v>
      </c>
      <c r="P61" s="21">
        <f ca="1">ItemsTable!G63</f>
        <v>5926.54</v>
      </c>
      <c r="Q61" t="str">
        <f>DataGenerator!K64</f>
        <v>Venture Diversified Products (Pty) Ltd</v>
      </c>
      <c r="R61" s="6" t="str">
        <f ca="1">_xlfn.CONCAT(
VLOOKUP(RANDBETWEEN(1,MAX(tbTaxNumb[ItemNum])),tbTaxNumb[],2,FALSE),TEXT(RANDBETWEEN(20,99999),REPT("0",RANDBETWEEN(4,10))))</f>
        <v>## -00084186</v>
      </c>
      <c r="S61" s="6" t="str">
        <f ca="1">_xlfn.CONCAT(
VLOOKUP(RANDBETWEEN(1,MAX(tbVAT_Numb[ItemNum])),tbVAT_Numb[],2,FALSE),TEXT(RANDBETWEEN(20,99999),REPT("0",RANDBETWEEN(4,10))))</f>
        <v>VAT :000041099</v>
      </c>
      <c r="T61" s="6" t="str">
        <f ca="1">VLOOKUP(RANDBETWEEN(1,MAX(tbBank_Names[ItemNum])),tbBank_Names[],2,FALSE)</f>
        <v>Discovery</v>
      </c>
      <c r="U61" s="6" t="str">
        <f t="shared" ca="1" si="7"/>
        <v>506816000370</v>
      </c>
      <c r="V61" s="6" t="str">
        <f ca="1">VLOOKUP(RANDBETWEEN(1,MAX(tbCurrency[ItemNum])),tbCurrency[],2,FALSE)</f>
        <v>JPY</v>
      </c>
      <c r="W61" s="6" t="e" vm="5">
        <f ca="1">VLOOKUP(RANDBETWEEN(1,MAX(tbCurrencyExchange[ItemNum])),tbCurrencyExchange[],2,FALSE)</f>
        <v>#VALUE!</v>
      </c>
      <c r="X61" s="21">
        <f ca="1">VLOOKUP(RANDBETWEEN(1,MAX(tbCurrencyExchange[ItemNum])),tbCurrencyExchange[],4,FALSE)</f>
        <v>5.4000000000000003E-3</v>
      </c>
      <c r="Y61" s="21">
        <f t="shared" ca="1" si="4"/>
        <v>7647573.3899999997</v>
      </c>
      <c r="Z61" s="21">
        <f t="shared" ca="1" si="2"/>
        <v>2825880</v>
      </c>
      <c r="AA61" s="26">
        <f t="shared" ca="1" si="3"/>
        <v>433837</v>
      </c>
    </row>
    <row r="62" spans="1:27" x14ac:dyDescent="0.3">
      <c r="A62" s="11">
        <f t="shared" si="5"/>
        <v>61</v>
      </c>
      <c r="B62" s="6" t="str">
        <f ca="1">TEXT(RANDBETWEEN((DATE(2020,1,5)),(DATE(2023,12,23))), VLOOKUP(RANDBETWEEN(1,MAX(tbDate[ItemNum])),tbDate[],2,FALSE))</f>
        <v>2021/03/22</v>
      </c>
      <c r="C62" s="6" t="str">
        <f ca="1">_xlfn.CONCAT(
    VLOOKUP(RANDBETWEEN(1,MAX(tbInvoiceNO[ItemNum])),tbInvoiceNO[],2,FALSE),
    TEXT(RANDBETWEEN(20,99999),REPT("0",RANDBETWEEN(4,10))),
    CHAR(RANDBETWEEN(65,90)),
    CHAR(RANDBETWEEN(97,122)))</f>
        <v>##0000073337Yw</v>
      </c>
      <c r="D62" s="6" t="str">
        <f ca="1">_xlfn.CONCAT(VLOOKUP(RANDBETWEEN(1, MAX(tbContactDetails[ItemNum])), tbContactDetails[], 2, FALSE), " - ", TEXT(RANDBETWEEN(7000000, 9999999), " -000-0000"))</f>
        <v>084 -  -772-7048</v>
      </c>
      <c r="E62" s="6" t="str">
        <f ca="1">_xlfn.CONCAT(VLOOKUP(RANDBETWEEN(1, MAX(tbSenders_ContactDetails[ItemNum])), tbSenders_ContactDetails[], 2, FALSE), " - ", TEXT(RANDBETWEEN(7000000, 9999999), " -000-0000"))</f>
        <v>068 -  -732-6377</v>
      </c>
      <c r="F62" s="6" t="str">
        <f ca="1">VLOOKUP(RANDBETWEEN(1,MAX(tbSendersAddress[ItemNum])),tbSendersAddress[],2,FALSE)</f>
        <v>Valley Primary School, Jip De Jager Drive,7530</v>
      </c>
      <c r="G62" s="6" t="str">
        <f ca="1">VLOOKUP(RANDBETWEEN(1,MAX(tbSReceiversAddress8[ItemNum])),tbSReceiversAddress8[],2,FALSE)</f>
        <v>4406 Pilane Street,Soweto,</v>
      </c>
      <c r="H62" s="6" t="str">
        <f ca="1">_xlfn.CONCAT(
    VLOOKUP(RANDBETWEEN(1, MAX(tbPONumbers[ItemNum])), tbPONumbers[], 2, FALSE),
    TEXT(RANDBETWEEN(20, 99999), REPT("0", RANDBETWEEN(4, 10)))
)</f>
        <v>PON-0000017506</v>
      </c>
      <c r="I62" t="str">
        <f>DataGenerator!G65</f>
        <v>City of Mbombela</v>
      </c>
      <c r="J62" s="6" t="str">
        <f>ItemsTable!A64</f>
        <v>Armed Security Guard</v>
      </c>
      <c r="K62" s="6" t="str">
        <f>ItemsTable!B64</f>
        <v>Security Services</v>
      </c>
      <c r="L62" s="40">
        <f ca="1">ItemsTable!C64</f>
        <v>634.65</v>
      </c>
      <c r="M62" s="6">
        <f ca="1">ItemsTable!D64</f>
        <v>3</v>
      </c>
      <c r="N62" s="6">
        <f ca="1">ItemsTable!E64</f>
        <v>26</v>
      </c>
      <c r="O62" s="21">
        <f ca="1">ItemsTable!F64</f>
        <v>289.89</v>
      </c>
      <c r="P62" s="21">
        <f ca="1">ItemsTable!G64</f>
        <v>6206.12</v>
      </c>
      <c r="Q62" t="str">
        <f>DataGenerator!K65</f>
        <v>Mitakyo ICT Solutions Pty Ltd</v>
      </c>
      <c r="R62" s="6" t="str">
        <f ca="1">_xlfn.CONCAT(
VLOOKUP(RANDBETWEEN(1,MAX(tbTaxNumb[ItemNum])),tbTaxNumb[],2,FALSE),TEXT(RANDBETWEEN(20,99999),REPT("0",RANDBETWEEN(4,10))))</f>
        <v>#TAX 0087340</v>
      </c>
      <c r="S62" s="6" t="str">
        <f ca="1">_xlfn.CONCAT(
VLOOKUP(RANDBETWEEN(1,MAX(tbVAT_Numb[ItemNum])),tbVAT_Numb[],2,FALSE),TEXT(RANDBETWEEN(20,99999),REPT("0",RANDBETWEEN(4,10))))</f>
        <v>VIC-0055631</v>
      </c>
      <c r="T62" s="6" t="str">
        <f ca="1">VLOOKUP(RANDBETWEEN(1,MAX(tbBank_Names[ItemNum])),tbBank_Names[],2,FALSE)</f>
        <v>ABSA</v>
      </c>
      <c r="U62" s="6" t="str">
        <f t="shared" ca="1" si="7"/>
        <v>14348947</v>
      </c>
      <c r="V62" s="6" t="str">
        <f ca="1">VLOOKUP(RANDBETWEEN(1,MAX(tbCurrency[ItemNum])),tbCurrency[],2,FALSE)</f>
        <v>EUR</v>
      </c>
      <c r="W62" s="6" t="e">
        <f ca="1">VLOOKUP(RANDBETWEEN(1,MAX(tbCurrencyExchange[ItemNum])),tbCurrencyExchange[],2,FALSE)</f>
        <v>#N/A</v>
      </c>
      <c r="X62" s="21" t="e">
        <f ca="1">VLOOKUP(RANDBETWEEN(1,MAX(tbCurrencyExchange[ItemNum])),tbCurrencyExchange[],4,FALSE)</f>
        <v>#N/A</v>
      </c>
      <c r="Y62" s="21">
        <f t="shared" ca="1" si="4"/>
        <v>7796477.2400000002</v>
      </c>
      <c r="Z62" s="21">
        <f t="shared" ca="1" si="2"/>
        <v>4783302</v>
      </c>
      <c r="AA62" s="26">
        <f t="shared" ca="1" si="3"/>
        <v>59924</v>
      </c>
    </row>
    <row r="63" spans="1:27" x14ac:dyDescent="0.3">
      <c r="A63" s="11">
        <f t="shared" si="5"/>
        <v>62</v>
      </c>
      <c r="B63" s="6" t="str">
        <f ca="1">TEXT(RANDBETWEEN((DATE(2020,1,5)),(DATE(2023,12,23))), VLOOKUP(RANDBETWEEN(1,MAX(tbDate[ItemNum])),tbDate[],2,FALSE))</f>
        <v>22-January-2022</v>
      </c>
      <c r="C63" s="6" t="str">
        <f ca="1">_xlfn.CONCAT(
    VLOOKUP(RANDBETWEEN(1,MAX(tbInvoiceNO[ItemNum])),tbInvoiceNO[],2,FALSE),
    TEXT(RANDBETWEEN(20,99999),REPT("0",RANDBETWEEN(4,10))),
    CHAR(RANDBETWEEN(65,90)),
    CHAR(RANDBETWEEN(97,122)))</f>
        <v>INVO: 97791En</v>
      </c>
      <c r="D63" s="6" t="str">
        <f ca="1">_xlfn.CONCAT(VLOOKUP(RANDBETWEEN(1, MAX(tbContactDetails[ItemNum])), tbContactDetails[], 2, FALSE), " - ", TEXT(RANDBETWEEN(7000000, 9999999), " -000-0000"))</f>
        <v>015 -  -813-7013</v>
      </c>
      <c r="E63" s="6" t="str">
        <f ca="1">_xlfn.CONCAT(VLOOKUP(RANDBETWEEN(1, MAX(tbSenders_ContactDetails[ItemNum])), tbSenders_ContactDetails[], 2, FALSE), " - ", TEXT(RANDBETWEEN(7000000, 9999999), " -000-0000"))</f>
        <v>080 -  -720-6780</v>
      </c>
      <c r="F63" s="6" t="str">
        <f ca="1">VLOOKUP(RANDBETWEEN(1,MAX(tbSendersAddress[ItemNum])),tbSendersAddress[],2,FALSE)</f>
        <v>Athlone, Cape Town,7764</v>
      </c>
      <c r="G63" s="6" t="str">
        <f ca="1">VLOOKUP(RANDBETWEEN(1,MAX(tbSReceiversAddress8[ItemNum])),tbSReceiversAddress8[],2,FALSE)</f>
        <v>Sheetmetal Crafts, 28 Ffennell Road</v>
      </c>
      <c r="H63" s="6" t="str">
        <f ca="1">_xlfn.CONCAT(
    VLOOKUP(RANDBETWEEN(1, MAX(tbPONumbers[ItemNum])), tbPONumbers[], 2, FALSE),
    TEXT(RANDBETWEEN(20, 99999), REPT("0", RANDBETWEEN(4, 10)))
)</f>
        <v>PO_NUMB-00025450</v>
      </c>
      <c r="I63" t="str">
        <f>DataGenerator!G66</f>
        <v>PG Bison (Pty) Ltd</v>
      </c>
      <c r="J63" s="6" t="str">
        <f>ItemsTable!A65</f>
        <v>Same-Day Delivery</v>
      </c>
      <c r="K63" s="6" t="str">
        <f>ItemsTable!B65</f>
        <v>Delivery Services</v>
      </c>
      <c r="L63" s="40">
        <f ca="1">ItemsTable!C65</f>
        <v>133.41</v>
      </c>
      <c r="M63" s="6">
        <f ca="1">ItemsTable!D65</f>
        <v>2</v>
      </c>
      <c r="N63" s="6">
        <f ca="1">ItemsTable!E65</f>
        <v>418</v>
      </c>
      <c r="O63" s="21">
        <f ca="1">ItemsTable!F65</f>
        <v>141.85</v>
      </c>
      <c r="P63" s="21">
        <f ca="1">ItemsTable!G65</f>
        <v>1613.81</v>
      </c>
      <c r="Q63" t="str">
        <f>DataGenerator!K66</f>
        <v>Imperial Logistics Group (Pty) Ltd</v>
      </c>
      <c r="R63" s="6" t="str">
        <f ca="1">_xlfn.CONCAT(
VLOOKUP(RANDBETWEEN(1,MAX(tbTaxNumb[ItemNum])),tbTaxNumb[],2,FALSE),TEXT(RANDBETWEEN(20,99999),REPT("0",RANDBETWEEN(4,10))))</f>
        <v>Tax _Num_000006946</v>
      </c>
      <c r="S63" s="6" t="str">
        <f ca="1">_xlfn.CONCAT(
VLOOKUP(RANDBETWEEN(1,MAX(tbVAT_Numb[ItemNum])),tbVAT_Numb[],2,FALSE),TEXT(RANDBETWEEN(20,99999),REPT("0",RANDBETWEEN(4,10))))</f>
        <v>'VAT Reg ID_0033484</v>
      </c>
      <c r="T63" s="6" t="str">
        <f ca="1">VLOOKUP(RANDBETWEEN(1,MAX(tbBank_Names[ItemNum])),tbBank_Names[],2,FALSE)</f>
        <v>Standard Bank</v>
      </c>
      <c r="U63" s="6" t="str">
        <f t="shared" ca="1" si="7"/>
        <v>8597964</v>
      </c>
      <c r="V63" s="6" t="str">
        <f ca="1">VLOOKUP(RANDBETWEEN(1,MAX(tbCurrency[ItemNum])),tbCurrency[],2,FALSE)</f>
        <v>EUR</v>
      </c>
      <c r="W63" s="6" t="e" vm="2">
        <f ca="1">VLOOKUP(RANDBETWEEN(1,MAX(tbCurrencyExchange[ItemNum])),tbCurrencyExchange[],2,FALSE)</f>
        <v>#VALUE!</v>
      </c>
      <c r="X63" s="21">
        <f ca="1">VLOOKUP(RANDBETWEEN(1,MAX(tbCurrencyExchange[ItemNum])),tbCurrencyExchange[],4,FALSE)</f>
        <v>0</v>
      </c>
      <c r="Y63" s="21">
        <f t="shared" ca="1" si="4"/>
        <v>4251398</v>
      </c>
      <c r="Z63" s="21">
        <f t="shared" ca="1" si="2"/>
        <v>1570347.91</v>
      </c>
      <c r="AA63" s="26">
        <f t="shared" ca="1" si="3"/>
        <v>695780</v>
      </c>
    </row>
    <row r="64" spans="1:27" x14ac:dyDescent="0.3">
      <c r="A64" s="11">
        <f t="shared" si="5"/>
        <v>63</v>
      </c>
      <c r="B64" s="6" t="str">
        <f ca="1">TEXT(RANDBETWEEN((DATE(2020,1,5)),(DATE(2023,12,23))), VLOOKUP(RANDBETWEEN(1,MAX(tbDate[ItemNum])),tbDate[],2,FALSE))</f>
        <v>13 Jun 2021</v>
      </c>
      <c r="C64" s="6" t="str">
        <f ca="1">_xlfn.CONCAT(
    VLOOKUP(RANDBETWEEN(1,MAX(tbInvoiceNO[ItemNum])),tbInvoiceNO[],2,FALSE),
    TEXT(RANDBETWEEN(20,99999),REPT("0",RANDBETWEEN(4,10))),
    CHAR(RANDBETWEEN(65,90)),
    CHAR(RANDBETWEEN(97,122)))</f>
        <v>INVO: 51598Cy</v>
      </c>
      <c r="D64" s="6" t="str">
        <f ca="1">_xlfn.CONCAT(VLOOKUP(RANDBETWEEN(1, MAX(tbContactDetails[ItemNum])), tbContactDetails[], 2, FALSE), " - ", TEXT(RANDBETWEEN(7000000, 9999999), " -000-0000"))</f>
        <v>+27 -  -864-7846</v>
      </c>
      <c r="E64" s="6" t="str">
        <f ca="1">_xlfn.CONCAT(VLOOKUP(RANDBETWEEN(1, MAX(tbSenders_ContactDetails[ItemNum])), tbSenders_ContactDetails[], 2, FALSE), " - ", TEXT(RANDBETWEEN(7000000, 9999999), " -000-0000"))</f>
        <v>011 -  -725-6873</v>
      </c>
      <c r="F64" s="6" t="str">
        <f ca="1">VLOOKUP(RANDBETWEEN(1,MAX(tbSendersAddress[ItemNum])),tbSendersAddress[],2,FALSE)</f>
        <v>15 B. Molokoane Road,Hout Bay,7872</v>
      </c>
      <c r="G64" s="6" t="str">
        <f ca="1">VLOOKUP(RANDBETWEEN(1,MAX(tbSReceiversAddress8[ItemNum])),tbSReceiversAddress8[],2,FALSE)</f>
        <v>14 Bonanza Street,Gauteng,6442</v>
      </c>
      <c r="H64" s="6" t="str">
        <f ca="1">_xlfn.CONCAT(
    VLOOKUP(RANDBETWEEN(1, MAX(tbPONumbers[ItemNum])), tbPONumbers[], 2, FALSE),
    TEXT(RANDBETWEEN(20, 99999), REPT("0", RANDBETWEEN(4, 10)))
)</f>
        <v>PO_TO-00038225</v>
      </c>
      <c r="I64" t="str">
        <f>DataGenerator!G67</f>
        <v>City of Tshwane</v>
      </c>
      <c r="J64" s="6" t="str">
        <f>ItemsTable!A66</f>
        <v>USB</v>
      </c>
      <c r="K64" s="6" t="str">
        <f>ItemsTable!B66</f>
        <v>Graphic Design</v>
      </c>
      <c r="L64" s="40">
        <f ca="1">ItemsTable!C66</f>
        <v>423.36</v>
      </c>
      <c r="M64" s="6">
        <f ca="1">ItemsTable!D66</f>
        <v>1</v>
      </c>
      <c r="N64" s="6">
        <f ca="1">ItemsTable!E66</f>
        <v>42</v>
      </c>
      <c r="O64" s="21">
        <f ca="1">ItemsTable!F66</f>
        <v>16.420000000000002</v>
      </c>
      <c r="P64" s="21">
        <f ca="1">ItemsTable!G66</f>
        <v>6826.03</v>
      </c>
      <c r="Q64" t="str">
        <f>DataGenerator!K67</f>
        <v>IMQS Software (Pty) Ltd</v>
      </c>
      <c r="R64" s="6" t="str">
        <f ca="1">_xlfn.CONCAT(
VLOOKUP(RANDBETWEEN(1,MAX(tbTaxNumb[ItemNum])),tbTaxNumb[],2,FALSE),TEXT(RANDBETWEEN(20,99999),REPT("0",RANDBETWEEN(4,10))))</f>
        <v>VRN - 017097</v>
      </c>
      <c r="S64" s="6" t="str">
        <f ca="1">_xlfn.CONCAT(
VLOOKUP(RANDBETWEEN(1,MAX(tbVAT_Numb[ItemNum])),tbVAT_Numb[],2,FALSE),TEXT(RANDBETWEEN(20,99999),REPT("0",RANDBETWEEN(4,10))))</f>
        <v># 090560</v>
      </c>
      <c r="T64" s="6" t="str">
        <f ca="1">VLOOKUP(RANDBETWEEN(1,MAX(tbBank_Names[ItemNum])),tbBank_Names[],2,FALSE)</f>
        <v>Empty</v>
      </c>
      <c r="U64" s="6" t="str">
        <f t="shared" ca="1" si="7"/>
        <v>19401806498</v>
      </c>
      <c r="V64" s="6" t="str">
        <f ca="1">VLOOKUP(RANDBETWEEN(1,MAX(tbCurrency[ItemNum])),tbCurrency[],2,FALSE)</f>
        <v>GBP</v>
      </c>
      <c r="W64" s="6" t="e">
        <f ca="1">VLOOKUP(RANDBETWEEN(1,MAX(tbCurrencyExchange[ItemNum])),tbCurrencyExchange[],2,FALSE)</f>
        <v>#N/A</v>
      </c>
      <c r="X64" s="21" t="e">
        <f ca="1">VLOOKUP(RANDBETWEEN(1,MAX(tbCurrencyExchange[ItemNum])),tbCurrencyExchange[],4,FALSE)</f>
        <v>#N/A</v>
      </c>
      <c r="Y64" s="21">
        <f t="shared" ca="1" si="4"/>
        <v>7263928.3799999999</v>
      </c>
      <c r="Z64" s="21">
        <f t="shared" ca="1" si="2"/>
        <v>6737976</v>
      </c>
      <c r="AA64" s="26">
        <f t="shared" ca="1" si="3"/>
        <v>147325</v>
      </c>
    </row>
    <row r="65" spans="1:27" x14ac:dyDescent="0.3">
      <c r="A65" s="11">
        <f t="shared" si="5"/>
        <v>64</v>
      </c>
      <c r="B65" s="6" t="str">
        <f ca="1">TEXT(RANDBETWEEN((DATE(2020,1,5)),(DATE(2023,12,23))), VLOOKUP(RANDBETWEEN(1,MAX(tbDate[ItemNum])),tbDate[],2,FALSE))</f>
        <v>2023/05/28</v>
      </c>
      <c r="C65" s="6" t="str">
        <f ca="1">_xlfn.CONCAT(
    VLOOKUP(RANDBETWEEN(1,MAX(tbInvoiceNO[ItemNum])),tbInvoiceNO[],2,FALSE),
    TEXT(RANDBETWEEN(20,99999),REPT("0",RANDBETWEEN(4,10))),
    CHAR(RANDBETWEEN(65,90)),
    CHAR(RANDBETWEEN(97,122)))</f>
        <v>INV000006494Gw</v>
      </c>
      <c r="D65" s="6" t="str">
        <f ca="1">_xlfn.CONCAT(VLOOKUP(RANDBETWEEN(1, MAX(tbContactDetails[ItemNum])), tbContactDetails[], 2, FALSE), " - ", TEXT(RANDBETWEEN(7000000, 9999999), " -000-0000"))</f>
        <v>060 -  -903-8713</v>
      </c>
      <c r="E65" s="6" t="str">
        <f ca="1">_xlfn.CONCAT(VLOOKUP(RANDBETWEEN(1, MAX(tbSenders_ContactDetails[ItemNum])), tbSenders_ContactDetails[], 2, FALSE), " - ", TEXT(RANDBETWEEN(7000000, 9999999), " -000-0000"))</f>
        <v>063 -  -827-1749</v>
      </c>
      <c r="F65" s="6" t="str">
        <f ca="1">VLOOKUP(RANDBETWEEN(1,MAX(tbSendersAddress[ItemNum])),tbSendersAddress[],2,FALSE)</f>
        <v>32 Denne Crescent,Western Cape,7347</v>
      </c>
      <c r="G65" s="6" t="str">
        <f ca="1">VLOOKUP(RANDBETWEEN(1,MAX(tbSReceiversAddress8[ItemNum])),tbSReceiversAddress8[],2,FALSE)</f>
        <v>354 Main Street,Gauteng,2008</v>
      </c>
      <c r="H65" s="6" t="str">
        <f ca="1">_xlfn.CONCAT(
    VLOOKUP(RANDBETWEEN(1, MAX(tbPONumbers[ItemNum])), tbPONumbers[], 2, FALSE),
    TEXT(RANDBETWEEN(20, 99999), REPT("0", RANDBETWEEN(4, 10)))
)</f>
        <v>PO #_054802</v>
      </c>
      <c r="I65" t="str">
        <f>DataGenerator!G68</f>
        <v>Volkswagen Sa</v>
      </c>
      <c r="J65" s="6" t="str">
        <f>ItemsTable!A67</f>
        <v>Hardcover Books</v>
      </c>
      <c r="K65" s="6" t="str">
        <f>ItemsTable!B67</f>
        <v>Delivery Services</v>
      </c>
      <c r="L65" s="40">
        <f ca="1">ItemsTable!C67</f>
        <v>638.47</v>
      </c>
      <c r="M65" s="6">
        <f ca="1">ItemsTable!D67</f>
        <v>7</v>
      </c>
      <c r="N65" s="6">
        <f ca="1">ItemsTable!E67</f>
        <v>291</v>
      </c>
      <c r="O65" s="21">
        <f ca="1">ItemsTable!F67</f>
        <v>514.75</v>
      </c>
      <c r="P65" s="21">
        <f ca="1">ItemsTable!G67</f>
        <v>9764.4699999999993</v>
      </c>
      <c r="Q65" t="str">
        <f>DataGenerator!K68</f>
        <v>Fontanella Consulting</v>
      </c>
      <c r="R65" s="6" t="str">
        <f ca="1">_xlfn.CONCAT(
VLOOKUP(RANDBETWEEN(1,MAX(tbTaxNumb[ItemNum])),tbTaxNumb[],2,FALSE),TEXT(RANDBETWEEN(20,99999),REPT("0",RANDBETWEEN(4,10))))</f>
        <v>PAN:57491</v>
      </c>
      <c r="S65" s="6" t="str">
        <f ca="1">_xlfn.CONCAT(
VLOOKUP(RANDBETWEEN(1,MAX(tbVAT_Numb[ItemNum])),tbVAT_Numb[],2,FALSE),TEXT(RANDBETWEEN(20,99999),REPT("0",RANDBETWEEN(4,10))))</f>
        <v>VAT_NUM_83146</v>
      </c>
      <c r="T65" s="6" t="str">
        <f ca="1">VLOOKUP(RANDBETWEEN(1,MAX(tbBank_Names[ItemNum])),tbBank_Names[],2,FALSE)</f>
        <v>FNB</v>
      </c>
      <c r="U65" s="6" t="str">
        <f t="shared" ca="1" si="7"/>
        <v>529833000370</v>
      </c>
      <c r="V65" s="6" t="str">
        <f ca="1">VLOOKUP(RANDBETWEEN(1,MAX(tbCurrency[ItemNum])),tbCurrency[],2,FALSE)</f>
        <v>EUR</v>
      </c>
      <c r="W65" s="6" t="e">
        <f ca="1">VLOOKUP(RANDBETWEEN(1,MAX(tbCurrencyExchange[ItemNum])),tbCurrencyExchange[],2,FALSE)</f>
        <v>#N/A</v>
      </c>
      <c r="X65" s="21" t="e">
        <f ca="1">VLOOKUP(RANDBETWEEN(1,MAX(tbCurrencyExchange[ItemNum])),tbCurrencyExchange[],4,FALSE)</f>
        <v>#N/A</v>
      </c>
      <c r="Y65" s="21">
        <f t="shared" ca="1" si="4"/>
        <v>4128023</v>
      </c>
      <c r="Z65" s="21">
        <f t="shared" ca="1" si="2"/>
        <v>1181439</v>
      </c>
      <c r="AA65" s="26">
        <f t="shared" ca="1" si="3"/>
        <v>3266</v>
      </c>
    </row>
    <row r="66" spans="1:27" x14ac:dyDescent="0.3">
      <c r="A66" s="11">
        <f t="shared" si="5"/>
        <v>65</v>
      </c>
      <c r="B66" s="6" t="str">
        <f ca="1">TEXT(RANDBETWEEN((DATE(2020,1,5)),(DATE(2023,12,23))), VLOOKUP(RANDBETWEEN(1,MAX(tbDate[ItemNum])),tbDate[],2,FALSE))</f>
        <v>Sep 23, 23</v>
      </c>
      <c r="C66" s="6" t="str">
        <f ca="1">_xlfn.CONCAT(
    VLOOKUP(RANDBETWEEN(1,MAX(tbInvoiceNO[ItemNum])),tbInvoiceNO[],2,FALSE),
    TEXT(RANDBETWEEN(20,99999),REPT("0",RANDBETWEEN(4,10))),
    CHAR(RANDBETWEEN(65,90)),
    CHAR(RANDBETWEEN(97,122)))</f>
        <v>#00037484Yp</v>
      </c>
      <c r="D66" s="6" t="str">
        <f ca="1">_xlfn.CONCAT(VLOOKUP(RANDBETWEEN(1, MAX(tbContactDetails[ItemNum])), tbContactDetails[], 2, FALSE), " - ", TEXT(RANDBETWEEN(7000000, 9999999), " -000-0000"))</f>
        <v>071 -  -806-8150</v>
      </c>
      <c r="E66" s="6" t="str">
        <f ca="1">_xlfn.CONCAT(VLOOKUP(RANDBETWEEN(1, MAX(tbSenders_ContactDetails[ItemNum])), tbSenders_ContactDetails[], 2, FALSE), " - ", TEXT(RANDBETWEEN(7000000, 9999999), " -000-0000"))</f>
        <v>068 -  -702-8090</v>
      </c>
      <c r="F66" s="6" t="str">
        <f ca="1">VLOOKUP(RANDBETWEEN(1,MAX(tbSendersAddress[ItemNum])),tbSendersAddress[],2,FALSE)</f>
        <v>15 B. Molokoane Road,Hout Bay,7872</v>
      </c>
      <c r="G66" s="6" t="str">
        <f ca="1">VLOOKUP(RANDBETWEEN(1,MAX(tbSReceiversAddress8[ItemNum])),tbSReceiversAddress8[],2,FALSE)</f>
        <v>23 Martin Close,CPT, 6478</v>
      </c>
      <c r="H66" s="6" t="str">
        <f ca="1">_xlfn.CONCAT(
    VLOOKUP(RANDBETWEEN(1, MAX(tbPONumbers[ItemNum])), tbPONumbers[], 2, FALSE),
    TEXT(RANDBETWEEN(20, 99999), REPT("0", RANDBETWEEN(4, 10)))
)</f>
        <v>PO #_00004896</v>
      </c>
      <c r="I66" t="str">
        <f>DataGenerator!G69</f>
        <v>Ethekwini Municipality</v>
      </c>
      <c r="J66" s="6" t="str">
        <f>ItemsTable!A68</f>
        <v>Black Pens</v>
      </c>
      <c r="K66" s="6" t="str">
        <f>ItemsTable!B68</f>
        <v>Delivery Services</v>
      </c>
      <c r="L66" s="40">
        <f ca="1">ItemsTable!C68</f>
        <v>739.63</v>
      </c>
      <c r="M66" s="6">
        <f ca="1">ItemsTable!D68</f>
        <v>1</v>
      </c>
      <c r="N66" s="6">
        <f ca="1">ItemsTable!E68</f>
        <v>45</v>
      </c>
      <c r="O66" s="21">
        <f ca="1">ItemsTable!F68</f>
        <v>409.76</v>
      </c>
      <c r="P66" s="21">
        <f ca="1">ItemsTable!G68</f>
        <v>4242.42</v>
      </c>
      <c r="Q66" t="str">
        <f>DataGenerator!K69</f>
        <v>RSPH (Pty) Ltd</v>
      </c>
      <c r="R66" s="6" t="str">
        <f ca="1">_xlfn.CONCAT(
VLOOKUP(RANDBETWEEN(1,MAX(tbTaxNumb[ItemNum])),tbTaxNumb[],2,FALSE),TEXT(RANDBETWEEN(20,99999),REPT("0",RANDBETWEEN(4,10))))</f>
        <v>##46628</v>
      </c>
      <c r="S66" s="6" t="str">
        <f ca="1">_xlfn.CONCAT(
VLOOKUP(RANDBETWEEN(1,MAX(tbVAT_Numb[ItemNum])),tbVAT_Numb[],2,FALSE),TEXT(RANDBETWEEN(20,99999),REPT("0",RANDBETWEEN(4,10))))</f>
        <v>'VAT Reg No. 00048862</v>
      </c>
      <c r="T66" s="6" t="str">
        <f ca="1">VLOOKUP(RANDBETWEEN(1,MAX(tbBank_Names[ItemNum])),tbBank_Names[],2,FALSE)</f>
        <v>Capitec</v>
      </c>
      <c r="U66" s="6" t="str">
        <f t="shared" ca="1" si="7"/>
        <v>67654980357</v>
      </c>
      <c r="V66" s="6" t="str">
        <f ca="1">VLOOKUP(RANDBETWEEN(1,MAX(tbCurrency[ItemNum])),tbCurrency[],2,FALSE)</f>
        <v>JPY</v>
      </c>
      <c r="W66" s="6" t="e">
        <f ca="1">VLOOKUP(RANDBETWEEN(1,MAX(tbCurrencyExchange[ItemNum])),tbCurrencyExchange[],2,FALSE)</f>
        <v>#N/A</v>
      </c>
      <c r="X66" s="21">
        <f ca="1">VLOOKUP(RANDBETWEEN(1,MAX(tbCurrencyExchange[ItemNum])),tbCurrencyExchange[],4,FALSE)</f>
        <v>1.0800000000000001E-2</v>
      </c>
      <c r="Y66" s="21">
        <f t="shared" ca="1" si="4"/>
        <v>6633446</v>
      </c>
      <c r="Z66" s="21">
        <f t="shared" ca="1" si="2"/>
        <v>9078582</v>
      </c>
      <c r="AA66" s="26">
        <f t="shared" ca="1" si="3"/>
        <v>116476</v>
      </c>
    </row>
    <row r="67" spans="1:27" x14ac:dyDescent="0.3">
      <c r="A67" s="11">
        <f t="shared" si="5"/>
        <v>66</v>
      </c>
      <c r="B67" s="6" t="str">
        <f ca="1">TEXT(RANDBETWEEN((DATE(2020,1,5)),(DATE(2023,12,23))), VLOOKUP(RANDBETWEEN(1,MAX(tbDate[ItemNum])),tbDate[],2,FALSE))</f>
        <v>18/Feb/2022</v>
      </c>
      <c r="C67" s="6" t="str">
        <f ca="1">_xlfn.CONCAT(
    VLOOKUP(RANDBETWEEN(1,MAX(tbInvoiceNO[ItemNum])),tbInvoiceNO[],2,FALSE),
    TEXT(RANDBETWEEN(20,99999),REPT("0",RANDBETWEEN(4,10))),
    CHAR(RANDBETWEEN(65,90)),
    CHAR(RANDBETWEEN(97,122)))</f>
        <v>BILL_30187Dp</v>
      </c>
      <c r="D67" s="6" t="str">
        <f ca="1">_xlfn.CONCAT(VLOOKUP(RANDBETWEEN(1, MAX(tbContactDetails[ItemNum])), tbContactDetails[], 2, FALSE), " - ", TEXT(RANDBETWEEN(7000000, 9999999), " -000-0000"))</f>
        <v>(+213) -  -888-3288</v>
      </c>
      <c r="E67" s="6" t="str">
        <f ca="1">_xlfn.CONCAT(VLOOKUP(RANDBETWEEN(1, MAX(tbSenders_ContactDetails[ItemNum])), tbSenders_ContactDetails[], 2, FALSE), " - ", TEXT(RANDBETWEEN(7000000, 9999999), " -000-0000"))</f>
        <v>062 -  -973-7687</v>
      </c>
      <c r="F67" s="6" t="str">
        <f ca="1">VLOOKUP(RANDBETWEEN(1,MAX(tbSendersAddress[ItemNum])),tbSendersAddress[],2,FALSE)</f>
        <v>14 Bonanza Street,2092</v>
      </c>
      <c r="G67" s="6" t="str">
        <f ca="1">VLOOKUP(RANDBETWEEN(1,MAX(tbSReceiversAddress8[ItemNum])),tbSReceiversAddress8[],2,FALSE)</f>
        <v>14 Bonanza Street,Gauteng,6442</v>
      </c>
      <c r="H67" s="6" t="str">
        <f ca="1">_xlfn.CONCAT(
    VLOOKUP(RANDBETWEEN(1, MAX(tbPONumbers[ItemNum])), tbPONumbers[], 2, FALSE),
    TEXT(RANDBETWEEN(20, 99999), REPT("0", RANDBETWEEN(4, 10)))
)</f>
        <v>#@_014654</v>
      </c>
      <c r="I67" t="str">
        <f>DataGenerator!G70</f>
        <v>Old Mutual Transaction Services</v>
      </c>
      <c r="J67" s="6" t="str">
        <f>ItemsTable!A69</f>
        <v>Gift Bags</v>
      </c>
      <c r="K67" s="6" t="str">
        <f>ItemsTable!B69</f>
        <v>Printing Services</v>
      </c>
      <c r="L67" s="40">
        <f ca="1">ItemsTable!C69</f>
        <v>190.05</v>
      </c>
      <c r="M67" s="6">
        <f ca="1">ItemsTable!D69</f>
        <v>11</v>
      </c>
      <c r="N67" s="6">
        <f ca="1">ItemsTable!E69</f>
        <v>206</v>
      </c>
      <c r="O67" s="21">
        <f ca="1">ItemsTable!F69</f>
        <v>380.01</v>
      </c>
      <c r="P67" s="21">
        <f ca="1">ItemsTable!G69</f>
        <v>4536.1499999999996</v>
      </c>
      <c r="Q67" t="str">
        <f>DataGenerator!K70</f>
        <v>Izinga Holdings</v>
      </c>
      <c r="R67" s="6" t="str">
        <f ca="1">_xlfn.CONCAT(
VLOOKUP(RANDBETWEEN(1,MAX(tbTaxNumb[ItemNum])),tbTaxNumb[],2,FALSE),TEXT(RANDBETWEEN(20,99999),REPT("0",RANDBETWEEN(4,10))))</f>
        <v>TRN-0025962</v>
      </c>
      <c r="S67" s="6" t="str">
        <f ca="1">_xlfn.CONCAT(
VLOOKUP(RANDBETWEEN(1,MAX(tbVAT_Numb[ItemNum])),tbVAT_Numb[],2,FALSE),TEXT(RANDBETWEEN(20,99999),REPT("0",RANDBETWEEN(4,10))))</f>
        <v>#VRN_ 0000029230</v>
      </c>
      <c r="T67" s="6" t="str">
        <f ca="1">VLOOKUP(RANDBETWEEN(1,MAX(tbBank_Names[ItemNum])),tbBank_Names[],2,FALSE)</f>
        <v>FNB</v>
      </c>
      <c r="U67" s="6" t="str">
        <f t="shared" ca="1" si="7"/>
        <v>68089726926</v>
      </c>
      <c r="V67" s="6" t="str">
        <f ca="1">VLOOKUP(RANDBETWEEN(1,MAX(tbCurrency[ItemNum])),tbCurrency[],2,FALSE)</f>
        <v>JPY</v>
      </c>
      <c r="W67" s="6" t="e">
        <f ca="1">VLOOKUP(RANDBETWEEN(1,MAX(tbCurrencyExchange[ItemNum])),tbCurrencyExchange[],2,FALSE)</f>
        <v>#N/A</v>
      </c>
      <c r="X67" s="21">
        <f ca="1">VLOOKUP(RANDBETWEEN(1,MAX(tbCurrencyExchange[ItemNum])),tbCurrencyExchange[],4,FALSE)</f>
        <v>1.3299999999999999E-2</v>
      </c>
      <c r="Y67" s="21">
        <f t="shared" ca="1" si="4"/>
        <v>3815132.07</v>
      </c>
      <c r="Z67" s="21">
        <f t="shared" ca="1" si="2"/>
        <v>1777854</v>
      </c>
      <c r="AA67" s="26">
        <f t="shared" ca="1" si="3"/>
        <v>184320</v>
      </c>
    </row>
    <row r="68" spans="1:27" x14ac:dyDescent="0.3">
      <c r="A68" s="11">
        <f t="shared" si="5"/>
        <v>67</v>
      </c>
      <c r="B68" s="6" t="str">
        <f ca="1">TEXT(RANDBETWEEN((DATE(2020,1,5)),(DATE(2023,12,23))), VLOOKUP(RANDBETWEEN(1,MAX(tbDate[ItemNum])),tbDate[],2,FALSE))</f>
        <v>09/08/23</v>
      </c>
      <c r="C68" s="6" t="str">
        <f ca="1">_xlfn.CONCAT(
    VLOOKUP(RANDBETWEEN(1,MAX(tbInvoiceNO[ItemNum])),tbInvoiceNO[],2,FALSE),
    TEXT(RANDBETWEEN(20,99999),REPT("0",RANDBETWEEN(4,10))),
    CHAR(RANDBETWEEN(65,90)),
    CHAR(RANDBETWEEN(97,122)))</f>
        <v>INVO: 031310Tw</v>
      </c>
      <c r="D68" s="6" t="str">
        <f ca="1">_xlfn.CONCAT(VLOOKUP(RANDBETWEEN(1, MAX(tbContactDetails[ItemNum])), tbContactDetails[], 2, FALSE), " - ", TEXT(RANDBETWEEN(7000000, 9999999), " -000-0000"))</f>
        <v>068 -  -872-1362</v>
      </c>
      <c r="E68" s="6" t="str">
        <f ca="1">_xlfn.CONCAT(VLOOKUP(RANDBETWEEN(1, MAX(tbSenders_ContactDetails[ItemNum])), tbSenders_ContactDetails[], 2, FALSE), " - ", TEXT(RANDBETWEEN(7000000, 9999999), " -000-0000"))</f>
        <v>021 -  -994-3915</v>
      </c>
      <c r="F68" s="6" t="str">
        <f ca="1">VLOOKUP(RANDBETWEEN(1,MAX(tbSendersAddress[ItemNum])),tbSendersAddress[],2,FALSE)</f>
        <v>Witzands Aquifer Nature Reserve, 1 Dassenberg Drive</v>
      </c>
      <c r="G68" s="6" t="str">
        <f ca="1">VLOOKUP(RANDBETWEEN(1,MAX(tbSReceiversAddress8[ItemNum])),tbSReceiversAddress8[],2,FALSE)</f>
        <v>14 Bonanza Street,Gauteng,6442</v>
      </c>
      <c r="H68" s="6" t="str">
        <f ca="1">_xlfn.CONCAT(
    VLOOKUP(RANDBETWEEN(1, MAX(tbPONumbers[ItemNum])), tbPONumbers[], 2, FALSE),
    TEXT(RANDBETWEEN(20, 99999), REPT("0", RANDBETWEEN(4, 10)))
)</f>
        <v>#PO- 000048410</v>
      </c>
      <c r="I68" t="str">
        <f>DataGenerator!G71</f>
        <v>Telent Technology Services Ltd</v>
      </c>
      <c r="J68" s="6" t="str">
        <f>ItemsTable!A70</f>
        <v xml:space="preserve">T-shirts                             </v>
      </c>
      <c r="K68" s="6" t="str">
        <f>ItemsTable!B70</f>
        <v>Printing Services</v>
      </c>
      <c r="L68" s="40">
        <f ca="1">ItemsTable!C70</f>
        <v>756.17</v>
      </c>
      <c r="M68" s="6">
        <f ca="1">ItemsTable!D70</f>
        <v>6</v>
      </c>
      <c r="N68" s="6">
        <f ca="1">ItemsTable!E70</f>
        <v>273</v>
      </c>
      <c r="O68" s="21">
        <f ca="1">ItemsTable!F70</f>
        <v>752.03</v>
      </c>
      <c r="P68" s="21">
        <f ca="1">ItemsTable!G70</f>
        <v>9302.19</v>
      </c>
      <c r="Q68" t="str">
        <f>DataGenerator!K71</f>
        <v>CORRUSEAL GROUP (PTY) LTD</v>
      </c>
      <c r="R68" s="6" t="str">
        <f ca="1">_xlfn.CONCAT(
VLOOKUP(RANDBETWEEN(1,MAX(tbTaxNumb[ItemNum])),tbTaxNumb[],2,FALSE),TEXT(RANDBETWEEN(20,99999),REPT("0",RANDBETWEEN(4,10))))</f>
        <v>Tax _Num_0000095118</v>
      </c>
      <c r="S68" s="6" t="str">
        <f ca="1">_xlfn.CONCAT(
VLOOKUP(RANDBETWEEN(1,MAX(tbVAT_Numb[ItemNum])),tbVAT_Numb[],2,FALSE),TEXT(RANDBETWEEN(20,99999),REPT("0",RANDBETWEEN(4,10))))</f>
        <v>## 030091</v>
      </c>
      <c r="T68" s="6" t="str">
        <f ca="1">VLOOKUP(RANDBETWEEN(1,MAX(tbBank_Names[ItemNum])),tbBank_Names[],2,FALSE)</f>
        <v>Discovery</v>
      </c>
      <c r="U68" s="6" t="str">
        <f t="shared" ca="1" si="7"/>
        <v>872204000370</v>
      </c>
      <c r="V68" s="6" t="str">
        <f ca="1">VLOOKUP(RANDBETWEEN(1,MAX(tbCurrency[ItemNum])),tbCurrency[],2,FALSE)</f>
        <v>JPY</v>
      </c>
      <c r="W68" s="6" t="e">
        <f ca="1">VLOOKUP(RANDBETWEEN(1,MAX(tbCurrencyExchange[ItemNum])),tbCurrencyExchange[],2,FALSE)</f>
        <v>#N/A</v>
      </c>
      <c r="X68" s="21" t="e">
        <f ca="1">VLOOKUP(RANDBETWEEN(1,MAX(tbCurrencyExchange[ItemNum])),tbCurrencyExchange[],4,FALSE)</f>
        <v>#N/A</v>
      </c>
      <c r="Y68" s="21">
        <f t="shared" ca="1" si="4"/>
        <v>784093.04</v>
      </c>
      <c r="Z68" s="21">
        <f t="shared" ca="1" si="2"/>
        <v>3759085</v>
      </c>
      <c r="AA68" s="26">
        <f t="shared" ca="1" si="3"/>
        <v>201516</v>
      </c>
    </row>
    <row r="69" spans="1:27" x14ac:dyDescent="0.3">
      <c r="A69" s="11">
        <f t="shared" si="5"/>
        <v>68</v>
      </c>
      <c r="B69" s="6" t="str">
        <f ca="1">TEXT(RANDBETWEEN((DATE(2020,1,5)),(DATE(2023,12,23))), VLOOKUP(RANDBETWEEN(1,MAX(tbDate[ItemNum])),tbDate[],2,FALSE))</f>
        <v>09/12/2023</v>
      </c>
      <c r="C69" s="6" t="str">
        <f ca="1">_xlfn.CONCAT(
    VLOOKUP(RANDBETWEEN(1,MAX(tbInvoiceNO[ItemNum])),tbInvoiceNO[],2,FALSE),
    TEXT(RANDBETWEEN(20,99999),REPT("0",RANDBETWEEN(4,10))),
    CHAR(RANDBETWEEN(65,90)),
    CHAR(RANDBETWEEN(97,122)))</f>
        <v>##-013521Yo</v>
      </c>
      <c r="D69" s="6" t="str">
        <f ca="1">_xlfn.CONCAT(VLOOKUP(RANDBETWEEN(1, MAX(tbContactDetails[ItemNum])), tbContactDetails[], 2, FALSE), " - ", TEXT(RANDBETWEEN(7000000, 9999999), " -000-0000"))</f>
        <v>071 -  -780-5515</v>
      </c>
      <c r="E69" s="6" t="str">
        <f ca="1">_xlfn.CONCAT(VLOOKUP(RANDBETWEEN(1, MAX(tbSenders_ContactDetails[ItemNum])), tbSenders_ContactDetails[], 2, FALSE), " - ", TEXT(RANDBETWEEN(7000000, 9999999), " -000-0000"))</f>
        <v>+27 -  -730-7702</v>
      </c>
      <c r="F69" s="6" t="str">
        <f ca="1">VLOOKUP(RANDBETWEEN(1,MAX(tbSendersAddress[ItemNum])),tbSendersAddress[],2,FALSE)</f>
        <v>14 Bonanza Street,2092</v>
      </c>
      <c r="G69" s="6" t="str">
        <f ca="1">VLOOKUP(RANDBETWEEN(1,MAX(tbSReceiversAddress8[ItemNum])),tbSReceiversAddress8[],2,FALSE)</f>
        <v>354 Main Street,Gauteng,2008</v>
      </c>
      <c r="H69" s="6" t="str">
        <f ca="1">_xlfn.CONCAT(
    VLOOKUP(RANDBETWEEN(1, MAX(tbPONumbers[ItemNum])), tbPONumbers[], 2, FALSE),
    TEXT(RANDBETWEEN(20, 99999), REPT("0", RANDBETWEEN(4, 10)))
)</f>
        <v>@-0000032700</v>
      </c>
      <c r="I69" t="str">
        <f>DataGenerator!G72</f>
        <v>Barloworld Equipment</v>
      </c>
      <c r="J69" s="6" t="str">
        <f>ItemsTable!A71</f>
        <v>Armed Security Gaurd</v>
      </c>
      <c r="K69" s="6" t="str">
        <f>ItemsTable!B71</f>
        <v>Security Services</v>
      </c>
      <c r="L69" s="40">
        <f ca="1">ItemsTable!C71</f>
        <v>347.95</v>
      </c>
      <c r="M69" s="6">
        <f ca="1">ItemsTable!D71</f>
        <v>9</v>
      </c>
      <c r="N69" s="6">
        <f ca="1">ItemsTable!E71</f>
        <v>89</v>
      </c>
      <c r="O69" s="21">
        <f ca="1">ItemsTable!F71</f>
        <v>935.23</v>
      </c>
      <c r="P69" s="21">
        <f ca="1">ItemsTable!G71</f>
        <v>1141.79</v>
      </c>
      <c r="Q69" t="str">
        <f>DataGenerator!K72</f>
        <v>Bodo Moller Chemie SA (Pty) Ltd</v>
      </c>
      <c r="R69" s="6" t="str">
        <f ca="1">_xlfn.CONCAT(
VLOOKUP(RANDBETWEEN(1,MAX(tbTaxNumb[ItemNum])),tbTaxNumb[],2,FALSE),TEXT(RANDBETWEEN(20,99999),REPT("0",RANDBETWEEN(4,10))))</f>
        <v>## -36651</v>
      </c>
      <c r="S69" s="6" t="str">
        <f ca="1">_xlfn.CONCAT(
VLOOKUP(RANDBETWEEN(1,MAX(tbVAT_Numb[ItemNum])),tbVAT_Numb[],2,FALSE),TEXT(RANDBETWEEN(20,99999),REPT("0",RANDBETWEEN(4,10))))</f>
        <v>'VAT Reg ID_87994</v>
      </c>
      <c r="T69" s="6" t="str">
        <f ca="1">VLOOKUP(RANDBETWEEN(1,MAX(tbBank_Names[ItemNum])),tbBank_Names[],2,FALSE)</f>
        <v>Empty</v>
      </c>
      <c r="U69" s="6" t="str">
        <f t="shared" ca="1" si="7"/>
        <v>79345280</v>
      </c>
      <c r="V69" s="6" t="str">
        <f ca="1">VLOOKUP(RANDBETWEEN(1,MAX(tbCurrency[ItemNum])),tbCurrency[],2,FALSE)</f>
        <v>ZAR</v>
      </c>
      <c r="W69" s="6" t="e">
        <f ca="1">VLOOKUP(RANDBETWEEN(1,MAX(tbCurrencyExchange[ItemNum])),tbCurrencyExchange[],2,FALSE)</f>
        <v>#N/A</v>
      </c>
      <c r="X69" s="21" t="e">
        <f ca="1">VLOOKUP(RANDBETWEEN(1,MAX(tbCurrencyExchange[ItemNum])),tbCurrencyExchange[],4,FALSE)</f>
        <v>#N/A</v>
      </c>
      <c r="Y69" s="21">
        <f t="shared" ref="Y69:Z111" ca="1" si="8">RANDBETWEEN(5000,9500000)+IF((RANDBETWEEN(1,2)=1),(0),(RANDBETWEEN(1,99)/100))</f>
        <v>3829802</v>
      </c>
      <c r="Z69" s="21">
        <f t="shared" ca="1" si="8"/>
        <v>7074828</v>
      </c>
      <c r="AA69" s="26">
        <f t="shared" ref="AA69:AA111" ca="1" si="9">RANDBETWEEN(1000, 999000)</f>
        <v>615177</v>
      </c>
    </row>
    <row r="70" spans="1:27" x14ac:dyDescent="0.3">
      <c r="A70" s="11">
        <f t="shared" si="5"/>
        <v>69</v>
      </c>
      <c r="B70" s="6" t="str">
        <f ca="1">TEXT(RANDBETWEEN((DATE(2020,1,5)),(DATE(2023,12,23))), VLOOKUP(RANDBETWEEN(1,MAX(tbDate[ItemNum])),tbDate[],2,FALSE))</f>
        <v>15/05/2022</v>
      </c>
      <c r="C70" s="6" t="str">
        <f ca="1">_xlfn.CONCAT(
    VLOOKUP(RANDBETWEEN(1,MAX(tbInvoiceNO[ItemNum])),tbInvoiceNO[],2,FALSE),
    TEXT(RANDBETWEEN(20,99999),REPT("0",RANDBETWEEN(4,10))),
    CHAR(RANDBETWEEN(65,90)),
    CHAR(RANDBETWEEN(97,122)))</f>
        <v>INVOICE:0058981Sv</v>
      </c>
      <c r="D70" s="6" t="str">
        <f ca="1">_xlfn.CONCAT(VLOOKUP(RANDBETWEEN(1, MAX(tbContactDetails[ItemNum])), tbContactDetails[], 2, FALSE), " - ", TEXT(RANDBETWEEN(7000000, 9999999), " -000-0000"))</f>
        <v>095 -  -796-1714</v>
      </c>
      <c r="E70" s="6" t="str">
        <f ca="1">_xlfn.CONCAT(VLOOKUP(RANDBETWEEN(1, MAX(tbSenders_ContactDetails[ItemNum])), tbSenders_ContactDetails[], 2, FALSE), " - ", TEXT(RANDBETWEEN(7000000, 9999999), " -000-0000"))</f>
        <v>+27 -  -957-5663</v>
      </c>
      <c r="F70" s="6" t="str">
        <f ca="1">VLOOKUP(RANDBETWEEN(1,MAX(tbSendersAddress[ItemNum])),tbSendersAddress[],2,FALSE)</f>
        <v>4 Southern Right Circle,City of Cape Town,7579</v>
      </c>
      <c r="G70" s="6" t="str">
        <f ca="1">VLOOKUP(RANDBETWEEN(1,MAX(tbSReceiversAddress8[ItemNum])),tbSReceiversAddress8[],2,FALSE)</f>
        <v>14 Bonanza Street,Gauteng,6442</v>
      </c>
      <c r="H70" s="6" t="str">
        <f ca="1">_xlfn.CONCAT(
    VLOOKUP(RANDBETWEEN(1, MAX(tbPONumbers[ItemNum])), tbPONumbers[], 2, FALSE),
    TEXT(RANDBETWEEN(20, 99999), REPT("0", RANDBETWEEN(4, 10)))
)</f>
        <v>PO_TO-046107</v>
      </c>
      <c r="I70" t="str">
        <f>DataGenerator!G73</f>
        <v>Akani Egoli (Pty) Ltd t/a Gold Reef</v>
      </c>
      <c r="J70" s="6" t="str">
        <f>ItemsTable!A72</f>
        <v>Logo Design</v>
      </c>
      <c r="K70" s="6" t="str">
        <f>ItemsTable!B72</f>
        <v>Graphic Design</v>
      </c>
      <c r="L70" s="40">
        <f ca="1">ItemsTable!C72</f>
        <v>962.46</v>
      </c>
      <c r="M70" s="6">
        <f ca="1">ItemsTable!D72</f>
        <v>5</v>
      </c>
      <c r="N70" s="6">
        <f ca="1">ItemsTable!E72</f>
        <v>179</v>
      </c>
      <c r="O70" s="21">
        <f ca="1">ItemsTable!F72</f>
        <v>216.48</v>
      </c>
      <c r="P70" s="21">
        <f ca="1">ItemsTable!G72</f>
        <v>7445.1</v>
      </c>
      <c r="Q70" t="str">
        <f>DataGenerator!K73</f>
        <v>Sabot SA (Pty) Ltd</v>
      </c>
      <c r="R70" s="6" t="str">
        <f ca="1">_xlfn.CONCAT(
VLOOKUP(RANDBETWEEN(1,MAX(tbTaxNumb[ItemNum])),tbTaxNumb[],2,FALSE),TEXT(RANDBETWEEN(20,99999),REPT("0",RANDBETWEEN(4,10))))</f>
        <v>TRN-51055</v>
      </c>
      <c r="S70" s="6" t="str">
        <f ca="1">_xlfn.CONCAT(
VLOOKUP(RANDBETWEEN(1,MAX(tbVAT_Numb[ItemNum])),tbVAT_Numb[],2,FALSE),TEXT(RANDBETWEEN(20,99999),REPT("0",RANDBETWEEN(4,10))))</f>
        <v>VIC-0000088996</v>
      </c>
      <c r="T70" s="6" t="str">
        <f ca="1">VLOOKUP(RANDBETWEEN(1,MAX(tbBank_Names[ItemNum])),tbBank_Names[],2,FALSE)</f>
        <v>FNB</v>
      </c>
      <c r="U70" s="6" t="str">
        <f t="shared" ca="1" si="7"/>
        <v>27709664</v>
      </c>
      <c r="V70" s="6" t="str">
        <f ca="1">VLOOKUP(RANDBETWEEN(1,MAX(tbCurrency[ItemNum])),tbCurrency[],2,FALSE)</f>
        <v>ZAR</v>
      </c>
      <c r="W70" s="6" t="e" vm="1">
        <f ca="1">VLOOKUP(RANDBETWEEN(1,MAX(tbCurrencyExchange[ItemNum])),tbCurrencyExchange[],2,FALSE)</f>
        <v>#VALUE!</v>
      </c>
      <c r="X70" s="21">
        <f ca="1">VLOOKUP(RANDBETWEEN(1,MAX(tbCurrencyExchange[ItemNum])),tbCurrencyExchange[],4,FALSE)</f>
        <v>-5.5999999999999999E-5</v>
      </c>
      <c r="Y70" s="21">
        <f t="shared" ca="1" si="8"/>
        <v>2133446.0299999998</v>
      </c>
      <c r="Z70" s="21">
        <f t="shared" ca="1" si="8"/>
        <v>238450.81</v>
      </c>
      <c r="AA70" s="26">
        <f t="shared" ca="1" si="9"/>
        <v>394348</v>
      </c>
    </row>
    <row r="71" spans="1:27" x14ac:dyDescent="0.3">
      <c r="A71" s="11">
        <f t="shared" si="5"/>
        <v>70</v>
      </c>
      <c r="B71" s="6" t="str">
        <f ca="1">TEXT(RANDBETWEEN((DATE(2020,1,5)),(DATE(2023,12,23))), VLOOKUP(RANDBETWEEN(1,MAX(tbDate[ItemNum])),tbDate[],2,FALSE))</f>
        <v>Feb 22, 21</v>
      </c>
      <c r="C71" s="6" t="str">
        <f ca="1">_xlfn.CONCAT(
    VLOOKUP(RANDBETWEEN(1,MAX(tbInvoiceNO[ItemNum])),tbInvoiceNO[],2,FALSE),
    TEXT(RANDBETWEEN(20,99999),REPT("0",RANDBETWEEN(4,10))),
    CHAR(RANDBETWEEN(65,90)),
    CHAR(RANDBETWEEN(97,122)))</f>
        <v>INV019102Cs</v>
      </c>
      <c r="D71" s="6" t="str">
        <f ca="1">_xlfn.CONCAT(VLOOKUP(RANDBETWEEN(1, MAX(tbContactDetails[ItemNum])), tbContactDetails[], 2, FALSE), " - ", TEXT(RANDBETWEEN(7000000, 9999999), " -000-0000"))</f>
        <v>021 -  -743-0154</v>
      </c>
      <c r="E71" s="6" t="str">
        <f ca="1">_xlfn.CONCAT(VLOOKUP(RANDBETWEEN(1, MAX(tbSenders_ContactDetails[ItemNum])), tbSenders_ContactDetails[], 2, FALSE), " - ", TEXT(RANDBETWEEN(7000000, 9999999), " -000-0000"))</f>
        <v>010 -  -799-9385</v>
      </c>
      <c r="F71" s="6" t="str">
        <f ca="1">VLOOKUP(RANDBETWEEN(1,MAX(tbSendersAddress[ItemNum])),tbSendersAddress[],2,FALSE)</f>
        <v>Pakalolo Table View, 14 Beach Boulevard,7433</v>
      </c>
      <c r="G71" s="6" t="str">
        <f ca="1">VLOOKUP(RANDBETWEEN(1,MAX(tbSReceiversAddress8[ItemNum])),tbSReceiversAddress8[],2,FALSE)</f>
        <v>14 Bonanza Street,Gauteng,6442</v>
      </c>
      <c r="H71" s="6" t="str">
        <f ca="1">_xlfn.CONCAT(
    VLOOKUP(RANDBETWEEN(1, MAX(tbPONumbers[ItemNum])), tbPONumbers[], 2, FALSE),
    TEXT(RANDBETWEEN(20, 99999), REPT("0", RANDBETWEEN(4, 10)))
)</f>
        <v>PO_NUMB-056747</v>
      </c>
      <c r="I71" t="str">
        <f>DataGenerator!G74</f>
        <v>Santam Ltd</v>
      </c>
      <c r="J71" s="6" t="str">
        <f>ItemsTable!A73</f>
        <v>E-commerce Development</v>
      </c>
      <c r="K71" s="6" t="str">
        <f>ItemsTable!B73</f>
        <v>IT &amp; Web services</v>
      </c>
      <c r="L71" s="40">
        <f ca="1">ItemsTable!C73</f>
        <v>968.17</v>
      </c>
      <c r="M71" s="6">
        <f ca="1">ItemsTable!D73</f>
        <v>1</v>
      </c>
      <c r="N71" s="6">
        <f ca="1">ItemsTable!E73</f>
        <v>389</v>
      </c>
      <c r="O71" s="21">
        <f ca="1">ItemsTable!F73</f>
        <v>225.95</v>
      </c>
      <c r="P71" s="21">
        <f ca="1">ItemsTable!G73</f>
        <v>9363.17</v>
      </c>
      <c r="Q71" t="str">
        <f>DataGenerator!K74</f>
        <v>Marks &amp; Spencer plc</v>
      </c>
      <c r="R71" s="6" t="str">
        <f ca="1">_xlfn.CONCAT(
VLOOKUP(RANDBETWEEN(1,MAX(tbTaxNumb[ItemNum])),tbTaxNumb[],2,FALSE),TEXT(RANDBETWEEN(20,99999),REPT("0",RANDBETWEEN(4,10))))</f>
        <v>#TAX 00011835</v>
      </c>
      <c r="S71" s="6" t="str">
        <f ca="1">_xlfn.CONCAT(
VLOOKUP(RANDBETWEEN(1,MAX(tbVAT_Numb[ItemNum])),tbVAT_Numb[],2,FALSE),TEXT(RANDBETWEEN(20,99999),REPT("0",RANDBETWEEN(4,10))))</f>
        <v>@VAT_#_000096883</v>
      </c>
      <c r="T71" s="6" t="str">
        <f ca="1">VLOOKUP(RANDBETWEEN(1,MAX(tbBank_Names[ItemNum])),tbBank_Names[],2,FALSE)</f>
        <v>Standard Bank</v>
      </c>
      <c r="U71" s="6" t="str">
        <f t="shared" ca="1" si="7"/>
        <v>72902831</v>
      </c>
      <c r="V71" s="6" t="str">
        <f ca="1">VLOOKUP(RANDBETWEEN(1,MAX(tbCurrency[ItemNum])),tbCurrency[],2,FALSE)</f>
        <v>USD</v>
      </c>
      <c r="W71" s="6" t="e">
        <f ca="1">VLOOKUP(RANDBETWEEN(1,MAX(tbCurrencyExchange[ItemNum])),tbCurrencyExchange[],2,FALSE)</f>
        <v>#N/A</v>
      </c>
      <c r="X71" s="21" t="e">
        <f ca="1">VLOOKUP(RANDBETWEEN(1,MAX(tbCurrencyExchange[ItemNum])),tbCurrencyExchange[],4,FALSE)</f>
        <v>#N/A</v>
      </c>
      <c r="Y71" s="21">
        <f t="shared" ca="1" si="8"/>
        <v>9371575</v>
      </c>
      <c r="Z71" s="21">
        <f t="shared" ca="1" si="8"/>
        <v>3005031</v>
      </c>
      <c r="AA71" s="26">
        <f t="shared" ca="1" si="9"/>
        <v>241821</v>
      </c>
    </row>
    <row r="72" spans="1:27" x14ac:dyDescent="0.3">
      <c r="A72" s="11">
        <f t="shared" si="5"/>
        <v>71</v>
      </c>
      <c r="B72" s="6" t="str">
        <f ca="1">TEXT(RANDBETWEEN((DATE(2020,1,5)),(DATE(2023,12,23))), VLOOKUP(RANDBETWEEN(1,MAX(tbDate[ItemNum])),tbDate[],2,FALSE))</f>
        <v>25-02-2020</v>
      </c>
      <c r="C72" s="6" t="str">
        <f ca="1">_xlfn.CONCAT(
    VLOOKUP(RANDBETWEEN(1,MAX(tbInvoiceNO[ItemNum])),tbInvoiceNO[],2,FALSE),
    TEXT(RANDBETWEEN(20,99999),REPT("0",RANDBETWEEN(4,10))),
    CHAR(RANDBETWEEN(65,90)),
    CHAR(RANDBETWEEN(97,122)))</f>
        <v>BILL_000045512Nw</v>
      </c>
      <c r="D72" s="6" t="str">
        <f ca="1">_xlfn.CONCAT(VLOOKUP(RANDBETWEEN(1, MAX(tbContactDetails[ItemNum])), tbContactDetails[], 2, FALSE), " - ", TEXT(RANDBETWEEN(7000000, 9999999), " -000-0000"))</f>
        <v>071 -  -728-5288</v>
      </c>
      <c r="E72" s="6" t="str">
        <f ca="1">_xlfn.CONCAT(VLOOKUP(RANDBETWEEN(1, MAX(tbSenders_ContactDetails[ItemNum])), tbSenders_ContactDetails[], 2, FALSE), " - ", TEXT(RANDBETWEEN(7000000, 9999999), " -000-0000"))</f>
        <v>(+213) -  -986-9616</v>
      </c>
      <c r="F72" s="6" t="str">
        <f ca="1">VLOOKUP(RANDBETWEEN(1,MAX(tbSendersAddress[ItemNum])),tbSendersAddress[],2,FALSE)</f>
        <v>1 Westcliff Drive,Gauteng,2001</v>
      </c>
      <c r="G72" s="6" t="str">
        <f ca="1">VLOOKUP(RANDBETWEEN(1,MAX(tbSReceiversAddress8[ItemNum])),tbSReceiversAddress8[],2,FALSE)</f>
        <v>23 Martin Close,CPT, 6478</v>
      </c>
      <c r="H72" s="6" t="str">
        <f ca="1">_xlfn.CONCAT(
    VLOOKUP(RANDBETWEEN(1, MAX(tbPONumbers[ItemNum])), tbPONumbers[], 2, FALSE),
    TEXT(RANDBETWEEN(20, 99999), REPT("0", RANDBETWEEN(4, 10)))
)</f>
        <v>PO No.94174</v>
      </c>
      <c r="I72" t="str">
        <f>DataGenerator!G75</f>
        <v>Toyota SA Motors (Pty) Ltd</v>
      </c>
      <c r="J72" s="6" t="str">
        <f>ItemsTable!A74</f>
        <v>On-Site Tech Support</v>
      </c>
      <c r="K72" s="6" t="str">
        <f>ItemsTable!B74</f>
        <v>IT &amp; Web services</v>
      </c>
      <c r="L72" s="40">
        <f ca="1">ItemsTable!C74</f>
        <v>874.04</v>
      </c>
      <c r="M72" s="6">
        <f ca="1">ItemsTable!D74</f>
        <v>4</v>
      </c>
      <c r="N72" s="6">
        <f ca="1">ItemsTable!E74</f>
        <v>8</v>
      </c>
      <c r="O72" s="21">
        <f ca="1">ItemsTable!F74</f>
        <v>932.87</v>
      </c>
      <c r="P72" s="21">
        <f ca="1">ItemsTable!G74</f>
        <v>8454.74</v>
      </c>
      <c r="Q72" t="str">
        <f>DataGenerator!K75</f>
        <v>Rand Water</v>
      </c>
      <c r="R72" s="6" t="str">
        <f ca="1">_xlfn.CONCAT(
VLOOKUP(RANDBETWEEN(1,MAX(tbTaxNumb[ItemNum])),tbTaxNumb[],2,FALSE),TEXT(RANDBETWEEN(20,99999),REPT("0",RANDBETWEEN(4,10))))</f>
        <v>TRN: 0000041064</v>
      </c>
      <c r="S72" s="6" t="str">
        <f ca="1">_xlfn.CONCAT(
VLOOKUP(RANDBETWEEN(1,MAX(tbVAT_Numb[ItemNum])),tbVAT_Numb[],2,FALSE),TEXT(RANDBETWEEN(20,99999),REPT("0",RANDBETWEEN(4,10))))</f>
        <v>#VRN_ 0095140</v>
      </c>
      <c r="T72" s="6" t="str">
        <f ca="1">VLOOKUP(RANDBETWEEN(1,MAX(tbBank_Names[ItemNum])),tbBank_Names[],2,FALSE)</f>
        <v>Capitec</v>
      </c>
      <c r="U72" s="6" t="str">
        <f t="shared" ca="1" si="7"/>
        <v>20764019568</v>
      </c>
      <c r="V72" s="6" t="str">
        <f ca="1">VLOOKUP(RANDBETWEEN(1,MAX(tbCurrency[ItemNum])),tbCurrency[],2,FALSE)</f>
        <v>JPY</v>
      </c>
      <c r="W72" s="6" t="e">
        <f ca="1">VLOOKUP(RANDBETWEEN(1,MAX(tbCurrencyExchange[ItemNum])),tbCurrencyExchange[],2,FALSE)</f>
        <v>#N/A</v>
      </c>
      <c r="X72" s="21" t="e">
        <f ca="1">VLOOKUP(RANDBETWEEN(1,MAX(tbCurrencyExchange[ItemNum])),tbCurrencyExchange[],4,FALSE)</f>
        <v>#N/A</v>
      </c>
      <c r="Y72" s="21">
        <f t="shared" ca="1" si="8"/>
        <v>323205</v>
      </c>
      <c r="Z72" s="21">
        <f t="shared" ca="1" si="8"/>
        <v>4390076</v>
      </c>
      <c r="AA72" s="26">
        <f t="shared" ca="1" si="9"/>
        <v>662421</v>
      </c>
    </row>
    <row r="73" spans="1:27" x14ac:dyDescent="0.3">
      <c r="A73" s="11">
        <f t="shared" si="5"/>
        <v>72</v>
      </c>
      <c r="B73" s="6" t="str">
        <f ca="1">TEXT(RANDBETWEEN((DATE(2020,1,5)),(DATE(2023,12,23))), VLOOKUP(RANDBETWEEN(1,MAX(tbDate[ItemNum])),tbDate[],2,FALSE))</f>
        <v>December 03, 2021</v>
      </c>
      <c r="C73" s="6" t="str">
        <f ca="1">_xlfn.CONCAT(
    VLOOKUP(RANDBETWEEN(1,MAX(tbInvoiceNO[ItemNum])),tbInvoiceNO[],2,FALSE),
    TEXT(RANDBETWEEN(20,99999),REPT("0",RANDBETWEEN(4,10))),
    CHAR(RANDBETWEEN(65,90)),
    CHAR(RANDBETWEEN(97,122)))</f>
        <v>#NUMB- 00016840Lo</v>
      </c>
      <c r="D73" s="6" t="str">
        <f ca="1">_xlfn.CONCAT(VLOOKUP(RANDBETWEEN(1, MAX(tbContactDetails[ItemNum])), tbContactDetails[], 2, FALSE), " - ", TEXT(RANDBETWEEN(7000000, 9999999), " -000-0000"))</f>
        <v>010 -  -768-0807</v>
      </c>
      <c r="E73" s="6" t="str">
        <f ca="1">_xlfn.CONCAT(VLOOKUP(RANDBETWEEN(1, MAX(tbSenders_ContactDetails[ItemNum])), tbSenders_ContactDetails[], 2, FALSE), " - ", TEXT(RANDBETWEEN(7000000, 9999999), " -000-0000"))</f>
        <v>063 -  -871-3293</v>
      </c>
      <c r="F73" s="6" t="str">
        <f ca="1">VLOOKUP(RANDBETWEEN(1,MAX(tbSendersAddress[ItemNum])),tbSendersAddress[],2,FALSE)</f>
        <v>14 Bonanza Street,2092</v>
      </c>
      <c r="G73" s="6" t="str">
        <f ca="1">VLOOKUP(RANDBETWEEN(1,MAX(tbSReceiversAddress8[ItemNum])),tbSReceiversAddress8[],2,FALSE)</f>
        <v>14 Bonanza Street,Gauteng,6442</v>
      </c>
      <c r="H73" s="6" t="str">
        <f ca="1">_xlfn.CONCAT(
    VLOOKUP(RANDBETWEEN(1, MAX(tbPONumbers[ItemNum])), tbPONumbers[], 2, FALSE),
    TEXT(RANDBETWEEN(20, 99999), REPT("0", RANDBETWEEN(4, 10)))
)</f>
        <v>PO_NUM_0000073351</v>
      </c>
      <c r="I73" t="str">
        <f>DataGenerator!G76</f>
        <v>Nedbank Limited</v>
      </c>
      <c r="J73" s="6" t="str">
        <f>ItemsTable!A75</f>
        <v>Website Design</v>
      </c>
      <c r="K73" s="6" t="str">
        <f>ItemsTable!B75</f>
        <v>IT &amp; Web services</v>
      </c>
      <c r="L73" s="40">
        <f ca="1">ItemsTable!C75</f>
        <v>702.36</v>
      </c>
      <c r="M73" s="6">
        <f ca="1">ItemsTable!D75</f>
        <v>8</v>
      </c>
      <c r="N73" s="6">
        <f ca="1">ItemsTable!E75</f>
        <v>442</v>
      </c>
      <c r="O73" s="21">
        <f ca="1">ItemsTable!F75</f>
        <v>342.95</v>
      </c>
      <c r="P73" s="21">
        <f ca="1">ItemsTable!G75</f>
        <v>5701.29</v>
      </c>
      <c r="Q73" t="str">
        <f>DataGenerator!K76</f>
        <v>Seriti Coal (Pty) Ltd</v>
      </c>
      <c r="R73" s="6" t="str">
        <f ca="1">_xlfn.CONCAT(
VLOOKUP(RANDBETWEEN(1,MAX(tbTaxNumb[ItemNum])),tbTaxNumb[],2,FALSE),TEXT(RANDBETWEEN(20,99999),REPT("0",RANDBETWEEN(4,10))))</f>
        <v>PAN:60902</v>
      </c>
      <c r="S73" s="6" t="str">
        <f ca="1">_xlfn.CONCAT(
VLOOKUP(RANDBETWEEN(1,MAX(tbVAT_Numb[ItemNum])),tbVAT_Numb[],2,FALSE),TEXT(RANDBETWEEN(20,99999),REPT("0",RANDBETWEEN(4,10))))</f>
        <v>VRN - 00028959</v>
      </c>
      <c r="T73" s="6" t="str">
        <f ca="1">VLOOKUP(RANDBETWEEN(1,MAX(tbBank_Names[ItemNum])),tbBank_Names[],2,FALSE)</f>
        <v>Standard Bank</v>
      </c>
      <c r="U73" s="6" t="str">
        <f t="shared" ca="1" si="7"/>
        <v>1894559</v>
      </c>
      <c r="V73" s="6" t="str">
        <f ca="1">VLOOKUP(RANDBETWEEN(1,MAX(tbCurrency[ItemNum])),tbCurrency[],2,FALSE)</f>
        <v>USD</v>
      </c>
      <c r="W73" s="6" t="e">
        <f ca="1">VLOOKUP(RANDBETWEEN(1,MAX(tbCurrencyExchange[ItemNum])),tbCurrencyExchange[],2,FALSE)</f>
        <v>#N/A</v>
      </c>
      <c r="X73" s="21" t="e">
        <f ca="1">VLOOKUP(RANDBETWEEN(1,MAX(tbCurrencyExchange[ItemNum])),tbCurrencyExchange[],4,FALSE)</f>
        <v>#N/A</v>
      </c>
      <c r="Y73" s="21">
        <f t="shared" ca="1" si="8"/>
        <v>1707161.37</v>
      </c>
      <c r="Z73" s="21">
        <f t="shared" ca="1" si="8"/>
        <v>9253655</v>
      </c>
      <c r="AA73" s="26">
        <f t="shared" ca="1" si="9"/>
        <v>364690</v>
      </c>
    </row>
    <row r="74" spans="1:27" x14ac:dyDescent="0.3">
      <c r="A74" s="11">
        <f t="shared" si="5"/>
        <v>73</v>
      </c>
      <c r="B74" s="6" t="str">
        <f ca="1">TEXT(RANDBETWEEN((DATE(2020,1,5)),(DATE(2023,12,23))), VLOOKUP(RANDBETWEEN(1,MAX(tbDate[ItemNum])),tbDate[],2,FALSE))</f>
        <v>29/04/23</v>
      </c>
      <c r="C74" s="6" t="str">
        <f ca="1">_xlfn.CONCAT(
    VLOOKUP(RANDBETWEEN(1,MAX(tbInvoiceNO[ItemNum])),tbInvoiceNO[],2,FALSE),
    TEXT(RANDBETWEEN(20,99999),REPT("0",RANDBETWEEN(4,10))),
    CHAR(RANDBETWEEN(65,90)),
    CHAR(RANDBETWEEN(97,122)))</f>
        <v>#NUMB- 01219Mc</v>
      </c>
      <c r="D74" s="6" t="str">
        <f ca="1">_xlfn.CONCAT(VLOOKUP(RANDBETWEEN(1, MAX(tbContactDetails[ItemNum])), tbContactDetails[], 2, FALSE), " - ", TEXT(RANDBETWEEN(7000000, 9999999), " -000-0000"))</f>
        <v>010 -  -709-9417</v>
      </c>
      <c r="E74" s="6" t="str">
        <f ca="1">_xlfn.CONCAT(VLOOKUP(RANDBETWEEN(1, MAX(tbSenders_ContactDetails[ItemNum])), tbSenders_ContactDetails[], 2, FALSE), " - ", TEXT(RANDBETWEEN(7000000, 9999999), " -000-0000"))</f>
        <v>062 -  -738-7846</v>
      </c>
      <c r="F74" s="6" t="str">
        <f ca="1">VLOOKUP(RANDBETWEEN(1,MAX(tbSendersAddress[ItemNum])),tbSendersAddress[],2,FALSE)</f>
        <v>1 Westcliff Drive,Gauteng,2001</v>
      </c>
      <c r="G74" s="6" t="str">
        <f ca="1">VLOOKUP(RANDBETWEEN(1,MAX(tbSReceiversAddress8[ItemNum])),tbSReceiversAddress8[],2,FALSE)</f>
        <v>365 Ontdekkers Road, Roodepoort</v>
      </c>
      <c r="H74" s="6" t="str">
        <f ca="1">_xlfn.CONCAT(
    VLOOKUP(RANDBETWEEN(1, MAX(tbPONumbers[ItemNum])), tbPONumbers[], 2, FALSE),
    TEXT(RANDBETWEEN(20, 99999), REPT("0", RANDBETWEEN(4, 10)))
)</f>
        <v>'PO No-85340</v>
      </c>
      <c r="I74" t="str">
        <f>DataGenerator!G77</f>
        <v>Knowledge Objects</v>
      </c>
      <c r="J74" s="6" t="str">
        <f>ItemsTable!A76</f>
        <v>Event Coordination</v>
      </c>
      <c r="K74" s="6" t="str">
        <f>ItemsTable!B76</f>
        <v>Themed Catering Services</v>
      </c>
      <c r="L74" s="40">
        <f ca="1">ItemsTable!C76</f>
        <v>118.74</v>
      </c>
      <c r="M74" s="6">
        <f ca="1">ItemsTable!D76</f>
        <v>4</v>
      </c>
      <c r="N74" s="6">
        <f ca="1">ItemsTable!E76</f>
        <v>59</v>
      </c>
      <c r="O74" s="21">
        <f ca="1">ItemsTable!F76</f>
        <v>254.64</v>
      </c>
      <c r="P74" s="21">
        <f ca="1">ItemsTable!G76</f>
        <v>183.46</v>
      </c>
      <c r="Q74" t="str">
        <f>DataGenerator!K77</f>
        <v>Tatu Connect Limited</v>
      </c>
      <c r="R74" s="6" t="str">
        <f ca="1">_xlfn.CONCAT(
VLOOKUP(RANDBETWEEN(1,MAX(tbTaxNumb[ItemNum])),tbTaxNumb[],2,FALSE),TEXT(RANDBETWEEN(20,99999),REPT("0",RANDBETWEEN(4,10))))</f>
        <v>Tax -000028931</v>
      </c>
      <c r="S74" s="6" t="str">
        <f ca="1">_xlfn.CONCAT(
VLOOKUP(RANDBETWEEN(1,MAX(tbVAT_Numb[ItemNum])),tbVAT_Numb[],2,FALSE),TEXT(RANDBETWEEN(20,99999),REPT("0",RANDBETWEEN(4,10))))</f>
        <v>#VRN_ 0000087236</v>
      </c>
      <c r="T74" s="6" t="str">
        <f ca="1">VLOOKUP(RANDBETWEEN(1,MAX(tbBank_Names[ItemNum])),tbBank_Names[],2,FALSE)</f>
        <v>Standard Bank</v>
      </c>
      <c r="U74" s="6" t="str">
        <f t="shared" ca="1" si="7"/>
        <v>577638000370</v>
      </c>
      <c r="V74" s="6" t="str">
        <f ca="1">VLOOKUP(RANDBETWEEN(1,MAX(tbCurrency[ItemNum])),tbCurrency[],2,FALSE)</f>
        <v>GBP</v>
      </c>
      <c r="W74" s="6" t="e">
        <f ca="1">VLOOKUP(RANDBETWEEN(1,MAX(tbCurrencyExchange[ItemNum])),tbCurrencyExchange[],2,FALSE)</f>
        <v>#N/A</v>
      </c>
      <c r="X74" s="21" t="e">
        <f ca="1">VLOOKUP(RANDBETWEEN(1,MAX(tbCurrencyExchange[ItemNum])),tbCurrencyExchange[],4,FALSE)</f>
        <v>#N/A</v>
      </c>
      <c r="Y74" s="21">
        <f t="shared" ca="1" si="8"/>
        <v>6296565</v>
      </c>
      <c r="Z74" s="21">
        <f t="shared" ca="1" si="8"/>
        <v>648468</v>
      </c>
      <c r="AA74" s="26">
        <f t="shared" ca="1" si="9"/>
        <v>816778</v>
      </c>
    </row>
    <row r="75" spans="1:27" x14ac:dyDescent="0.3">
      <c r="A75" s="11">
        <f t="shared" si="5"/>
        <v>74</v>
      </c>
      <c r="B75" s="6" t="str">
        <f ca="1">TEXT(RANDBETWEEN((DATE(2020,1,5)),(DATE(2023,12,23))), VLOOKUP(RANDBETWEEN(1,MAX(tbDate[ItemNum])),tbDate[],2,FALSE))</f>
        <v>2020/04/17</v>
      </c>
      <c r="C75" s="6" t="str">
        <f ca="1">_xlfn.CONCAT(
    VLOOKUP(RANDBETWEEN(1,MAX(tbInvoiceNO[ItemNum])),tbInvoiceNO[],2,FALSE),
    TEXT(RANDBETWEEN(20,99999),REPT("0",RANDBETWEEN(4,10))),
    CHAR(RANDBETWEEN(65,90)),
    CHAR(RANDBETWEEN(97,122)))</f>
        <v>B-0028303Ez</v>
      </c>
      <c r="D75" s="6" t="str">
        <f ca="1">_xlfn.CONCAT(VLOOKUP(RANDBETWEEN(1, MAX(tbContactDetails[ItemNum])), tbContactDetails[], 2, FALSE), " - ", TEXT(RANDBETWEEN(7000000, 9999999), " -000-0000"))</f>
        <v>065 -  -915-5814</v>
      </c>
      <c r="E75" s="6" t="str">
        <f ca="1">_xlfn.CONCAT(VLOOKUP(RANDBETWEEN(1, MAX(tbSenders_ContactDetails[ItemNum])), tbSenders_ContactDetails[], 2, FALSE), " - ", TEXT(RANDBETWEEN(7000000, 9999999), " -000-0000"))</f>
        <v>095 -  -873-4600</v>
      </c>
      <c r="F75" s="6" t="str">
        <f ca="1">VLOOKUP(RANDBETWEEN(1,MAX(tbSendersAddress[ItemNum])),tbSendersAddress[],2,FALSE)</f>
        <v>15 B. Molokoane Road,Hout Bay,7872</v>
      </c>
      <c r="G75" s="6" t="str">
        <f ca="1">VLOOKUP(RANDBETWEEN(1,MAX(tbSReceiversAddress8[ItemNum])),tbSReceiversAddress8[],2,FALSE)</f>
        <v>23 Martin Close,CPT, 6478</v>
      </c>
      <c r="H75" s="6" t="str">
        <f ca="1">_xlfn.CONCAT(
    VLOOKUP(RANDBETWEEN(1, MAX(tbPONumbers[ItemNum])), tbPONumbers[], 2, FALSE),
    TEXT(RANDBETWEEN(20, 99999), REPT("0", RANDBETWEEN(4, 10)))
)</f>
        <v>'PO No-00044086</v>
      </c>
      <c r="I75" t="str">
        <f>DataGenerator!G78</f>
        <v>S A BREWERIES - SANDTON</v>
      </c>
      <c r="J75" s="6" t="str">
        <f>ItemsTable!A77</f>
        <v>Event Photography</v>
      </c>
      <c r="K75" s="6" t="str">
        <f>ItemsTable!B77</f>
        <v>IT &amp; Web services</v>
      </c>
      <c r="L75" s="40">
        <f ca="1">ItemsTable!C77</f>
        <v>108.69</v>
      </c>
      <c r="M75" s="6">
        <f ca="1">ItemsTable!D77</f>
        <v>10</v>
      </c>
      <c r="N75" s="6">
        <f ca="1">ItemsTable!E77</f>
        <v>422</v>
      </c>
      <c r="O75" s="21">
        <f ca="1">ItemsTable!F77</f>
        <v>130.26</v>
      </c>
      <c r="P75" s="21">
        <f ca="1">ItemsTable!G77</f>
        <v>9881.0499999999993</v>
      </c>
      <c r="Q75" t="str">
        <f>DataGenerator!K78</f>
        <v>PowerTech Advanced Business Solutions</v>
      </c>
      <c r="R75" s="6" t="str">
        <f ca="1">_xlfn.CONCAT(
VLOOKUP(RANDBETWEEN(1,MAX(tbTaxNumb[ItemNum])),tbTaxNumb[],2,FALSE),TEXT(RANDBETWEEN(20,99999),REPT("0",RANDBETWEEN(4,10))))</f>
        <v>TRN-72136</v>
      </c>
      <c r="S75" s="6" t="str">
        <f ca="1">_xlfn.CONCAT(
VLOOKUP(RANDBETWEEN(1,MAX(tbVAT_Numb[ItemNum])),tbVAT_Numb[],2,FALSE),TEXT(RANDBETWEEN(20,99999),REPT("0",RANDBETWEEN(4,10))))</f>
        <v>VIC-00023129</v>
      </c>
      <c r="T75" s="6" t="str">
        <f ca="1">VLOOKUP(RANDBETWEEN(1,MAX(tbBank_Names[ItemNum])),tbBank_Names[],2,FALSE)</f>
        <v>ABSA</v>
      </c>
      <c r="U75" s="6" t="str">
        <f t="shared" ca="1" si="7"/>
        <v>4868677</v>
      </c>
      <c r="V75" s="6" t="str">
        <f ca="1">VLOOKUP(RANDBETWEEN(1,MAX(tbCurrency[ItemNum])),tbCurrency[],2,FALSE)</f>
        <v>ZAR</v>
      </c>
      <c r="W75" s="6" t="e" vm="4">
        <f ca="1">VLOOKUP(RANDBETWEEN(1,MAX(tbCurrencyExchange[ItemNum])),tbCurrencyExchange[],2,FALSE)</f>
        <v>#VALUE!</v>
      </c>
      <c r="X75" s="21">
        <f ca="1">VLOOKUP(RANDBETWEEN(1,MAX(tbCurrencyExchange[ItemNum])),tbCurrencyExchange[],4,FALSE)</f>
        <v>0</v>
      </c>
      <c r="Y75" s="21">
        <f t="shared" ca="1" si="8"/>
        <v>8488069</v>
      </c>
      <c r="Z75" s="21">
        <f t="shared" ca="1" si="8"/>
        <v>1297864</v>
      </c>
      <c r="AA75" s="26">
        <f t="shared" ca="1" si="9"/>
        <v>630082</v>
      </c>
    </row>
    <row r="76" spans="1:27" x14ac:dyDescent="0.3">
      <c r="A76" s="11">
        <f t="shared" si="5"/>
        <v>75</v>
      </c>
      <c r="B76" s="6" t="str">
        <f ca="1">TEXT(RANDBETWEEN((DATE(2020,1,5)),(DATE(2023,12,23))), VLOOKUP(RANDBETWEEN(1,MAX(tbDate[ItemNum])),tbDate[],2,FALSE))</f>
        <v>29/01/2021</v>
      </c>
      <c r="C76" s="6" t="str">
        <f ca="1">_xlfn.CONCAT(
    VLOOKUP(RANDBETWEEN(1,MAX(tbInvoiceNO[ItemNum])),tbInvoiceNO[],2,FALSE),
    TEXT(RANDBETWEEN(20,99999),REPT("0",RANDBETWEEN(4,10))),
    CHAR(RANDBETWEEN(65,90)),
    CHAR(RANDBETWEEN(97,122)))</f>
        <v>INV00072127Rr</v>
      </c>
      <c r="D76" s="6" t="str">
        <f ca="1">_xlfn.CONCAT(VLOOKUP(RANDBETWEEN(1, MAX(tbContactDetails[ItemNum])), tbContactDetails[], 2, FALSE), " - ", TEXT(RANDBETWEEN(7000000, 9999999), " -000-0000"))</f>
        <v>062 -  -804-6317</v>
      </c>
      <c r="E76" s="6" t="str">
        <f ca="1">_xlfn.CONCAT(VLOOKUP(RANDBETWEEN(1, MAX(tbSenders_ContactDetails[ItemNum])), tbSenders_ContactDetails[], 2, FALSE), " - ", TEXT(RANDBETWEEN(7000000, 9999999), " -000-0000"))</f>
        <v>010 -  -716-9510</v>
      </c>
      <c r="F76" s="6" t="str">
        <f ca="1">VLOOKUP(RANDBETWEEN(1,MAX(tbSendersAddress[ItemNum])),tbSendersAddress[],2,FALSE)</f>
        <v>Valley Primary School, Jip De Jager Drive,7530</v>
      </c>
      <c r="G76" s="6" t="str">
        <f ca="1">VLOOKUP(RANDBETWEEN(1,MAX(tbSReceiversAddress8[ItemNum])),tbSReceiversAddress8[],2,FALSE)</f>
        <v>Gauteng,11 Westcliff Drive,7573</v>
      </c>
      <c r="H76" s="6" t="str">
        <f ca="1">_xlfn.CONCAT(
    VLOOKUP(RANDBETWEEN(1, MAX(tbPONumbers[ItemNum])), tbPONumbers[], 2, FALSE),
    TEXT(RANDBETWEEN(20, 99999), REPT("0", RANDBETWEEN(4, 10)))
)</f>
        <v>PO_NUMB-0067863</v>
      </c>
      <c r="I76" t="str">
        <f>DataGenerator!G79</f>
        <v>MSC Cruises</v>
      </c>
      <c r="J76" s="6" t="str">
        <f>ItemsTable!A78</f>
        <v>Remote Tech Support</v>
      </c>
      <c r="K76" s="6" t="str">
        <f>ItemsTable!B78</f>
        <v>IT &amp; Web services</v>
      </c>
      <c r="L76" s="40">
        <f ca="1">ItemsTable!C78</f>
        <v>301.02999999999997</v>
      </c>
      <c r="M76" s="6">
        <f ca="1">ItemsTable!D78</f>
        <v>4</v>
      </c>
      <c r="N76" s="6">
        <f ca="1">ItemsTable!E78</f>
        <v>456</v>
      </c>
      <c r="O76" s="21">
        <f ca="1">ItemsTable!F78</f>
        <v>606.72</v>
      </c>
      <c r="P76" s="21">
        <f ca="1">ItemsTable!G78</f>
        <v>5222.79</v>
      </c>
      <c r="Q76" t="str">
        <f>DataGenerator!K79</f>
        <v>Danisco South Africa (PTY) Ltd</v>
      </c>
      <c r="R76" s="6" t="str">
        <f ca="1">_xlfn.CONCAT(
VLOOKUP(RANDBETWEEN(1,MAX(tbTaxNumb[ItemNum])),tbTaxNumb[],2,FALSE),TEXT(RANDBETWEEN(20,99999),REPT("0",RANDBETWEEN(4,10))))</f>
        <v>##074833</v>
      </c>
      <c r="S76" s="6" t="str">
        <f ca="1">_xlfn.CONCAT(
VLOOKUP(RANDBETWEEN(1,MAX(tbVAT_Numb[ItemNum])),tbVAT_Numb[],2,FALSE),TEXT(RANDBETWEEN(20,99999),REPT("0",RANDBETWEEN(4,10))))</f>
        <v>#VRN_ 0002426</v>
      </c>
      <c r="T76" s="6" t="str">
        <f ca="1">VLOOKUP(RANDBETWEEN(1,MAX(tbBank_Names[ItemNum])),tbBank_Names[],2,FALSE)</f>
        <v>Standard Bank</v>
      </c>
      <c r="U76" s="6" t="str">
        <f t="shared" ca="1" si="7"/>
        <v>287661000370</v>
      </c>
      <c r="V76" s="6" t="str">
        <f ca="1">VLOOKUP(RANDBETWEEN(1,MAX(tbCurrency[ItemNum])),tbCurrency[],2,FALSE)</f>
        <v>JPY</v>
      </c>
      <c r="W76" s="6" t="e">
        <f ca="1">VLOOKUP(RANDBETWEEN(1,MAX(tbCurrencyExchange[ItemNum])),tbCurrencyExchange[],2,FALSE)</f>
        <v>#N/A</v>
      </c>
      <c r="X76" s="21">
        <f ca="1">VLOOKUP(RANDBETWEEN(1,MAX(tbCurrencyExchange[ItemNum])),tbCurrencyExchange[],4,FALSE)</f>
        <v>1.0800000000000001E-2</v>
      </c>
      <c r="Y76" s="21">
        <f t="shared" ca="1" si="8"/>
        <v>807004</v>
      </c>
      <c r="Z76" s="21">
        <f t="shared" ca="1" si="8"/>
        <v>7403123</v>
      </c>
      <c r="AA76" s="26">
        <f t="shared" ca="1" si="9"/>
        <v>211007</v>
      </c>
    </row>
    <row r="77" spans="1:27" x14ac:dyDescent="0.3">
      <c r="A77" s="11">
        <f t="shared" si="5"/>
        <v>76</v>
      </c>
      <c r="B77" s="6" t="str">
        <f ca="1">TEXT(RANDBETWEEN((DATE(2020,1,5)),(DATE(2023,12,23))), VLOOKUP(RANDBETWEEN(1,MAX(tbDate[ItemNum])),tbDate[],2,FALSE))</f>
        <v>2023-03-26</v>
      </c>
      <c r="C77" s="6" t="str">
        <f ca="1">_xlfn.CONCAT(
    VLOOKUP(RANDBETWEEN(1,MAX(tbInvoiceNO[ItemNum])),tbInvoiceNO[],2,FALSE),
    TEXT(RANDBETWEEN(20,99999),REPT("0",RANDBETWEEN(4,10))),
    CHAR(RANDBETWEEN(65,90)),
    CHAR(RANDBETWEEN(97,122)))</f>
        <v>INV-0000075424Ro</v>
      </c>
      <c r="D77" s="6" t="str">
        <f ca="1">_xlfn.CONCAT(VLOOKUP(RANDBETWEEN(1, MAX(tbContactDetails[ItemNum])), tbContactDetails[], 2, FALSE), " - ", TEXT(RANDBETWEEN(7000000, 9999999), " -000-0000"))</f>
        <v>063 -  -789-7426</v>
      </c>
      <c r="E77" s="6" t="str">
        <f ca="1">_xlfn.CONCAT(VLOOKUP(RANDBETWEEN(1, MAX(tbSenders_ContactDetails[ItemNum])), tbSenders_ContactDetails[], 2, FALSE), " - ", TEXT(RANDBETWEEN(7000000, 9999999), " -000-0000"))</f>
        <v>071 -  -921-9175</v>
      </c>
      <c r="F77" s="6" t="str">
        <f ca="1">VLOOKUP(RANDBETWEEN(1,MAX(tbSendersAddress[ItemNum])),tbSendersAddress[],2,FALSE)</f>
        <v>32 Denne Crescent,Western Cape,7347</v>
      </c>
      <c r="G77" s="6" t="str">
        <f ca="1">VLOOKUP(RANDBETWEEN(1,MAX(tbSReceiversAddress8[ItemNum])),tbSReceiversAddress8[],2,FALSE)</f>
        <v>Gauteng,11 Westcliff Drive,7573</v>
      </c>
      <c r="H77" s="6" t="str">
        <f ca="1">_xlfn.CONCAT(
    VLOOKUP(RANDBETWEEN(1, MAX(tbPONumbers[ItemNum])), tbPONumbers[], 2, FALSE),
    TEXT(RANDBETWEEN(20, 99999), REPT("0", RANDBETWEEN(4, 10)))
)</f>
        <v>PON-0000039463</v>
      </c>
      <c r="I77" t="str">
        <f>DataGenerator!G80</f>
        <v>Emalahleni Local Municipality</v>
      </c>
      <c r="J77" s="6" t="str">
        <f>ItemsTable!A79</f>
        <v>Business Strategy Consulting</v>
      </c>
      <c r="K77" s="6" t="str">
        <f>ItemsTable!B79</f>
        <v>Consultation</v>
      </c>
      <c r="L77" s="40">
        <f ca="1">ItemsTable!C79</f>
        <v>599.09</v>
      </c>
      <c r="M77" s="6">
        <f ca="1">ItemsTable!D79</f>
        <v>7</v>
      </c>
      <c r="N77" s="6">
        <f ca="1">ItemsTable!E79</f>
        <v>464</v>
      </c>
      <c r="O77" s="21">
        <f ca="1">ItemsTable!F79</f>
        <v>165.32</v>
      </c>
      <c r="P77" s="21">
        <f ca="1">ItemsTable!G79</f>
        <v>6837.89</v>
      </c>
      <c r="Q77" t="str">
        <f>DataGenerator!K80</f>
        <v>Takeda Pharmaceuticals Internationa</v>
      </c>
      <c r="R77" s="6" t="str">
        <f ca="1">_xlfn.CONCAT(
VLOOKUP(RANDBETWEEN(1,MAX(tbTaxNumb[ItemNum])),tbTaxNumb[],2,FALSE),TEXT(RANDBETWEEN(20,99999),REPT("0",RANDBETWEEN(4,10))))</f>
        <v>TRN_022555</v>
      </c>
      <c r="S77" s="6" t="str">
        <f ca="1">_xlfn.CONCAT(
VLOOKUP(RANDBETWEEN(1,MAX(tbVAT_Numb[ItemNum])),tbVAT_Numb[],2,FALSE),TEXT(RANDBETWEEN(20,99999),REPT("0",RANDBETWEEN(4,10))))</f>
        <v>VRN - 00086953</v>
      </c>
      <c r="T77" s="6" t="str">
        <f ca="1">VLOOKUP(RANDBETWEEN(1,MAX(tbBank_Names[ItemNum])),tbBank_Names[],2,FALSE)</f>
        <v>Discovery</v>
      </c>
      <c r="U77" s="6" t="str">
        <f t="shared" ca="1" si="7"/>
        <v>894753000370</v>
      </c>
      <c r="V77" s="6" t="str">
        <f ca="1">VLOOKUP(RANDBETWEEN(1,MAX(tbCurrency[ItemNum])),tbCurrency[],2,FALSE)</f>
        <v>ZAR</v>
      </c>
      <c r="W77" s="6" t="e">
        <f ca="1">VLOOKUP(RANDBETWEEN(1,MAX(tbCurrencyExchange[ItemNum])),tbCurrencyExchange[],2,FALSE)</f>
        <v>#N/A</v>
      </c>
      <c r="X77" s="21" t="e">
        <f ca="1">VLOOKUP(RANDBETWEEN(1,MAX(tbCurrencyExchange[ItemNum])),tbCurrencyExchange[],4,FALSE)</f>
        <v>#N/A</v>
      </c>
      <c r="Y77" s="21">
        <f t="shared" ca="1" si="8"/>
        <v>1702775</v>
      </c>
      <c r="Z77" s="21">
        <f t="shared" ca="1" si="8"/>
        <v>417781</v>
      </c>
      <c r="AA77" s="26">
        <f t="shared" ca="1" si="9"/>
        <v>25247</v>
      </c>
    </row>
    <row r="78" spans="1:27" x14ac:dyDescent="0.3">
      <c r="A78" s="11">
        <f t="shared" si="5"/>
        <v>77</v>
      </c>
      <c r="B78" s="6" t="str">
        <f ca="1">TEXT(RANDBETWEEN((DATE(2020,1,5)),(DATE(2023,12,23))), VLOOKUP(RANDBETWEEN(1,MAX(tbDate[ItemNum])),tbDate[],2,FALSE))</f>
        <v>21-08-2023</v>
      </c>
      <c r="C78" s="6" t="str">
        <f ca="1">_xlfn.CONCAT(
    VLOOKUP(RANDBETWEEN(1,MAX(tbInvoiceNO[ItemNum])),tbInvoiceNO[],2,FALSE),
    TEXT(RANDBETWEEN(20,99999),REPT("0",RANDBETWEEN(4,10))),
    CHAR(RANDBETWEEN(65,90)),
    CHAR(RANDBETWEEN(97,122)))</f>
        <v>INVOICE:22016La</v>
      </c>
      <c r="D78" s="6" t="str">
        <f ca="1">_xlfn.CONCAT(VLOOKUP(RANDBETWEEN(1, MAX(tbContactDetails[ItemNum])), tbContactDetails[], 2, FALSE), " - ", TEXT(RANDBETWEEN(7000000, 9999999), " -000-0000"))</f>
        <v>010 -  -924-1028</v>
      </c>
      <c r="E78" s="6" t="str">
        <f ca="1">_xlfn.CONCAT(VLOOKUP(RANDBETWEEN(1, MAX(tbSenders_ContactDetails[ItemNum])), tbSenders_ContactDetails[], 2, FALSE), " - ", TEXT(RANDBETWEEN(7000000, 9999999), " -000-0000"))</f>
        <v>+27 -  -888-2300</v>
      </c>
      <c r="F78" s="6" t="str">
        <f ca="1">VLOOKUP(RANDBETWEEN(1,MAX(tbSendersAddress[ItemNum])),tbSendersAddress[],2,FALSE)</f>
        <v>15 B. Molokoane Road,Hout Bay,7872</v>
      </c>
      <c r="G78" s="6" t="str">
        <f ca="1">VLOOKUP(RANDBETWEEN(1,MAX(tbSReceiversAddress8[ItemNum])),tbSReceiversAddress8[],2,FALSE)</f>
        <v>53 Brunton Circle,1645</v>
      </c>
      <c r="H78" s="6" t="str">
        <f ca="1">_xlfn.CONCAT(
    VLOOKUP(RANDBETWEEN(1, MAX(tbPONumbers[ItemNum])), tbPONumbers[], 2, FALSE),
    TEXT(RANDBETWEEN(20, 99999), REPT("0", RANDBETWEEN(4, 10)))
)</f>
        <v>## 00067345</v>
      </c>
      <c r="I78" t="str">
        <f>DataGenerator!G81</f>
        <v>Department of Public Works - Limpop</v>
      </c>
      <c r="J78" s="6" t="str">
        <f>ItemsTable!A80</f>
        <v>Local Courier Service</v>
      </c>
      <c r="K78" s="6" t="str">
        <f>ItemsTable!B80</f>
        <v>Delivery Services</v>
      </c>
      <c r="L78" s="40">
        <f ca="1">ItemsTable!C80</f>
        <v>388.77</v>
      </c>
      <c r="M78" s="6">
        <f ca="1">ItemsTable!D80</f>
        <v>11</v>
      </c>
      <c r="N78" s="6">
        <f ca="1">ItemsTable!E80</f>
        <v>403</v>
      </c>
      <c r="O78" s="21">
        <f ca="1">ItemsTable!F80</f>
        <v>513.99</v>
      </c>
      <c r="P78" s="21">
        <f ca="1">ItemsTable!G80</f>
        <v>3840.13</v>
      </c>
      <c r="Q78" t="str">
        <f>DataGenerator!K81</f>
        <v>Altron Karabina</v>
      </c>
      <c r="R78" s="6" t="str">
        <f ca="1">_xlfn.CONCAT(
VLOOKUP(RANDBETWEEN(1,MAX(tbTaxNumb[ItemNum])),tbTaxNumb[],2,FALSE),TEXT(RANDBETWEEN(20,99999),REPT("0",RANDBETWEEN(4,10))))</f>
        <v>TIN00077147</v>
      </c>
      <c r="S78" s="6" t="str">
        <f ca="1">_xlfn.CONCAT(
VLOOKUP(RANDBETWEEN(1,MAX(tbVAT_Numb[ItemNum])),tbVAT_Numb[],2,FALSE),TEXT(RANDBETWEEN(20,99999),REPT("0",RANDBETWEEN(4,10))))</f>
        <v>@VAT_#_0064756</v>
      </c>
      <c r="T78" s="6" t="str">
        <f ca="1">VLOOKUP(RANDBETWEEN(1,MAX(tbBank_Names[ItemNum])),tbBank_Names[],2,FALSE)</f>
        <v>ABSA</v>
      </c>
      <c r="U78" s="6" t="str">
        <f t="shared" ca="1" si="7"/>
        <v>194104000370</v>
      </c>
      <c r="V78" s="6" t="str">
        <f ca="1">VLOOKUP(RANDBETWEEN(1,MAX(tbCurrency[ItemNum])),tbCurrency[],2,FALSE)</f>
        <v>JPY</v>
      </c>
      <c r="W78" s="6" t="e">
        <f ca="1">VLOOKUP(RANDBETWEEN(1,MAX(tbCurrencyExchange[ItemNum])),tbCurrencyExchange[],2,FALSE)</f>
        <v>#N/A</v>
      </c>
      <c r="X78" s="21" t="e">
        <f ca="1">VLOOKUP(RANDBETWEEN(1,MAX(tbCurrencyExchange[ItemNum])),tbCurrencyExchange[],4,FALSE)</f>
        <v>#N/A</v>
      </c>
      <c r="Y78" s="21">
        <f t="shared" ca="1" si="8"/>
        <v>3218187</v>
      </c>
      <c r="Z78" s="21">
        <f t="shared" ca="1" si="8"/>
        <v>2264956.2000000002</v>
      </c>
      <c r="AA78" s="26">
        <f t="shared" ca="1" si="9"/>
        <v>966449</v>
      </c>
    </row>
    <row r="79" spans="1:27" x14ac:dyDescent="0.3">
      <c r="A79" s="11">
        <f t="shared" si="5"/>
        <v>78</v>
      </c>
      <c r="B79" s="6" t="str">
        <f ca="1">TEXT(RANDBETWEEN((DATE(2020,1,5)),(DATE(2023,12,23))), VLOOKUP(RANDBETWEEN(1,MAX(tbDate[ItemNum])),tbDate[],2,FALSE))</f>
        <v>19-Jun-2023</v>
      </c>
      <c r="C79" s="6" t="str">
        <f ca="1">_xlfn.CONCAT(
    VLOOKUP(RANDBETWEEN(1,MAX(tbInvoiceNO[ItemNum])),tbInvoiceNO[],2,FALSE),
    TEXT(RANDBETWEEN(20,99999),REPT("0",RANDBETWEEN(4,10))),
    CHAR(RANDBETWEEN(65,90)),
    CHAR(RANDBETWEEN(97,122)))</f>
        <v>#24574Js</v>
      </c>
      <c r="D79" s="6" t="str">
        <f ca="1">_xlfn.CONCAT(VLOOKUP(RANDBETWEEN(1, MAX(tbContactDetails[ItemNum])), tbContactDetails[], 2, FALSE), " - ", TEXT(RANDBETWEEN(7000000, 9999999), " -000-0000"))</f>
        <v>080 -  -896-2828</v>
      </c>
      <c r="E79" s="6" t="str">
        <f ca="1">_xlfn.CONCAT(VLOOKUP(RANDBETWEEN(1, MAX(tbSenders_ContactDetails[ItemNum])), tbSenders_ContactDetails[], 2, FALSE), " - ", TEXT(RANDBETWEEN(7000000, 9999999), " -000-0000"))</f>
        <v>+27 -  -881-0144</v>
      </c>
      <c r="F79" s="6" t="str">
        <f ca="1">VLOOKUP(RANDBETWEEN(1,MAX(tbSendersAddress[ItemNum])),tbSendersAddress[],2,FALSE)</f>
        <v>Athlone, Cape Town,7764</v>
      </c>
      <c r="G79" s="6" t="str">
        <f ca="1">VLOOKUP(RANDBETWEEN(1,MAX(tbSReceiversAddress8[ItemNum])),tbSReceiversAddress8[],2,FALSE)</f>
        <v>14 Bonanza Street,Gauteng,6442</v>
      </c>
      <c r="H79" s="6" t="str">
        <f ca="1">_xlfn.CONCAT(
    VLOOKUP(RANDBETWEEN(1, MAX(tbPONumbers[ItemNum])), tbPONumbers[], 2, FALSE),
    TEXT(RANDBETWEEN(20, 99999), REPT("0", RANDBETWEEN(4, 10)))
)</f>
        <v>PO_TO-0018501</v>
      </c>
      <c r="I79" t="str">
        <f>DataGenerator!G82</f>
        <v>Shoprite</v>
      </c>
      <c r="J79" s="6" t="str">
        <f>ItemsTable!A81</f>
        <v xml:space="preserve">Basic Buffet Catering </v>
      </c>
      <c r="K79" s="6" t="str">
        <f>ItemsTable!B81</f>
        <v>Catering Services</v>
      </c>
      <c r="L79" s="40">
        <f ca="1">ItemsTable!C81</f>
        <v>362.31</v>
      </c>
      <c r="M79" s="6">
        <f ca="1">ItemsTable!D81</f>
        <v>5</v>
      </c>
      <c r="N79" s="6">
        <f ca="1">ItemsTable!E81</f>
        <v>207</v>
      </c>
      <c r="O79" s="21">
        <f ca="1">ItemsTable!F81</f>
        <v>128.44</v>
      </c>
      <c r="P79" s="21">
        <f ca="1">ItemsTable!G81</f>
        <v>9614.06</v>
      </c>
      <c r="Q79" t="str">
        <f>DataGenerator!K82</f>
        <v>Actom Protection &amp; Control</v>
      </c>
      <c r="R79" s="6" t="str">
        <f ca="1">_xlfn.CONCAT(
VLOOKUP(RANDBETWEEN(1,MAX(tbTaxNumb[ItemNum])),tbTaxNumb[],2,FALSE),TEXT(RANDBETWEEN(20,99999),REPT("0",RANDBETWEEN(4,10))))</f>
        <v>Tax -04375</v>
      </c>
      <c r="S79" s="6" t="str">
        <f ca="1">_xlfn.CONCAT(
VLOOKUP(RANDBETWEEN(1,MAX(tbVAT_Numb[ItemNum])),tbVAT_Numb[],2,FALSE),TEXT(RANDBETWEEN(20,99999),REPT("0",RANDBETWEEN(4,10))))</f>
        <v>@VAT_#_000012492</v>
      </c>
      <c r="T79" s="6" t="str">
        <f ca="1">VLOOKUP(RANDBETWEEN(1,MAX(tbBank_Names[ItemNum])),tbBank_Names[],2,FALSE)</f>
        <v>NedBank</v>
      </c>
      <c r="U79" s="6" t="str">
        <f t="shared" ca="1" si="7"/>
        <v>96561797</v>
      </c>
      <c r="V79" s="6" t="str">
        <f ca="1">VLOOKUP(RANDBETWEEN(1,MAX(tbCurrency[ItemNum])),tbCurrency[],2,FALSE)</f>
        <v>USD</v>
      </c>
      <c r="W79" s="6" t="e">
        <f ca="1">VLOOKUP(RANDBETWEEN(1,MAX(tbCurrencyExchange[ItemNum])),tbCurrencyExchange[],2,FALSE)</f>
        <v>#N/A</v>
      </c>
      <c r="X79" s="21" t="e">
        <f ca="1">VLOOKUP(RANDBETWEEN(1,MAX(tbCurrencyExchange[ItemNum])),tbCurrencyExchange[],4,FALSE)</f>
        <v>#N/A</v>
      </c>
      <c r="Y79" s="21">
        <f t="shared" ca="1" si="8"/>
        <v>1582791.61</v>
      </c>
      <c r="Z79" s="21">
        <f t="shared" ca="1" si="8"/>
        <v>4940682.45</v>
      </c>
      <c r="AA79" s="26">
        <f t="shared" ca="1" si="9"/>
        <v>653014</v>
      </c>
    </row>
    <row r="80" spans="1:27" x14ac:dyDescent="0.3">
      <c r="A80" s="11">
        <f t="shared" si="5"/>
        <v>79</v>
      </c>
      <c r="B80" s="6" t="str">
        <f ca="1">TEXT(RANDBETWEEN((DATE(2020,1,5)),(DATE(2023,12,23))), VLOOKUP(RANDBETWEEN(1,MAX(tbDate[ItemNum])),tbDate[],2,FALSE))</f>
        <v>09/12/23</v>
      </c>
      <c r="C80" s="6" t="str">
        <f ca="1">_xlfn.CONCAT(
    VLOOKUP(RANDBETWEEN(1,MAX(tbInvoiceNO[ItemNum])),tbInvoiceNO[],2,FALSE),
    TEXT(RANDBETWEEN(20,99999),REPT("0",RANDBETWEEN(4,10))),
    CHAR(RANDBETWEEN(65,90)),
    CHAR(RANDBETWEEN(97,122)))</f>
        <v>##000060032Gl</v>
      </c>
      <c r="D80" s="6" t="str">
        <f ca="1">_xlfn.CONCAT(VLOOKUP(RANDBETWEEN(1, MAX(tbContactDetails[ItemNum])), tbContactDetails[], 2, FALSE), " - ", TEXT(RANDBETWEEN(7000000, 9999999), " -000-0000"))</f>
        <v>015 -  -854-4311</v>
      </c>
      <c r="E80" s="6" t="str">
        <f ca="1">_xlfn.CONCAT(VLOOKUP(RANDBETWEEN(1, MAX(tbSenders_ContactDetails[ItemNum])), tbSenders_ContactDetails[], 2, FALSE), " - ", TEXT(RANDBETWEEN(7000000, 9999999), " -000-0000"))</f>
        <v>(+213) -  -843-2806</v>
      </c>
      <c r="F80" s="6" t="str">
        <f ca="1">VLOOKUP(RANDBETWEEN(1,MAX(tbSendersAddress[ItemNum])),tbSendersAddress[],2,FALSE)</f>
        <v>Valley Primary School, Jip De Jager Drive,7530</v>
      </c>
      <c r="G80" s="6" t="str">
        <f ca="1">VLOOKUP(RANDBETWEEN(1,MAX(tbSReceiversAddress8[ItemNum])),tbSReceiversAddress8[],2,FALSE)</f>
        <v>11 Westcliff Drive,Johannesburg</v>
      </c>
      <c r="H80" s="6" t="str">
        <f ca="1">_xlfn.CONCAT(
    VLOOKUP(RANDBETWEEN(1, MAX(tbPONumbers[ItemNum])), tbPONumbers[], 2, FALSE),
    TEXT(RANDBETWEEN(20, 99999), REPT("0", RANDBETWEEN(4, 10)))
)</f>
        <v>PO_NUMB-37354</v>
      </c>
      <c r="I80" t="str">
        <f>DataGenerator!G83</f>
        <v>Centurion Akademie (Edms) Bpk</v>
      </c>
      <c r="J80" s="6" t="str">
        <f>ItemsTable!A82</f>
        <v>Website Design</v>
      </c>
      <c r="K80" s="6" t="str">
        <f>ItemsTable!B82</f>
        <v>IT &amp; Web services</v>
      </c>
      <c r="L80" s="40">
        <f ca="1">ItemsTable!C82</f>
        <v>162.6</v>
      </c>
      <c r="M80" s="6">
        <f ca="1">ItemsTable!D82</f>
        <v>10</v>
      </c>
      <c r="N80" s="6">
        <f ca="1">ItemsTable!E82</f>
        <v>282</v>
      </c>
      <c r="O80" s="21">
        <f ca="1">ItemsTable!F82</f>
        <v>154.02000000000001</v>
      </c>
      <c r="P80" s="21">
        <f ca="1">ItemsTable!G82</f>
        <v>4542.16</v>
      </c>
      <c r="Q80" t="str">
        <f>DataGenerator!K83</f>
        <v>Santam</v>
      </c>
      <c r="R80" s="6" t="str">
        <f ca="1">_xlfn.CONCAT(
VLOOKUP(RANDBETWEEN(1,MAX(tbTaxNumb[ItemNum])),tbTaxNumb[],2,FALSE),TEXT(RANDBETWEEN(20,99999),REPT("0",RANDBETWEEN(4,10))))</f>
        <v>PAN_079716</v>
      </c>
      <c r="S80" s="6" t="str">
        <f ca="1">_xlfn.CONCAT(
VLOOKUP(RANDBETWEEN(1,MAX(tbVAT_Numb[ItemNum])),tbVAT_Numb[],2,FALSE),TEXT(RANDBETWEEN(20,99999),REPT("0",RANDBETWEEN(4,10))))</f>
        <v>#VAT00037318</v>
      </c>
      <c r="T80" s="6" t="str">
        <f ca="1">VLOOKUP(RANDBETWEEN(1,MAX(tbBank_Names[ItemNum])),tbBank_Names[],2,FALSE)</f>
        <v>Standard Bank</v>
      </c>
      <c r="U80" s="6" t="str">
        <f t="shared" ca="1" si="7"/>
        <v>1618359</v>
      </c>
      <c r="V80" s="6" t="str">
        <f ca="1">VLOOKUP(RANDBETWEEN(1,MAX(tbCurrency[ItemNum])),tbCurrency[],2,FALSE)</f>
        <v>EUR</v>
      </c>
      <c r="W80" s="6" t="e">
        <f ca="1">VLOOKUP(RANDBETWEEN(1,MAX(tbCurrencyExchange[ItemNum])),tbCurrencyExchange[],2,FALSE)</f>
        <v>#N/A</v>
      </c>
      <c r="X80" s="21" t="e">
        <f ca="1">VLOOKUP(RANDBETWEEN(1,MAX(tbCurrencyExchange[ItemNum])),tbCurrencyExchange[],4,FALSE)</f>
        <v>#N/A</v>
      </c>
      <c r="Y80" s="21">
        <f t="shared" ca="1" si="8"/>
        <v>9036407.5</v>
      </c>
      <c r="Z80" s="21">
        <f t="shared" ca="1" si="8"/>
        <v>2046640</v>
      </c>
      <c r="AA80" s="26">
        <f t="shared" ca="1" si="9"/>
        <v>744573</v>
      </c>
    </row>
    <row r="81" spans="1:27" x14ac:dyDescent="0.3">
      <c r="A81" s="11">
        <f t="shared" si="5"/>
        <v>80</v>
      </c>
      <c r="B81" s="6" t="str">
        <f ca="1">TEXT(RANDBETWEEN((DATE(2020,1,5)),(DATE(2023,12,23))), VLOOKUP(RANDBETWEEN(1,MAX(tbDate[ItemNum])),tbDate[],2,FALSE))</f>
        <v>15-Dec-2020</v>
      </c>
      <c r="C81" s="6" t="str">
        <f ca="1">_xlfn.CONCAT(
    VLOOKUP(RANDBETWEEN(1,MAX(tbInvoiceNO[ItemNum])),tbInvoiceNO[],2,FALSE),
    TEXT(RANDBETWEEN(20,99999),REPT("0",RANDBETWEEN(4,10))),
    CHAR(RANDBETWEEN(65,90)),
    CHAR(RANDBETWEEN(97,122)))</f>
        <v>##24354Gk</v>
      </c>
      <c r="D81" s="6" t="str">
        <f ca="1">_xlfn.CONCAT(VLOOKUP(RANDBETWEEN(1, MAX(tbContactDetails[ItemNum])), tbContactDetails[], 2, FALSE), " - ", TEXT(RANDBETWEEN(7000000, 9999999), " -000-0000"))</f>
        <v>021 -  -836-4856</v>
      </c>
      <c r="E81" s="6" t="str">
        <f ca="1">_xlfn.CONCAT(VLOOKUP(RANDBETWEEN(1, MAX(tbSenders_ContactDetails[ItemNum])), tbSenders_ContactDetails[], 2, FALSE), " - ", TEXT(RANDBETWEEN(7000000, 9999999), " -000-0000"))</f>
        <v>+93 -  -731-6796</v>
      </c>
      <c r="F81" s="6" t="str">
        <f ca="1">VLOOKUP(RANDBETWEEN(1,MAX(tbSendersAddress[ItemNum])),tbSendersAddress[],2,FALSE)</f>
        <v>365 Ontdekkers Road,Roodepoort,Gauteng,1709</v>
      </c>
      <c r="G81" s="6" t="str">
        <f ca="1">VLOOKUP(RANDBETWEEN(1,MAX(tbSReceiversAddress8[ItemNum])),tbSReceiversAddress8[],2,FALSE)</f>
        <v>23 Martin Close,2054</v>
      </c>
      <c r="H81" s="6" t="str">
        <f ca="1">_xlfn.CONCAT(
    VLOOKUP(RANDBETWEEN(1, MAX(tbPONumbers[ItemNum])), tbPONumbers[], 2, FALSE),
    TEXT(RANDBETWEEN(20, 99999), REPT("0", RANDBETWEEN(4, 10)))
)</f>
        <v>PO_NUM_0000024882</v>
      </c>
      <c r="I81" t="str">
        <f>DataGenerator!G84</f>
        <v>ABInBev Africa (Pty) Ltd</v>
      </c>
      <c r="J81" s="6" t="str">
        <f>ItemsTable!A83</f>
        <v>Social Media Graphics</v>
      </c>
      <c r="K81" s="6" t="str">
        <f>ItemsTable!B83</f>
        <v>Graphic Design</v>
      </c>
      <c r="L81" s="40">
        <f ca="1">ItemsTable!C83</f>
        <v>1000.36</v>
      </c>
      <c r="M81" s="6">
        <f ca="1">ItemsTable!D83</f>
        <v>5</v>
      </c>
      <c r="N81" s="6">
        <f ca="1">ItemsTable!E83</f>
        <v>10</v>
      </c>
      <c r="O81" s="21">
        <f ca="1">ItemsTable!F83</f>
        <v>444.5</v>
      </c>
      <c r="P81" s="21">
        <f ca="1">ItemsTable!G83</f>
        <v>4204.8500000000004</v>
      </c>
      <c r="Q81" t="str">
        <f>DataGenerator!K84</f>
        <v>Stanlib Asset Management (pty) Ltd</v>
      </c>
      <c r="R81" s="6" t="str">
        <f ca="1">_xlfn.CONCAT(
VLOOKUP(RANDBETWEEN(1,MAX(tbTaxNumb[ItemNum])),tbTaxNumb[],2,FALSE),TEXT(RANDBETWEEN(20,99999),REPT("0",RANDBETWEEN(4,10))))</f>
        <v>TRN-59951</v>
      </c>
      <c r="S81" s="6" t="str">
        <f ca="1">_xlfn.CONCAT(
VLOOKUP(RANDBETWEEN(1,MAX(tbVAT_Numb[ItemNum])),tbVAT_Numb[],2,FALSE),TEXT(RANDBETWEEN(20,99999),REPT("0",RANDBETWEEN(4,10))))</f>
        <v>VAT ID:  0056051</v>
      </c>
      <c r="T81" s="6" t="str">
        <f ca="1">VLOOKUP(RANDBETWEEN(1,MAX(tbBank_Names[ItemNum])),tbBank_Names[],2,FALSE)</f>
        <v>Standard Bank</v>
      </c>
      <c r="U81" s="6" t="str">
        <f t="shared" ca="1" si="7"/>
        <v>62535159</v>
      </c>
      <c r="V81" s="6" t="str">
        <f ca="1">VLOOKUP(RANDBETWEEN(1,MAX(tbCurrency[ItemNum])),tbCurrency[],2,FALSE)</f>
        <v>GBP</v>
      </c>
      <c r="W81" s="6" t="e" vm="6">
        <f ca="1">VLOOKUP(RANDBETWEEN(1,MAX(tbCurrencyExchange[ItemNum])),tbCurrencyExchange[],2,FALSE)</f>
        <v>#VALUE!</v>
      </c>
      <c r="X81" s="21" t="e">
        <f ca="1">VLOOKUP(RANDBETWEEN(1,MAX(tbCurrencyExchange[ItemNum])),tbCurrencyExchange[],4,FALSE)</f>
        <v>#N/A</v>
      </c>
      <c r="Y81" s="21">
        <f t="shared" ca="1" si="8"/>
        <v>3408319</v>
      </c>
      <c r="Z81" s="21">
        <f t="shared" ca="1" si="8"/>
        <v>477109</v>
      </c>
      <c r="AA81" s="26">
        <f t="shared" ca="1" si="9"/>
        <v>884975</v>
      </c>
    </row>
    <row r="82" spans="1:27" x14ac:dyDescent="0.3">
      <c r="A82" s="11">
        <f t="shared" si="5"/>
        <v>81</v>
      </c>
      <c r="B82" s="6" t="str">
        <f ca="1">TEXT(RANDBETWEEN((DATE(2020,1,5)),(DATE(2023,12,23))), VLOOKUP(RANDBETWEEN(1,MAX(tbDate[ItemNum])),tbDate[],2,FALSE))</f>
        <v>Mar 25, 23</v>
      </c>
      <c r="C82" s="6" t="str">
        <f ca="1">_xlfn.CONCAT(
    VLOOKUP(RANDBETWEEN(1,MAX(tbInvoiceNO[ItemNum])),tbInvoiceNO[],2,FALSE),
    TEXT(RANDBETWEEN(20,99999),REPT("0",RANDBETWEEN(4,10))),
    CHAR(RANDBETWEEN(65,90)),
    CHAR(RANDBETWEEN(97,122)))</f>
        <v>#NUMB- 00039412Gn</v>
      </c>
      <c r="D82" s="6" t="str">
        <f ca="1">_xlfn.CONCAT(VLOOKUP(RANDBETWEEN(1, MAX(tbContactDetails[ItemNum])), tbContactDetails[], 2, FALSE), " - ", TEXT(RANDBETWEEN(7000000, 9999999), " -000-0000"))</f>
        <v>060 -  -995-1621</v>
      </c>
      <c r="E82" s="6" t="str">
        <f ca="1">_xlfn.CONCAT(VLOOKUP(RANDBETWEEN(1, MAX(tbSenders_ContactDetails[ItemNum])), tbSenders_ContactDetails[], 2, FALSE), " - ", TEXT(RANDBETWEEN(7000000, 9999999), " -000-0000"))</f>
        <v>065 -  -779-8187</v>
      </c>
      <c r="F82" s="6" t="str">
        <f ca="1">VLOOKUP(RANDBETWEEN(1,MAX(tbSendersAddress[ItemNum])),tbSendersAddress[],2,FALSE)</f>
        <v>Valley Primary School, Jip De Jager Drive,7530</v>
      </c>
      <c r="G82" s="6" t="str">
        <f ca="1">VLOOKUP(RANDBETWEEN(1,MAX(tbSReceiversAddress8[ItemNum])),tbSReceiversAddress8[],2,FALSE)</f>
        <v>Gauteng,11 Westcliff Drive,7573</v>
      </c>
      <c r="H82" s="6" t="str">
        <f ca="1">_xlfn.CONCAT(
    VLOOKUP(RANDBETWEEN(1, MAX(tbPONumbers[ItemNum])), tbPONumbers[], 2, FALSE),
    TEXT(RANDBETWEEN(20, 99999), REPT("0", RANDBETWEEN(4, 10)))
)</f>
        <v># 0088905</v>
      </c>
      <c r="I82" t="str">
        <f>DataGenerator!G85</f>
        <v>Broll Property Group (Pty) Ltd</v>
      </c>
      <c r="J82" s="6" t="str">
        <f>ItemsTable!A84</f>
        <v>Armed Security Guard</v>
      </c>
      <c r="K82" s="6" t="str">
        <f>ItemsTable!B84</f>
        <v>Security Services</v>
      </c>
      <c r="L82" s="40">
        <f ca="1">ItemsTable!C84</f>
        <v>442.06</v>
      </c>
      <c r="M82" s="6">
        <f ca="1">ItemsTable!D84</f>
        <v>8</v>
      </c>
      <c r="N82" s="6">
        <f ca="1">ItemsTable!E84</f>
        <v>145</v>
      </c>
      <c r="O82" s="21">
        <f ca="1">ItemsTable!F84</f>
        <v>467.96</v>
      </c>
      <c r="P82" s="21">
        <f ca="1">ItemsTable!G84</f>
        <v>2519.02</v>
      </c>
      <c r="Q82" t="str">
        <f>DataGenerator!K85</f>
        <v>Pick n Pay Brentwood Park</v>
      </c>
      <c r="R82" s="6" t="str">
        <f ca="1">_xlfn.CONCAT(
VLOOKUP(RANDBETWEEN(1,MAX(tbTaxNumb[ItemNum])),tbTaxNumb[],2,FALSE),TEXT(RANDBETWEEN(20,99999),REPT("0",RANDBETWEEN(4,10))))</f>
        <v>TRN_11256</v>
      </c>
      <c r="S82" s="6" t="str">
        <f ca="1">_xlfn.CONCAT(
VLOOKUP(RANDBETWEEN(1,MAX(tbVAT_Numb[ItemNum])),tbVAT_Numb[],2,FALSE),TEXT(RANDBETWEEN(20,99999),REPT("0",RANDBETWEEN(4,10))))</f>
        <v>@VAT_#_0000408</v>
      </c>
      <c r="T82" s="6" t="str">
        <f ca="1">VLOOKUP(RANDBETWEEN(1,MAX(tbBank_Names[ItemNum])),tbBank_Names[],2,FALSE)</f>
        <v>ABSA</v>
      </c>
      <c r="U82" s="6" t="str">
        <f t="shared" ca="1" si="7"/>
        <v>935611000370</v>
      </c>
      <c r="V82" s="6" t="str">
        <f ca="1">VLOOKUP(RANDBETWEEN(1,MAX(tbCurrency[ItemNum])),tbCurrency[],2,FALSE)</f>
        <v>USD</v>
      </c>
      <c r="W82" s="6" t="e">
        <f ca="1">VLOOKUP(RANDBETWEEN(1,MAX(tbCurrencyExchange[ItemNum])),tbCurrencyExchange[],2,FALSE)</f>
        <v>#N/A</v>
      </c>
      <c r="X82" s="21" t="e">
        <f ca="1">VLOOKUP(RANDBETWEEN(1,MAX(tbCurrencyExchange[ItemNum])),tbCurrencyExchange[],4,FALSE)</f>
        <v>#N/A</v>
      </c>
      <c r="Y82" s="21">
        <f t="shared" ca="1" si="8"/>
        <v>9020149.2100000009</v>
      </c>
      <c r="Z82" s="21">
        <f t="shared" ca="1" si="8"/>
        <v>2658244.5699999998</v>
      </c>
      <c r="AA82" s="26">
        <f t="shared" ca="1" si="9"/>
        <v>442703</v>
      </c>
    </row>
    <row r="83" spans="1:27" x14ac:dyDescent="0.3">
      <c r="A83" s="11">
        <f t="shared" si="5"/>
        <v>82</v>
      </c>
      <c r="B83" s="6" t="str">
        <f ca="1">TEXT(RANDBETWEEN((DATE(2020,1,5)),(DATE(2023,12,23))), VLOOKUP(RANDBETWEEN(1,MAX(tbDate[ItemNum])),tbDate[],2,FALSE))</f>
        <v>02 August 2020</v>
      </c>
      <c r="C83" s="6" t="str">
        <f ca="1">_xlfn.CONCAT(
    VLOOKUP(RANDBETWEEN(1,MAX(tbInvoiceNO[ItemNum])),tbInvoiceNO[],2,FALSE),
    TEXT(RANDBETWEEN(20,99999),REPT("0",RANDBETWEEN(4,10))),
    CHAR(RANDBETWEEN(65,90)),
    CHAR(RANDBETWEEN(97,122)))</f>
        <v>INV_07279Hf</v>
      </c>
      <c r="D83" s="6" t="str">
        <f ca="1">_xlfn.CONCAT(VLOOKUP(RANDBETWEEN(1, MAX(tbContactDetails[ItemNum])), tbContactDetails[], 2, FALSE), " - ", TEXT(RANDBETWEEN(7000000, 9999999), " -000-0000"))</f>
        <v>095 -  -826-2868</v>
      </c>
      <c r="E83" s="6" t="str">
        <f ca="1">_xlfn.CONCAT(VLOOKUP(RANDBETWEEN(1, MAX(tbSenders_ContactDetails[ItemNum])), tbSenders_ContactDetails[], 2, FALSE), " - ", TEXT(RANDBETWEEN(7000000, 9999999), " -000-0000"))</f>
        <v>062 -  -850-2636</v>
      </c>
      <c r="F83" s="6" t="str">
        <f ca="1">VLOOKUP(RANDBETWEEN(1,MAX(tbSendersAddress[ItemNum])),tbSendersAddress[],2,FALSE)</f>
        <v>Valley Primary School, Jip De Jager Drive,7530</v>
      </c>
      <c r="G83" s="6" t="str">
        <f ca="1">VLOOKUP(RANDBETWEEN(1,MAX(tbSReceiversAddress8[ItemNum])),tbSReceiversAddress8[],2,FALSE)</f>
        <v>23 Martin Close,2054</v>
      </c>
      <c r="H83" s="6" t="str">
        <f ca="1">_xlfn.CONCAT(
    VLOOKUP(RANDBETWEEN(1, MAX(tbPONumbers[ItemNum])), tbPONumbers[], 2, FALSE),
    TEXT(RANDBETWEEN(20, 99999), REPT("0", RANDBETWEEN(4, 10)))
)</f>
        <v>#PO- 24534</v>
      </c>
      <c r="I83" t="str">
        <f>DataGenerator!G86</f>
        <v>FQM Trident Limited</v>
      </c>
      <c r="J83" s="6" t="str">
        <f>ItemsTable!A85</f>
        <v xml:space="preserve">Basic Buffet Catering </v>
      </c>
      <c r="K83" s="6" t="str">
        <f>ItemsTable!B85</f>
        <v>Catering Services</v>
      </c>
      <c r="L83" s="40">
        <f ca="1">ItemsTable!C85</f>
        <v>946.82</v>
      </c>
      <c r="M83" s="6">
        <f ca="1">ItemsTable!D85</f>
        <v>3</v>
      </c>
      <c r="N83" s="6">
        <f ca="1">ItemsTable!E85</f>
        <v>284</v>
      </c>
      <c r="O83" s="21">
        <f ca="1">ItemsTable!F85</f>
        <v>916.47</v>
      </c>
      <c r="P83" s="21">
        <f ca="1">ItemsTable!G85</f>
        <v>1147.1099999999999</v>
      </c>
      <c r="Q83" t="str">
        <f>DataGenerator!K86</f>
        <v>BGL BNP Paribas</v>
      </c>
      <c r="R83" s="6" t="str">
        <f ca="1">_xlfn.CONCAT(
VLOOKUP(RANDBETWEEN(1,MAX(tbTaxNumb[ItemNum])),tbTaxNumb[],2,FALSE),TEXT(RANDBETWEEN(20,99999),REPT("0",RANDBETWEEN(4,10))))</f>
        <v>TRN-26906</v>
      </c>
      <c r="S83" s="6" t="str">
        <f ca="1">_xlfn.CONCAT(
VLOOKUP(RANDBETWEEN(1,MAX(tbVAT_Numb[ItemNum])),tbVAT_Numb[],2,FALSE),TEXT(RANDBETWEEN(20,99999),REPT("0",RANDBETWEEN(4,10))))</f>
        <v>VAT :30558</v>
      </c>
      <c r="T83" s="6" t="str">
        <f ca="1">VLOOKUP(RANDBETWEEN(1,MAX(tbBank_Names[ItemNum])),tbBank_Names[],2,FALSE)</f>
        <v>FNB</v>
      </c>
      <c r="U83" s="6" t="str">
        <f t="shared" ca="1" si="7"/>
        <v>3730591</v>
      </c>
      <c r="V83" s="6" t="str">
        <f ca="1">VLOOKUP(RANDBETWEEN(1,MAX(tbCurrency[ItemNum])),tbCurrency[],2,FALSE)</f>
        <v>JPY</v>
      </c>
      <c r="W83" s="6" t="e">
        <f ca="1">VLOOKUP(RANDBETWEEN(1,MAX(tbCurrencyExchange[ItemNum])),tbCurrencyExchange[],2,FALSE)</f>
        <v>#N/A</v>
      </c>
      <c r="X83" s="21" t="e">
        <f ca="1">VLOOKUP(RANDBETWEEN(1,MAX(tbCurrencyExchange[ItemNum])),tbCurrencyExchange[],4,FALSE)</f>
        <v>#N/A</v>
      </c>
      <c r="Y83" s="21">
        <f t="shared" ca="1" si="8"/>
        <v>8336577</v>
      </c>
      <c r="Z83" s="21">
        <f t="shared" ca="1" si="8"/>
        <v>8514554.5</v>
      </c>
      <c r="AA83" s="26">
        <f t="shared" ca="1" si="9"/>
        <v>602368</v>
      </c>
    </row>
    <row r="84" spans="1:27" x14ac:dyDescent="0.3">
      <c r="A84" s="11">
        <f t="shared" si="5"/>
        <v>83</v>
      </c>
      <c r="B84" s="6" t="str">
        <f ca="1">TEXT(RANDBETWEEN((DATE(2020,1,5)),(DATE(2023,12,23))), VLOOKUP(RANDBETWEEN(1,MAX(tbDate[ItemNum])),tbDate[],2,FALSE))</f>
        <v>March 06, 2022</v>
      </c>
      <c r="C84" s="6" t="str">
        <f ca="1">_xlfn.CONCAT(
    VLOOKUP(RANDBETWEEN(1,MAX(tbInvoiceNO[ItemNum])),tbInvoiceNO[],2,FALSE),
    TEXT(RANDBETWEEN(20,99999),REPT("0",RANDBETWEEN(4,10))),
    CHAR(RANDBETWEEN(65,90)),
    CHAR(RANDBETWEEN(97,122)))</f>
        <v>BILL_11683Hu</v>
      </c>
      <c r="D84" s="6" t="str">
        <f ca="1">_xlfn.CONCAT(VLOOKUP(RANDBETWEEN(1, MAX(tbContactDetails[ItemNum])), tbContactDetails[], 2, FALSE), " - ", TEXT(RANDBETWEEN(7000000, 9999999), " -000-0000"))</f>
        <v>+93 -  -735-4302</v>
      </c>
      <c r="E84" s="6" t="str">
        <f ca="1">_xlfn.CONCAT(VLOOKUP(RANDBETWEEN(1, MAX(tbSenders_ContactDetails[ItemNum])), tbSenders_ContactDetails[], 2, FALSE), " - ", TEXT(RANDBETWEEN(7000000, 9999999), " -000-0000"))</f>
        <v>095 -  -868-8647</v>
      </c>
      <c r="F84" s="6" t="str">
        <f ca="1">VLOOKUP(RANDBETWEEN(1,MAX(tbSendersAddress[ItemNum])),tbSendersAddress[],2,FALSE)</f>
        <v>Valley Primary School, Jip De Jager Drive,7530</v>
      </c>
      <c r="G84" s="6" t="str">
        <f ca="1">VLOOKUP(RANDBETWEEN(1,MAX(tbSReceiversAddress8[ItemNum])),tbSReceiversAddress8[],2,FALSE)</f>
        <v>23 Martin Close,2054</v>
      </c>
      <c r="H84" s="6" t="str">
        <f ca="1">_xlfn.CONCAT(
    VLOOKUP(RANDBETWEEN(1, MAX(tbPONumbers[ItemNum])), tbPONumbers[], 2, FALSE),
    TEXT(RANDBETWEEN(20, 99999), REPT("0", RANDBETWEEN(4, 10)))
)</f>
        <v>PO No.000047064</v>
      </c>
      <c r="I84" t="str">
        <f>DataGenerator!G87</f>
        <v>3M South Africa (Pty) Ltd</v>
      </c>
      <c r="J84" s="6" t="str">
        <f>ItemsTable!A86</f>
        <v>Social Media Graphics</v>
      </c>
      <c r="K84" s="6" t="str">
        <f>ItemsTable!B86</f>
        <v>Graphic Design</v>
      </c>
      <c r="L84" s="40">
        <f ca="1">ItemsTable!C86</f>
        <v>716.78</v>
      </c>
      <c r="M84" s="6">
        <f ca="1">ItemsTable!D86</f>
        <v>3</v>
      </c>
      <c r="N84" s="6">
        <f ca="1">ItemsTable!E86</f>
        <v>127</v>
      </c>
      <c r="O84" s="21">
        <f ca="1">ItemsTable!F86</f>
        <v>223.48</v>
      </c>
      <c r="P84" s="21">
        <f ca="1">ItemsTable!G86</f>
        <v>5026.3100000000004</v>
      </c>
      <c r="Q84" t="str">
        <f>DataGenerator!K87</f>
        <v>Vopak Terminal Durban (Pty) Ltd</v>
      </c>
      <c r="R84" s="6" t="str">
        <f ca="1">_xlfn.CONCAT(
VLOOKUP(RANDBETWEEN(1,MAX(tbTaxNumb[ItemNum])),tbTaxNumb[],2,FALSE),TEXT(RANDBETWEEN(20,99999),REPT("0",RANDBETWEEN(4,10))))</f>
        <v>PAN:64871</v>
      </c>
      <c r="S84" s="6" t="str">
        <f ca="1">_xlfn.CONCAT(
VLOOKUP(RANDBETWEEN(1,MAX(tbVAT_Numb[ItemNum])),tbVAT_Numb[],2,FALSE),TEXT(RANDBETWEEN(20,99999),REPT("0",RANDBETWEEN(4,10))))</f>
        <v>VAT_NUM_0000050091</v>
      </c>
      <c r="T84" s="6" t="str">
        <f ca="1">VLOOKUP(RANDBETWEEN(1,MAX(tbBank_Names[ItemNum])),tbBank_Names[],2,FALSE)</f>
        <v>Standard Bank</v>
      </c>
      <c r="U84" s="6" t="str">
        <f t="shared" ca="1" si="7"/>
        <v>33667162498</v>
      </c>
      <c r="V84" s="6" t="str">
        <f ca="1">VLOOKUP(RANDBETWEEN(1,MAX(tbCurrency[ItemNum])),tbCurrency[],2,FALSE)</f>
        <v>EUR</v>
      </c>
      <c r="W84" s="6" t="e">
        <f ca="1">VLOOKUP(RANDBETWEEN(1,MAX(tbCurrencyExchange[ItemNum])),tbCurrencyExchange[],2,FALSE)</f>
        <v>#N/A</v>
      </c>
      <c r="X84" s="21" t="e">
        <f ca="1">VLOOKUP(RANDBETWEEN(1,MAX(tbCurrencyExchange[ItemNum])),tbCurrencyExchange[],4,FALSE)</f>
        <v>#N/A</v>
      </c>
      <c r="Y84" s="21">
        <f t="shared" ca="1" si="8"/>
        <v>79335</v>
      </c>
      <c r="Z84" s="21">
        <f t="shared" ca="1" si="8"/>
        <v>5633392.4199999999</v>
      </c>
      <c r="AA84" s="26">
        <f t="shared" ca="1" si="9"/>
        <v>728497</v>
      </c>
    </row>
    <row r="85" spans="1:27" x14ac:dyDescent="0.3">
      <c r="A85" s="11">
        <f t="shared" si="5"/>
        <v>84</v>
      </c>
      <c r="B85" s="6" t="str">
        <f ca="1">TEXT(RANDBETWEEN((DATE(2020,1,5)),(DATE(2023,12,23))), VLOOKUP(RANDBETWEEN(1,MAX(tbDate[ItemNum])),tbDate[],2,FALSE))</f>
        <v>13 May 21</v>
      </c>
      <c r="C85" s="6" t="str">
        <f ca="1">_xlfn.CONCAT(
    VLOOKUP(RANDBETWEEN(1,MAX(tbInvoiceNO[ItemNum])),tbInvoiceNO[],2,FALSE),
    TEXT(RANDBETWEEN(20,99999),REPT("0",RANDBETWEEN(4,10))),
    CHAR(RANDBETWEEN(65,90)),
    CHAR(RANDBETWEEN(97,122)))</f>
        <v>#-27605Og</v>
      </c>
      <c r="D85" s="6" t="str">
        <f ca="1">_xlfn.CONCAT(VLOOKUP(RANDBETWEEN(1, MAX(tbContactDetails[ItemNum])), tbContactDetails[], 2, FALSE), " - ", TEXT(RANDBETWEEN(7000000, 9999999), " -000-0000"))</f>
        <v>095 -  -902-9616</v>
      </c>
      <c r="E85" s="6" t="str">
        <f ca="1">_xlfn.CONCAT(VLOOKUP(RANDBETWEEN(1, MAX(tbSenders_ContactDetails[ItemNum])), tbSenders_ContactDetails[], 2, FALSE), " - ", TEXT(RANDBETWEEN(7000000, 9999999), " -000-0000"))</f>
        <v>068 -  -901-6056</v>
      </c>
      <c r="F85" s="6" t="str">
        <f ca="1">VLOOKUP(RANDBETWEEN(1,MAX(tbSendersAddress[ItemNum])),tbSendersAddress[],2,FALSE)</f>
        <v>365 Ontdekkers Road,Roodepoort,Gauteng,1709</v>
      </c>
      <c r="G85" s="6" t="str">
        <f ca="1">VLOOKUP(RANDBETWEEN(1,MAX(tbSReceiversAddress8[ItemNum])),tbSReceiversAddress8[],2,FALSE)</f>
        <v>4406 Pilane Street,Soweto,</v>
      </c>
      <c r="H85" s="6" t="str">
        <f ca="1">_xlfn.CONCAT(
    VLOOKUP(RANDBETWEEN(1, MAX(tbPONumbers[ItemNum])), tbPONumbers[], 2, FALSE),
    TEXT(RANDBETWEEN(20, 99999), REPT("0", RANDBETWEEN(4, 10)))
)</f>
        <v>'PO No-00040941</v>
      </c>
      <c r="I85" t="str">
        <f>DataGenerator!G88</f>
        <v>Concor Construction (Pty) Ltd</v>
      </c>
      <c r="J85" s="6" t="str">
        <f>ItemsTable!A87</f>
        <v>Event Photography</v>
      </c>
      <c r="K85" s="6" t="str">
        <f>ItemsTable!B87</f>
        <v>Photography</v>
      </c>
      <c r="L85" s="40">
        <f ca="1">ItemsTable!C87</f>
        <v>994</v>
      </c>
      <c r="M85" s="6">
        <f ca="1">ItemsTable!D87</f>
        <v>1</v>
      </c>
      <c r="N85" s="6">
        <f ca="1">ItemsTable!E87</f>
        <v>211</v>
      </c>
      <c r="O85" s="21">
        <f ca="1">ItemsTable!F87</f>
        <v>135</v>
      </c>
      <c r="P85" s="21">
        <f ca="1">ItemsTable!G87</f>
        <v>4951</v>
      </c>
      <c r="Q85" t="str">
        <f>DataGenerator!K88</f>
        <v>Macsteel Service Centres SA</v>
      </c>
      <c r="R85" s="6" t="str">
        <f ca="1">_xlfn.CONCAT(
VLOOKUP(RANDBETWEEN(1,MAX(tbTaxNumb[ItemNum])),tbTaxNumb[],2,FALSE),TEXT(RANDBETWEEN(20,99999),REPT("0",RANDBETWEEN(4,10))))</f>
        <v>#TAX - 000015524</v>
      </c>
      <c r="S85" s="6" t="str">
        <f ca="1">_xlfn.CONCAT(
VLOOKUP(RANDBETWEEN(1,MAX(tbVAT_Numb[ItemNum])),tbVAT_Numb[],2,FALSE),TEXT(RANDBETWEEN(20,99999),REPT("0",RANDBETWEEN(4,10))))</f>
        <v>#VRN_ 0024827</v>
      </c>
      <c r="T85" s="6" t="str">
        <f ca="1">VLOOKUP(RANDBETWEEN(1,MAX(tbBank_Names[ItemNum])),tbBank_Names[],2,FALSE)</f>
        <v>FNB</v>
      </c>
      <c r="U85" s="6" t="str">
        <f t="shared" ca="1" si="7"/>
        <v>9710152</v>
      </c>
      <c r="V85" s="6" t="str">
        <f ca="1">VLOOKUP(RANDBETWEEN(1,MAX(tbCurrency[ItemNum])),tbCurrency[],2,FALSE)</f>
        <v>USD</v>
      </c>
      <c r="W85" s="6" t="e">
        <f ca="1">VLOOKUP(RANDBETWEEN(1,MAX(tbCurrencyExchange[ItemNum])),tbCurrencyExchange[],2,FALSE)</f>
        <v>#N/A</v>
      </c>
      <c r="X85" s="21" t="e">
        <f ca="1">VLOOKUP(RANDBETWEEN(1,MAX(tbCurrencyExchange[ItemNum])),tbCurrencyExchange[],4,FALSE)</f>
        <v>#N/A</v>
      </c>
      <c r="Y85" s="21">
        <f t="shared" ca="1" si="8"/>
        <v>9075868</v>
      </c>
      <c r="Z85" s="21">
        <f t="shared" ca="1" si="8"/>
        <v>2867139</v>
      </c>
      <c r="AA85" s="26">
        <f t="shared" ca="1" si="9"/>
        <v>854964</v>
      </c>
    </row>
    <row r="86" spans="1:27" x14ac:dyDescent="0.3">
      <c r="A86" s="11">
        <f t="shared" si="5"/>
        <v>85</v>
      </c>
      <c r="B86" s="6" t="str">
        <f ca="1">TEXT(RANDBETWEEN((DATE(2020,1,5)),(DATE(2023,12,23))), VLOOKUP(RANDBETWEEN(1,MAX(tbDate[ItemNum])),tbDate[],2,FALSE))</f>
        <v>29 January 2022</v>
      </c>
      <c r="C86" s="6" t="str">
        <f ca="1">_xlfn.CONCAT(
    VLOOKUP(RANDBETWEEN(1,MAX(tbInvoiceNO[ItemNum])),tbInvoiceNO[],2,FALSE),
    TEXT(RANDBETWEEN(20,99999),REPT("0",RANDBETWEEN(4,10))),
    CHAR(RANDBETWEEN(65,90)),
    CHAR(RANDBETWEEN(97,122)))</f>
        <v>#NUMB- 070722Po</v>
      </c>
      <c r="D86" s="6" t="str">
        <f ca="1">_xlfn.CONCAT(VLOOKUP(RANDBETWEEN(1, MAX(tbContactDetails[ItemNum])), tbContactDetails[], 2, FALSE), " - ", TEXT(RANDBETWEEN(7000000, 9999999), " -000-0000"))</f>
        <v>071 -  -887-4143</v>
      </c>
      <c r="E86" s="6" t="str">
        <f ca="1">_xlfn.CONCAT(VLOOKUP(RANDBETWEEN(1, MAX(tbSenders_ContactDetails[ItemNum])), tbSenders_ContactDetails[], 2, FALSE), " - ", TEXT(RANDBETWEEN(7000000, 9999999), " -000-0000"))</f>
        <v>063 -  -973-6687</v>
      </c>
      <c r="F86" s="6" t="str">
        <f ca="1">VLOOKUP(RANDBETWEEN(1,MAX(tbSendersAddress[ItemNum])),tbSendersAddress[],2,FALSE)</f>
        <v>Pakalolo Table View, 14 Beach Boulevard,7433</v>
      </c>
      <c r="G86" s="6" t="str">
        <f ca="1">VLOOKUP(RANDBETWEEN(1,MAX(tbSReceiversAddress8[ItemNum])),tbSReceiversAddress8[],2,FALSE)</f>
        <v>11 Westcliff Drive,Johannesburg</v>
      </c>
      <c r="H86" s="6" t="str">
        <f ca="1">_xlfn.CONCAT(
    VLOOKUP(RANDBETWEEN(1, MAX(tbPONumbers[ItemNum])), tbPONumbers[], 2, FALSE),
    TEXT(RANDBETWEEN(20, 99999), REPT("0", RANDBETWEEN(4, 10)))
)</f>
        <v>@-00068666</v>
      </c>
      <c r="I86" t="str">
        <f>DataGenerator!G89</f>
        <v>Lewis Stores (Pty) Ltd</v>
      </c>
      <c r="J86" s="6" t="str">
        <f>ItemsTable!A88</f>
        <v>Business Cards</v>
      </c>
      <c r="K86" s="6" t="str">
        <f>ItemsTable!B88</f>
        <v>Graphic Design</v>
      </c>
      <c r="L86" s="40">
        <f ca="1">ItemsTable!C88</f>
        <v>777.74</v>
      </c>
      <c r="M86" s="6">
        <f ca="1">ItemsTable!D88</f>
        <v>9</v>
      </c>
      <c r="N86" s="6">
        <f ca="1">ItemsTable!E88</f>
        <v>202</v>
      </c>
      <c r="O86" s="21">
        <f ca="1">ItemsTable!F88</f>
        <v>272.70999999999998</v>
      </c>
      <c r="P86" s="21">
        <f ca="1">ItemsTable!G88</f>
        <v>7690.37</v>
      </c>
      <c r="Q86" t="str">
        <f>DataGenerator!K89</f>
        <v>Avacare South Africa (Pty) Ltd</v>
      </c>
      <c r="R86" s="6" t="str">
        <f ca="1">_xlfn.CONCAT(
VLOOKUP(RANDBETWEEN(1,MAX(tbTaxNumb[ItemNum])),tbTaxNumb[],2,FALSE),TEXT(RANDBETWEEN(20,99999),REPT("0",RANDBETWEEN(4,10))))</f>
        <v>VRN - 000047332</v>
      </c>
      <c r="S86" s="6" t="str">
        <f ca="1">_xlfn.CONCAT(
VLOOKUP(RANDBETWEEN(1,MAX(tbVAT_Numb[ItemNum])),tbVAT_Numb[],2,FALSE),TEXT(RANDBETWEEN(20,99999),REPT("0",RANDBETWEEN(4,10))))</f>
        <v>VAT No.051415</v>
      </c>
      <c r="T86" s="6" t="str">
        <f ca="1">VLOOKUP(RANDBETWEEN(1,MAX(tbBank_Names[ItemNum])),tbBank_Names[],2,FALSE)</f>
        <v>NedBank</v>
      </c>
      <c r="U86" s="6" t="str">
        <f t="shared" ca="1" si="7"/>
        <v>5725470</v>
      </c>
      <c r="V86" s="6" t="str">
        <f ca="1">VLOOKUP(RANDBETWEEN(1,MAX(tbCurrency[ItemNum])),tbCurrency[],2,FALSE)</f>
        <v>GBP</v>
      </c>
      <c r="W86" s="6" t="e">
        <f ca="1">VLOOKUP(RANDBETWEEN(1,MAX(tbCurrencyExchange[ItemNum])),tbCurrencyExchange[],2,FALSE)</f>
        <v>#N/A</v>
      </c>
      <c r="X86" s="21" t="e">
        <f ca="1">VLOOKUP(RANDBETWEEN(1,MAX(tbCurrencyExchange[ItemNum])),tbCurrencyExchange[],4,FALSE)</f>
        <v>#N/A</v>
      </c>
      <c r="Y86" s="21">
        <f t="shared" ca="1" si="8"/>
        <v>2285143.7400000002</v>
      </c>
      <c r="Z86" s="21">
        <f t="shared" ca="1" si="8"/>
        <v>4515559</v>
      </c>
      <c r="AA86" s="26">
        <f t="shared" ca="1" si="9"/>
        <v>587026</v>
      </c>
    </row>
    <row r="87" spans="1:27" x14ac:dyDescent="0.3">
      <c r="A87" s="11">
        <f t="shared" si="5"/>
        <v>86</v>
      </c>
      <c r="B87" s="6" t="str">
        <f ca="1">TEXT(RANDBETWEEN((DATE(2020,1,5)),(DATE(2023,12,23))), VLOOKUP(RANDBETWEEN(1,MAX(tbDate[ItemNum])),tbDate[],2,FALSE))</f>
        <v>10/10/21</v>
      </c>
      <c r="C87" s="6" t="str">
        <f ca="1">_xlfn.CONCAT(
    VLOOKUP(RANDBETWEEN(1,MAX(tbInvoiceNO[ItemNum])),tbInvoiceNO[],2,FALSE),
    TEXT(RANDBETWEEN(20,99999),REPT("0",RANDBETWEEN(4,10))),
    CHAR(RANDBETWEEN(65,90)),
    CHAR(RANDBETWEEN(97,122)))</f>
        <v>B-0080050Gx</v>
      </c>
      <c r="D87" s="6" t="str">
        <f ca="1">_xlfn.CONCAT(VLOOKUP(RANDBETWEEN(1, MAX(tbContactDetails[ItemNum])), tbContactDetails[], 2, FALSE), " - ", TEXT(RANDBETWEEN(7000000, 9999999), " -000-0000"))</f>
        <v>011 -  -780-8764</v>
      </c>
      <c r="E87" s="6" t="str">
        <f ca="1">_xlfn.CONCAT(VLOOKUP(RANDBETWEEN(1, MAX(tbSenders_ContactDetails[ItemNum])), tbSenders_ContactDetails[], 2, FALSE), " - ", TEXT(RANDBETWEEN(7000000, 9999999), " -000-0000"))</f>
        <v>(+213) -  -794-2666</v>
      </c>
      <c r="F87" s="6" t="str">
        <f ca="1">VLOOKUP(RANDBETWEEN(1,MAX(tbSendersAddress[ItemNum])),tbSendersAddress[],2,FALSE)</f>
        <v>4 Southern Right Circle,City of Cape Town,7579</v>
      </c>
      <c r="G87" s="6" t="str">
        <f ca="1">VLOOKUP(RANDBETWEEN(1,MAX(tbSReceiversAddress8[ItemNum])),tbSReceiversAddress8[],2,FALSE)</f>
        <v>11 Westcliff Drive,Johannesburg</v>
      </c>
      <c r="H87" s="6" t="str">
        <f ca="1">_xlfn.CONCAT(
    VLOOKUP(RANDBETWEEN(1, MAX(tbPONumbers[ItemNum])), tbPONumbers[], 2, FALSE),
    TEXT(RANDBETWEEN(20, 99999), REPT("0", RANDBETWEEN(4, 10)))
)</f>
        <v># 00077310</v>
      </c>
      <c r="I87" t="str">
        <f>DataGenerator!G90</f>
        <v>Aspen SA Operations (Pty) Ltd</v>
      </c>
      <c r="J87" s="6" t="str">
        <f>ItemsTable!A89</f>
        <v>Asian Fusion Catering</v>
      </c>
      <c r="K87" s="6" t="str">
        <f>ItemsTable!B89</f>
        <v>Themed Catering Services</v>
      </c>
      <c r="L87" s="40">
        <f ca="1">ItemsTable!C89</f>
        <v>190.68</v>
      </c>
      <c r="M87" s="6">
        <f ca="1">ItemsTable!D89</f>
        <v>5</v>
      </c>
      <c r="N87" s="6">
        <f ca="1">ItemsTable!E89</f>
        <v>85</v>
      </c>
      <c r="O87" s="21">
        <f ca="1">ItemsTable!F89</f>
        <v>362.35</v>
      </c>
      <c r="P87" s="21">
        <f ca="1">ItemsTable!G89</f>
        <v>2059.29</v>
      </c>
      <c r="Q87" t="str">
        <f>DataGenerator!K90</f>
        <v>Black IQ Trading (PTY) LTD</v>
      </c>
      <c r="R87" s="6" t="str">
        <f ca="1">_xlfn.CONCAT(
VLOOKUP(RANDBETWEEN(1,MAX(tbTaxNumb[ItemNum])),tbTaxNumb[],2,FALSE),TEXT(RANDBETWEEN(20,99999),REPT("0",RANDBETWEEN(4,10))))</f>
        <v>TIN000016029</v>
      </c>
      <c r="S87" s="6" t="str">
        <f ca="1">_xlfn.CONCAT(
VLOOKUP(RANDBETWEEN(1,MAX(tbVAT_Numb[ItemNum])),tbVAT_Numb[],2,FALSE),TEXT(RANDBETWEEN(20,99999),REPT("0",RANDBETWEEN(4,10))))</f>
        <v>## 000056984</v>
      </c>
      <c r="T87" s="6" t="str">
        <f ca="1">VLOOKUP(RANDBETWEEN(1,MAX(tbBank_Names[ItemNum])),tbBank_Names[],2,FALSE)</f>
        <v>FNB</v>
      </c>
      <c r="U87" s="6" t="str">
        <f t="shared" ca="1" si="7"/>
        <v>66905119329</v>
      </c>
      <c r="V87" s="6" t="str">
        <f ca="1">VLOOKUP(RANDBETWEEN(1,MAX(tbCurrency[ItemNum])),tbCurrency[],2,FALSE)</f>
        <v>GBP</v>
      </c>
      <c r="W87" s="6" t="e">
        <f ca="1">VLOOKUP(RANDBETWEEN(1,MAX(tbCurrencyExchange[ItemNum])),tbCurrencyExchange[],2,FALSE)</f>
        <v>#N/A</v>
      </c>
      <c r="X87" s="21" t="e">
        <f ca="1">VLOOKUP(RANDBETWEEN(1,MAX(tbCurrencyExchange[ItemNum])),tbCurrencyExchange[],4,FALSE)</f>
        <v>#N/A</v>
      </c>
      <c r="Y87" s="21">
        <f t="shared" ca="1" si="8"/>
        <v>7491858</v>
      </c>
      <c r="Z87" s="21">
        <f t="shared" ca="1" si="8"/>
        <v>1435348.03</v>
      </c>
      <c r="AA87" s="26">
        <f t="shared" ca="1" si="9"/>
        <v>392002</v>
      </c>
    </row>
    <row r="88" spans="1:27" x14ac:dyDescent="0.3">
      <c r="A88" s="11">
        <f t="shared" si="5"/>
        <v>87</v>
      </c>
      <c r="B88" s="6" t="str">
        <f ca="1">TEXT(RANDBETWEEN((DATE(2020,1,5)),(DATE(2023,12,23))), VLOOKUP(RANDBETWEEN(1,MAX(tbDate[ItemNum])),tbDate[],2,FALSE))</f>
        <v>06/10/23</v>
      </c>
      <c r="C88" s="6" t="str">
        <f ca="1">_xlfn.CONCAT(
    VLOOKUP(RANDBETWEEN(1,MAX(tbInvoiceNO[ItemNum])),tbInvoiceNO[],2,FALSE),
    TEXT(RANDBETWEEN(20,99999),REPT("0",RANDBETWEEN(4,10))),
    CHAR(RANDBETWEEN(65,90)),
    CHAR(RANDBETWEEN(97,122)))</f>
        <v>#NUMB- 0000072816Ba</v>
      </c>
      <c r="D88" s="6" t="str">
        <f ca="1">_xlfn.CONCAT(VLOOKUP(RANDBETWEEN(1, MAX(tbContactDetails[ItemNum])), tbContactDetails[], 2, FALSE), " - ", TEXT(RANDBETWEEN(7000000, 9999999), " -000-0000"))</f>
        <v>062 -  -826-5502</v>
      </c>
      <c r="E88" s="6" t="str">
        <f ca="1">_xlfn.CONCAT(VLOOKUP(RANDBETWEEN(1, MAX(tbSenders_ContactDetails[ItemNum])), tbSenders_ContactDetails[], 2, FALSE), " - ", TEXT(RANDBETWEEN(7000000, 9999999), " -000-0000"))</f>
        <v>068 -  -758-0209</v>
      </c>
      <c r="F88" s="6" t="str">
        <f ca="1">VLOOKUP(RANDBETWEEN(1,MAX(tbSendersAddress[ItemNum])),tbSendersAddress[],2,FALSE)</f>
        <v>8 Braambos Lane,7347</v>
      </c>
      <c r="G88" s="6" t="str">
        <f ca="1">VLOOKUP(RANDBETWEEN(1,MAX(tbSReceiversAddress8[ItemNum])),tbSReceiversAddress8[],2,FALSE)</f>
        <v>23 Martin Close,2054</v>
      </c>
      <c r="H88" s="6" t="str">
        <f ca="1">_xlfn.CONCAT(
    VLOOKUP(RANDBETWEEN(1, MAX(tbPONumbers[ItemNum])), tbPONumbers[], 2, FALSE),
    TEXT(RANDBETWEEN(20, 99999), REPT("0", RANDBETWEEN(4, 10)))
)</f>
        <v>'PO No_0024001</v>
      </c>
      <c r="I88" t="str">
        <f>DataGenerator!G91</f>
        <v>Amatola Water</v>
      </c>
      <c r="J88" s="6" t="str">
        <f>ItemsTable!A90</f>
        <v>A5 Flyers</v>
      </c>
      <c r="K88" s="6" t="str">
        <f>ItemsTable!B90</f>
        <v>Printing Services</v>
      </c>
      <c r="L88" s="40">
        <f ca="1">ItemsTable!C90</f>
        <v>596.07000000000005</v>
      </c>
      <c r="M88" s="6">
        <f ca="1">ItemsTable!D90</f>
        <v>7</v>
      </c>
      <c r="N88" s="6">
        <f ca="1">ItemsTable!E90</f>
        <v>463</v>
      </c>
      <c r="O88" s="21">
        <f ca="1">ItemsTable!F90</f>
        <v>774.08</v>
      </c>
      <c r="P88" s="21">
        <f ca="1">ItemsTable!G90</f>
        <v>1450.67</v>
      </c>
      <c r="Q88" t="str">
        <f>DataGenerator!K91</f>
        <v>South African Reserve Bank</v>
      </c>
      <c r="R88" s="6" t="str">
        <f ca="1">_xlfn.CONCAT(
VLOOKUP(RANDBETWEEN(1,MAX(tbTaxNumb[ItemNum])),tbTaxNumb[],2,FALSE),TEXT(RANDBETWEEN(20,99999),REPT("0",RANDBETWEEN(4,10))))</f>
        <v>TIN68492</v>
      </c>
      <c r="S88" s="6" t="str">
        <f ca="1">_xlfn.CONCAT(
VLOOKUP(RANDBETWEEN(1,MAX(tbVAT_Numb[ItemNum])),tbVAT_Numb[],2,FALSE),TEXT(RANDBETWEEN(20,99999),REPT("0",RANDBETWEEN(4,10))))</f>
        <v>VIC-030987</v>
      </c>
      <c r="T88" s="6" t="str">
        <f ca="1">VLOOKUP(RANDBETWEEN(1,MAX(tbBank_Names[ItemNum])),tbBank_Names[],2,FALSE)</f>
        <v>Capitec</v>
      </c>
      <c r="U88" s="6" t="str">
        <f t="shared" ca="1" si="7"/>
        <v>103072000370</v>
      </c>
      <c r="V88" s="6" t="str">
        <f ca="1">VLOOKUP(RANDBETWEEN(1,MAX(tbCurrency[ItemNum])),tbCurrency[],2,FALSE)</f>
        <v>USD</v>
      </c>
      <c r="W88" s="6" t="e" vm="4">
        <f ca="1">VLOOKUP(RANDBETWEEN(1,MAX(tbCurrencyExchange[ItemNum])),tbCurrencyExchange[],2,FALSE)</f>
        <v>#VALUE!</v>
      </c>
      <c r="X88" s="21" t="e">
        <f ca="1">VLOOKUP(RANDBETWEEN(1,MAX(tbCurrencyExchange[ItemNum])),tbCurrencyExchange[],4,FALSE)</f>
        <v>#N/A</v>
      </c>
      <c r="Y88" s="21">
        <f t="shared" ca="1" si="8"/>
        <v>5313970.1900000004</v>
      </c>
      <c r="Z88" s="21">
        <f t="shared" ca="1" si="8"/>
        <v>3921473.52</v>
      </c>
      <c r="AA88" s="26">
        <f t="shared" ca="1" si="9"/>
        <v>184695</v>
      </c>
    </row>
    <row r="89" spans="1:27" x14ac:dyDescent="0.3">
      <c r="A89" s="11">
        <f t="shared" si="5"/>
        <v>88</v>
      </c>
      <c r="B89" s="6" t="str">
        <f ca="1">TEXT(RANDBETWEEN((DATE(2020,1,5)),(DATE(2023,12,23))), VLOOKUP(RANDBETWEEN(1,MAX(tbDate[ItemNum])),tbDate[],2,FALSE))</f>
        <v>August 18, 2021</v>
      </c>
      <c r="C89" s="6" t="str">
        <f ca="1">_xlfn.CONCAT(
    VLOOKUP(RANDBETWEEN(1,MAX(tbInvoiceNO[ItemNum])),tbInvoiceNO[],2,FALSE),
    TEXT(RANDBETWEEN(20,99999),REPT("0",RANDBETWEEN(4,10))),
    CHAR(RANDBETWEEN(65,90)),
    CHAR(RANDBETWEEN(97,122)))</f>
        <v>INV_046043Oj</v>
      </c>
      <c r="D89" s="6" t="str">
        <f ca="1">_xlfn.CONCAT(VLOOKUP(RANDBETWEEN(1, MAX(tbContactDetails[ItemNum])), tbContactDetails[], 2, FALSE), " - ", TEXT(RANDBETWEEN(7000000, 9999999), " -000-0000"))</f>
        <v>060 -  -742-7296</v>
      </c>
      <c r="E89" s="6" t="str">
        <f ca="1">_xlfn.CONCAT(VLOOKUP(RANDBETWEEN(1, MAX(tbSenders_ContactDetails[ItemNum])), tbSenders_ContactDetails[], 2, FALSE), " - ", TEXT(RANDBETWEEN(7000000, 9999999), " -000-0000"))</f>
        <v>+93 -  -835-8648</v>
      </c>
      <c r="F89" s="6" t="str">
        <f ca="1">VLOOKUP(RANDBETWEEN(1,MAX(tbSendersAddress[ItemNum])),tbSendersAddress[],2,FALSE)</f>
        <v>Witzands Aquifer Nature Reserve, 1 Dassenberg Drive</v>
      </c>
      <c r="G89" s="6" t="str">
        <f ca="1">VLOOKUP(RANDBETWEEN(1,MAX(tbSReceiversAddress8[ItemNum])),tbSReceiversAddress8[],2,FALSE)</f>
        <v>23 Martin Close,2054</v>
      </c>
      <c r="H89" s="6" t="str">
        <f ca="1">_xlfn.CONCAT(
    VLOOKUP(RANDBETWEEN(1, MAX(tbPONumbers[ItemNum])), tbPONumbers[], 2, FALSE),
    TEXT(RANDBETWEEN(20, 99999), REPT("0", RANDBETWEEN(4, 10)))
)</f>
        <v>'PO No_000083286</v>
      </c>
      <c r="I89" t="str">
        <f>DataGenerator!G92</f>
        <v>Woolworths (Pty) Ltd</v>
      </c>
      <c r="J89" s="6" t="str">
        <f>ItemsTable!A91</f>
        <v>Financial Consulting</v>
      </c>
      <c r="K89" s="6" t="str">
        <f>ItemsTable!B91</f>
        <v>Consultation</v>
      </c>
      <c r="L89" s="40">
        <f ca="1">ItemsTable!C91</f>
        <v>759.34</v>
      </c>
      <c r="M89" s="6">
        <f ca="1">ItemsTable!D91</f>
        <v>5</v>
      </c>
      <c r="N89" s="6">
        <f ca="1">ItemsTable!E91</f>
        <v>415</v>
      </c>
      <c r="O89" s="21">
        <f ca="1">ItemsTable!F91</f>
        <v>403.37</v>
      </c>
      <c r="P89" s="21">
        <f ca="1">ItemsTable!G91</f>
        <v>5385.81</v>
      </c>
      <c r="Q89" t="str">
        <f>DataGenerator!K92</f>
        <v>Welfit Oddy (Pty) Ltd</v>
      </c>
      <c r="R89" s="6" t="str">
        <f ca="1">_xlfn.CONCAT(
VLOOKUP(RANDBETWEEN(1,MAX(tbTaxNumb[ItemNum])),tbTaxNumb[],2,FALSE),TEXT(RANDBETWEEN(20,99999),REPT("0",RANDBETWEEN(4,10))))</f>
        <v>PAN:046539</v>
      </c>
      <c r="S89" s="6" t="str">
        <f ca="1">_xlfn.CONCAT(
VLOOKUP(RANDBETWEEN(1,MAX(tbVAT_Numb[ItemNum])),tbVAT_Numb[],2,FALSE),TEXT(RANDBETWEEN(20,99999),REPT("0",RANDBETWEEN(4,10))))</f>
        <v>'VAT Reg ID_0000068381</v>
      </c>
      <c r="T89" s="6" t="str">
        <f ca="1">VLOOKUP(RANDBETWEEN(1,MAX(tbBank_Names[ItemNum])),tbBank_Names[],2,FALSE)</f>
        <v>Discovery</v>
      </c>
      <c r="U89" s="6" t="str">
        <f t="shared" ca="1" si="7"/>
        <v>97873834</v>
      </c>
      <c r="V89" s="6" t="str">
        <f ca="1">VLOOKUP(RANDBETWEEN(1,MAX(tbCurrency[ItemNum])),tbCurrency[],2,FALSE)</f>
        <v>USD</v>
      </c>
      <c r="W89" s="6" t="e">
        <f ca="1">VLOOKUP(RANDBETWEEN(1,MAX(tbCurrencyExchange[ItemNum])),tbCurrencyExchange[],2,FALSE)</f>
        <v>#N/A</v>
      </c>
      <c r="X89" s="21" t="e">
        <f ca="1">VLOOKUP(RANDBETWEEN(1,MAX(tbCurrencyExchange[ItemNum])),tbCurrencyExchange[],4,FALSE)</f>
        <v>#N/A</v>
      </c>
      <c r="Y89" s="21">
        <f t="shared" ca="1" si="8"/>
        <v>957175</v>
      </c>
      <c r="Z89" s="21">
        <f t="shared" ca="1" si="8"/>
        <v>6526083.71</v>
      </c>
      <c r="AA89" s="26">
        <f t="shared" ca="1" si="9"/>
        <v>613472</v>
      </c>
    </row>
    <row r="90" spans="1:27" x14ac:dyDescent="0.3">
      <c r="A90" s="11">
        <f t="shared" si="5"/>
        <v>89</v>
      </c>
      <c r="B90" s="6" t="str">
        <f ca="1">TEXT(RANDBETWEEN((DATE(2020,1,5)),(DATE(2023,12,23))), VLOOKUP(RANDBETWEEN(1,MAX(tbDate[ItemNum])),tbDate[],2,FALSE))</f>
        <v>Oct 23, 22</v>
      </c>
      <c r="C90" s="6" t="str">
        <f ca="1">_xlfn.CONCAT(
    VLOOKUP(RANDBETWEEN(1,MAX(tbInvoiceNO[ItemNum])),tbInvoiceNO[],2,FALSE),
    TEXT(RANDBETWEEN(20,99999),REPT("0",RANDBETWEEN(4,10))),
    CHAR(RANDBETWEEN(65,90)),
    CHAR(RANDBETWEEN(97,122)))</f>
        <v>BILL_000059923Bk</v>
      </c>
      <c r="D90" s="6" t="str">
        <f ca="1">_xlfn.CONCAT(VLOOKUP(RANDBETWEEN(1, MAX(tbContactDetails[ItemNum])), tbContactDetails[], 2, FALSE), " - ", TEXT(RANDBETWEEN(7000000, 9999999), " -000-0000"))</f>
        <v>071 -  -923-5336</v>
      </c>
      <c r="E90" s="6" t="str">
        <f ca="1">_xlfn.CONCAT(VLOOKUP(RANDBETWEEN(1, MAX(tbSenders_ContactDetails[ItemNum])), tbSenders_ContactDetails[], 2, FALSE), " - ", TEXT(RANDBETWEEN(7000000, 9999999), " -000-0000"))</f>
        <v>084 -  -908-7614</v>
      </c>
      <c r="F90" s="6" t="str">
        <f ca="1">VLOOKUP(RANDBETWEEN(1,MAX(tbSendersAddress[ItemNum])),tbSendersAddress[],2,FALSE)</f>
        <v>8 Atlantic Beach Drive,City of Cape Town</v>
      </c>
      <c r="G90" s="6" t="str">
        <f ca="1">VLOOKUP(RANDBETWEEN(1,MAX(tbSReceiversAddress8[ItemNum])),tbSReceiversAddress8[],2,FALSE)</f>
        <v>354 Main Street,Gauteng,2008</v>
      </c>
      <c r="H90" s="6" t="str">
        <f ca="1">_xlfn.CONCAT(
    VLOOKUP(RANDBETWEEN(1, MAX(tbPONumbers[ItemNum])), tbPONumbers[], 2, FALSE),
    TEXT(RANDBETWEEN(20, 99999), REPT("0", RANDBETWEEN(4, 10)))
)</f>
        <v>PO #_00095774</v>
      </c>
      <c r="I90" t="str">
        <f>DataGenerator!G93</f>
        <v>Tech Mahindra Limited</v>
      </c>
      <c r="J90" s="6" t="str">
        <f>ItemsTable!A92</f>
        <v>Financial Consulting</v>
      </c>
      <c r="K90" s="6" t="str">
        <f>ItemsTable!B92</f>
        <v>Consultation</v>
      </c>
      <c r="L90" s="40">
        <f ca="1">ItemsTable!C92</f>
        <v>94.49</v>
      </c>
      <c r="M90" s="6">
        <f ca="1">ItemsTable!D92</f>
        <v>6</v>
      </c>
      <c r="N90" s="6">
        <f ca="1">ItemsTable!E92</f>
        <v>322</v>
      </c>
      <c r="O90" s="21">
        <f ca="1">ItemsTable!F92</f>
        <v>890.52</v>
      </c>
      <c r="P90" s="21">
        <f ca="1">ItemsTable!G92</f>
        <v>2430.81</v>
      </c>
      <c r="Q90" t="str">
        <f>DataGenerator!K93</f>
        <v>Bakubung Minerals (Pty) Ltd</v>
      </c>
      <c r="R90" s="6" t="str">
        <f ca="1">_xlfn.CONCAT(
VLOOKUP(RANDBETWEEN(1,MAX(tbTaxNumb[ItemNum])),tbTaxNumb[],2,FALSE),TEXT(RANDBETWEEN(20,99999),REPT("0",RANDBETWEEN(4,10))))</f>
        <v>Tax -000089413</v>
      </c>
      <c r="S90" s="6" t="str">
        <f ca="1">_xlfn.CONCAT(
VLOOKUP(RANDBETWEEN(1,MAX(tbVAT_Numb[ItemNum])),tbVAT_Numb[],2,FALSE),TEXT(RANDBETWEEN(20,99999),REPT("0",RANDBETWEEN(4,10))))</f>
        <v>VAT_NUM_057086</v>
      </c>
      <c r="T90" s="6" t="str">
        <f ca="1">VLOOKUP(RANDBETWEEN(1,MAX(tbBank_Names[ItemNum])),tbBank_Names[],2,FALSE)</f>
        <v>ABSA</v>
      </c>
      <c r="U90" s="6" t="str">
        <f t="shared" ca="1" si="7"/>
        <v>98588190</v>
      </c>
      <c r="V90" s="6" t="str">
        <f ca="1">VLOOKUP(RANDBETWEEN(1,MAX(tbCurrency[ItemNum])),tbCurrency[],2,FALSE)</f>
        <v>GBP</v>
      </c>
      <c r="W90" s="6" t="e">
        <f ca="1">VLOOKUP(RANDBETWEEN(1,MAX(tbCurrencyExchange[ItemNum])),tbCurrencyExchange[],2,FALSE)</f>
        <v>#N/A</v>
      </c>
      <c r="X90" s="21">
        <f ca="1">VLOOKUP(RANDBETWEEN(1,MAX(tbCurrencyExchange[ItemNum])),tbCurrencyExchange[],4,FALSE)</f>
        <v>1.0800000000000001E-2</v>
      </c>
      <c r="Y90" s="21">
        <f t="shared" ca="1" si="8"/>
        <v>4158289.72</v>
      </c>
      <c r="Z90" s="21">
        <f t="shared" ca="1" si="8"/>
        <v>9291840</v>
      </c>
      <c r="AA90" s="26">
        <f t="shared" ca="1" si="9"/>
        <v>80555</v>
      </c>
    </row>
    <row r="91" spans="1:27" x14ac:dyDescent="0.3">
      <c r="A91" s="11">
        <f t="shared" si="5"/>
        <v>90</v>
      </c>
      <c r="B91" s="6" t="str">
        <f ca="1">TEXT(RANDBETWEEN((DATE(2020,1,5)),(DATE(2023,12,23))), VLOOKUP(RANDBETWEEN(1,MAX(tbDate[ItemNum])),tbDate[],2,FALSE))</f>
        <v>08 Oct 2023</v>
      </c>
      <c r="C91" s="6" t="str">
        <f ca="1">_xlfn.CONCAT(
    VLOOKUP(RANDBETWEEN(1,MAX(tbInvoiceNO[ItemNum])),tbInvoiceNO[],2,FALSE),
    TEXT(RANDBETWEEN(20,99999),REPT("0",RANDBETWEEN(4,10))),
    CHAR(RANDBETWEEN(65,90)),
    CHAR(RANDBETWEEN(97,122)))</f>
        <v>#-0048735Rq</v>
      </c>
      <c r="D91" s="6" t="str">
        <f ca="1">_xlfn.CONCAT(VLOOKUP(RANDBETWEEN(1, MAX(tbContactDetails[ItemNum])), tbContactDetails[], 2, FALSE), " - ", TEXT(RANDBETWEEN(7000000, 9999999), " -000-0000"))</f>
        <v>080 -  -836-8871</v>
      </c>
      <c r="E91" s="6" t="str">
        <f ca="1">_xlfn.CONCAT(VLOOKUP(RANDBETWEEN(1, MAX(tbSenders_ContactDetails[ItemNum])), tbSenders_ContactDetails[], 2, FALSE), " - ", TEXT(RANDBETWEEN(7000000, 9999999), " -000-0000"))</f>
        <v>065 -  -735-9954</v>
      </c>
      <c r="F91" s="6" t="str">
        <f ca="1">VLOOKUP(RANDBETWEEN(1,MAX(tbSendersAddress[ItemNum])),tbSendersAddress[],2,FALSE)</f>
        <v>1 Westcliff Drive,Gauteng,2001</v>
      </c>
      <c r="G91" s="6" t="str">
        <f ca="1">VLOOKUP(RANDBETWEEN(1,MAX(tbSReceiversAddress8[ItemNum])),tbSReceiversAddress8[],2,FALSE)</f>
        <v>23 Martin Close,CPT, 6478</v>
      </c>
      <c r="H91" s="6" t="str">
        <f ca="1">_xlfn.CONCAT(
    VLOOKUP(RANDBETWEEN(1, MAX(tbPONumbers[ItemNum])), tbPONumbers[], 2, FALSE),
    TEXT(RANDBETWEEN(20, 99999), REPT("0", RANDBETWEEN(4, 10)))
)</f>
        <v>PON-0098436</v>
      </c>
      <c r="I91" t="str">
        <f>DataGenerator!G94</f>
        <v>Pannar Seed (PTY) LTD</v>
      </c>
      <c r="J91" s="6" t="str">
        <f>ItemsTable!A93</f>
        <v xml:space="preserve">Formal Sit-Down Dinner </v>
      </c>
      <c r="K91" s="6" t="str">
        <f>ItemsTable!B93</f>
        <v>Catering Services</v>
      </c>
      <c r="L91" s="40">
        <f ca="1">ItemsTable!C93</f>
        <v>887.09</v>
      </c>
      <c r="M91" s="6">
        <f ca="1">ItemsTable!D93</f>
        <v>4</v>
      </c>
      <c r="N91" s="6">
        <f ca="1">ItemsTable!E93</f>
        <v>421</v>
      </c>
      <c r="O91" s="21">
        <f ca="1">ItemsTable!F93</f>
        <v>673.03</v>
      </c>
      <c r="P91" s="21">
        <f ca="1">ItemsTable!G93</f>
        <v>4477.18</v>
      </c>
      <c r="Q91" t="str">
        <f>DataGenerator!K94</f>
        <v>PLACECOL GREENSTONE HILL PTY LTD</v>
      </c>
      <c r="R91" s="6" t="str">
        <f ca="1">_xlfn.CONCAT(
VLOOKUP(RANDBETWEEN(1,MAX(tbTaxNumb[ItemNum])),tbTaxNumb[],2,FALSE),TEXT(RANDBETWEEN(20,99999),REPT("0",RANDBETWEEN(4,10))))</f>
        <v>## -0025898</v>
      </c>
      <c r="S91" s="6" t="str">
        <f ca="1">_xlfn.CONCAT(
VLOOKUP(RANDBETWEEN(1,MAX(tbVAT_Numb[ItemNum])),tbVAT_Numb[],2,FALSE),TEXT(RANDBETWEEN(20,99999),REPT("0",RANDBETWEEN(4,10))))</f>
        <v># 031363</v>
      </c>
      <c r="T91" s="6" t="str">
        <f ca="1">VLOOKUP(RANDBETWEEN(1,MAX(tbBank_Names[ItemNum])),tbBank_Names[],2,FALSE)</f>
        <v>Empty</v>
      </c>
      <c r="U91" s="6" t="str">
        <f t="shared" ca="1" si="7"/>
        <v>97435828</v>
      </c>
      <c r="V91" s="6" t="str">
        <f ca="1">VLOOKUP(RANDBETWEEN(1,MAX(tbCurrency[ItemNum])),tbCurrency[],2,FALSE)</f>
        <v>EUR</v>
      </c>
      <c r="W91" s="6" t="e" vm="3">
        <f ca="1">VLOOKUP(RANDBETWEEN(1,MAX(tbCurrencyExchange[ItemNum])),tbCurrencyExchange[],2,FALSE)</f>
        <v>#VALUE!</v>
      </c>
      <c r="X91" s="21" t="e">
        <f ca="1">VLOOKUP(RANDBETWEEN(1,MAX(tbCurrencyExchange[ItemNum])),tbCurrencyExchange[],4,FALSE)</f>
        <v>#N/A</v>
      </c>
      <c r="Y91" s="21">
        <f t="shared" ca="1" si="8"/>
        <v>9196928</v>
      </c>
      <c r="Z91" s="21">
        <f t="shared" ca="1" si="8"/>
        <v>3355614.99</v>
      </c>
      <c r="AA91" s="26">
        <f t="shared" ca="1" si="9"/>
        <v>514908</v>
      </c>
    </row>
    <row r="92" spans="1:27" x14ac:dyDescent="0.3">
      <c r="A92" s="11">
        <f t="shared" si="5"/>
        <v>91</v>
      </c>
      <c r="B92" s="6" t="str">
        <f ca="1">TEXT(RANDBETWEEN((DATE(2020,1,5)),(DATE(2023,12,23))), VLOOKUP(RANDBETWEEN(1,MAX(tbDate[ItemNum])),tbDate[],2,FALSE))</f>
        <v>2020/09/12</v>
      </c>
      <c r="C92" s="6" t="str">
        <f ca="1">_xlfn.CONCAT(
    VLOOKUP(RANDBETWEEN(1,MAX(tbInvoiceNO[ItemNum])),tbInvoiceNO[],2,FALSE),
    TEXT(RANDBETWEEN(20,99999),REPT("0",RANDBETWEEN(4,10))),
    CHAR(RANDBETWEEN(65,90)),
    CHAR(RANDBETWEEN(97,122)))</f>
        <v>#-34537Gx</v>
      </c>
      <c r="D92" s="6" t="str">
        <f ca="1">_xlfn.CONCAT(VLOOKUP(RANDBETWEEN(1, MAX(tbContactDetails[ItemNum])), tbContactDetails[], 2, FALSE), " - ", TEXT(RANDBETWEEN(7000000, 9999999), " -000-0000"))</f>
        <v>063 -  -810-5839</v>
      </c>
      <c r="E92" s="6" t="str">
        <f ca="1">_xlfn.CONCAT(VLOOKUP(RANDBETWEEN(1, MAX(tbSenders_ContactDetails[ItemNum])), tbSenders_ContactDetails[], 2, FALSE), " - ", TEXT(RANDBETWEEN(7000000, 9999999), " -000-0000"))</f>
        <v>(+213) -  -872-5229</v>
      </c>
      <c r="F92" s="6" t="str">
        <f ca="1">VLOOKUP(RANDBETWEEN(1,MAX(tbSendersAddress[ItemNum])),tbSendersAddress[],2,FALSE)</f>
        <v>Pakalolo Table View, 14 Beach Boulevard,7433</v>
      </c>
      <c r="G92" s="6" t="str">
        <f ca="1">VLOOKUP(RANDBETWEEN(1,MAX(tbSReceiversAddress8[ItemNum])),tbSReceiversAddress8[],2,FALSE)</f>
        <v>14 Bonanza Street,Gauteng,6442</v>
      </c>
      <c r="H92" s="6" t="str">
        <f ca="1">_xlfn.CONCAT(
    VLOOKUP(RANDBETWEEN(1, MAX(tbPONumbers[ItemNum])), tbPONumbers[], 2, FALSE),
    TEXT(RANDBETWEEN(20, 99999), REPT("0", RANDBETWEEN(4, 10)))
)</f>
        <v>## 0000003823</v>
      </c>
      <c r="I92" t="str">
        <f>DataGenerator!G95</f>
        <v>Denel Vehicle Systems (Pty) Ltd</v>
      </c>
      <c r="J92" s="6" t="str">
        <f>ItemsTable!A94</f>
        <v>Same-Day Delivery</v>
      </c>
      <c r="K92" s="6" t="str">
        <f>ItemsTable!B94</f>
        <v>Delivery Services</v>
      </c>
      <c r="L92" s="40">
        <f ca="1">ItemsTable!C94</f>
        <v>883.59</v>
      </c>
      <c r="M92" s="6">
        <f ca="1">ItemsTable!D94</f>
        <v>2</v>
      </c>
      <c r="N92" s="6">
        <f ca="1">ItemsTable!E94</f>
        <v>484</v>
      </c>
      <c r="O92" s="21">
        <f ca="1">ItemsTable!F94</f>
        <v>292.19</v>
      </c>
      <c r="P92" s="21">
        <f ca="1">ItemsTable!G94</f>
        <v>5049.92</v>
      </c>
      <c r="Q92" t="str">
        <f>DataGenerator!K95</f>
        <v>Computershare Outsourcing (Pty) Ltd</v>
      </c>
      <c r="R92" s="6" t="str">
        <f ca="1">_xlfn.CONCAT(
VLOOKUP(RANDBETWEEN(1,MAX(tbTaxNumb[ItemNum])),tbTaxNumb[],2,FALSE),TEXT(RANDBETWEEN(20,99999),REPT("0",RANDBETWEEN(4,10))))</f>
        <v>TIN011946</v>
      </c>
      <c r="S92" s="6" t="str">
        <f ca="1">_xlfn.CONCAT(
VLOOKUP(RANDBETWEEN(1,MAX(tbVAT_Numb[ItemNum])),tbVAT_Numb[],2,FALSE),TEXT(RANDBETWEEN(20,99999),REPT("0",RANDBETWEEN(4,10))))</f>
        <v>VAT ID:  73405</v>
      </c>
      <c r="T92" s="6" t="str">
        <f ca="1">VLOOKUP(RANDBETWEEN(1,MAX(tbBank_Names[ItemNum])),tbBank_Names[],2,FALSE)</f>
        <v>NedBank</v>
      </c>
      <c r="U92" s="6" t="str">
        <f t="shared" ca="1" si="7"/>
        <v>4972276</v>
      </c>
      <c r="V92" s="6" t="str">
        <f ca="1">VLOOKUP(RANDBETWEEN(1,MAX(tbCurrency[ItemNum])),tbCurrency[],2,FALSE)</f>
        <v>JPY</v>
      </c>
      <c r="W92" s="6" t="e">
        <f ca="1">VLOOKUP(RANDBETWEEN(1,MAX(tbCurrencyExchange[ItemNum])),tbCurrencyExchange[],2,FALSE)</f>
        <v>#N/A</v>
      </c>
      <c r="X92" s="21" t="e">
        <f ca="1">VLOOKUP(RANDBETWEEN(1,MAX(tbCurrencyExchange[ItemNum])),tbCurrencyExchange[],4,FALSE)</f>
        <v>#N/A</v>
      </c>
      <c r="Y92" s="21">
        <f t="shared" ca="1" si="8"/>
        <v>2321488.59</v>
      </c>
      <c r="Z92" s="21">
        <f t="shared" ca="1" si="8"/>
        <v>5513347</v>
      </c>
      <c r="AA92" s="26">
        <f t="shared" ca="1" si="9"/>
        <v>481342</v>
      </c>
    </row>
    <row r="93" spans="1:27" x14ac:dyDescent="0.3">
      <c r="A93" s="11">
        <f t="shared" si="5"/>
        <v>92</v>
      </c>
      <c r="B93" s="6" t="str">
        <f ca="1">TEXT(RANDBETWEEN((DATE(2020,1,5)),(DATE(2023,12,23))), VLOOKUP(RANDBETWEEN(1,MAX(tbDate[ItemNum])),tbDate[],2,FALSE))</f>
        <v>16 Nov-2023</v>
      </c>
      <c r="C93" s="6" t="str">
        <f ca="1">_xlfn.CONCAT(
    VLOOKUP(RANDBETWEEN(1,MAX(tbInvoiceNO[ItemNum])),tbInvoiceNO[],2,FALSE),
    TEXT(RANDBETWEEN(20,99999),REPT("0",RANDBETWEEN(4,10))),
    CHAR(RANDBETWEEN(65,90)),
    CHAR(RANDBETWEEN(97,122)))</f>
        <v>BILL_0000036339Gb</v>
      </c>
      <c r="D93" s="6" t="str">
        <f ca="1">_xlfn.CONCAT(VLOOKUP(RANDBETWEEN(1, MAX(tbContactDetails[ItemNum])), tbContactDetails[], 2, FALSE), " - ", TEXT(RANDBETWEEN(7000000, 9999999), " -000-0000"))</f>
        <v>084 -  -808-1888</v>
      </c>
      <c r="E93" s="6" t="str">
        <f ca="1">_xlfn.CONCAT(VLOOKUP(RANDBETWEEN(1, MAX(tbSenders_ContactDetails[ItemNum])), tbSenders_ContactDetails[], 2, FALSE), " - ", TEXT(RANDBETWEEN(7000000, 9999999), " -000-0000"))</f>
        <v>065 -  -736-0746</v>
      </c>
      <c r="F93" s="6" t="str">
        <f ca="1">VLOOKUP(RANDBETWEEN(1,MAX(tbSendersAddress[ItemNum])),tbSendersAddress[],2,FALSE)</f>
        <v>Athlone, Cape Town,7764</v>
      </c>
      <c r="G93" s="6" t="str">
        <f ca="1">VLOOKUP(RANDBETWEEN(1,MAX(tbSReceiversAddress8[ItemNum])),tbSReceiversAddress8[],2,FALSE)</f>
        <v>53 Brunton Circle,1645</v>
      </c>
      <c r="H93" s="6" t="str">
        <f ca="1">_xlfn.CONCAT(
    VLOOKUP(RANDBETWEEN(1, MAX(tbPONumbers[ItemNum])), tbPONumbers[], 2, FALSE),
    TEXT(RANDBETWEEN(20, 99999), REPT("0", RANDBETWEEN(4, 10)))
)</f>
        <v># 000026532</v>
      </c>
      <c r="I93" t="str">
        <f>DataGenerator!G96</f>
        <v>Weir Minerals Shared Services (Pty) Ltd</v>
      </c>
      <c r="J93" s="6" t="str">
        <f>ItemsTable!A95</f>
        <v>USB</v>
      </c>
      <c r="K93" s="6" t="str">
        <f>ItemsTable!B95</f>
        <v>Graphic Design</v>
      </c>
      <c r="L93" s="40">
        <f ca="1">ItemsTable!C95</f>
        <v>691.51</v>
      </c>
      <c r="M93" s="6">
        <f ca="1">ItemsTable!D95</f>
        <v>4</v>
      </c>
      <c r="N93" s="6">
        <f ca="1">ItemsTable!E95</f>
        <v>441</v>
      </c>
      <c r="O93" s="21">
        <f ca="1">ItemsTable!F95</f>
        <v>901.4</v>
      </c>
      <c r="P93" s="21">
        <f ca="1">ItemsTable!G95</f>
        <v>1447.65</v>
      </c>
      <c r="Q93" t="str">
        <f>DataGenerator!K96</f>
        <v>CLOVER SA (PTY) LTD</v>
      </c>
      <c r="R93" s="6" t="str">
        <f ca="1">_xlfn.CONCAT(
VLOOKUP(RANDBETWEEN(1,MAX(tbTaxNumb[ItemNum])),tbTaxNumb[],2,FALSE),TEXT(RANDBETWEEN(20,99999),REPT("0",RANDBETWEEN(4,10))))</f>
        <v># 000045257</v>
      </c>
      <c r="S93" s="6" t="str">
        <f ca="1">_xlfn.CONCAT(
VLOOKUP(RANDBETWEEN(1,MAX(tbVAT_Numb[ItemNum])),tbVAT_Numb[],2,FALSE),TEXT(RANDBETWEEN(20,99999),REPT("0",RANDBETWEEN(4,10))))</f>
        <v>@VAT_#_0000003907</v>
      </c>
      <c r="T93" s="6" t="str">
        <f ca="1">VLOOKUP(RANDBETWEEN(1,MAX(tbBank_Names[ItemNum])),tbBank_Names[],2,FALSE)</f>
        <v>Capitec</v>
      </c>
      <c r="U93" s="6" t="str">
        <f t="shared" ca="1" si="7"/>
        <v>8819026492</v>
      </c>
      <c r="V93" s="6" t="str">
        <f ca="1">VLOOKUP(RANDBETWEEN(1,MAX(tbCurrency[ItemNum])),tbCurrency[],2,FALSE)</f>
        <v>ZAR</v>
      </c>
      <c r="W93" s="6" t="e">
        <f ca="1">VLOOKUP(RANDBETWEEN(1,MAX(tbCurrencyExchange[ItemNum])),tbCurrencyExchange[],2,FALSE)</f>
        <v>#N/A</v>
      </c>
      <c r="X93" s="21" t="e">
        <f ca="1">VLOOKUP(RANDBETWEEN(1,MAX(tbCurrencyExchange[ItemNum])),tbCurrencyExchange[],4,FALSE)</f>
        <v>#N/A</v>
      </c>
      <c r="Y93" s="21">
        <f t="shared" ca="1" si="8"/>
        <v>4155736.55</v>
      </c>
      <c r="Z93" s="21">
        <f t="shared" ca="1" si="8"/>
        <v>429362</v>
      </c>
      <c r="AA93" s="26">
        <f t="shared" ca="1" si="9"/>
        <v>919624</v>
      </c>
    </row>
    <row r="94" spans="1:27" x14ac:dyDescent="0.3">
      <c r="A94" s="11">
        <f t="shared" si="5"/>
        <v>93</v>
      </c>
      <c r="B94" s="6" t="str">
        <f ca="1">TEXT(RANDBETWEEN((DATE(2020,1,5)),(DATE(2023,12,23))), VLOOKUP(RANDBETWEEN(1,MAX(tbDate[ItemNum])),tbDate[],2,FALSE))</f>
        <v>02-May-2022</v>
      </c>
      <c r="C94" s="6" t="str">
        <f ca="1">_xlfn.CONCAT(
    VLOOKUP(RANDBETWEEN(1,MAX(tbInvoiceNO[ItemNum])),tbInvoiceNO[],2,FALSE),
    TEXT(RANDBETWEEN(20,99999),REPT("0",RANDBETWEEN(4,10))),
    CHAR(RANDBETWEEN(65,90)),
    CHAR(RANDBETWEEN(97,122)))</f>
        <v>BILL_00009060Id</v>
      </c>
      <c r="D94" s="6" t="str">
        <f ca="1">_xlfn.CONCAT(VLOOKUP(RANDBETWEEN(1, MAX(tbContactDetails[ItemNum])), tbContactDetails[], 2, FALSE), " - ", TEXT(RANDBETWEEN(7000000, 9999999), " -000-0000"))</f>
        <v>00 -  -890-3313</v>
      </c>
      <c r="E94" s="6" t="str">
        <f ca="1">_xlfn.CONCAT(VLOOKUP(RANDBETWEEN(1, MAX(tbSenders_ContactDetails[ItemNum])), tbSenders_ContactDetails[], 2, FALSE), " - ", TEXT(RANDBETWEEN(7000000, 9999999), " -000-0000"))</f>
        <v>021 -  -940-8826</v>
      </c>
      <c r="F94" s="6" t="str">
        <f ca="1">VLOOKUP(RANDBETWEEN(1,MAX(tbSendersAddress[ItemNum])),tbSendersAddress[],2,FALSE)</f>
        <v>8 Braambos Lane,7347</v>
      </c>
      <c r="G94" s="6" t="str">
        <f ca="1">VLOOKUP(RANDBETWEEN(1,MAX(tbSReceiversAddress8[ItemNum])),tbSReceiversAddress8[],2,FALSE)</f>
        <v>11 Westcliff Drive,Johannesburg</v>
      </c>
      <c r="H94" s="6" t="str">
        <f ca="1">_xlfn.CONCAT(
    VLOOKUP(RANDBETWEEN(1, MAX(tbPONumbers[ItemNum])), tbPONumbers[], 2, FALSE),
    TEXT(RANDBETWEEN(20, 99999), REPT("0", RANDBETWEEN(4, 10)))
)</f>
        <v>NUM-00026193</v>
      </c>
      <c r="I94" t="str">
        <f>DataGenerator!G97</f>
        <v>SS&amp;C Financial Services Ltd</v>
      </c>
      <c r="J94" s="6" t="str">
        <f>ItemsTable!A96</f>
        <v>Armed Security Guard</v>
      </c>
      <c r="K94" s="6" t="str">
        <f>ItemsTable!B96</f>
        <v>Security Services</v>
      </c>
      <c r="L94" s="40">
        <f ca="1">ItemsTable!C96</f>
        <v>935.91</v>
      </c>
      <c r="M94" s="6">
        <f ca="1">ItemsTable!D96</f>
        <v>7</v>
      </c>
      <c r="N94" s="6">
        <f ca="1">ItemsTable!E96</f>
        <v>28</v>
      </c>
      <c r="O94" s="21">
        <f ca="1">ItemsTable!F96</f>
        <v>441.98</v>
      </c>
      <c r="P94" s="21">
        <f ca="1">ItemsTable!G96</f>
        <v>982.88</v>
      </c>
      <c r="Q94" t="str">
        <f>DataGenerator!K97</f>
        <v>South32 SA Ltd</v>
      </c>
      <c r="R94" s="6" t="str">
        <f ca="1">_xlfn.CONCAT(
VLOOKUP(RANDBETWEEN(1,MAX(tbTaxNumb[ItemNum])),tbTaxNumb[],2,FALSE),TEXT(RANDBETWEEN(20,99999),REPT("0",RANDBETWEEN(4,10))))</f>
        <v>VRN - 77531</v>
      </c>
      <c r="S94" s="6" t="str">
        <f ca="1">_xlfn.CONCAT(
VLOOKUP(RANDBETWEEN(1,MAX(tbVAT_Numb[ItemNum])),tbVAT_Numb[],2,FALSE),TEXT(RANDBETWEEN(20,99999),REPT("0",RANDBETWEEN(4,10))))</f>
        <v>VAT #_0000058904</v>
      </c>
      <c r="T94" s="6" t="str">
        <f ca="1">VLOOKUP(RANDBETWEEN(1,MAX(tbBank_Names[ItemNum])),tbBank_Names[],2,FALSE)</f>
        <v>NedBank</v>
      </c>
      <c r="U94" s="6" t="str">
        <f t="shared" ca="1" si="7"/>
        <v>17078981</v>
      </c>
      <c r="V94" s="6" t="str">
        <f ca="1">VLOOKUP(RANDBETWEEN(1,MAX(tbCurrency[ItemNum])),tbCurrency[],2,FALSE)</f>
        <v>USD</v>
      </c>
      <c r="W94" s="6" t="e">
        <f ca="1">VLOOKUP(RANDBETWEEN(1,MAX(tbCurrencyExchange[ItemNum])),tbCurrencyExchange[],2,FALSE)</f>
        <v>#N/A</v>
      </c>
      <c r="X94" s="21">
        <f ca="1">VLOOKUP(RANDBETWEEN(1,MAX(tbCurrencyExchange[ItemNum])),tbCurrencyExchange[],4,FALSE)</f>
        <v>1.0800000000000001E-2</v>
      </c>
      <c r="Y94" s="21">
        <f t="shared" ca="1" si="8"/>
        <v>7971018.5099999998</v>
      </c>
      <c r="Z94" s="21">
        <f t="shared" ca="1" si="8"/>
        <v>1108615</v>
      </c>
      <c r="AA94" s="26">
        <f t="shared" ca="1" si="9"/>
        <v>645782</v>
      </c>
    </row>
    <row r="95" spans="1:27" x14ac:dyDescent="0.3">
      <c r="A95" s="11">
        <f t="shared" si="5"/>
        <v>94</v>
      </c>
      <c r="B95" s="6" t="str">
        <f ca="1">TEXT(RANDBETWEEN((DATE(2020,1,5)),(DATE(2023,12,23))), VLOOKUP(RANDBETWEEN(1,MAX(tbDate[ItemNum])),tbDate[],2,FALSE))</f>
        <v>May 25, 2023</v>
      </c>
      <c r="C95" s="6" t="str">
        <f ca="1">_xlfn.CONCAT(
    VLOOKUP(RANDBETWEEN(1,MAX(tbInvoiceNO[ItemNum])),tbInvoiceNO[],2,FALSE),
    TEXT(RANDBETWEEN(20,99999),REPT("0",RANDBETWEEN(4,10))),
    CHAR(RANDBETWEEN(65,90)),
    CHAR(RANDBETWEEN(97,122)))</f>
        <v>#0097864Te</v>
      </c>
      <c r="D95" s="6" t="str">
        <f ca="1">_xlfn.CONCAT(VLOOKUP(RANDBETWEEN(1, MAX(tbContactDetails[ItemNum])), tbContactDetails[], 2, FALSE), " - ", TEXT(RANDBETWEEN(7000000, 9999999), " -000-0000"))</f>
        <v>015 -  -793-3676</v>
      </c>
      <c r="E95" s="6" t="str">
        <f ca="1">_xlfn.CONCAT(VLOOKUP(RANDBETWEEN(1, MAX(tbSenders_ContactDetails[ItemNum])), tbSenders_ContactDetails[], 2, FALSE), " - ", TEXT(RANDBETWEEN(7000000, 9999999), " -000-0000"))</f>
        <v>062 -  -969-8242</v>
      </c>
      <c r="F95" s="6" t="str">
        <f ca="1">VLOOKUP(RANDBETWEEN(1,MAX(tbSendersAddress[ItemNum])),tbSendersAddress[],2,FALSE)</f>
        <v>1 Westcliff Drive,Gauteng,2001</v>
      </c>
      <c r="G95" s="6" t="str">
        <f ca="1">VLOOKUP(RANDBETWEEN(1,MAX(tbSReceiversAddress8[ItemNum])),tbSReceiversAddress8[],2,FALSE)</f>
        <v>11 Westcliff Drive,Johannesburg</v>
      </c>
      <c r="H95" s="6" t="str">
        <f ca="1">_xlfn.CONCAT(
    VLOOKUP(RANDBETWEEN(1, MAX(tbPONumbers[ItemNum])), tbPONumbers[], 2, FALSE),
    TEXT(RANDBETWEEN(20, 99999), REPT("0", RANDBETWEEN(4, 10)))
)</f>
        <v># 00061190</v>
      </c>
      <c r="I95" t="str">
        <f>DataGenerator!G98</f>
        <v>Plastic Omnium Auto Inergy S A</v>
      </c>
      <c r="J95" s="6" t="str">
        <f>ItemsTable!A97</f>
        <v>Same-Day Delivery</v>
      </c>
      <c r="K95" s="6" t="str">
        <f>ItemsTable!B97</f>
        <v>Delivery Services</v>
      </c>
      <c r="L95" s="40">
        <f ca="1">ItemsTable!C97</f>
        <v>41.62</v>
      </c>
      <c r="M95" s="6">
        <f ca="1">ItemsTable!D97</f>
        <v>9</v>
      </c>
      <c r="N95" s="6">
        <f ca="1">ItemsTable!E97</f>
        <v>197</v>
      </c>
      <c r="O95" s="21">
        <f ca="1">ItemsTable!F97</f>
        <v>293.27999999999997</v>
      </c>
      <c r="P95" s="21">
        <f ca="1">ItemsTable!G97</f>
        <v>4944.66</v>
      </c>
      <c r="Q95" t="str">
        <f>DataGenerator!K98</f>
        <v>Macrolink Resources Zambia Limited</v>
      </c>
      <c r="R95" s="6" t="str">
        <f ca="1">_xlfn.CONCAT(
VLOOKUP(RANDBETWEEN(1,MAX(tbTaxNumb[ItemNum])),tbTaxNumb[],2,FALSE),TEXT(RANDBETWEEN(20,99999),REPT("0",RANDBETWEEN(4,10))))</f>
        <v>Tax _Num_076525</v>
      </c>
      <c r="S95" s="6" t="str">
        <f ca="1">_xlfn.CONCAT(
VLOOKUP(RANDBETWEEN(1,MAX(tbVAT_Numb[ItemNum])),tbVAT_Numb[],2,FALSE),TEXT(RANDBETWEEN(20,99999),REPT("0",RANDBETWEEN(4,10))))</f>
        <v>VIC-0000020208</v>
      </c>
      <c r="T95" s="6" t="str">
        <f ca="1">VLOOKUP(RANDBETWEEN(1,MAX(tbBank_Names[ItemNum])),tbBank_Names[],2,FALSE)</f>
        <v>Standard Bank</v>
      </c>
      <c r="U95" s="6" t="str">
        <f t="shared" ca="1" si="7"/>
        <v>7772664</v>
      </c>
      <c r="V95" s="6" t="str">
        <f ca="1">VLOOKUP(RANDBETWEEN(1,MAX(tbCurrency[ItemNum])),tbCurrency[],2,FALSE)</f>
        <v>EUR</v>
      </c>
      <c r="W95" s="6" t="e">
        <f ca="1">VLOOKUP(RANDBETWEEN(1,MAX(tbCurrencyExchange[ItemNum])),tbCurrencyExchange[],2,FALSE)</f>
        <v>#N/A</v>
      </c>
      <c r="X95" s="21" t="e">
        <f ca="1">VLOOKUP(RANDBETWEEN(1,MAX(tbCurrencyExchange[ItemNum])),tbCurrencyExchange[],4,FALSE)</f>
        <v>#N/A</v>
      </c>
      <c r="Y95" s="21">
        <f t="shared" ca="1" si="8"/>
        <v>2043966.98</v>
      </c>
      <c r="Z95" s="21">
        <f t="shared" ca="1" si="8"/>
        <v>1283764.55</v>
      </c>
      <c r="AA95" s="26">
        <f t="shared" ca="1" si="9"/>
        <v>978292</v>
      </c>
    </row>
    <row r="96" spans="1:27" x14ac:dyDescent="0.3">
      <c r="A96" s="11">
        <f t="shared" si="5"/>
        <v>95</v>
      </c>
      <c r="B96" s="6" t="str">
        <f ca="1">TEXT(RANDBETWEEN((DATE(2020,1,5)),(DATE(2023,12,23))), VLOOKUP(RANDBETWEEN(1,MAX(tbDate[ItemNum])),tbDate[],2,FALSE))</f>
        <v>02/01/21</v>
      </c>
      <c r="C96" s="6" t="str">
        <f ca="1">_xlfn.CONCAT(
    VLOOKUP(RANDBETWEEN(1,MAX(tbInvoiceNO[ItemNum])),tbInvoiceNO[],2,FALSE),
    TEXT(RANDBETWEEN(20,99999),REPT("0",RANDBETWEEN(4,10))),
    CHAR(RANDBETWEEN(65,90)),
    CHAR(RANDBETWEEN(97,122)))</f>
        <v>INV_66256Ku</v>
      </c>
      <c r="D96" s="6" t="str">
        <f ca="1">_xlfn.CONCAT(VLOOKUP(RANDBETWEEN(1, MAX(tbContactDetails[ItemNum])), tbContactDetails[], 2, FALSE), " - ", TEXT(RANDBETWEEN(7000000, 9999999), " -000-0000"))</f>
        <v>064 -  -852-5332</v>
      </c>
      <c r="E96" s="6" t="str">
        <f ca="1">_xlfn.CONCAT(VLOOKUP(RANDBETWEEN(1, MAX(tbSenders_ContactDetails[ItemNum])), tbSenders_ContactDetails[], 2, FALSE), " - ", TEXT(RANDBETWEEN(7000000, 9999999), " -000-0000"))</f>
        <v>011 -  -885-9961</v>
      </c>
      <c r="F96" s="6" t="str">
        <f ca="1">VLOOKUP(RANDBETWEEN(1,MAX(tbSendersAddress[ItemNum])),tbSendersAddress[],2,FALSE)</f>
        <v>4 Southern Right Circle,City of Cape Town,7579</v>
      </c>
      <c r="G96" s="6" t="str">
        <f ca="1">VLOOKUP(RANDBETWEEN(1,MAX(tbSReceiversAddress8[ItemNum])),tbSReceiversAddress8[],2,FALSE)</f>
        <v>Sheetmetal Crafts, 28 Ffennell Road</v>
      </c>
      <c r="H96" s="6" t="str">
        <f ca="1">_xlfn.CONCAT(
    VLOOKUP(RANDBETWEEN(1, MAX(tbPONumbers[ItemNum])), tbPONumbers[], 2, FALSE),
    TEXT(RANDBETWEEN(20, 99999), REPT("0", RANDBETWEEN(4, 10)))
)</f>
        <v>PO #_00097563</v>
      </c>
      <c r="I96" t="str">
        <f>DataGenerator!G99</f>
        <v>Sanlam Life Insurance Ltd</v>
      </c>
      <c r="J96" s="6" t="str">
        <f>ItemsTable!A98</f>
        <v>USB</v>
      </c>
      <c r="K96" s="6" t="str">
        <f>ItemsTable!B98</f>
        <v>Graphic Design</v>
      </c>
      <c r="L96" s="40">
        <f ca="1">ItemsTable!C98</f>
        <v>47.76</v>
      </c>
      <c r="M96" s="6">
        <f ca="1">ItemsTable!D98</f>
        <v>10</v>
      </c>
      <c r="N96" s="6">
        <f ca="1">ItemsTable!E98</f>
        <v>168</v>
      </c>
      <c r="O96" s="21">
        <f ca="1">ItemsTable!F98</f>
        <v>434.15</v>
      </c>
      <c r="P96" s="21">
        <f ca="1">ItemsTable!G98</f>
        <v>8877.01</v>
      </c>
      <c r="Q96" t="str">
        <f>DataGenerator!K99</f>
        <v>Mabati Rolling Mills Ltd</v>
      </c>
      <c r="R96" s="6" t="str">
        <f ca="1">_xlfn.CONCAT(
VLOOKUP(RANDBETWEEN(1,MAX(tbTaxNumb[ItemNum])),tbTaxNumb[],2,FALSE),TEXT(RANDBETWEEN(20,99999),REPT("0",RANDBETWEEN(4,10))))</f>
        <v>##032880</v>
      </c>
      <c r="S96" s="6" t="str">
        <f ca="1">_xlfn.CONCAT(
VLOOKUP(RANDBETWEEN(1,MAX(tbVAT_Numb[ItemNum])),tbVAT_Numb[],2,FALSE),TEXT(RANDBETWEEN(20,99999),REPT("0",RANDBETWEEN(4,10))))</f>
        <v>VAT :0060903</v>
      </c>
      <c r="T96" s="6" t="str">
        <f ca="1">VLOOKUP(RANDBETWEEN(1,MAX(tbBank_Names[ItemNum])),tbBank_Names[],2,FALSE)</f>
        <v>NedBank</v>
      </c>
      <c r="U96" s="6" t="str">
        <f t="shared" ca="1" si="7"/>
        <v>49974642</v>
      </c>
      <c r="V96" s="6" t="str">
        <f ca="1">VLOOKUP(RANDBETWEEN(1,MAX(tbCurrency[ItemNum])),tbCurrency[],2,FALSE)</f>
        <v>GBP</v>
      </c>
      <c r="W96" s="6" t="e">
        <f ca="1">VLOOKUP(RANDBETWEEN(1,MAX(tbCurrencyExchange[ItemNum])),tbCurrencyExchange[],2,FALSE)</f>
        <v>#N/A</v>
      </c>
      <c r="X96" s="21">
        <f ca="1">VLOOKUP(RANDBETWEEN(1,MAX(tbCurrencyExchange[ItemNum])),tbCurrencyExchange[],4,FALSE)</f>
        <v>1.3299999999999999E-2</v>
      </c>
      <c r="Y96" s="21">
        <f t="shared" ca="1" si="8"/>
        <v>2640179</v>
      </c>
      <c r="Z96" s="21">
        <f t="shared" ca="1" si="8"/>
        <v>1588008</v>
      </c>
      <c r="AA96" s="26">
        <f t="shared" ca="1" si="9"/>
        <v>716395</v>
      </c>
    </row>
    <row r="97" spans="1:27" x14ac:dyDescent="0.3">
      <c r="A97" s="11">
        <f t="shared" ref="A97:A111" si="10">ROW()-1</f>
        <v>96</v>
      </c>
      <c r="B97" s="6" t="str">
        <f ca="1">TEXT(RANDBETWEEN((DATE(2020,1,5)),(DATE(2023,12,23))), VLOOKUP(RANDBETWEEN(1,MAX(tbDate[ItemNum])),tbDate[],2,FALSE))</f>
        <v>Aug 12, 2020</v>
      </c>
      <c r="C97" s="6" t="str">
        <f ca="1">_xlfn.CONCAT(
    VLOOKUP(RANDBETWEEN(1,MAX(tbInvoiceNO[ItemNum])),tbInvoiceNO[],2,FALSE),
    TEXT(RANDBETWEEN(20,99999),REPT("0",RANDBETWEEN(4,10))),
    CHAR(RANDBETWEEN(65,90)),
    CHAR(RANDBETWEEN(97,122)))</f>
        <v>#INV0000086916Fc</v>
      </c>
      <c r="D97" s="6" t="str">
        <f ca="1">_xlfn.CONCAT(VLOOKUP(RANDBETWEEN(1, MAX(tbContactDetails[ItemNum])), tbContactDetails[], 2, FALSE), " - ", TEXT(RANDBETWEEN(7000000, 9999999), " -000-0000"))</f>
        <v>(+214) -  -805-7145</v>
      </c>
      <c r="E97" s="6" t="str">
        <f ca="1">_xlfn.CONCAT(VLOOKUP(RANDBETWEEN(1, MAX(tbSenders_ContactDetails[ItemNum])), tbSenders_ContactDetails[], 2, FALSE), " - ", TEXT(RANDBETWEEN(7000000, 9999999), " -000-0000"))</f>
        <v>062 -  -944-9807</v>
      </c>
      <c r="F97" s="6" t="str">
        <f ca="1">VLOOKUP(RANDBETWEEN(1,MAX(tbSendersAddress[ItemNum])),tbSendersAddress[],2,FALSE)</f>
        <v>8 Atlantic Beach Drive,City of Cape Town</v>
      </c>
      <c r="G97" s="6" t="str">
        <f ca="1">VLOOKUP(RANDBETWEEN(1,MAX(tbSReceiversAddress8[ItemNum])),tbSReceiversAddress8[],2,FALSE)</f>
        <v>Gauteng,11 Westcliff Drive,7573</v>
      </c>
      <c r="H97" s="6" t="str">
        <f ca="1">_xlfn.CONCAT(
    VLOOKUP(RANDBETWEEN(1, MAX(tbPONumbers[ItemNum])), tbPONumbers[], 2, FALSE),
    TEXT(RANDBETWEEN(20, 99999), REPT("0", RANDBETWEEN(4, 10)))
)</f>
        <v>PO_NUMB-000020346</v>
      </c>
      <c r="I97" t="str">
        <f>DataGenerator!G100</f>
        <v>Kenmare Moma Processing</v>
      </c>
      <c r="J97" s="6" t="str">
        <f>ItemsTable!A99</f>
        <v>Hardcover Books</v>
      </c>
      <c r="K97" s="6" t="str">
        <f>ItemsTable!B99</f>
        <v>Delivery Services</v>
      </c>
      <c r="L97" s="40">
        <f ca="1">ItemsTable!C99</f>
        <v>454.66</v>
      </c>
      <c r="M97" s="6">
        <f ca="1">ItemsTable!D99</f>
        <v>9</v>
      </c>
      <c r="N97" s="6">
        <f ca="1">ItemsTable!E99</f>
        <v>298</v>
      </c>
      <c r="O97" s="21">
        <f ca="1">ItemsTable!F99</f>
        <v>93.37</v>
      </c>
      <c r="P97" s="21">
        <f ca="1">ItemsTable!G99</f>
        <v>6224.92</v>
      </c>
      <c r="Q97" t="str">
        <f>DataGenerator!K100</f>
        <v>Department of Public Works - Pretoria</v>
      </c>
      <c r="R97" s="6" t="str">
        <f ca="1">_xlfn.CONCAT(
VLOOKUP(RANDBETWEEN(1,MAX(tbTaxNumb[ItemNum])),tbTaxNumb[],2,FALSE),TEXT(RANDBETWEEN(20,99999),REPT("0",RANDBETWEEN(4,10))))</f>
        <v>#TAX 0039915</v>
      </c>
      <c r="S97" s="6" t="str">
        <f ca="1">_xlfn.CONCAT(
VLOOKUP(RANDBETWEEN(1,MAX(tbVAT_Numb[ItemNum])),tbVAT_Numb[],2,FALSE),TEXT(RANDBETWEEN(20,99999),REPT("0",RANDBETWEEN(4,10))))</f>
        <v>VRN - 94292</v>
      </c>
      <c r="T97" s="6" t="str">
        <f ca="1">VLOOKUP(RANDBETWEEN(1,MAX(tbBank_Names[ItemNum])),tbBank_Names[],2,FALSE)</f>
        <v>Capitec</v>
      </c>
      <c r="U97" s="6" t="str">
        <f t="shared" ca="1" si="7"/>
        <v>98498420</v>
      </c>
      <c r="V97" s="6" t="str">
        <f ca="1">VLOOKUP(RANDBETWEEN(1,MAX(tbCurrency[ItemNum])),tbCurrency[],2,FALSE)</f>
        <v>GBP</v>
      </c>
      <c r="W97" s="6" t="e">
        <f ca="1">VLOOKUP(RANDBETWEEN(1,MAX(tbCurrencyExchange[ItemNum])),tbCurrencyExchange[],2,FALSE)</f>
        <v>#N/A</v>
      </c>
      <c r="X97" s="21" t="e">
        <f ca="1">VLOOKUP(RANDBETWEEN(1,MAX(tbCurrencyExchange[ItemNum])),tbCurrencyExchange[],4,FALSE)</f>
        <v>#N/A</v>
      </c>
      <c r="Y97" s="21">
        <f t="shared" ca="1" si="8"/>
        <v>6018454.04</v>
      </c>
      <c r="Z97" s="21">
        <f t="shared" ca="1" si="8"/>
        <v>3300332.97</v>
      </c>
      <c r="AA97" s="26">
        <f t="shared" ca="1" si="9"/>
        <v>207478</v>
      </c>
    </row>
    <row r="98" spans="1:27" x14ac:dyDescent="0.3">
      <c r="A98" s="11">
        <f t="shared" si="10"/>
        <v>97</v>
      </c>
      <c r="B98" s="6" t="str">
        <f ca="1">TEXT(RANDBETWEEN((DATE(2020,1,5)),(DATE(2023,12,23))), VLOOKUP(RANDBETWEEN(1,MAX(tbDate[ItemNum])),tbDate[],2,FALSE))</f>
        <v>09-Dec-2021</v>
      </c>
      <c r="C98" s="6" t="str">
        <f ca="1">_xlfn.CONCAT(
    VLOOKUP(RANDBETWEEN(1,MAX(tbInvoiceNO[ItemNum])),tbInvoiceNO[],2,FALSE),
    TEXT(RANDBETWEEN(20,99999),REPT("0",RANDBETWEEN(4,10))),
    CHAR(RANDBETWEEN(65,90)),
    CHAR(RANDBETWEEN(97,122)))</f>
        <v>INVOICE:0093299Cj</v>
      </c>
      <c r="D98" s="6" t="str">
        <f ca="1">_xlfn.CONCAT(VLOOKUP(RANDBETWEEN(1, MAX(tbContactDetails[ItemNum])), tbContactDetails[], 2, FALSE), " - ", TEXT(RANDBETWEEN(7000000, 9999999), " -000-0000"))</f>
        <v>+27 -  -808-5116</v>
      </c>
      <c r="E98" s="6" t="str">
        <f ca="1">_xlfn.CONCAT(VLOOKUP(RANDBETWEEN(1, MAX(tbSenders_ContactDetails[ItemNum])), tbSenders_ContactDetails[], 2, FALSE), " - ", TEXT(RANDBETWEEN(7000000, 9999999), " -000-0000"))</f>
        <v>095 -  -865-0694</v>
      </c>
      <c r="F98" s="6" t="str">
        <f ca="1">VLOOKUP(RANDBETWEEN(1,MAX(tbSendersAddress[ItemNum])),tbSendersAddress[],2,FALSE)</f>
        <v>365 Ontdekkers Road,Roodepoort,Gauteng,1709</v>
      </c>
      <c r="G98" s="6" t="str">
        <f ca="1">VLOOKUP(RANDBETWEEN(1,MAX(tbSReceiversAddress8[ItemNum])),tbSReceiversAddress8[],2,FALSE)</f>
        <v>11 Westcliff Drive,Johannesburg</v>
      </c>
      <c r="H98" s="6" t="str">
        <f ca="1">_xlfn.CONCAT(
    VLOOKUP(RANDBETWEEN(1, MAX(tbPONumbers[ItemNum])), tbPONumbers[], 2, FALSE),
    TEXT(RANDBETWEEN(20, 99999), REPT("0", RANDBETWEEN(4, 10)))
)</f>
        <v>PO_NUMB-14404</v>
      </c>
      <c r="I98" t="str">
        <f>DataGenerator!G101</f>
        <v>Nampak Products Limited</v>
      </c>
      <c r="J98" s="6" t="str">
        <f>ItemsTable!A100</f>
        <v>Black Pens</v>
      </c>
      <c r="K98" s="6" t="str">
        <f>ItemsTable!B100</f>
        <v>Delivery Services</v>
      </c>
      <c r="L98" s="40">
        <f ca="1">ItemsTable!C100</f>
        <v>112.47</v>
      </c>
      <c r="M98" s="6">
        <f ca="1">ItemsTable!D100</f>
        <v>10</v>
      </c>
      <c r="N98" s="6">
        <f ca="1">ItemsTable!E100</f>
        <v>204</v>
      </c>
      <c r="O98" s="21">
        <f ca="1">ItemsTable!F100</f>
        <v>454.26</v>
      </c>
      <c r="P98" s="21">
        <f ca="1">ItemsTable!G100</f>
        <v>6420.03</v>
      </c>
      <c r="Q98" t="str">
        <f>DataGenerator!K101</f>
        <v>Pick n Pay Elgin Mall</v>
      </c>
      <c r="R98" s="6" t="str">
        <f ca="1">_xlfn.CONCAT(
VLOOKUP(RANDBETWEEN(1,MAX(tbTaxNumb[ItemNum])),tbTaxNumb[],2,FALSE),TEXT(RANDBETWEEN(20,99999),REPT("0",RANDBETWEEN(4,10))))</f>
        <v>#TAX - 0041228</v>
      </c>
      <c r="S98" s="6" t="str">
        <f ca="1">_xlfn.CONCAT(
VLOOKUP(RANDBETWEEN(1,MAX(tbVAT_Numb[ItemNum])),tbVAT_Numb[],2,FALSE),TEXT(RANDBETWEEN(20,99999),REPT("0",RANDBETWEEN(4,10))))</f>
        <v>VAT No.00012482</v>
      </c>
      <c r="T98" s="6" t="str">
        <f ca="1">VLOOKUP(RANDBETWEEN(1,MAX(tbBank_Names[ItemNum])),tbBank_Names[],2,FALSE)</f>
        <v>Standard Bank</v>
      </c>
      <c r="U98" s="6" t="str">
        <f t="shared" ca="1" si="7"/>
        <v>5538426</v>
      </c>
      <c r="V98" s="6" t="str">
        <f ca="1">VLOOKUP(RANDBETWEEN(1,MAX(tbCurrency[ItemNum])),tbCurrency[],2,FALSE)</f>
        <v>USD</v>
      </c>
      <c r="W98" s="6" t="e">
        <f ca="1">VLOOKUP(RANDBETWEEN(1,MAX(tbCurrencyExchange[ItemNum])),tbCurrencyExchange[],2,FALSE)</f>
        <v>#N/A</v>
      </c>
      <c r="X98" s="21" t="e">
        <f ca="1">VLOOKUP(RANDBETWEEN(1,MAX(tbCurrencyExchange[ItemNum])),tbCurrencyExchange[],4,FALSE)</f>
        <v>#N/A</v>
      </c>
      <c r="Y98" s="21">
        <f t="shared" ca="1" si="8"/>
        <v>6014824.1600000001</v>
      </c>
      <c r="Z98" s="21">
        <f t="shared" ca="1" si="8"/>
        <v>3560375.51</v>
      </c>
      <c r="AA98" s="26">
        <f t="shared" ca="1" si="9"/>
        <v>602726</v>
      </c>
    </row>
    <row r="99" spans="1:27" x14ac:dyDescent="0.3">
      <c r="A99" s="11">
        <f t="shared" si="10"/>
        <v>98</v>
      </c>
      <c r="B99" s="6" t="str">
        <f ca="1">TEXT(RANDBETWEEN((DATE(2020,1,5)),(DATE(2023,12,23))), VLOOKUP(RANDBETWEEN(1,MAX(tbDate[ItemNum])),tbDate[],2,FALSE))</f>
        <v>11-Sep-2021</v>
      </c>
      <c r="C99" s="6" t="str">
        <f ca="1">_xlfn.CONCAT(
    VLOOKUP(RANDBETWEEN(1,MAX(tbInvoiceNO[ItemNum])),tbInvoiceNO[],2,FALSE),
    TEXT(RANDBETWEEN(20,99999),REPT("0",RANDBETWEEN(4,10))),
    CHAR(RANDBETWEEN(65,90)),
    CHAR(RANDBETWEEN(97,122)))</f>
        <v>##-008563Zt</v>
      </c>
      <c r="D99" s="6" t="str">
        <f ca="1">_xlfn.CONCAT(VLOOKUP(RANDBETWEEN(1, MAX(tbContactDetails[ItemNum])), tbContactDetails[], 2, FALSE), " - ", TEXT(RANDBETWEEN(7000000, 9999999), " -000-0000"))</f>
        <v>(+214) -  -704-0308</v>
      </c>
      <c r="E99" s="6" t="str">
        <f ca="1">_xlfn.CONCAT(VLOOKUP(RANDBETWEEN(1, MAX(tbSenders_ContactDetails[ItemNum])), tbSenders_ContactDetails[], 2, FALSE), " - ", TEXT(RANDBETWEEN(7000000, 9999999), " -000-0000"))</f>
        <v>011 -  -764-6438</v>
      </c>
      <c r="F99" s="6" t="str">
        <f ca="1">VLOOKUP(RANDBETWEEN(1,MAX(tbSendersAddress[ItemNum])),tbSendersAddress[],2,FALSE)</f>
        <v>365 Ontdekkers Road,Roodepoort,Gauteng,1709</v>
      </c>
      <c r="G99" s="6" t="str">
        <f ca="1">VLOOKUP(RANDBETWEEN(1,MAX(tbSReceiversAddress8[ItemNum])),tbSReceiversAddress8[],2,FALSE)</f>
        <v>53 Brunton Circle,1645</v>
      </c>
      <c r="H99" s="6" t="str">
        <f ca="1">_xlfn.CONCAT(
    VLOOKUP(RANDBETWEEN(1, MAX(tbPONumbers[ItemNum])), tbPONumbers[], 2, FALSE),
    TEXT(RANDBETWEEN(20, 99999), REPT("0", RANDBETWEEN(4, 10)))
)</f>
        <v>'PO No_0060515</v>
      </c>
      <c r="I99" t="str">
        <f>DataGenerator!G102</f>
        <v>Rand Refinery (Pty) Limited</v>
      </c>
      <c r="J99" s="6" t="str">
        <f>ItemsTable!A101</f>
        <v>Gift Bags</v>
      </c>
      <c r="K99" s="6" t="str">
        <f>ItemsTable!B101</f>
        <v>Printing Services</v>
      </c>
      <c r="L99" s="40">
        <f ca="1">ItemsTable!C101</f>
        <v>867.36</v>
      </c>
      <c r="M99" s="6">
        <f ca="1">ItemsTable!D101</f>
        <v>8</v>
      </c>
      <c r="N99" s="6">
        <f ca="1">ItemsTable!E101</f>
        <v>266</v>
      </c>
      <c r="O99" s="21">
        <f ca="1">ItemsTable!F101</f>
        <v>249.21</v>
      </c>
      <c r="P99" s="21">
        <f ca="1">ItemsTable!G101</f>
        <v>7663.78</v>
      </c>
      <c r="Q99" t="str">
        <f>DataGenerator!K102</f>
        <v>AFRIKA TIKKUN SERVICES</v>
      </c>
      <c r="R99" s="6" t="str">
        <f ca="1">_xlfn.CONCAT(
VLOOKUP(RANDBETWEEN(1,MAX(tbTaxNumb[ItemNum])),tbTaxNumb[],2,FALSE),TEXT(RANDBETWEEN(20,99999),REPT("0",RANDBETWEEN(4,10))))</f>
        <v># 55191</v>
      </c>
      <c r="S99" s="6" t="str">
        <f ca="1">_xlfn.CONCAT(
VLOOKUP(RANDBETWEEN(1,MAX(tbVAT_Numb[ItemNum])),tbVAT_Numb[],2,FALSE),TEXT(RANDBETWEEN(20,99999),REPT("0",RANDBETWEEN(4,10))))</f>
        <v>VAT ID:  0000099028</v>
      </c>
      <c r="T99" s="6" t="str">
        <f ca="1">VLOOKUP(RANDBETWEEN(1,MAX(tbBank_Names[ItemNum])),tbBank_Names[],2,FALSE)</f>
        <v>Capitec</v>
      </c>
      <c r="U99" s="6" t="str">
        <f t="shared" ref="U99:U111" ca="1" si="11">CHOOSE(RANDBETWEEN(1,4),
    RANDBETWEEN(100000,99999999) &amp; RANDBETWEEN(100,999),
    RANDBETWEEN(10000,99999) &amp; RANDBETWEEN(100,999),
    RANDBETWEEN(1000,9999) &amp; RANDBETWEEN(100,999),
    RANDBETWEEN(100000,999999) &amp; "000370"
)</f>
        <v>621649000370</v>
      </c>
      <c r="V99" s="6" t="str">
        <f ca="1">VLOOKUP(RANDBETWEEN(1,MAX(tbCurrency[ItemNum])),tbCurrency[],2,FALSE)</f>
        <v>USD</v>
      </c>
      <c r="W99" s="6" t="e">
        <f ca="1">VLOOKUP(RANDBETWEEN(1,MAX(tbCurrencyExchange[ItemNum])),tbCurrencyExchange[],2,FALSE)</f>
        <v>#N/A</v>
      </c>
      <c r="X99" s="21" t="e">
        <f ca="1">VLOOKUP(RANDBETWEEN(1,MAX(tbCurrencyExchange[ItemNum])),tbCurrencyExchange[],4,FALSE)</f>
        <v>#N/A</v>
      </c>
      <c r="Y99" s="21">
        <f t="shared" ca="1" si="8"/>
        <v>4117681</v>
      </c>
      <c r="Z99" s="21">
        <f t="shared" ca="1" si="8"/>
        <v>5713648.96</v>
      </c>
      <c r="AA99" s="26">
        <f t="shared" ca="1" si="9"/>
        <v>300579</v>
      </c>
    </row>
    <row r="100" spans="1:27" x14ac:dyDescent="0.3">
      <c r="A100" s="11">
        <f t="shared" si="10"/>
        <v>99</v>
      </c>
      <c r="B100" s="6" t="str">
        <f ca="1">TEXT(RANDBETWEEN((DATE(2020,1,5)),(DATE(2023,12,23))), VLOOKUP(RANDBETWEEN(1,MAX(tbDate[ItemNum])),tbDate[],2,FALSE))</f>
        <v>06-03-2021</v>
      </c>
      <c r="C100" s="6" t="str">
        <f ca="1">_xlfn.CONCAT(
    VLOOKUP(RANDBETWEEN(1,MAX(tbInvoiceNO[ItemNum])),tbInvoiceNO[],2,FALSE),
    TEXT(RANDBETWEEN(20,99999),REPT("0",RANDBETWEEN(4,10))),
    CHAR(RANDBETWEEN(65,90)),
    CHAR(RANDBETWEEN(97,122)))</f>
        <v>INVO: 0000068983Cp</v>
      </c>
      <c r="D100" s="6" t="str">
        <f ca="1">_xlfn.CONCAT(VLOOKUP(RANDBETWEEN(1, MAX(tbContactDetails[ItemNum])), tbContactDetails[], 2, FALSE), " - ", TEXT(RANDBETWEEN(7000000, 9999999), " -000-0000"))</f>
        <v>065 -  -857-9904</v>
      </c>
      <c r="E100" s="6" t="str">
        <f ca="1">_xlfn.CONCAT(VLOOKUP(RANDBETWEEN(1, MAX(tbSenders_ContactDetails[ItemNum])), tbSenders_ContactDetails[], 2, FALSE), " - ", TEXT(RANDBETWEEN(7000000, 9999999), " -000-0000"))</f>
        <v>095 -  -806-7650</v>
      </c>
      <c r="F100" s="6" t="str">
        <f ca="1">VLOOKUP(RANDBETWEEN(1,MAX(tbSendersAddress[ItemNum])),tbSendersAddress[],2,FALSE)</f>
        <v>365 Ontdekkers Road,Roodepoort,Gauteng,1709</v>
      </c>
      <c r="G100" s="6" t="str">
        <f ca="1">VLOOKUP(RANDBETWEEN(1,MAX(tbSReceiversAddress8[ItemNum])),tbSReceiversAddress8[],2,FALSE)</f>
        <v>406 Pilane Street,Hout Bay,7872</v>
      </c>
      <c r="H100" s="6" t="str">
        <f ca="1">_xlfn.CONCAT(
    VLOOKUP(RANDBETWEEN(1, MAX(tbPONumbers[ItemNum])), tbPONumbers[], 2, FALSE),
    TEXT(RANDBETWEEN(20, 99999), REPT("0", RANDBETWEEN(4, 10)))
)</f>
        <v>PON-00078848</v>
      </c>
      <c r="I100" t="str">
        <f>DataGenerator!G103</f>
        <v>SAB Limited</v>
      </c>
      <c r="J100" s="6" t="str">
        <f>ItemsTable!A102</f>
        <v xml:space="preserve">T-shirts                             </v>
      </c>
      <c r="K100" s="6" t="str">
        <f>ItemsTable!B102</f>
        <v>Printing Services</v>
      </c>
      <c r="L100" s="40">
        <f ca="1">ItemsTable!C102</f>
        <v>778.05</v>
      </c>
      <c r="M100" s="6">
        <f ca="1">ItemsTable!D102</f>
        <v>5</v>
      </c>
      <c r="N100" s="6">
        <f ca="1">ItemsTable!E102</f>
        <v>455</v>
      </c>
      <c r="O100" s="21">
        <f ca="1">ItemsTable!F102</f>
        <v>174.48</v>
      </c>
      <c r="P100" s="21">
        <f ca="1">ItemsTable!G102</f>
        <v>155.94999999999999</v>
      </c>
      <c r="Q100" t="str">
        <f>DataGenerator!K103</f>
        <v>Eswatini Electricity Company Pty Ltd</v>
      </c>
      <c r="R100" s="6" t="str">
        <f ca="1">_xlfn.CONCAT(
VLOOKUP(RANDBETWEEN(1,MAX(tbTaxNumb[ItemNum])),tbTaxNumb[],2,FALSE),TEXT(RANDBETWEEN(20,99999),REPT("0",RANDBETWEEN(4,10))))</f>
        <v>VRN - 83108</v>
      </c>
      <c r="S100" s="6" t="str">
        <f ca="1">_xlfn.CONCAT(
VLOOKUP(RANDBETWEEN(1,MAX(tbVAT_Numb[ItemNum])),tbVAT_Numb[],2,FALSE),TEXT(RANDBETWEEN(20,99999),REPT("0",RANDBETWEEN(4,10))))</f>
        <v>VAT ID:  000068556</v>
      </c>
      <c r="T100" s="6" t="str">
        <f ca="1">VLOOKUP(RANDBETWEEN(1,MAX(tbBank_Names[ItemNum])),tbBank_Names[],2,FALSE)</f>
        <v>Discovery</v>
      </c>
      <c r="U100" s="6" t="str">
        <f t="shared" ca="1" si="11"/>
        <v>730282000370</v>
      </c>
      <c r="V100" s="6" t="str">
        <f ca="1">VLOOKUP(RANDBETWEEN(1,MAX(tbCurrency[ItemNum])),tbCurrency[],2,FALSE)</f>
        <v>JPY</v>
      </c>
      <c r="W100" s="6" t="e" vm="1">
        <f ca="1">VLOOKUP(RANDBETWEEN(1,MAX(tbCurrencyExchange[ItemNum])),tbCurrencyExchange[],2,FALSE)</f>
        <v>#VALUE!</v>
      </c>
      <c r="X100" s="21" t="e">
        <f ca="1">VLOOKUP(RANDBETWEEN(1,MAX(tbCurrencyExchange[ItemNum])),tbCurrencyExchange[],4,FALSE)</f>
        <v>#N/A</v>
      </c>
      <c r="Y100" s="21">
        <f t="shared" ca="1" si="8"/>
        <v>5165749</v>
      </c>
      <c r="Z100" s="21">
        <f t="shared" ca="1" si="8"/>
        <v>9497265</v>
      </c>
      <c r="AA100" s="26">
        <f t="shared" ca="1" si="9"/>
        <v>63282</v>
      </c>
    </row>
    <row r="101" spans="1:27" x14ac:dyDescent="0.3">
      <c r="A101" s="11">
        <f t="shared" si="10"/>
        <v>100</v>
      </c>
      <c r="B101" s="6" t="str">
        <f ca="1">TEXT(RANDBETWEEN((DATE(2020,1,5)),(DATE(2023,12,23))), VLOOKUP(RANDBETWEEN(1,MAX(tbDate[ItemNum])),tbDate[],2,FALSE))</f>
        <v>24-Feb</v>
      </c>
      <c r="C101" s="6" t="str">
        <f ca="1">_xlfn.CONCAT(
    VLOOKUP(RANDBETWEEN(1,MAX(tbInvoiceNO[ItemNum])),tbInvoiceNO[],2,FALSE),
    TEXT(RANDBETWEEN(20,99999),REPT("0",RANDBETWEEN(4,10))),
    CHAR(RANDBETWEEN(65,90)),
    CHAR(RANDBETWEEN(97,122)))</f>
        <v>#INV010296Be</v>
      </c>
      <c r="D101" s="6" t="str">
        <f ca="1">_xlfn.CONCAT(VLOOKUP(RANDBETWEEN(1, MAX(tbContactDetails[ItemNum])), tbContactDetails[], 2, FALSE), " - ", TEXT(RANDBETWEEN(7000000, 9999999), " -000-0000"))</f>
        <v>+27 -  -866-9301</v>
      </c>
      <c r="E101" s="6" t="str">
        <f ca="1">_xlfn.CONCAT(VLOOKUP(RANDBETWEEN(1, MAX(tbSenders_ContactDetails[ItemNum])), tbSenders_ContactDetails[], 2, FALSE), " - ", TEXT(RANDBETWEEN(7000000, 9999999), " -000-0000"))</f>
        <v>011 -  -989-0689</v>
      </c>
      <c r="F101" s="6" t="str">
        <f ca="1">VLOOKUP(RANDBETWEEN(1,MAX(tbSendersAddress[ItemNum])),tbSendersAddress[],2,FALSE)</f>
        <v>Pakalolo Table View, 14 Beach Boulevard,7433</v>
      </c>
      <c r="G101" s="6" t="str">
        <f ca="1">VLOOKUP(RANDBETWEEN(1,MAX(tbSReceiversAddress8[ItemNum])),tbSReceiversAddress8[],2,FALSE)</f>
        <v>354 Main Street,Gauteng,2008</v>
      </c>
      <c r="H101" s="6" t="str">
        <f ca="1">_xlfn.CONCAT(
    VLOOKUP(RANDBETWEEN(1, MAX(tbPONumbers[ItemNum])), tbPONumbers[], 2, FALSE),
    TEXT(RANDBETWEEN(20, 99999), REPT("0", RANDBETWEEN(4, 10)))
)</f>
        <v>## 00000804</v>
      </c>
      <c r="I101" t="str">
        <f>DataGenerator!G104</f>
        <v>Sasol Italy S.p.A.</v>
      </c>
      <c r="J101" s="6" t="str">
        <f>ItemsTable!A103</f>
        <v>Armed Security Gaurd</v>
      </c>
      <c r="K101" s="6" t="str">
        <f>ItemsTable!B103</f>
        <v>Security Services</v>
      </c>
      <c r="L101" s="40">
        <f ca="1">ItemsTable!C103</f>
        <v>10.26</v>
      </c>
      <c r="M101" s="6">
        <f ca="1">ItemsTable!D103</f>
        <v>10</v>
      </c>
      <c r="N101" s="6">
        <f ca="1">ItemsTable!E103</f>
        <v>148</v>
      </c>
      <c r="O101" s="21">
        <f ca="1">ItemsTable!F103</f>
        <v>252.47</v>
      </c>
      <c r="P101" s="21">
        <f ca="1">ItemsTable!G103</f>
        <v>2070.71</v>
      </c>
      <c r="Q101" t="str">
        <f>DataGenerator!K104</f>
        <v>ALAF Limited</v>
      </c>
      <c r="R101" s="6" t="str">
        <f ca="1">_xlfn.CONCAT(
VLOOKUP(RANDBETWEEN(1,MAX(tbTaxNumb[ItemNum])),tbTaxNumb[],2,FALSE),TEXT(RANDBETWEEN(20,99999),REPT("0",RANDBETWEEN(4,10))))</f>
        <v>#TAX - 86159</v>
      </c>
      <c r="S101" s="6" t="str">
        <f ca="1">_xlfn.CONCAT(
VLOOKUP(RANDBETWEEN(1,MAX(tbVAT_Numb[ItemNum])),tbVAT_Numb[],2,FALSE),TEXT(RANDBETWEEN(20,99999),REPT("0",RANDBETWEEN(4,10))))</f>
        <v>VAT :011409</v>
      </c>
      <c r="T101" s="6" t="str">
        <f ca="1">VLOOKUP(RANDBETWEEN(1,MAX(tbBank_Names[ItemNum])),tbBank_Names[],2,FALSE)</f>
        <v>Discovery</v>
      </c>
      <c r="U101" s="6" t="str">
        <f t="shared" ca="1" si="11"/>
        <v>65301945198</v>
      </c>
      <c r="V101" s="6" t="str">
        <f ca="1">VLOOKUP(RANDBETWEEN(1,MAX(tbCurrency[ItemNum])),tbCurrency[],2,FALSE)</f>
        <v>EUR</v>
      </c>
      <c r="W101" s="6" t="e">
        <f ca="1">VLOOKUP(RANDBETWEEN(1,MAX(tbCurrencyExchange[ItemNum])),tbCurrencyExchange[],2,FALSE)</f>
        <v>#N/A</v>
      </c>
      <c r="X101" s="21">
        <f ca="1">VLOOKUP(RANDBETWEEN(1,MAX(tbCurrencyExchange[ItemNum])),tbCurrencyExchange[],4,FALSE)</f>
        <v>5.4000000000000003E-3</v>
      </c>
      <c r="Y101" s="21">
        <f t="shared" ca="1" si="8"/>
        <v>4526336</v>
      </c>
      <c r="Z101" s="21">
        <f t="shared" ca="1" si="8"/>
        <v>5825782.4800000004</v>
      </c>
      <c r="AA101" s="26">
        <f t="shared" ca="1" si="9"/>
        <v>99319</v>
      </c>
    </row>
    <row r="102" spans="1:27" x14ac:dyDescent="0.3">
      <c r="A102" s="11">
        <f t="shared" si="10"/>
        <v>101</v>
      </c>
      <c r="B102" s="6" t="str">
        <f ca="1">TEXT(RANDBETWEEN((DATE(2020,1,5)),(DATE(2023,12,23))), VLOOKUP(RANDBETWEEN(1,MAX(tbDate[ItemNum])),tbDate[],2,FALSE))</f>
        <v>16/09/23</v>
      </c>
      <c r="C102" s="6" t="str">
        <f ca="1">_xlfn.CONCAT(
    VLOOKUP(RANDBETWEEN(1,MAX(tbInvoiceNO[ItemNum])),tbInvoiceNO[],2,FALSE),
    TEXT(RANDBETWEEN(20,99999),REPT("0",RANDBETWEEN(4,10))),
    CHAR(RANDBETWEEN(65,90)),
    CHAR(RANDBETWEEN(97,122)))</f>
        <v>#INV000013538Zi</v>
      </c>
      <c r="D102" s="6" t="str">
        <f ca="1">_xlfn.CONCAT(VLOOKUP(RANDBETWEEN(1, MAX(tbContactDetails[ItemNum])), tbContactDetails[], 2, FALSE), " - ", TEXT(RANDBETWEEN(7000000, 9999999), " -000-0000"))</f>
        <v>021 -  -853-1475</v>
      </c>
      <c r="E102" s="6" t="str">
        <f ca="1">_xlfn.CONCAT(VLOOKUP(RANDBETWEEN(1, MAX(tbSenders_ContactDetails[ItemNum])), tbSenders_ContactDetails[], 2, FALSE), " - ", TEXT(RANDBETWEEN(7000000, 9999999), " -000-0000"))</f>
        <v>068 -  -746-0345</v>
      </c>
      <c r="F102" s="6" t="str">
        <f ca="1">VLOOKUP(RANDBETWEEN(1,MAX(tbSendersAddress[ItemNum])),tbSendersAddress[],2,FALSE)</f>
        <v>32 Denne Crescent,Western Cape,7347</v>
      </c>
      <c r="G102" s="6" t="str">
        <f ca="1">VLOOKUP(RANDBETWEEN(1,MAX(tbSReceiversAddress8[ItemNum])),tbSReceiversAddress8[],2,FALSE)</f>
        <v>Gauteng,11 Westcliff Drive,7573</v>
      </c>
      <c r="H102" s="6" t="str">
        <f ca="1">_xlfn.CONCAT(
    VLOOKUP(RANDBETWEEN(1, MAX(tbPONumbers[ItemNum])), tbPONumbers[], 2, FALSE),
    TEXT(RANDBETWEEN(20, 99999), REPT("0", RANDBETWEEN(4, 10)))
)</f>
        <v>## 0000022853</v>
      </c>
      <c r="I102" t="str">
        <f>DataGenerator!G105</f>
        <v>Glencore South Africa (Pty) Ltd</v>
      </c>
      <c r="J102" s="6" t="str">
        <f>ItemsTable!A104</f>
        <v>Logo Design</v>
      </c>
      <c r="K102" s="6" t="str">
        <f>ItemsTable!B104</f>
        <v>Graphic Design</v>
      </c>
      <c r="L102" s="40">
        <f ca="1">ItemsTable!C104</f>
        <v>233.16</v>
      </c>
      <c r="M102" s="6">
        <f ca="1">ItemsTable!D104</f>
        <v>4</v>
      </c>
      <c r="N102" s="6">
        <f ca="1">ItemsTable!E104</f>
        <v>362</v>
      </c>
      <c r="O102" s="21">
        <f ca="1">ItemsTable!F104</f>
        <v>81.72</v>
      </c>
      <c r="P102" s="21">
        <f ca="1">ItemsTable!G104</f>
        <v>6784.3</v>
      </c>
      <c r="Q102" t="str">
        <f>DataGenerator!K105</f>
        <v>Pareto Limited</v>
      </c>
      <c r="R102" s="6" t="str">
        <f ca="1">_xlfn.CONCAT(
VLOOKUP(RANDBETWEEN(1,MAX(tbTaxNumb[ItemNum])),tbTaxNumb[],2,FALSE),TEXT(RANDBETWEEN(20,99999),REPT("0",RANDBETWEEN(4,10))))</f>
        <v>VRN - 00007639</v>
      </c>
      <c r="S102" s="6" t="str">
        <f ca="1">_xlfn.CONCAT(
VLOOKUP(RANDBETWEEN(1,MAX(tbVAT_Numb[ItemNum])),tbVAT_Numb[],2,FALSE),TEXT(RANDBETWEEN(20,99999),REPT("0",RANDBETWEEN(4,10))))</f>
        <v>#VAT00097839</v>
      </c>
      <c r="T102" s="6" t="str">
        <f ca="1">VLOOKUP(RANDBETWEEN(1,MAX(tbBank_Names[ItemNum])),tbBank_Names[],2,FALSE)</f>
        <v>ABSA</v>
      </c>
      <c r="U102" s="6" t="str">
        <f t="shared" ca="1" si="11"/>
        <v>74316734878</v>
      </c>
      <c r="V102" s="6" t="str">
        <f ca="1">VLOOKUP(RANDBETWEEN(1,MAX(tbCurrency[ItemNum])),tbCurrency[],2,FALSE)</f>
        <v>EUR</v>
      </c>
      <c r="W102" s="6" t="e" vm="6">
        <f ca="1">VLOOKUP(RANDBETWEEN(1,MAX(tbCurrencyExchange[ItemNum])),tbCurrencyExchange[],2,FALSE)</f>
        <v>#VALUE!</v>
      </c>
      <c r="X102" s="21" t="e">
        <f ca="1">VLOOKUP(RANDBETWEEN(1,MAX(tbCurrencyExchange[ItemNum])),tbCurrencyExchange[],4,FALSE)</f>
        <v>#N/A</v>
      </c>
      <c r="Y102" s="21">
        <f t="shared" ca="1" si="8"/>
        <v>6856633.21</v>
      </c>
      <c r="Z102" s="21">
        <f t="shared" ca="1" si="8"/>
        <v>8969526</v>
      </c>
      <c r="AA102" s="26">
        <f t="shared" ca="1" si="9"/>
        <v>873661</v>
      </c>
    </row>
    <row r="103" spans="1:27" x14ac:dyDescent="0.3">
      <c r="A103" s="11">
        <f t="shared" si="10"/>
        <v>102</v>
      </c>
      <c r="B103" s="6" t="str">
        <f ca="1">TEXT(RANDBETWEEN((DATE(2020,1,5)),(DATE(2023,12,23))), VLOOKUP(RANDBETWEEN(1,MAX(tbDate[ItemNum])),tbDate[],2,FALSE))</f>
        <v>Sep 04, 21</v>
      </c>
      <c r="C103" s="6" t="str">
        <f ca="1">_xlfn.CONCAT(
    VLOOKUP(RANDBETWEEN(1,MAX(tbInvoiceNO[ItemNum])),tbInvoiceNO[],2,FALSE),
    TEXT(RANDBETWEEN(20,99999),REPT("0",RANDBETWEEN(4,10))),
    CHAR(RANDBETWEEN(65,90)),
    CHAR(RANDBETWEEN(97,122)))</f>
        <v>BILL_0099631Qx</v>
      </c>
      <c r="D103" s="6" t="str">
        <f ca="1">_xlfn.CONCAT(VLOOKUP(RANDBETWEEN(1, MAX(tbContactDetails[ItemNum])), tbContactDetails[], 2, FALSE), " - ", TEXT(RANDBETWEEN(7000000, 9999999), " -000-0000"))</f>
        <v>+93 -  -732-8548</v>
      </c>
      <c r="E103" s="6" t="str">
        <f ca="1">_xlfn.CONCAT(VLOOKUP(RANDBETWEEN(1, MAX(tbSenders_ContactDetails[ItemNum])), tbSenders_ContactDetails[], 2, FALSE), " - ", TEXT(RANDBETWEEN(7000000, 9999999), " -000-0000"))</f>
        <v>(+213) -  -963-9676</v>
      </c>
      <c r="F103" s="6" t="str">
        <f ca="1">VLOOKUP(RANDBETWEEN(1,MAX(tbSendersAddress[ItemNum])),tbSendersAddress[],2,FALSE)</f>
        <v>Witzands Aquifer Nature Reserve, 1 Dassenberg Drive</v>
      </c>
      <c r="G103" s="6" t="str">
        <f ca="1">VLOOKUP(RANDBETWEEN(1,MAX(tbSReceiversAddress8[ItemNum])),tbSReceiversAddress8[],2,FALSE)</f>
        <v>11 Westcliff Drive,Johannesburg</v>
      </c>
      <c r="H103" s="6" t="str">
        <f ca="1">_xlfn.CONCAT(
    VLOOKUP(RANDBETWEEN(1, MAX(tbPONumbers[ItemNum])), tbPONumbers[], 2, FALSE),
    TEXT(RANDBETWEEN(20, 99999), REPT("0", RANDBETWEEN(4, 10)))
)</f>
        <v>#@_020953</v>
      </c>
      <c r="I103" t="str">
        <f>DataGenerator!G106</f>
        <v>ABSA Bank Ltd</v>
      </c>
      <c r="J103" s="6" t="str">
        <f>ItemsTable!A105</f>
        <v>E-commerce Development</v>
      </c>
      <c r="K103" s="6" t="str">
        <f>ItemsTable!B105</f>
        <v>IT &amp; Web services</v>
      </c>
      <c r="L103" s="40">
        <f ca="1">ItemsTable!C105</f>
        <v>617.91999999999996</v>
      </c>
      <c r="M103" s="6">
        <f ca="1">ItemsTable!D105</f>
        <v>10</v>
      </c>
      <c r="N103" s="6">
        <f ca="1">ItemsTable!E105</f>
        <v>480</v>
      </c>
      <c r="O103" s="21">
        <f ca="1">ItemsTable!F105</f>
        <v>390.29</v>
      </c>
      <c r="P103" s="21">
        <f ca="1">ItemsTable!G105</f>
        <v>1253.4000000000001</v>
      </c>
      <c r="Q103" t="str">
        <f>DataGenerator!K106</f>
        <v>Digital Outsource Services (Pty) Ltd</v>
      </c>
      <c r="R103" s="6" t="str">
        <f ca="1">_xlfn.CONCAT(
VLOOKUP(RANDBETWEEN(1,MAX(tbTaxNumb[ItemNum])),tbTaxNumb[],2,FALSE),TEXT(RANDBETWEEN(20,99999),REPT("0",RANDBETWEEN(4,10))))</f>
        <v>TRN-0000063954</v>
      </c>
      <c r="S103" s="6" t="str">
        <f ca="1">_xlfn.CONCAT(
VLOOKUP(RANDBETWEEN(1,MAX(tbVAT_Numb[ItemNum])),tbVAT_Numb[],2,FALSE),TEXT(RANDBETWEEN(20,99999),REPT("0",RANDBETWEEN(4,10))))</f>
        <v>#VAT069695</v>
      </c>
      <c r="T103" s="6" t="str">
        <f ca="1">VLOOKUP(RANDBETWEEN(1,MAX(tbBank_Names[ItemNum])),tbBank_Names[],2,FALSE)</f>
        <v>Empty</v>
      </c>
      <c r="U103" s="6" t="str">
        <f t="shared" ca="1" si="11"/>
        <v>27064102</v>
      </c>
      <c r="V103" s="6" t="str">
        <f ca="1">VLOOKUP(RANDBETWEEN(1,MAX(tbCurrency[ItemNum])),tbCurrency[],2,FALSE)</f>
        <v>ZAR</v>
      </c>
      <c r="W103" s="6" t="e">
        <f ca="1">VLOOKUP(RANDBETWEEN(1,MAX(tbCurrencyExchange[ItemNum])),tbCurrencyExchange[],2,FALSE)</f>
        <v>#N/A</v>
      </c>
      <c r="X103" s="21" t="e">
        <f ca="1">VLOOKUP(RANDBETWEEN(1,MAX(tbCurrencyExchange[ItemNum])),tbCurrencyExchange[],4,FALSE)</f>
        <v>#N/A</v>
      </c>
      <c r="Y103" s="21">
        <f t="shared" ca="1" si="8"/>
        <v>6381116.7699999996</v>
      </c>
      <c r="Z103" s="21">
        <f t="shared" ca="1" si="8"/>
        <v>3557763</v>
      </c>
      <c r="AA103" s="26">
        <f t="shared" ca="1" si="9"/>
        <v>78930</v>
      </c>
    </row>
    <row r="104" spans="1:27" x14ac:dyDescent="0.3">
      <c r="A104" s="11">
        <f t="shared" si="10"/>
        <v>103</v>
      </c>
      <c r="B104" s="6" t="str">
        <f ca="1">TEXT(RANDBETWEEN((DATE(2020,1,5)),(DATE(2023,12,23))), VLOOKUP(RANDBETWEEN(1,MAX(tbDate[ItemNum])),tbDate[],2,FALSE))</f>
        <v>13 Jan-2022</v>
      </c>
      <c r="C104" s="6" t="str">
        <f ca="1">_xlfn.CONCAT(
    VLOOKUP(RANDBETWEEN(1,MAX(tbInvoiceNO[ItemNum])),tbInvoiceNO[],2,FALSE),
    TEXT(RANDBETWEEN(20,99999),REPT("0",RANDBETWEEN(4,10))),
    CHAR(RANDBETWEEN(65,90)),
    CHAR(RANDBETWEEN(97,122)))</f>
        <v>#NUMB- 000055133Yw</v>
      </c>
      <c r="D104" s="6" t="str">
        <f ca="1">_xlfn.CONCAT(VLOOKUP(RANDBETWEEN(1, MAX(tbContactDetails[ItemNum])), tbContactDetails[], 2, FALSE), " - ", TEXT(RANDBETWEEN(7000000, 9999999), " -000-0000"))</f>
        <v>(+214) -  -899-8690</v>
      </c>
      <c r="E104" s="6" t="str">
        <f ca="1">_xlfn.CONCAT(VLOOKUP(RANDBETWEEN(1, MAX(tbSenders_ContactDetails[ItemNum])), tbSenders_ContactDetails[], 2, FALSE), " - ", TEXT(RANDBETWEEN(7000000, 9999999), " -000-0000"))</f>
        <v>080 -  -854-7241</v>
      </c>
      <c r="F104" s="6" t="str">
        <f ca="1">VLOOKUP(RANDBETWEEN(1,MAX(tbSendersAddress[ItemNum])),tbSendersAddress[],2,FALSE)</f>
        <v>15 B. Molokoane Road,Hout Bay,7872</v>
      </c>
      <c r="G104" s="6" t="str">
        <f ca="1">VLOOKUP(RANDBETWEEN(1,MAX(tbSReceiversAddress8[ItemNum])),tbSReceiversAddress8[],2,FALSE)</f>
        <v>354 Main Street,Gauteng,2008</v>
      </c>
      <c r="H104" s="6" t="str">
        <f ca="1">_xlfn.CONCAT(
    VLOOKUP(RANDBETWEEN(1, MAX(tbPONumbers[ItemNum])), tbPONumbers[], 2, FALSE),
    TEXT(RANDBETWEEN(20, 99999), REPT("0", RANDBETWEEN(4, 10)))
)</f>
        <v>PO_TO-000065097</v>
      </c>
      <c r="I104" t="str">
        <f>DataGenerator!G107</f>
        <v>MegChem (Pty) Ltd</v>
      </c>
      <c r="J104" s="6" t="str">
        <f>ItemsTable!A106</f>
        <v>On-Site Tech Support</v>
      </c>
      <c r="K104" s="6" t="str">
        <f>ItemsTable!B106</f>
        <v>IT &amp; Web services</v>
      </c>
      <c r="L104" s="40">
        <f ca="1">ItemsTable!C106</f>
        <v>230.05</v>
      </c>
      <c r="M104" s="6">
        <f ca="1">ItemsTable!D106</f>
        <v>1</v>
      </c>
      <c r="N104" s="6">
        <f ca="1">ItemsTable!E106</f>
        <v>431</v>
      </c>
      <c r="O104" s="21">
        <f ca="1">ItemsTable!F106</f>
        <v>859.64</v>
      </c>
      <c r="P104" s="21">
        <f ca="1">ItemsTable!G106</f>
        <v>9906.65</v>
      </c>
      <c r="Q104" t="str">
        <f>DataGenerator!K107</f>
        <v>Holcim Group Services Ltd.</v>
      </c>
      <c r="R104" s="6" t="str">
        <f ca="1">_xlfn.CONCAT(
VLOOKUP(RANDBETWEEN(1,MAX(tbTaxNumb[ItemNum])),tbTaxNumb[],2,FALSE),TEXT(RANDBETWEEN(20,99999),REPT("0",RANDBETWEEN(4,10))))</f>
        <v>PAN_000002846</v>
      </c>
      <c r="S104" s="6" t="str">
        <f ca="1">_xlfn.CONCAT(
VLOOKUP(RANDBETWEEN(1,MAX(tbVAT_Numb[ItemNum])),tbVAT_Numb[],2,FALSE),TEXT(RANDBETWEEN(20,99999),REPT("0",RANDBETWEEN(4,10))))</f>
        <v>NUM-00075300</v>
      </c>
      <c r="T104" s="6" t="str">
        <f ca="1">VLOOKUP(RANDBETWEEN(1,MAX(tbBank_Names[ItemNum])),tbBank_Names[],2,FALSE)</f>
        <v>Standard Bank</v>
      </c>
      <c r="U104" s="6" t="str">
        <f t="shared" ca="1" si="11"/>
        <v>2743871775</v>
      </c>
      <c r="V104" s="6" t="str">
        <f ca="1">VLOOKUP(RANDBETWEEN(1,MAX(tbCurrency[ItemNum])),tbCurrency[],2,FALSE)</f>
        <v>JPY</v>
      </c>
      <c r="W104" s="6" t="e">
        <f ca="1">VLOOKUP(RANDBETWEEN(1,MAX(tbCurrencyExchange[ItemNum])),tbCurrencyExchange[],2,FALSE)</f>
        <v>#N/A</v>
      </c>
      <c r="X104" s="21" t="e">
        <f ca="1">VLOOKUP(RANDBETWEEN(1,MAX(tbCurrencyExchange[ItemNum])),tbCurrencyExchange[],4,FALSE)</f>
        <v>#N/A</v>
      </c>
      <c r="Y104" s="21">
        <f t="shared" ca="1" si="8"/>
        <v>2795859.15</v>
      </c>
      <c r="Z104" s="21">
        <f t="shared" ca="1" si="8"/>
        <v>281573.21999999997</v>
      </c>
      <c r="AA104" s="26">
        <f t="shared" ca="1" si="9"/>
        <v>280117</v>
      </c>
    </row>
    <row r="105" spans="1:27" x14ac:dyDescent="0.3">
      <c r="A105" s="11">
        <f t="shared" si="10"/>
        <v>104</v>
      </c>
      <c r="B105" s="6" t="str">
        <f ca="1">TEXT(RANDBETWEEN((DATE(2020,1,5)),(DATE(2023,12,23))), VLOOKUP(RANDBETWEEN(1,MAX(tbDate[ItemNum])),tbDate[],2,FALSE))</f>
        <v>29 J</v>
      </c>
      <c r="C105" s="6" t="str">
        <f ca="1">_xlfn.CONCAT(
    VLOOKUP(RANDBETWEEN(1,MAX(tbInvoiceNO[ItemNum])),tbInvoiceNO[],2,FALSE),
    TEXT(RANDBETWEEN(20,99999),REPT("0",RANDBETWEEN(4,10))),
    CHAR(RANDBETWEEN(65,90)),
    CHAR(RANDBETWEEN(97,122)))</f>
        <v>#NUMB- 0043929Ju</v>
      </c>
      <c r="D105" s="6" t="str">
        <f ca="1">_xlfn.CONCAT(VLOOKUP(RANDBETWEEN(1, MAX(tbContactDetails[ItemNum])), tbContactDetails[], 2, FALSE), " - ", TEXT(RANDBETWEEN(7000000, 9999999), " -000-0000"))</f>
        <v>062 -  -747-5166</v>
      </c>
      <c r="E105" s="6" t="str">
        <f ca="1">_xlfn.CONCAT(VLOOKUP(RANDBETWEEN(1, MAX(tbSenders_ContactDetails[ItemNum])), tbSenders_ContactDetails[], 2, FALSE), " - ", TEXT(RANDBETWEEN(7000000, 9999999), " -000-0000"))</f>
        <v>015 -  -713-5895</v>
      </c>
      <c r="F105" s="6" t="str">
        <f ca="1">VLOOKUP(RANDBETWEEN(1,MAX(tbSendersAddress[ItemNum])),tbSendersAddress[],2,FALSE)</f>
        <v>15 B. Molokoane Road,Hout Bay,7872</v>
      </c>
      <c r="G105" s="6" t="str">
        <f ca="1">VLOOKUP(RANDBETWEEN(1,MAX(tbSReceiversAddress8[ItemNum])),tbSReceiversAddress8[],2,FALSE)</f>
        <v>53 Brunton Circle,1645</v>
      </c>
      <c r="H105" s="6" t="str">
        <f ca="1">_xlfn.CONCAT(
    VLOOKUP(RANDBETWEEN(1, MAX(tbPONumbers[ItemNum])), tbPONumbers[], 2, FALSE),
    TEXT(RANDBETWEEN(20, 99999), REPT("0", RANDBETWEEN(4, 10)))
)</f>
        <v># 00030962</v>
      </c>
      <c r="I105" t="str">
        <f>DataGenerator!G108</f>
        <v>Linde - Wiemann RSA</v>
      </c>
      <c r="J105" s="6" t="str">
        <f>ItemsTable!A107</f>
        <v>Website Design</v>
      </c>
      <c r="K105" s="6" t="str">
        <f>ItemsTable!B107</f>
        <v>IT &amp; Web services</v>
      </c>
      <c r="L105" s="40">
        <f ca="1">ItemsTable!C107</f>
        <v>959.39</v>
      </c>
      <c r="M105" s="6">
        <f ca="1">ItemsTable!D107</f>
        <v>9</v>
      </c>
      <c r="N105" s="6">
        <f ca="1">ItemsTable!E107</f>
        <v>214</v>
      </c>
      <c r="O105" s="21">
        <f ca="1">ItemsTable!F107</f>
        <v>526.19000000000005</v>
      </c>
      <c r="P105" s="21">
        <f ca="1">ItemsTable!G107</f>
        <v>6998.39</v>
      </c>
      <c r="Q105" t="str">
        <f>DataGenerator!K108</f>
        <v>Jurgens CI (PTY) Ltd</v>
      </c>
      <c r="R105" s="6" t="str">
        <f ca="1">_xlfn.CONCAT(
VLOOKUP(RANDBETWEEN(1,MAX(tbTaxNumb[ItemNum])),tbTaxNumb[],2,FALSE),TEXT(RANDBETWEEN(20,99999),REPT("0",RANDBETWEEN(4,10))))</f>
        <v>#CRN - 27036</v>
      </c>
      <c r="S105" s="6" t="str">
        <f ca="1">_xlfn.CONCAT(
VLOOKUP(RANDBETWEEN(1,MAX(tbVAT_Numb[ItemNum])),tbVAT_Numb[],2,FALSE),TEXT(RANDBETWEEN(20,99999),REPT("0",RANDBETWEEN(4,10))))</f>
        <v>VAT :074725</v>
      </c>
      <c r="T105" s="6" t="str">
        <f ca="1">VLOOKUP(RANDBETWEEN(1,MAX(tbBank_Names[ItemNum])),tbBank_Names[],2,FALSE)</f>
        <v>ABSA</v>
      </c>
      <c r="U105" s="6" t="str">
        <f t="shared" ca="1" si="11"/>
        <v>6655645</v>
      </c>
      <c r="V105" s="6" t="str">
        <f ca="1">VLOOKUP(RANDBETWEEN(1,MAX(tbCurrency[ItemNum])),tbCurrency[],2,FALSE)</f>
        <v>GBP</v>
      </c>
      <c r="W105" s="6" t="e">
        <f ca="1">VLOOKUP(RANDBETWEEN(1,MAX(tbCurrencyExchange[ItemNum])),tbCurrencyExchange[],2,FALSE)</f>
        <v>#N/A</v>
      </c>
      <c r="X105" s="21" t="e">
        <f ca="1">VLOOKUP(RANDBETWEEN(1,MAX(tbCurrencyExchange[ItemNum])),tbCurrencyExchange[],4,FALSE)</f>
        <v>#N/A</v>
      </c>
      <c r="Y105" s="21">
        <f t="shared" ca="1" si="8"/>
        <v>132308</v>
      </c>
      <c r="Z105" s="21">
        <f t="shared" ca="1" si="8"/>
        <v>3615072.58</v>
      </c>
      <c r="AA105" s="26">
        <f t="shared" ca="1" si="9"/>
        <v>968946</v>
      </c>
    </row>
    <row r="106" spans="1:27" x14ac:dyDescent="0.3">
      <c r="A106" s="11">
        <f t="shared" si="10"/>
        <v>105</v>
      </c>
      <c r="B106" s="6" t="str">
        <f ca="1">TEXT(RANDBETWEEN((DATE(2020,1,5)),(DATE(2023,12,23))), VLOOKUP(RANDBETWEEN(1,MAX(tbDate[ItemNum])),tbDate[],2,FALSE))</f>
        <v>08 Feb 2023</v>
      </c>
      <c r="C106" s="6" t="str">
        <f ca="1">_xlfn.CONCAT(
    VLOOKUP(RANDBETWEEN(1,MAX(tbInvoiceNO[ItemNum])),tbInvoiceNO[],2,FALSE),
    TEXT(RANDBETWEEN(20,99999),REPT("0",RANDBETWEEN(4,10))),
    CHAR(RANDBETWEEN(65,90)),
    CHAR(RANDBETWEEN(97,122)))</f>
        <v>#-024409Tn</v>
      </c>
      <c r="D106" s="6" t="str">
        <f ca="1">_xlfn.CONCAT(VLOOKUP(RANDBETWEEN(1, MAX(tbContactDetails[ItemNum])), tbContactDetails[], 2, FALSE), " - ", TEXT(RANDBETWEEN(7000000, 9999999), " -000-0000"))</f>
        <v>071 -  -984-0301</v>
      </c>
      <c r="E106" s="6" t="str">
        <f ca="1">_xlfn.CONCAT(VLOOKUP(RANDBETWEEN(1, MAX(tbSenders_ContactDetails[ItemNum])), tbSenders_ContactDetails[], 2, FALSE), " - ", TEXT(RANDBETWEEN(7000000, 9999999), " -000-0000"))</f>
        <v>(+214) -  -819-1683</v>
      </c>
      <c r="F106" s="6" t="str">
        <f ca="1">VLOOKUP(RANDBETWEEN(1,MAX(tbSendersAddress[ItemNum])),tbSendersAddress[],2,FALSE)</f>
        <v>15 B. Molokoane Road,Hout Bay,7872</v>
      </c>
      <c r="G106" s="6" t="str">
        <f ca="1">VLOOKUP(RANDBETWEEN(1,MAX(tbSReceiversAddress8[ItemNum])),tbSReceiversAddress8[],2,FALSE)</f>
        <v>14 Bonanza Street,Gauteng,6442</v>
      </c>
      <c r="H106" s="6" t="str">
        <f ca="1">_xlfn.CONCAT(
    VLOOKUP(RANDBETWEEN(1, MAX(tbPONumbers[ItemNum])), tbPONumbers[], 2, FALSE),
    TEXT(RANDBETWEEN(20, 99999), REPT("0", RANDBETWEEN(4, 10)))
)</f>
        <v># 087298</v>
      </c>
      <c r="I106" t="str">
        <f>DataGenerator!G109</f>
        <v>FG Gold Limited</v>
      </c>
      <c r="J106" s="6" t="str">
        <f>ItemsTable!A108</f>
        <v>Event Coordination</v>
      </c>
      <c r="K106" s="6" t="str">
        <f>ItemsTable!B108</f>
        <v>Themed Catering Services</v>
      </c>
      <c r="L106" s="40">
        <f ca="1">ItemsTable!C108</f>
        <v>939.94</v>
      </c>
      <c r="M106" s="6">
        <f ca="1">ItemsTable!D108</f>
        <v>6</v>
      </c>
      <c r="N106" s="6">
        <f ca="1">ItemsTable!E108</f>
        <v>175</v>
      </c>
      <c r="O106" s="21">
        <f ca="1">ItemsTable!F108</f>
        <v>780.2</v>
      </c>
      <c r="P106" s="21">
        <f ca="1">ItemsTable!G108</f>
        <v>8734.9</v>
      </c>
      <c r="Q106" t="str">
        <f>DataGenerator!K109</f>
        <v>Skyblu Technologies (Pty) Ltd</v>
      </c>
      <c r="R106" s="6" t="str">
        <f ca="1">_xlfn.CONCAT(
VLOOKUP(RANDBETWEEN(1,MAX(tbTaxNumb[ItemNum])),tbTaxNumb[],2,FALSE),TEXT(RANDBETWEEN(20,99999),REPT("0",RANDBETWEEN(4,10))))</f>
        <v>VRN - 000009856</v>
      </c>
      <c r="S106" s="6" t="str">
        <f ca="1">_xlfn.CONCAT(
VLOOKUP(RANDBETWEEN(1,MAX(tbVAT_Numb[ItemNum])),tbVAT_Numb[],2,FALSE),TEXT(RANDBETWEEN(20,99999),REPT("0",RANDBETWEEN(4,10))))</f>
        <v>'VAT Reg No. 00098162</v>
      </c>
      <c r="T106" s="6" t="str">
        <f ca="1">VLOOKUP(RANDBETWEEN(1,MAX(tbBank_Names[ItemNum])),tbBank_Names[],2,FALSE)</f>
        <v>FNB</v>
      </c>
      <c r="U106" s="6" t="str">
        <f t="shared" ca="1" si="11"/>
        <v>340956000370</v>
      </c>
      <c r="V106" s="6" t="str">
        <f ca="1">VLOOKUP(RANDBETWEEN(1,MAX(tbCurrency[ItemNum])),tbCurrency[],2,FALSE)</f>
        <v>JPY</v>
      </c>
      <c r="W106" s="6" t="e">
        <f ca="1">VLOOKUP(RANDBETWEEN(1,MAX(tbCurrencyExchange[ItemNum])),tbCurrencyExchange[],2,FALSE)</f>
        <v>#N/A</v>
      </c>
      <c r="X106" s="21" t="e">
        <f ca="1">VLOOKUP(RANDBETWEEN(1,MAX(tbCurrencyExchange[ItemNum])),tbCurrencyExchange[],4,FALSE)</f>
        <v>#N/A</v>
      </c>
      <c r="Y106" s="21">
        <f t="shared" ca="1" si="8"/>
        <v>5636375</v>
      </c>
      <c r="Z106" s="21">
        <f t="shared" ca="1" si="8"/>
        <v>5073046</v>
      </c>
      <c r="AA106" s="26">
        <f t="shared" ca="1" si="9"/>
        <v>727907</v>
      </c>
    </row>
    <row r="107" spans="1:27" x14ac:dyDescent="0.3">
      <c r="A107" s="11">
        <f t="shared" si="10"/>
        <v>106</v>
      </c>
      <c r="B107" s="6" t="str">
        <f ca="1">TEXT(RANDBETWEEN((DATE(2020,1,5)),(DATE(2023,12,23))), VLOOKUP(RANDBETWEEN(1,MAX(tbDate[ItemNum])),tbDate[],2,FALSE))</f>
        <v>05-05-2022</v>
      </c>
      <c r="C107" s="6" t="str">
        <f ca="1">_xlfn.CONCAT(
    VLOOKUP(RANDBETWEEN(1,MAX(tbInvoiceNO[ItemNum])),tbInvoiceNO[],2,FALSE),
    TEXT(RANDBETWEEN(20,99999),REPT("0",RANDBETWEEN(4,10))),
    CHAR(RANDBETWEEN(65,90)),
    CHAR(RANDBETWEEN(97,122)))</f>
        <v>B-0000039742Tb</v>
      </c>
      <c r="D107" s="6" t="str">
        <f ca="1">_xlfn.CONCAT(VLOOKUP(RANDBETWEEN(1, MAX(tbContactDetails[ItemNum])), tbContactDetails[], 2, FALSE), " - ", TEXT(RANDBETWEEN(7000000, 9999999), " -000-0000"))</f>
        <v>+27 -  -951-8093</v>
      </c>
      <c r="E107" s="6" t="str">
        <f ca="1">_xlfn.CONCAT(VLOOKUP(RANDBETWEEN(1, MAX(tbSenders_ContactDetails[ItemNum])), tbSenders_ContactDetails[], 2, FALSE), " - ", TEXT(RANDBETWEEN(7000000, 9999999), " -000-0000"))</f>
        <v>080 -  -946-8670</v>
      </c>
      <c r="F107" s="6" t="str">
        <f ca="1">VLOOKUP(RANDBETWEEN(1,MAX(tbSendersAddress[ItemNum])),tbSendersAddress[],2,FALSE)</f>
        <v>14 Bonanza Street,2092</v>
      </c>
      <c r="G107" s="6" t="str">
        <f ca="1">VLOOKUP(RANDBETWEEN(1,MAX(tbSReceiversAddress8[ItemNum])),tbSReceiversAddress8[],2,FALSE)</f>
        <v>14 Bonanza Street,Gauteng,6442</v>
      </c>
      <c r="H107" s="6" t="str">
        <f ca="1">_xlfn.CONCAT(
    VLOOKUP(RANDBETWEEN(1, MAX(tbPONumbers[ItemNum])), tbPONumbers[], 2, FALSE),
    TEXT(RANDBETWEEN(20, 99999), REPT("0", RANDBETWEEN(4, 10)))
)</f>
        <v>#PO- 0070962</v>
      </c>
      <c r="I107" t="str">
        <f>DataGenerator!G110</f>
        <v>South African Reserve Bank</v>
      </c>
      <c r="J107" s="6" t="str">
        <f>ItemsTable!A109</f>
        <v>Event Photography</v>
      </c>
      <c r="K107" s="6" t="str">
        <f>ItemsTable!B109</f>
        <v>IT &amp; Web services</v>
      </c>
      <c r="L107" s="40">
        <f ca="1">ItemsTable!C109</f>
        <v>66.209999999999994</v>
      </c>
      <c r="M107" s="6">
        <f ca="1">ItemsTable!D109</f>
        <v>3</v>
      </c>
      <c r="N107" s="6">
        <f ca="1">ItemsTable!E109</f>
        <v>381</v>
      </c>
      <c r="O107" s="21">
        <f ca="1">ItemsTable!F109</f>
        <v>675.91</v>
      </c>
      <c r="P107" s="21">
        <f ca="1">ItemsTable!G109</f>
        <v>3436.82</v>
      </c>
      <c r="Q107" t="str">
        <f>DataGenerator!K110</f>
        <v>Henkel SA (Pty) Ltd</v>
      </c>
      <c r="R107" s="6" t="str">
        <f ca="1">_xlfn.CONCAT(
VLOOKUP(RANDBETWEEN(1,MAX(tbTaxNumb[ItemNum])),tbTaxNumb[],2,FALSE),TEXT(RANDBETWEEN(20,99999),REPT("0",RANDBETWEEN(4,10))))</f>
        <v>TRN: 000034964</v>
      </c>
      <c r="S107" s="6" t="str">
        <f ca="1">_xlfn.CONCAT(
VLOOKUP(RANDBETWEEN(1,MAX(tbVAT_Numb[ItemNum])),tbVAT_Numb[],2,FALSE),TEXT(RANDBETWEEN(20,99999),REPT("0",RANDBETWEEN(4,10))))</f>
        <v>VAT #_99582</v>
      </c>
      <c r="T107" s="6" t="str">
        <f ca="1">VLOOKUP(RANDBETWEEN(1,MAX(tbBank_Names[ItemNum])),tbBank_Names[],2,FALSE)</f>
        <v>ABSA</v>
      </c>
      <c r="U107" s="6" t="str">
        <f t="shared" ca="1" si="11"/>
        <v>2083513</v>
      </c>
      <c r="V107" s="6" t="str">
        <f ca="1">VLOOKUP(RANDBETWEEN(1,MAX(tbCurrency[ItemNum])),tbCurrency[],2,FALSE)</f>
        <v>ZAR</v>
      </c>
      <c r="W107" s="6" t="e">
        <f ca="1">VLOOKUP(RANDBETWEEN(1,MAX(tbCurrencyExchange[ItemNum])),tbCurrencyExchange[],2,FALSE)</f>
        <v>#N/A</v>
      </c>
      <c r="X107" s="21">
        <f ca="1">VLOOKUP(RANDBETWEEN(1,MAX(tbCurrencyExchange[ItemNum])),tbCurrencyExchange[],4,FALSE)</f>
        <v>1.3299999999999999E-2</v>
      </c>
      <c r="Y107" s="21">
        <f t="shared" ca="1" si="8"/>
        <v>1175895</v>
      </c>
      <c r="Z107" s="21">
        <f t="shared" ca="1" si="8"/>
        <v>5419667.9100000001</v>
      </c>
      <c r="AA107" s="26">
        <f t="shared" ca="1" si="9"/>
        <v>460396</v>
      </c>
    </row>
    <row r="108" spans="1:27" x14ac:dyDescent="0.3">
      <c r="A108" s="11">
        <f t="shared" si="10"/>
        <v>107</v>
      </c>
      <c r="B108" s="6" t="str">
        <f ca="1">TEXT(RANDBETWEEN((DATE(2020,1,5)),(DATE(2023,12,23))), VLOOKUP(RANDBETWEEN(1,MAX(tbDate[ItemNum])),tbDate[],2,FALSE))</f>
        <v>19/Nov/2022</v>
      </c>
      <c r="C108" s="6" t="str">
        <f ca="1">_xlfn.CONCAT(
    VLOOKUP(RANDBETWEEN(1,MAX(tbInvoiceNO[ItemNum])),tbInvoiceNO[],2,FALSE),
    TEXT(RANDBETWEEN(20,99999),REPT("0",RANDBETWEEN(4,10))),
    CHAR(RANDBETWEEN(65,90)),
    CHAR(RANDBETWEEN(97,122)))</f>
        <v>#NUMB- 8847Vh</v>
      </c>
      <c r="D108" s="6" t="str">
        <f ca="1">_xlfn.CONCAT(VLOOKUP(RANDBETWEEN(1, MAX(tbContactDetails[ItemNum])), tbContactDetails[], 2, FALSE), " - ", TEXT(RANDBETWEEN(7000000, 9999999), " -000-0000"))</f>
        <v>068 -  -785-1432</v>
      </c>
      <c r="E108" s="6" t="str">
        <f ca="1">_xlfn.CONCAT(VLOOKUP(RANDBETWEEN(1, MAX(tbSenders_ContactDetails[ItemNum])), tbSenders_ContactDetails[], 2, FALSE), " - ", TEXT(RANDBETWEEN(7000000, 9999999), " -000-0000"))</f>
        <v>010 -  -785-9028</v>
      </c>
      <c r="F108" s="6" t="str">
        <f ca="1">VLOOKUP(RANDBETWEEN(1,MAX(tbSendersAddress[ItemNum])),tbSendersAddress[],2,FALSE)</f>
        <v>32 Denne Crescent,Western Cape,7347</v>
      </c>
      <c r="G108" s="6" t="str">
        <f ca="1">VLOOKUP(RANDBETWEEN(1,MAX(tbSReceiversAddress8[ItemNum])),tbSReceiversAddress8[],2,FALSE)</f>
        <v>14 Bonanza Street,Gauteng,6442</v>
      </c>
      <c r="H108" s="6" t="str">
        <f ca="1">_xlfn.CONCAT(
    VLOOKUP(RANDBETWEEN(1, MAX(tbPONumbers[ItemNum])), tbPONumbers[], 2, FALSE),
    TEXT(RANDBETWEEN(20, 99999), REPT("0", RANDBETWEEN(4, 10)))
)</f>
        <v>'PO No-0000038989</v>
      </c>
      <c r="I108" t="str">
        <f>DataGenerator!G111</f>
        <v>RCA and Company Inc</v>
      </c>
      <c r="J108" s="6" t="str">
        <f>ItemsTable!A110</f>
        <v>Remote Tech Support</v>
      </c>
      <c r="K108" s="6" t="str">
        <f>ItemsTable!B110</f>
        <v>IT &amp; Web services</v>
      </c>
      <c r="L108" s="40">
        <f ca="1">ItemsTable!C110</f>
        <v>134.63999999999999</v>
      </c>
      <c r="M108" s="6">
        <f ca="1">ItemsTable!D110</f>
        <v>8</v>
      </c>
      <c r="N108" s="6">
        <f ca="1">ItemsTable!E110</f>
        <v>411</v>
      </c>
      <c r="O108" s="21">
        <f ca="1">ItemsTable!F110</f>
        <v>120.6</v>
      </c>
      <c r="P108" s="21">
        <f ca="1">ItemsTable!G110</f>
        <v>8983.43</v>
      </c>
      <c r="Q108" t="str">
        <f>DataGenerator!K111</f>
        <v>TMH Africa (Pty) Limited</v>
      </c>
      <c r="R108" s="6" t="str">
        <f ca="1">_xlfn.CONCAT(
VLOOKUP(RANDBETWEEN(1,MAX(tbTaxNumb[ItemNum])),tbTaxNumb[],2,FALSE),TEXT(RANDBETWEEN(20,99999),REPT("0",RANDBETWEEN(4,10))))</f>
        <v>##0035169</v>
      </c>
      <c r="S108" s="6" t="str">
        <f ca="1">_xlfn.CONCAT(
VLOOKUP(RANDBETWEEN(1,MAX(tbVAT_Numb[ItemNum])),tbVAT_Numb[],2,FALSE),TEXT(RANDBETWEEN(20,99999),REPT("0",RANDBETWEEN(4,10))))</f>
        <v>@VAT_#_0033930</v>
      </c>
      <c r="T108" s="6" t="str">
        <f ca="1">VLOOKUP(RANDBETWEEN(1,MAX(tbBank_Names[ItemNum])),tbBank_Names[],2,FALSE)</f>
        <v>FNB</v>
      </c>
      <c r="U108" s="6" t="str">
        <f t="shared" ca="1" si="11"/>
        <v>2671656</v>
      </c>
      <c r="V108" s="6" t="str">
        <f ca="1">VLOOKUP(RANDBETWEEN(1,MAX(tbCurrency[ItemNum])),tbCurrency[],2,FALSE)</f>
        <v>EUR</v>
      </c>
      <c r="W108" s="6" t="e">
        <f ca="1">VLOOKUP(RANDBETWEEN(1,MAX(tbCurrencyExchange[ItemNum])),tbCurrencyExchange[],2,FALSE)</f>
        <v>#N/A</v>
      </c>
      <c r="X108" s="21" t="e">
        <f ca="1">VLOOKUP(RANDBETWEEN(1,MAX(tbCurrencyExchange[ItemNum])),tbCurrencyExchange[],4,FALSE)</f>
        <v>#N/A</v>
      </c>
      <c r="Y108" s="21">
        <f t="shared" ca="1" si="8"/>
        <v>2303229</v>
      </c>
      <c r="Z108" s="21">
        <f t="shared" ca="1" si="8"/>
        <v>1325334.3899999999</v>
      </c>
      <c r="AA108" s="26">
        <f t="shared" ca="1" si="9"/>
        <v>676966</v>
      </c>
    </row>
    <row r="109" spans="1:27" x14ac:dyDescent="0.3">
      <c r="A109" s="11">
        <f t="shared" si="10"/>
        <v>108</v>
      </c>
      <c r="B109" s="6" t="str">
        <f ca="1">TEXT(RANDBETWEEN((DATE(2020,1,5)),(DATE(2023,12,23))), VLOOKUP(RANDBETWEEN(1,MAX(tbDate[ItemNum])),tbDate[],2,FALSE))</f>
        <v>04/Mar/2022</v>
      </c>
      <c r="C109" s="6" t="str">
        <f ca="1">_xlfn.CONCAT(
    VLOOKUP(RANDBETWEEN(1,MAX(tbInvoiceNO[ItemNum])),tbInvoiceNO[],2,FALSE),
    TEXT(RANDBETWEEN(20,99999),REPT("0",RANDBETWEEN(4,10))),
    CHAR(RANDBETWEEN(65,90)),
    CHAR(RANDBETWEEN(97,122)))</f>
        <v>##-068745Sv</v>
      </c>
      <c r="D109" s="6" t="str">
        <f ca="1">_xlfn.CONCAT(VLOOKUP(RANDBETWEEN(1, MAX(tbContactDetails[ItemNum])), tbContactDetails[], 2, FALSE), " - ", TEXT(RANDBETWEEN(7000000, 9999999), " -000-0000"))</f>
        <v>062 -  -810-5969</v>
      </c>
      <c r="E109" s="6" t="str">
        <f ca="1">_xlfn.CONCAT(VLOOKUP(RANDBETWEEN(1, MAX(tbSenders_ContactDetails[ItemNum])), tbSenders_ContactDetails[], 2, FALSE), " - ", TEXT(RANDBETWEEN(7000000, 9999999), " -000-0000"))</f>
        <v>068 -  -763-5333</v>
      </c>
      <c r="F109" s="6" t="str">
        <f ca="1">VLOOKUP(RANDBETWEEN(1,MAX(tbSendersAddress[ItemNum])),tbSendersAddress[],2,FALSE)</f>
        <v>Valley Primary School, Jip De Jager Drive,7530</v>
      </c>
      <c r="G109" s="6" t="str">
        <f ca="1">VLOOKUP(RANDBETWEEN(1,MAX(tbSReceiversAddress8[ItemNum])),tbSReceiversAddress8[],2,FALSE)</f>
        <v>354 Main Street,Gauteng,2008</v>
      </c>
      <c r="H109" s="6" t="str">
        <f ca="1">_xlfn.CONCAT(
    VLOOKUP(RANDBETWEEN(1, MAX(tbPONumbers[ItemNum])), tbPONumbers[], 2, FALSE),
    TEXT(RANDBETWEEN(20, 99999), REPT("0", RANDBETWEEN(4, 10)))
)</f>
        <v>'PO No_093149</v>
      </c>
      <c r="I109" t="str">
        <f>DataGenerator!G112</f>
        <v>Sanlam developing Markets</v>
      </c>
      <c r="J109" s="6" t="str">
        <f>ItemsTable!A111</f>
        <v>Business Strategy Consulting</v>
      </c>
      <c r="K109" s="6" t="str">
        <f>ItemsTable!B111</f>
        <v>Consultation</v>
      </c>
      <c r="L109" s="40">
        <f ca="1">ItemsTable!C111</f>
        <v>324.16000000000003</v>
      </c>
      <c r="M109" s="6">
        <f ca="1">ItemsTable!D111</f>
        <v>5</v>
      </c>
      <c r="N109" s="6">
        <f ca="1">ItemsTable!E111</f>
        <v>449</v>
      </c>
      <c r="O109" s="21">
        <f ca="1">ItemsTable!F111</f>
        <v>73.069999999999993</v>
      </c>
      <c r="P109" s="21">
        <f ca="1">ItemsTable!G111</f>
        <v>4753.1400000000003</v>
      </c>
      <c r="Q109" t="str">
        <f>DataGenerator!K112</f>
        <v>KZN Department Of Public Works Head Office</v>
      </c>
      <c r="R109" s="6" t="str">
        <f ca="1">_xlfn.CONCAT(
VLOOKUP(RANDBETWEEN(1,MAX(tbTaxNumb[ItemNum])),tbTaxNumb[],2,FALSE),TEXT(RANDBETWEEN(20,99999),REPT("0",RANDBETWEEN(4,10))))</f>
        <v>PAN_0081129</v>
      </c>
      <c r="S109" s="6" t="str">
        <f ca="1">_xlfn.CONCAT(
VLOOKUP(RANDBETWEEN(1,MAX(tbVAT_Numb[ItemNum])),tbVAT_Numb[],2,FALSE),TEXT(RANDBETWEEN(20,99999),REPT("0",RANDBETWEEN(4,10))))</f>
        <v>VAT_NUM_000007925</v>
      </c>
      <c r="T109" s="6" t="str">
        <f ca="1">VLOOKUP(RANDBETWEEN(1,MAX(tbBank_Names[ItemNum])),tbBank_Names[],2,FALSE)</f>
        <v>Capitec</v>
      </c>
      <c r="U109" s="6" t="str">
        <f t="shared" ca="1" si="11"/>
        <v>41312130113</v>
      </c>
      <c r="V109" s="6" t="str">
        <f ca="1">VLOOKUP(RANDBETWEEN(1,MAX(tbCurrency[ItemNum])),tbCurrency[],2,FALSE)</f>
        <v>USD</v>
      </c>
      <c r="W109" s="6" t="e">
        <f ca="1">VLOOKUP(RANDBETWEEN(1,MAX(tbCurrencyExchange[ItemNum])),tbCurrencyExchange[],2,FALSE)</f>
        <v>#N/A</v>
      </c>
      <c r="X109" s="21" t="e">
        <f ca="1">VLOOKUP(RANDBETWEEN(1,MAX(tbCurrencyExchange[ItemNum])),tbCurrencyExchange[],4,FALSE)</f>
        <v>#N/A</v>
      </c>
      <c r="Y109" s="21">
        <f t="shared" ca="1" si="8"/>
        <v>5310437.0599999996</v>
      </c>
      <c r="Z109" s="21">
        <f t="shared" ca="1" si="8"/>
        <v>819262</v>
      </c>
      <c r="AA109" s="26">
        <f t="shared" ca="1" si="9"/>
        <v>630722</v>
      </c>
    </row>
    <row r="110" spans="1:27" x14ac:dyDescent="0.3">
      <c r="A110" s="11">
        <f t="shared" si="10"/>
        <v>109</v>
      </c>
      <c r="B110" s="6" t="str">
        <f ca="1">TEXT(RANDBETWEEN((DATE(2020,1,5)),(DATE(2023,12,23))), VLOOKUP(RANDBETWEEN(1,MAX(tbDate[ItemNum])),tbDate[],2,FALSE))</f>
        <v>17-January-2022</v>
      </c>
      <c r="C110" s="6" t="str">
        <f ca="1">_xlfn.CONCAT(
    VLOOKUP(RANDBETWEEN(1,MAX(tbInvoiceNO[ItemNum])),tbInvoiceNO[],2,FALSE),
    TEXT(RANDBETWEEN(20,99999),REPT("0",RANDBETWEEN(4,10))),
    CHAR(RANDBETWEEN(65,90)),
    CHAR(RANDBETWEEN(97,122)))</f>
        <v>##-66980Ff</v>
      </c>
      <c r="D110" s="6" t="str">
        <f ca="1">_xlfn.CONCAT(VLOOKUP(RANDBETWEEN(1, MAX(tbContactDetails[ItemNum])), tbContactDetails[], 2, FALSE), " - ", TEXT(RANDBETWEEN(7000000, 9999999), " -000-0000"))</f>
        <v>+93 -  -919-6638</v>
      </c>
      <c r="E110" s="6" t="str">
        <f ca="1">_xlfn.CONCAT(VLOOKUP(RANDBETWEEN(1, MAX(tbSenders_ContactDetails[ItemNum])), tbSenders_ContactDetails[], 2, FALSE), " - ", TEXT(RANDBETWEEN(7000000, 9999999), " -000-0000"))</f>
        <v>(+214) -  -810-5644</v>
      </c>
      <c r="F110" s="6" t="str">
        <f ca="1">VLOOKUP(RANDBETWEEN(1,MAX(tbSendersAddress[ItemNum])),tbSendersAddress[],2,FALSE)</f>
        <v>1 Westcliff Drive,Gauteng,2001</v>
      </c>
      <c r="G110" s="6" t="str">
        <f ca="1">VLOOKUP(RANDBETWEEN(1,MAX(tbSReceiversAddress8[ItemNum])),tbSReceiversAddress8[],2,FALSE)</f>
        <v>23 Martin Close,2054</v>
      </c>
      <c r="H110" s="6" t="str">
        <f ca="1">_xlfn.CONCAT(
    VLOOKUP(RANDBETWEEN(1, MAX(tbPONumbers[ItemNum])), tbPONumbers[], 2, FALSE),
    TEXT(RANDBETWEEN(20, 99999), REPT("0", RANDBETWEEN(4, 10)))
)</f>
        <v>#@_24667</v>
      </c>
      <c r="I110" t="str">
        <f>DataGenerator!G113</f>
        <v>Glencore Operations SA Pty Ltd</v>
      </c>
      <c r="J110" s="6" t="str">
        <f>ItemsTable!A112</f>
        <v>Local Courier Service</v>
      </c>
      <c r="K110" s="6" t="str">
        <f>ItemsTable!B112</f>
        <v>Delivery Services</v>
      </c>
      <c r="L110" s="40">
        <f ca="1">ItemsTable!C112</f>
        <v>7.94</v>
      </c>
      <c r="M110" s="6">
        <f ca="1">ItemsTable!D112</f>
        <v>4</v>
      </c>
      <c r="N110" s="6">
        <f ca="1">ItemsTable!E112</f>
        <v>99</v>
      </c>
      <c r="O110" s="21">
        <f ca="1">ItemsTable!F112</f>
        <v>423.47</v>
      </c>
      <c r="P110" s="21">
        <f ca="1">ItemsTable!G112</f>
        <v>6120.9</v>
      </c>
      <c r="Q110" t="str">
        <f>DataGenerator!K113</f>
        <v>BBF Safety Group (Pty) Ltd</v>
      </c>
      <c r="R110" s="6" t="str">
        <f ca="1">_xlfn.CONCAT(
VLOOKUP(RANDBETWEEN(1,MAX(tbTaxNumb[ItemNum])),tbTaxNumb[],2,FALSE),TEXT(RANDBETWEEN(20,99999),REPT("0",RANDBETWEEN(4,10))))</f>
        <v>TRN-0064574</v>
      </c>
      <c r="S110" s="6" t="str">
        <f ca="1">_xlfn.CONCAT(
VLOOKUP(RANDBETWEEN(1,MAX(tbVAT_Numb[ItemNum])),tbVAT_Numb[],2,FALSE),TEXT(RANDBETWEEN(20,99999),REPT("0",RANDBETWEEN(4,10))))</f>
        <v>@VAT_#_0075090</v>
      </c>
      <c r="T110" s="6" t="str">
        <f ca="1">VLOOKUP(RANDBETWEEN(1,MAX(tbBank_Names[ItemNum])),tbBank_Names[],2,FALSE)</f>
        <v>Discovery</v>
      </c>
      <c r="U110" s="6" t="str">
        <f t="shared" ca="1" si="11"/>
        <v>3605435</v>
      </c>
      <c r="V110" s="6" t="str">
        <f ca="1">VLOOKUP(RANDBETWEEN(1,MAX(tbCurrency[ItemNum])),tbCurrency[],2,FALSE)</f>
        <v>EUR</v>
      </c>
      <c r="W110" s="6" t="e">
        <f ca="1">VLOOKUP(RANDBETWEEN(1,MAX(tbCurrencyExchange[ItemNum])),tbCurrencyExchange[],2,FALSE)</f>
        <v>#N/A</v>
      </c>
      <c r="X110" s="21" t="e">
        <f ca="1">VLOOKUP(RANDBETWEEN(1,MAX(tbCurrencyExchange[ItemNum])),tbCurrencyExchange[],4,FALSE)</f>
        <v>#N/A</v>
      </c>
      <c r="Y110" s="21">
        <f t="shared" ca="1" si="8"/>
        <v>2486552.2799999998</v>
      </c>
      <c r="Z110" s="21">
        <f t="shared" ca="1" si="8"/>
        <v>9170456</v>
      </c>
      <c r="AA110" s="26">
        <f t="shared" ca="1" si="9"/>
        <v>948656</v>
      </c>
    </row>
    <row r="111" spans="1:27" x14ac:dyDescent="0.3">
      <c r="A111" s="11">
        <f t="shared" si="10"/>
        <v>110</v>
      </c>
      <c r="B111" s="6" t="str">
        <f ca="1">TEXT(RANDBETWEEN((DATE(2020,1,5)),(DATE(2023,12,23))), VLOOKUP(RANDBETWEEN(1,MAX(tbDate[ItemNum])),tbDate[],2,FALSE))</f>
        <v>20/01/2020</v>
      </c>
      <c r="C111" s="6" t="str">
        <f ca="1">_xlfn.CONCAT(
    VLOOKUP(RANDBETWEEN(1,MAX(tbInvoiceNO[ItemNum])),tbInvoiceNO[],2,FALSE),
    TEXT(RANDBETWEEN(20,99999),REPT("0",RANDBETWEEN(4,10))),
    CHAR(RANDBETWEEN(65,90)),
    CHAR(RANDBETWEEN(97,122)))</f>
        <v>BILL_TO-61791Hs</v>
      </c>
      <c r="D111" s="6" t="str">
        <f ca="1">_xlfn.CONCAT(VLOOKUP(RANDBETWEEN(1, MAX(tbContactDetails[ItemNum])), tbContactDetails[], 2, FALSE), " - ", TEXT(RANDBETWEEN(7000000, 9999999), " -000-0000"))</f>
        <v>(+214) -  -986-2248</v>
      </c>
      <c r="E111" s="6" t="str">
        <f ca="1">_xlfn.CONCAT(VLOOKUP(RANDBETWEEN(1, MAX(tbSenders_ContactDetails[ItemNum])), tbSenders_ContactDetails[], 2, FALSE), " - ", TEXT(RANDBETWEEN(7000000, 9999999), " -000-0000"))</f>
        <v>(+214) -  -904-6091</v>
      </c>
      <c r="F111" s="6" t="str">
        <f ca="1">VLOOKUP(RANDBETWEEN(1,MAX(tbSendersAddress[ItemNum])),tbSendersAddress[],2,FALSE)</f>
        <v>15 B. Molokoane Road,Hout Bay,7872</v>
      </c>
      <c r="G111" s="6" t="str">
        <f ca="1">VLOOKUP(RANDBETWEEN(1,MAX(tbSReceiversAddress8[ItemNum])),tbSReceiversAddress8[],2,FALSE)</f>
        <v>53 Brunton Circle,1645</v>
      </c>
      <c r="H111" s="6" t="str">
        <f ca="1">_xlfn.CONCAT(
    VLOOKUP(RANDBETWEEN(1, MAX(tbPONumbers[ItemNum])), tbPONumbers[], 2, FALSE),
    TEXT(RANDBETWEEN(20, 99999), REPT("0", RANDBETWEEN(4, 10)))
)</f>
        <v>PON-020641</v>
      </c>
      <c r="I111" t="str">
        <f>DataGenerator!G114</f>
        <v>Shema Power Lake Kivu Ltd</v>
      </c>
      <c r="J111" s="6" t="str">
        <f>ItemsTable!A113</f>
        <v xml:space="preserve">Basic Buffet Catering </v>
      </c>
      <c r="K111" s="6" t="str">
        <f>ItemsTable!B113</f>
        <v>Catering Services</v>
      </c>
      <c r="L111" s="40">
        <f ca="1">ItemsTable!C113</f>
        <v>951.76</v>
      </c>
      <c r="M111" s="6">
        <f ca="1">ItemsTable!D113</f>
        <v>6</v>
      </c>
      <c r="N111" s="6">
        <f ca="1">ItemsTable!E113</f>
        <v>324</v>
      </c>
      <c r="O111" s="21">
        <f ca="1">ItemsTable!F113</f>
        <v>869.24</v>
      </c>
      <c r="P111" s="21">
        <f ca="1">ItemsTable!G113</f>
        <v>8417.49</v>
      </c>
      <c r="Q111" t="str">
        <f>DataGenerator!K114</f>
        <v>Firstrand Bank Limited</v>
      </c>
      <c r="R111" s="6" t="str">
        <f ca="1">_xlfn.CONCAT(
VLOOKUP(RANDBETWEEN(1,MAX(tbTaxNumb[ItemNum])),tbTaxNumb[],2,FALSE),TEXT(RANDBETWEEN(20,99999),REPT("0",RANDBETWEEN(4,10))))</f>
        <v>#TAX 00045375</v>
      </c>
      <c r="S111" s="6" t="str">
        <f ca="1">_xlfn.CONCAT(
VLOOKUP(RANDBETWEEN(1,MAX(tbVAT_Numb[ItemNum])),tbVAT_Numb[],2,FALSE),TEXT(RANDBETWEEN(20,99999),REPT("0",RANDBETWEEN(4,10))))</f>
        <v>VAT :000083871</v>
      </c>
      <c r="T111" s="6" t="str">
        <f ca="1">VLOOKUP(RANDBETWEEN(1,MAX(tbBank_Names[ItemNum])),tbBank_Names[],2,FALSE)</f>
        <v>ABSA</v>
      </c>
      <c r="U111" s="6" t="str">
        <f t="shared" ca="1" si="11"/>
        <v>5552574</v>
      </c>
      <c r="V111" s="6" t="str">
        <f ca="1">VLOOKUP(RANDBETWEEN(1,MAX(tbCurrency[ItemNum])),tbCurrency[],2,FALSE)</f>
        <v>GBP</v>
      </c>
      <c r="W111" s="6" t="e">
        <f ca="1">VLOOKUP(RANDBETWEEN(1,MAX(tbCurrencyExchange[ItemNum])),tbCurrencyExchange[],2,FALSE)</f>
        <v>#N/A</v>
      </c>
      <c r="X111" s="21" t="e">
        <f ca="1">VLOOKUP(RANDBETWEEN(1,MAX(tbCurrencyExchange[ItemNum])),tbCurrencyExchange[],4,FALSE)</f>
        <v>#N/A</v>
      </c>
      <c r="Y111" s="21">
        <f t="shared" ca="1" si="8"/>
        <v>5785286.0999999996</v>
      </c>
      <c r="Z111" s="21">
        <f t="shared" ca="1" si="8"/>
        <v>6785051.46</v>
      </c>
      <c r="AA111" s="26">
        <f t="shared" ca="1" si="9"/>
        <v>299389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8D63-3D17-4C3F-BD64-99A9B81C7EAA}">
  <dimension ref="A2:E10"/>
  <sheetViews>
    <sheetView workbookViewId="0">
      <selection activeCell="A17" sqref="A17"/>
    </sheetView>
  </sheetViews>
  <sheetFormatPr defaultRowHeight="14.4" x14ac:dyDescent="0.3"/>
  <cols>
    <col min="1" max="1" width="38.33203125" customWidth="1"/>
    <col min="2" max="2" width="31.88671875" customWidth="1"/>
    <col min="3" max="3" width="32.88671875" customWidth="1"/>
    <col min="4" max="4" width="37.6640625" customWidth="1"/>
    <col min="5" max="5" width="16.33203125" customWidth="1"/>
  </cols>
  <sheetData>
    <row r="2" spans="1:5" x14ac:dyDescent="0.3">
      <c r="A2" s="14" t="s">
        <v>85</v>
      </c>
      <c r="B2" s="14" t="s">
        <v>20</v>
      </c>
      <c r="C2" s="14" t="s">
        <v>21</v>
      </c>
      <c r="D2" s="14" t="s">
        <v>86</v>
      </c>
      <c r="E2" s="14" t="s">
        <v>87</v>
      </c>
    </row>
    <row r="3" spans="1:5" x14ac:dyDescent="0.3">
      <c r="A3" s="16"/>
      <c r="B3" s="27" t="e" cm="1" vm="7">
        <f t="array" ref="B3">_FV(tbExchangeRateTable[[#This Row],[Currency]],"Change")</f>
        <v>#VALUE!</v>
      </c>
      <c r="C3" t="e" cm="1" vm="8">
        <f t="array" ref="C3">_FV(tbExchangeRateTable[[#This Row],[Currency]],"Price")</f>
        <v>#VALUE!</v>
      </c>
      <c r="E3" t="e" cm="1" vm="9">
        <f t="array" ref="E3">_FV(tbExchangeRateTable[[#This Row],[Currency]],"Currency")</f>
        <v>#VALUE!</v>
      </c>
    </row>
    <row r="4" spans="1:5" x14ac:dyDescent="0.3">
      <c r="A4" s="16" t="e" vm="6">
        <v>#VALUE!</v>
      </c>
      <c r="B4" s="28" cm="1">
        <f t="array" ref="B4">_FV(tbExchangeRateTable[[#This Row],[Currency]],"Change")</f>
        <v>4.0000000000000003E-5</v>
      </c>
      <c r="C4" s="29" cm="1">
        <f t="array" ref="C4">_FV(tbExchangeRateTable[[#This Row],[Currency]],"Price")</f>
        <v>5.4120000000000001E-2</v>
      </c>
      <c r="D4">
        <v>10000</v>
      </c>
      <c r="E4" t="str" cm="1">
        <f t="array" ref="E4">_FV(tbExchangeRateTable[[#This Row],[Currency]],"Currency")</f>
        <v>USD</v>
      </c>
    </row>
    <row r="5" spans="1:5" x14ac:dyDescent="0.3">
      <c r="A5" s="16" t="e" vm="1">
        <v>#VALUE!</v>
      </c>
      <c r="B5" s="30" cm="1">
        <f t="array" ref="B5">_FV(tbExchangeRateTable[[#This Row],[Currency]],"Change")</f>
        <v>5.4000000000000003E-3</v>
      </c>
      <c r="C5" s="31" cm="1">
        <f t="array" ref="C5">_FV(tbExchangeRateTable[[#This Row],[Currency]],"Price")</f>
        <v>18.4758</v>
      </c>
      <c r="E5" t="str" cm="1">
        <f t="array" ref="E5">_FV(tbExchangeRateTable[[#This Row],[Currency]],"Currency")</f>
        <v>ZAR</v>
      </c>
    </row>
    <row r="6" spans="1:5" x14ac:dyDescent="0.3">
      <c r="A6" s="16" t="e" vm="4">
        <v>#VALUE!</v>
      </c>
      <c r="B6" s="30" cm="1">
        <f t="array" ref="B6">_FV(tbExchangeRateTable[[#This Row],[Currency]],"Change")</f>
        <v>1.3299999999999999E-2</v>
      </c>
      <c r="C6" s="31" cm="1">
        <f t="array" ref="C6">_FV(tbExchangeRateTable[[#This Row],[Currency]],"Price")</f>
        <v>19.985299999999999</v>
      </c>
      <c r="E6" t="str" cm="1">
        <f t="array" ref="E6">_FV(tbExchangeRateTable[[#This Row],[Currency]],"Currency")</f>
        <v>ZAR</v>
      </c>
    </row>
    <row r="7" spans="1:5" x14ac:dyDescent="0.3">
      <c r="A7" s="16" t="e" vm="5">
        <v>#VALUE!</v>
      </c>
      <c r="B7" s="32" cm="1">
        <f t="array" ref="B7">_FV(tbExchangeRateTable[[#This Row],[Currency]],"Change")</f>
        <v>0</v>
      </c>
      <c r="C7" s="33" cm="1">
        <f t="array" ref="C7">_FV(tbExchangeRateTable[[#This Row],[Currency]],"Price")</f>
        <v>0.05</v>
      </c>
      <c r="E7" t="str" cm="1">
        <f t="array" ref="E7">_FV(tbExchangeRateTable[[#This Row],[Currency]],"Currency")</f>
        <v>EUR</v>
      </c>
    </row>
    <row r="8" spans="1:5" x14ac:dyDescent="0.3">
      <c r="A8" s="16" t="e" vm="2">
        <v>#VALUE!</v>
      </c>
      <c r="B8" s="34" cm="1">
        <f t="array" ref="B8">_FV(tbExchangeRateTable[[#This Row],[Currency]],"Change")</f>
        <v>-5.5999999999999999E-5</v>
      </c>
      <c r="C8" s="31" cm="1">
        <f t="array" ref="C8">_FV(tbExchangeRateTable[[#This Row],[Currency]],"Price")</f>
        <v>0.1176</v>
      </c>
      <c r="E8" t="str" cm="1">
        <f t="array" ref="E8">_FV(tbExchangeRateTable[[#This Row],[Currency]],"Currency")</f>
        <v>ZAR</v>
      </c>
    </row>
    <row r="9" spans="1:5" x14ac:dyDescent="0.3">
      <c r="A9" s="16" t="e" vm="3">
        <v>#VALUE!</v>
      </c>
      <c r="B9" s="35" cm="1">
        <f t="array" ref="B9">_FV(tbExchangeRateTable[[#This Row],[Currency]],"Change")</f>
        <v>1.0800000000000001E-2</v>
      </c>
      <c r="C9" s="36" cm="1">
        <f t="array" ref="C9">_FV(tbExchangeRateTable[[#This Row],[Currency]],"Price")</f>
        <v>8.4979999999999993</v>
      </c>
      <c r="E9" t="str" cm="1">
        <f t="array" ref="E9">_FV(tbExchangeRateTable[[#This Row],[Currency]],"Currency")</f>
        <v>JPY</v>
      </c>
    </row>
    <row r="10" spans="1:5" x14ac:dyDescent="0.3">
      <c r="A10" s="16" t="s">
        <v>88</v>
      </c>
      <c r="B10" s="37"/>
      <c r="C10" s="31"/>
      <c r="E10" t="e" cm="1" vm="9">
        <f t="array" ref="E10">_FV(tbExchangeRateTable[[#This Row],[Currency]],"Currency")</f>
        <v>#VALUE!</v>
      </c>
    </row>
  </sheetData>
  <conditionalFormatting sqref="D4">
    <cfRule type="expression" priority="1">
      <formula>$A$3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FD24-E554-4F34-9A62-528C0841CF6B}">
  <dimension ref="A2:G125"/>
  <sheetViews>
    <sheetView zoomScale="70" zoomScaleNormal="70" workbookViewId="0">
      <selection activeCell="A3" sqref="A3"/>
    </sheetView>
  </sheetViews>
  <sheetFormatPr defaultRowHeight="14.4" x14ac:dyDescent="0.3"/>
  <cols>
    <col min="1" max="1" width="34.109375" customWidth="1"/>
    <col min="2" max="2" width="34" customWidth="1"/>
    <col min="3" max="3" width="38.6640625" customWidth="1"/>
    <col min="4" max="4" width="35.109375" customWidth="1"/>
    <col min="5" max="5" width="30.5546875" customWidth="1"/>
    <col min="6" max="6" width="20.6640625" customWidth="1"/>
    <col min="7" max="7" width="30.33203125" customWidth="1"/>
  </cols>
  <sheetData>
    <row r="2" spans="1:7" x14ac:dyDescent="0.3">
      <c r="A2" s="13" t="s">
        <v>89</v>
      </c>
      <c r="B2" s="13" t="s">
        <v>7</v>
      </c>
      <c r="C2" s="13" t="s">
        <v>90</v>
      </c>
      <c r="D2" s="13" t="s">
        <v>9</v>
      </c>
      <c r="E2" s="14" t="s">
        <v>10</v>
      </c>
      <c r="F2" s="14" t="s">
        <v>91</v>
      </c>
      <c r="G2" s="15" t="s">
        <v>12</v>
      </c>
    </row>
    <row r="3" spans="1:7" x14ac:dyDescent="0.3">
      <c r="A3" s="16" t="s">
        <v>414</v>
      </c>
      <c r="B3" s="16" t="s">
        <v>110</v>
      </c>
      <c r="C3" s="17">
        <f ca="1">ROUND(RAND() * (1000 - 1) + 2, 2)</f>
        <v>238.72</v>
      </c>
      <c r="D3" s="18">
        <f ca="1">INT(RAND() * (12 - 1) + 1)</f>
        <v>1</v>
      </c>
      <c r="E3" s="16">
        <f ca="1">ROUND(RAND() * (500 - 1) + 1, 0)</f>
        <v>494</v>
      </c>
      <c r="F3" s="19">
        <f ca="1">ROUND(RAND() * (1000 - 1) + 2, 2)</f>
        <v>981.56</v>
      </c>
      <c r="G3" s="38">
        <f ca="1">ROUND(RAND() * (10000 - 1) + 2, 2)</f>
        <v>9549.07</v>
      </c>
    </row>
    <row r="4" spans="1:7" x14ac:dyDescent="0.3">
      <c r="A4" s="16" t="s">
        <v>92</v>
      </c>
      <c r="B4" s="16" t="s">
        <v>110</v>
      </c>
      <c r="C4" s="17">
        <f t="shared" ref="C4:C67" ca="1" si="0">ROUND(RAND() * (1000 - 1) + 2, 2)</f>
        <v>92.33</v>
      </c>
      <c r="D4" s="18">
        <f t="shared" ref="D4:D67" ca="1" si="1">INT(RAND() * (12 - 1) + 1)</f>
        <v>2</v>
      </c>
      <c r="E4" s="16">
        <f t="shared" ref="E4:E67" ca="1" si="2">ROUND(RAND() * (500 - 1) + 1, 0)</f>
        <v>146</v>
      </c>
      <c r="F4" s="19">
        <f t="shared" ref="F4:F67" ca="1" si="3">ROUND(RAND() * (1000 - 1) + 2, 2)</f>
        <v>193.68</v>
      </c>
      <c r="G4" s="38">
        <f t="shared" ref="G4:G67" ca="1" si="4">ROUND(RAND() * (10000 - 1) + 2, 2)</f>
        <v>7524.76</v>
      </c>
    </row>
    <row r="5" spans="1:7" x14ac:dyDescent="0.3">
      <c r="A5" s="20" t="s">
        <v>93</v>
      </c>
      <c r="B5" s="16" t="s">
        <v>119</v>
      </c>
      <c r="C5" s="17">
        <f t="shared" ca="1" si="0"/>
        <v>655.96</v>
      </c>
      <c r="D5" s="18">
        <f t="shared" ca="1" si="1"/>
        <v>2</v>
      </c>
      <c r="E5" s="16">
        <f t="shared" ca="1" si="2"/>
        <v>482</v>
      </c>
      <c r="F5" s="19">
        <f t="shared" ca="1" si="3"/>
        <v>267.14</v>
      </c>
      <c r="G5" s="38">
        <f t="shared" ca="1" si="4"/>
        <v>6186.52</v>
      </c>
    </row>
    <row r="6" spans="1:7" x14ac:dyDescent="0.3">
      <c r="A6" s="20" t="s">
        <v>94</v>
      </c>
      <c r="B6" s="16" t="s">
        <v>119</v>
      </c>
      <c r="C6" s="17">
        <f t="shared" ca="1" si="0"/>
        <v>881.48</v>
      </c>
      <c r="D6" s="18">
        <f t="shared" ca="1" si="1"/>
        <v>5</v>
      </c>
      <c r="E6" s="16">
        <f t="shared" ca="1" si="2"/>
        <v>177</v>
      </c>
      <c r="F6" s="19">
        <f t="shared" ca="1" si="3"/>
        <v>905.44</v>
      </c>
      <c r="G6" s="38">
        <f t="shared" ca="1" si="4"/>
        <v>9089.98</v>
      </c>
    </row>
    <row r="7" spans="1:7" x14ac:dyDescent="0.3">
      <c r="A7" s="16" t="s">
        <v>95</v>
      </c>
      <c r="B7" s="16" t="s">
        <v>96</v>
      </c>
      <c r="C7" s="17">
        <f t="shared" ca="1" si="0"/>
        <v>654.44000000000005</v>
      </c>
      <c r="D7" s="18">
        <f t="shared" ca="1" si="1"/>
        <v>10</v>
      </c>
      <c r="E7" s="16">
        <f t="shared" ca="1" si="2"/>
        <v>275</v>
      </c>
      <c r="F7" s="19">
        <f t="shared" ca="1" si="3"/>
        <v>835.51</v>
      </c>
      <c r="G7" s="38">
        <f t="shared" ca="1" si="4"/>
        <v>6418.07</v>
      </c>
    </row>
    <row r="8" spans="1:7" ht="15" x14ac:dyDescent="0.35">
      <c r="A8" s="39" t="s">
        <v>97</v>
      </c>
      <c r="B8" s="20" t="s">
        <v>98</v>
      </c>
      <c r="C8" s="17">
        <f t="shared" ca="1" si="0"/>
        <v>943.71</v>
      </c>
      <c r="D8" s="18">
        <f t="shared" ca="1" si="1"/>
        <v>10</v>
      </c>
      <c r="E8" s="16">
        <f t="shared" ca="1" si="2"/>
        <v>51</v>
      </c>
      <c r="F8" s="19">
        <f t="shared" ca="1" si="3"/>
        <v>617.77</v>
      </c>
      <c r="G8" s="38">
        <f t="shared" ca="1" si="4"/>
        <v>7228.39</v>
      </c>
    </row>
    <row r="9" spans="1:7" ht="15" x14ac:dyDescent="0.35">
      <c r="A9" s="39" t="s">
        <v>99</v>
      </c>
      <c r="B9" s="20" t="s">
        <v>100</v>
      </c>
      <c r="C9" s="17">
        <f t="shared" ca="1" si="0"/>
        <v>135.06</v>
      </c>
      <c r="D9" s="18">
        <f t="shared" ca="1" si="1"/>
        <v>7</v>
      </c>
      <c r="E9" s="16">
        <f t="shared" ca="1" si="2"/>
        <v>81</v>
      </c>
      <c r="F9" s="19">
        <f t="shared" ca="1" si="3"/>
        <v>543.91</v>
      </c>
      <c r="G9" s="38">
        <f t="shared" ca="1" si="4"/>
        <v>5536.04</v>
      </c>
    </row>
    <row r="10" spans="1:7" x14ac:dyDescent="0.3">
      <c r="A10" s="16" t="s">
        <v>101</v>
      </c>
      <c r="B10" s="20" t="s">
        <v>100</v>
      </c>
      <c r="C10" s="17">
        <f t="shared" ca="1" si="0"/>
        <v>823.66</v>
      </c>
      <c r="D10" s="18">
        <f t="shared" ca="1" si="1"/>
        <v>1</v>
      </c>
      <c r="E10" s="16">
        <f t="shared" ca="1" si="2"/>
        <v>309</v>
      </c>
      <c r="F10" s="19">
        <f t="shared" ca="1" si="3"/>
        <v>48.18</v>
      </c>
      <c r="G10" s="38">
        <f t="shared" ca="1" si="4"/>
        <v>8736.09</v>
      </c>
    </row>
    <row r="11" spans="1:7" x14ac:dyDescent="0.3">
      <c r="A11" s="16" t="s">
        <v>102</v>
      </c>
      <c r="B11" s="20" t="s">
        <v>100</v>
      </c>
      <c r="C11" s="17">
        <f t="shared" ca="1" si="0"/>
        <v>654.98</v>
      </c>
      <c r="D11" s="18">
        <f t="shared" ca="1" si="1"/>
        <v>8</v>
      </c>
      <c r="E11" s="16">
        <f t="shared" ca="1" si="2"/>
        <v>92</v>
      </c>
      <c r="F11" s="19">
        <f t="shared" ca="1" si="3"/>
        <v>309.26</v>
      </c>
      <c r="G11" s="38">
        <f t="shared" ca="1" si="4"/>
        <v>8365.61</v>
      </c>
    </row>
    <row r="12" spans="1:7" x14ac:dyDescent="0.3">
      <c r="A12" s="16" t="s">
        <v>103</v>
      </c>
      <c r="B12" s="20" t="s">
        <v>104</v>
      </c>
      <c r="C12" s="17">
        <f t="shared" ca="1" si="0"/>
        <v>252.15</v>
      </c>
      <c r="D12" s="18">
        <f t="shared" ca="1" si="1"/>
        <v>6</v>
      </c>
      <c r="E12" s="16">
        <f t="shared" ca="1" si="2"/>
        <v>11</v>
      </c>
      <c r="F12" s="19">
        <f t="shared" ca="1" si="3"/>
        <v>288.23</v>
      </c>
      <c r="G12" s="38">
        <f t="shared" ca="1" si="4"/>
        <v>1056.1400000000001</v>
      </c>
    </row>
    <row r="13" spans="1:7" x14ac:dyDescent="0.3">
      <c r="A13" s="16" t="s">
        <v>105</v>
      </c>
      <c r="B13" s="20" t="s">
        <v>100</v>
      </c>
      <c r="C13" s="17">
        <f t="shared" ca="1" si="0"/>
        <v>970.94</v>
      </c>
      <c r="D13" s="18">
        <f t="shared" ca="1" si="1"/>
        <v>6</v>
      </c>
      <c r="E13" s="16">
        <f t="shared" ca="1" si="2"/>
        <v>91</v>
      </c>
      <c r="F13" s="19">
        <f t="shared" ca="1" si="3"/>
        <v>166.55</v>
      </c>
      <c r="G13" s="38">
        <f t="shared" ca="1" si="4"/>
        <v>5947.5</v>
      </c>
    </row>
    <row r="14" spans="1:7" x14ac:dyDescent="0.3">
      <c r="A14" s="16" t="s">
        <v>106</v>
      </c>
      <c r="B14" s="20" t="s">
        <v>100</v>
      </c>
      <c r="C14" s="17">
        <f t="shared" ca="1" si="0"/>
        <v>533.91999999999996</v>
      </c>
      <c r="D14" s="18">
        <f t="shared" ca="1" si="1"/>
        <v>2</v>
      </c>
      <c r="E14" s="16">
        <f t="shared" ca="1" si="2"/>
        <v>373</v>
      </c>
      <c r="F14" s="19">
        <f t="shared" ca="1" si="3"/>
        <v>438.06</v>
      </c>
      <c r="G14" s="38">
        <f t="shared" ca="1" si="4"/>
        <v>2937.26</v>
      </c>
    </row>
    <row r="15" spans="1:7" x14ac:dyDescent="0.3">
      <c r="A15" s="16" t="s">
        <v>107</v>
      </c>
      <c r="B15" s="20" t="s">
        <v>108</v>
      </c>
      <c r="C15" s="17">
        <f t="shared" ca="1" si="0"/>
        <v>655.27</v>
      </c>
      <c r="D15" s="18">
        <f t="shared" ca="1" si="1"/>
        <v>3</v>
      </c>
      <c r="E15" s="16">
        <f t="shared" ca="1" si="2"/>
        <v>121</v>
      </c>
      <c r="F15" s="19">
        <f t="shared" ca="1" si="3"/>
        <v>738.47</v>
      </c>
      <c r="G15" s="38">
        <f t="shared" ca="1" si="4"/>
        <v>9110.7999999999993</v>
      </c>
    </row>
    <row r="16" spans="1:7" x14ac:dyDescent="0.3">
      <c r="A16" s="16" t="s">
        <v>109</v>
      </c>
      <c r="B16" s="20" t="s">
        <v>110</v>
      </c>
      <c r="C16" s="17">
        <f t="shared" ca="1" si="0"/>
        <v>187.53</v>
      </c>
      <c r="D16" s="18">
        <f t="shared" ca="1" si="1"/>
        <v>6</v>
      </c>
      <c r="E16" s="16">
        <f t="shared" ca="1" si="2"/>
        <v>320</v>
      </c>
      <c r="F16" s="19">
        <f t="shared" ca="1" si="3"/>
        <v>372.59</v>
      </c>
      <c r="G16" s="38">
        <f t="shared" ca="1" si="4"/>
        <v>7594.03</v>
      </c>
    </row>
    <row r="17" spans="1:7" x14ac:dyDescent="0.3">
      <c r="A17" s="16" t="s">
        <v>111</v>
      </c>
      <c r="B17" s="20" t="s">
        <v>112</v>
      </c>
      <c r="C17" s="17">
        <f t="shared" ca="1" si="0"/>
        <v>576.34</v>
      </c>
      <c r="D17" s="18">
        <f t="shared" ca="1" si="1"/>
        <v>8</v>
      </c>
      <c r="E17" s="16">
        <f t="shared" ca="1" si="2"/>
        <v>209</v>
      </c>
      <c r="F17" s="19">
        <f t="shared" ca="1" si="3"/>
        <v>52.38</v>
      </c>
      <c r="G17" s="38">
        <f t="shared" ca="1" si="4"/>
        <v>7466.69</v>
      </c>
    </row>
    <row r="18" spans="1:7" x14ac:dyDescent="0.3">
      <c r="A18" s="16" t="s">
        <v>102</v>
      </c>
      <c r="B18" s="20" t="s">
        <v>100</v>
      </c>
      <c r="C18" s="17">
        <f t="shared" ca="1" si="0"/>
        <v>228.39</v>
      </c>
      <c r="D18" s="18">
        <f t="shared" ca="1" si="1"/>
        <v>2</v>
      </c>
      <c r="E18" s="16">
        <f t="shared" ca="1" si="2"/>
        <v>249</v>
      </c>
      <c r="F18" s="19">
        <f t="shared" ca="1" si="3"/>
        <v>67.459999999999994</v>
      </c>
      <c r="G18" s="38">
        <f t="shared" ca="1" si="4"/>
        <v>6730.91</v>
      </c>
    </row>
    <row r="19" spans="1:7" x14ac:dyDescent="0.3">
      <c r="A19" s="16" t="s">
        <v>113</v>
      </c>
      <c r="B19" s="20" t="s">
        <v>98</v>
      </c>
      <c r="C19" s="17">
        <f t="shared" ca="1" si="0"/>
        <v>206.3</v>
      </c>
      <c r="D19" s="18">
        <f t="shared" ca="1" si="1"/>
        <v>2</v>
      </c>
      <c r="E19" s="16">
        <f t="shared" ca="1" si="2"/>
        <v>106</v>
      </c>
      <c r="F19" s="19">
        <f t="shared" ca="1" si="3"/>
        <v>689.46</v>
      </c>
      <c r="G19" s="38">
        <f t="shared" ca="1" si="4"/>
        <v>4600.9399999999996</v>
      </c>
    </row>
    <row r="20" spans="1:7" x14ac:dyDescent="0.3">
      <c r="A20" s="16" t="s">
        <v>114</v>
      </c>
      <c r="B20" s="20" t="s">
        <v>96</v>
      </c>
      <c r="C20" s="17">
        <f t="shared" ca="1" si="0"/>
        <v>529.39</v>
      </c>
      <c r="D20" s="18">
        <f t="shared" ca="1" si="1"/>
        <v>6</v>
      </c>
      <c r="E20" s="16">
        <f t="shared" ca="1" si="2"/>
        <v>71</v>
      </c>
      <c r="F20" s="19">
        <f t="shared" ca="1" si="3"/>
        <v>724.97</v>
      </c>
      <c r="G20" s="38">
        <f t="shared" ca="1" si="4"/>
        <v>5164.28</v>
      </c>
    </row>
    <row r="21" spans="1:7" x14ac:dyDescent="0.3">
      <c r="A21" s="16" t="s">
        <v>111</v>
      </c>
      <c r="B21" s="20" t="s">
        <v>112</v>
      </c>
      <c r="C21" s="17">
        <f t="shared" ca="1" si="0"/>
        <v>806.24</v>
      </c>
      <c r="D21" s="18">
        <f t="shared" ca="1" si="1"/>
        <v>9</v>
      </c>
      <c r="E21" s="16">
        <f t="shared" ca="1" si="2"/>
        <v>306</v>
      </c>
      <c r="F21" s="19">
        <f t="shared" ca="1" si="3"/>
        <v>358.82</v>
      </c>
      <c r="G21" s="38">
        <f t="shared" ca="1" si="4"/>
        <v>9264.36</v>
      </c>
    </row>
    <row r="22" spans="1:7" x14ac:dyDescent="0.3">
      <c r="A22" s="16" t="s">
        <v>113</v>
      </c>
      <c r="B22" s="20" t="s">
        <v>98</v>
      </c>
      <c r="C22" s="17">
        <f t="shared" ca="1" si="0"/>
        <v>19.510000000000002</v>
      </c>
      <c r="D22" s="18">
        <f t="shared" ca="1" si="1"/>
        <v>7</v>
      </c>
      <c r="E22" s="16">
        <f t="shared" ca="1" si="2"/>
        <v>473</v>
      </c>
      <c r="F22" s="19">
        <f t="shared" ca="1" si="3"/>
        <v>496.95</v>
      </c>
      <c r="G22" s="38">
        <f t="shared" ca="1" si="4"/>
        <v>3110.13</v>
      </c>
    </row>
    <row r="23" spans="1:7" x14ac:dyDescent="0.3">
      <c r="A23" s="16" t="s">
        <v>105</v>
      </c>
      <c r="B23" s="20" t="s">
        <v>115</v>
      </c>
      <c r="C23" s="17">
        <f t="shared" ca="1" si="0"/>
        <v>248.32</v>
      </c>
      <c r="D23" s="18">
        <f t="shared" ca="1" si="1"/>
        <v>9</v>
      </c>
      <c r="E23" s="16">
        <f t="shared" ca="1" si="2"/>
        <v>255</v>
      </c>
      <c r="F23" s="19">
        <f t="shared" ca="1" si="3"/>
        <v>79.16</v>
      </c>
      <c r="G23" s="38">
        <f t="shared" ca="1" si="4"/>
        <v>4081.75</v>
      </c>
    </row>
    <row r="24" spans="1:7" x14ac:dyDescent="0.3">
      <c r="A24" s="16" t="s">
        <v>116</v>
      </c>
      <c r="B24" s="20" t="s">
        <v>98</v>
      </c>
      <c r="C24" s="17">
        <f t="shared" ca="1" si="0"/>
        <v>65.19</v>
      </c>
      <c r="D24" s="18">
        <f t="shared" ca="1" si="1"/>
        <v>11</v>
      </c>
      <c r="E24" s="16">
        <f t="shared" ca="1" si="2"/>
        <v>207</v>
      </c>
      <c r="F24" s="19">
        <f t="shared" ca="1" si="3"/>
        <v>237.94</v>
      </c>
      <c r="G24" s="38">
        <f t="shared" ca="1" si="4"/>
        <v>3003.55</v>
      </c>
    </row>
    <row r="25" spans="1:7" x14ac:dyDescent="0.3">
      <c r="A25" s="16" t="s">
        <v>117</v>
      </c>
      <c r="B25" s="20" t="s">
        <v>104</v>
      </c>
      <c r="C25" s="17">
        <f t="shared" ca="1" si="0"/>
        <v>434.06</v>
      </c>
      <c r="D25" s="18">
        <f t="shared" ca="1" si="1"/>
        <v>5</v>
      </c>
      <c r="E25" s="16">
        <f t="shared" ca="1" si="2"/>
        <v>53</v>
      </c>
      <c r="F25" s="19">
        <f t="shared" ca="1" si="3"/>
        <v>173.99</v>
      </c>
      <c r="G25" s="38">
        <f t="shared" ca="1" si="4"/>
        <v>5125.6499999999996</v>
      </c>
    </row>
    <row r="26" spans="1:7" x14ac:dyDescent="0.3">
      <c r="A26" s="16" t="s">
        <v>118</v>
      </c>
      <c r="B26" s="20" t="s">
        <v>119</v>
      </c>
      <c r="C26" s="17">
        <f t="shared" ca="1" si="0"/>
        <v>16.91</v>
      </c>
      <c r="D26" s="18">
        <f t="shared" ca="1" si="1"/>
        <v>2</v>
      </c>
      <c r="E26" s="16">
        <f t="shared" ca="1" si="2"/>
        <v>365</v>
      </c>
      <c r="F26" s="19">
        <f t="shared" ca="1" si="3"/>
        <v>845.39</v>
      </c>
      <c r="G26" s="38">
        <f t="shared" ca="1" si="4"/>
        <v>707.1</v>
      </c>
    </row>
    <row r="27" spans="1:7" x14ac:dyDescent="0.3">
      <c r="A27" s="16" t="s">
        <v>120</v>
      </c>
      <c r="B27" s="20" t="s">
        <v>108</v>
      </c>
      <c r="C27" s="17">
        <f t="shared" ca="1" si="0"/>
        <v>778.39</v>
      </c>
      <c r="D27" s="18">
        <f t="shared" ca="1" si="1"/>
        <v>2</v>
      </c>
      <c r="E27" s="16">
        <f t="shared" ca="1" si="2"/>
        <v>50</v>
      </c>
      <c r="F27" s="19">
        <f t="shared" ca="1" si="3"/>
        <v>669.65</v>
      </c>
      <c r="G27" s="38">
        <f t="shared" ca="1" si="4"/>
        <v>858.62</v>
      </c>
    </row>
    <row r="28" spans="1:7" x14ac:dyDescent="0.3">
      <c r="A28" s="16" t="s">
        <v>120</v>
      </c>
      <c r="B28" s="20" t="s">
        <v>108</v>
      </c>
      <c r="C28" s="17">
        <f t="shared" ca="1" si="0"/>
        <v>380.58</v>
      </c>
      <c r="D28" s="18">
        <f t="shared" ca="1" si="1"/>
        <v>6</v>
      </c>
      <c r="E28" s="16">
        <f t="shared" ca="1" si="2"/>
        <v>338</v>
      </c>
      <c r="F28" s="19">
        <f t="shared" ca="1" si="3"/>
        <v>614.82000000000005</v>
      </c>
      <c r="G28" s="38">
        <f t="shared" ca="1" si="4"/>
        <v>5921.08</v>
      </c>
    </row>
    <row r="29" spans="1:7" x14ac:dyDescent="0.3">
      <c r="A29" s="16" t="s">
        <v>121</v>
      </c>
      <c r="B29" s="20" t="s">
        <v>112</v>
      </c>
      <c r="C29" s="17">
        <f t="shared" ca="1" si="0"/>
        <v>197.29</v>
      </c>
      <c r="D29" s="18">
        <f t="shared" ca="1" si="1"/>
        <v>9</v>
      </c>
      <c r="E29" s="16">
        <f t="shared" ca="1" si="2"/>
        <v>209</v>
      </c>
      <c r="F29" s="19">
        <f t="shared" ca="1" si="3"/>
        <v>51.44</v>
      </c>
      <c r="G29" s="38">
        <f t="shared" ca="1" si="4"/>
        <v>1403.61</v>
      </c>
    </row>
    <row r="30" spans="1:7" x14ac:dyDescent="0.3">
      <c r="A30" s="16" t="s">
        <v>122</v>
      </c>
      <c r="B30" s="20" t="s">
        <v>110</v>
      </c>
      <c r="C30" s="17">
        <f t="shared" ca="1" si="0"/>
        <v>609.16</v>
      </c>
      <c r="D30" s="18">
        <f t="shared" ca="1" si="1"/>
        <v>1</v>
      </c>
      <c r="E30" s="16">
        <f t="shared" ca="1" si="2"/>
        <v>216</v>
      </c>
      <c r="F30" s="19">
        <f t="shared" ca="1" si="3"/>
        <v>409.04</v>
      </c>
      <c r="G30" s="38">
        <f t="shared" ca="1" si="4"/>
        <v>8307.76</v>
      </c>
    </row>
    <row r="31" spans="1:7" x14ac:dyDescent="0.3">
      <c r="A31" s="16" t="s">
        <v>123</v>
      </c>
      <c r="B31" s="20" t="s">
        <v>98</v>
      </c>
      <c r="C31" s="17">
        <f t="shared" ca="1" si="0"/>
        <v>758.72</v>
      </c>
      <c r="D31" s="18">
        <f t="shared" ca="1" si="1"/>
        <v>9</v>
      </c>
      <c r="E31" s="16">
        <f t="shared" ca="1" si="2"/>
        <v>387</v>
      </c>
      <c r="F31" s="19">
        <f t="shared" ca="1" si="3"/>
        <v>408.53</v>
      </c>
      <c r="G31" s="38">
        <f t="shared" ca="1" si="4"/>
        <v>2422.6999999999998</v>
      </c>
    </row>
    <row r="32" spans="1:7" x14ac:dyDescent="0.3">
      <c r="A32" s="20" t="s">
        <v>114</v>
      </c>
      <c r="B32" s="20" t="s">
        <v>96</v>
      </c>
      <c r="C32" s="17">
        <f t="shared" ca="1" si="0"/>
        <v>865.07</v>
      </c>
      <c r="D32" s="18">
        <f t="shared" ca="1" si="1"/>
        <v>4</v>
      </c>
      <c r="E32" s="16">
        <f t="shared" ca="1" si="2"/>
        <v>317</v>
      </c>
      <c r="F32" s="19">
        <f t="shared" ca="1" si="3"/>
        <v>45.22</v>
      </c>
      <c r="G32" s="38">
        <f t="shared" ca="1" si="4"/>
        <v>3704.15</v>
      </c>
    </row>
    <row r="33" spans="1:7" x14ac:dyDescent="0.3">
      <c r="A33" s="16" t="s">
        <v>122</v>
      </c>
      <c r="B33" s="20" t="s">
        <v>110</v>
      </c>
      <c r="C33" s="17">
        <f t="shared" ca="1" si="0"/>
        <v>360.71</v>
      </c>
      <c r="D33" s="18">
        <f t="shared" ca="1" si="1"/>
        <v>9</v>
      </c>
      <c r="E33" s="16">
        <f t="shared" ca="1" si="2"/>
        <v>448</v>
      </c>
      <c r="F33" s="19">
        <f t="shared" ca="1" si="3"/>
        <v>92.67</v>
      </c>
      <c r="G33" s="38">
        <f t="shared" ca="1" si="4"/>
        <v>7642.92</v>
      </c>
    </row>
    <row r="34" spans="1:7" x14ac:dyDescent="0.3">
      <c r="A34" s="16" t="s">
        <v>123</v>
      </c>
      <c r="B34" s="20" t="s">
        <v>98</v>
      </c>
      <c r="C34" s="17">
        <f t="shared" ca="1" si="0"/>
        <v>844.08</v>
      </c>
      <c r="D34" s="18">
        <f t="shared" ca="1" si="1"/>
        <v>6</v>
      </c>
      <c r="E34" s="16">
        <f t="shared" ca="1" si="2"/>
        <v>170</v>
      </c>
      <c r="F34" s="19">
        <f t="shared" ca="1" si="3"/>
        <v>285.70999999999998</v>
      </c>
      <c r="G34" s="38">
        <f t="shared" ca="1" si="4"/>
        <v>8657.84</v>
      </c>
    </row>
    <row r="35" spans="1:7" x14ac:dyDescent="0.3">
      <c r="A35" s="16" t="s">
        <v>414</v>
      </c>
      <c r="B35" s="16" t="s">
        <v>110</v>
      </c>
      <c r="C35" s="17">
        <f t="shared" ca="1" si="0"/>
        <v>985.4</v>
      </c>
      <c r="D35" s="18">
        <f t="shared" ca="1" si="1"/>
        <v>11</v>
      </c>
      <c r="E35" s="16">
        <f t="shared" ca="1" si="2"/>
        <v>201</v>
      </c>
      <c r="F35" s="19">
        <f t="shared" ca="1" si="3"/>
        <v>563.66999999999996</v>
      </c>
      <c r="G35" s="38">
        <f t="shared" ca="1" si="4"/>
        <v>5991.26</v>
      </c>
    </row>
    <row r="36" spans="1:7" x14ac:dyDescent="0.3">
      <c r="A36" s="16" t="s">
        <v>92</v>
      </c>
      <c r="B36" s="16" t="s">
        <v>110</v>
      </c>
      <c r="C36" s="17">
        <f t="shared" ca="1" si="0"/>
        <v>827.39</v>
      </c>
      <c r="D36" s="18">
        <f t="shared" ca="1" si="1"/>
        <v>7</v>
      </c>
      <c r="E36" s="16">
        <f t="shared" ca="1" si="2"/>
        <v>332</v>
      </c>
      <c r="F36" s="19">
        <f t="shared" ca="1" si="3"/>
        <v>306.95999999999998</v>
      </c>
      <c r="G36" s="38">
        <f t="shared" ca="1" si="4"/>
        <v>8466.1</v>
      </c>
    </row>
    <row r="37" spans="1:7" x14ac:dyDescent="0.3">
      <c r="A37" s="20" t="s">
        <v>93</v>
      </c>
      <c r="B37" s="16" t="s">
        <v>119</v>
      </c>
      <c r="C37" s="17">
        <f t="shared" ca="1" si="0"/>
        <v>162.34</v>
      </c>
      <c r="D37" s="18">
        <f t="shared" ca="1" si="1"/>
        <v>5</v>
      </c>
      <c r="E37" s="16">
        <f t="shared" ca="1" si="2"/>
        <v>362</v>
      </c>
      <c r="F37" s="19">
        <f t="shared" ca="1" si="3"/>
        <v>590.17999999999995</v>
      </c>
      <c r="G37" s="38">
        <f t="shared" ca="1" si="4"/>
        <v>6638.69</v>
      </c>
    </row>
    <row r="38" spans="1:7" x14ac:dyDescent="0.3">
      <c r="A38" s="20" t="s">
        <v>94</v>
      </c>
      <c r="B38" s="16" t="s">
        <v>119</v>
      </c>
      <c r="C38" s="17">
        <f t="shared" ca="1" si="0"/>
        <v>319.01</v>
      </c>
      <c r="D38" s="18">
        <f t="shared" ca="1" si="1"/>
        <v>5</v>
      </c>
      <c r="E38" s="16">
        <f t="shared" ca="1" si="2"/>
        <v>362</v>
      </c>
      <c r="F38" s="19">
        <f t="shared" ca="1" si="3"/>
        <v>842.86</v>
      </c>
      <c r="G38" s="38">
        <f t="shared" ca="1" si="4"/>
        <v>699.32</v>
      </c>
    </row>
    <row r="39" spans="1:7" x14ac:dyDescent="0.3">
      <c r="A39" s="16" t="s">
        <v>95</v>
      </c>
      <c r="B39" s="16" t="s">
        <v>96</v>
      </c>
      <c r="C39" s="17">
        <f t="shared" ca="1" si="0"/>
        <v>817</v>
      </c>
      <c r="D39" s="18">
        <f t="shared" ca="1" si="1"/>
        <v>5</v>
      </c>
      <c r="E39" s="16">
        <f t="shared" ca="1" si="2"/>
        <v>318</v>
      </c>
      <c r="F39" s="19">
        <f t="shared" ca="1" si="3"/>
        <v>79.489999999999995</v>
      </c>
      <c r="G39" s="38">
        <f t="shared" ca="1" si="4"/>
        <v>2319.94</v>
      </c>
    </row>
    <row r="40" spans="1:7" ht="15" x14ac:dyDescent="0.35">
      <c r="A40" s="39" t="s">
        <v>97</v>
      </c>
      <c r="B40" s="20" t="s">
        <v>98</v>
      </c>
      <c r="C40" s="17">
        <f t="shared" ca="1" si="0"/>
        <v>833.26</v>
      </c>
      <c r="D40" s="18">
        <f t="shared" ca="1" si="1"/>
        <v>3</v>
      </c>
      <c r="E40" s="16">
        <f t="shared" ca="1" si="2"/>
        <v>17</v>
      </c>
      <c r="F40" s="19">
        <f t="shared" ca="1" si="3"/>
        <v>436.86</v>
      </c>
      <c r="G40" s="38">
        <f t="shared" ca="1" si="4"/>
        <v>4816.04</v>
      </c>
    </row>
    <row r="41" spans="1:7" ht="15" x14ac:dyDescent="0.35">
      <c r="A41" s="39" t="s">
        <v>99</v>
      </c>
      <c r="B41" s="20" t="s">
        <v>100</v>
      </c>
      <c r="C41" s="17">
        <f t="shared" ca="1" si="0"/>
        <v>950.39</v>
      </c>
      <c r="D41" s="18">
        <f t="shared" ca="1" si="1"/>
        <v>2</v>
      </c>
      <c r="E41" s="16">
        <f t="shared" ca="1" si="2"/>
        <v>332</v>
      </c>
      <c r="F41" s="19">
        <f t="shared" ca="1" si="3"/>
        <v>183.89</v>
      </c>
      <c r="G41" s="38">
        <f t="shared" ca="1" si="4"/>
        <v>9565.16</v>
      </c>
    </row>
    <row r="42" spans="1:7" x14ac:dyDescent="0.3">
      <c r="A42" s="16" t="s">
        <v>101</v>
      </c>
      <c r="B42" s="20" t="s">
        <v>100</v>
      </c>
      <c r="C42" s="17">
        <f t="shared" ca="1" si="0"/>
        <v>936.13</v>
      </c>
      <c r="D42" s="18">
        <f t="shared" ca="1" si="1"/>
        <v>5</v>
      </c>
      <c r="E42" s="16">
        <f t="shared" ca="1" si="2"/>
        <v>61</v>
      </c>
      <c r="F42" s="19">
        <f t="shared" ca="1" si="3"/>
        <v>824.07</v>
      </c>
      <c r="G42" s="38">
        <f t="shared" ca="1" si="4"/>
        <v>835.42</v>
      </c>
    </row>
    <row r="43" spans="1:7" x14ac:dyDescent="0.3">
      <c r="A43" s="16" t="s">
        <v>102</v>
      </c>
      <c r="B43" s="20" t="s">
        <v>100</v>
      </c>
      <c r="C43" s="17">
        <f t="shared" ca="1" si="0"/>
        <v>782.05</v>
      </c>
      <c r="D43" s="18">
        <f t="shared" ca="1" si="1"/>
        <v>7</v>
      </c>
      <c r="E43" s="16">
        <f t="shared" ca="1" si="2"/>
        <v>232</v>
      </c>
      <c r="F43" s="19">
        <f t="shared" ca="1" si="3"/>
        <v>858.67</v>
      </c>
      <c r="G43" s="38">
        <f t="shared" ca="1" si="4"/>
        <v>5285.96</v>
      </c>
    </row>
    <row r="44" spans="1:7" x14ac:dyDescent="0.3">
      <c r="A44" s="16" t="s">
        <v>103</v>
      </c>
      <c r="B44" s="20" t="s">
        <v>104</v>
      </c>
      <c r="C44" s="17">
        <f t="shared" ca="1" si="0"/>
        <v>151.1</v>
      </c>
      <c r="D44" s="18">
        <f t="shared" ca="1" si="1"/>
        <v>10</v>
      </c>
      <c r="E44" s="16">
        <f t="shared" ca="1" si="2"/>
        <v>433</v>
      </c>
      <c r="F44" s="19">
        <f t="shared" ca="1" si="3"/>
        <v>26.98</v>
      </c>
      <c r="G44" s="38">
        <f t="shared" ca="1" si="4"/>
        <v>9422.43</v>
      </c>
    </row>
    <row r="45" spans="1:7" x14ac:dyDescent="0.3">
      <c r="A45" s="16" t="s">
        <v>105</v>
      </c>
      <c r="B45" s="20" t="s">
        <v>100</v>
      </c>
      <c r="C45" s="17">
        <f t="shared" ca="1" si="0"/>
        <v>332.71</v>
      </c>
      <c r="D45" s="18">
        <f t="shared" ca="1" si="1"/>
        <v>2</v>
      </c>
      <c r="E45" s="16">
        <f t="shared" ca="1" si="2"/>
        <v>92</v>
      </c>
      <c r="F45" s="19">
        <f t="shared" ca="1" si="3"/>
        <v>997.14</v>
      </c>
      <c r="G45" s="38">
        <f t="shared" ca="1" si="4"/>
        <v>2062.85</v>
      </c>
    </row>
    <row r="46" spans="1:7" x14ac:dyDescent="0.3">
      <c r="A46" s="16" t="s">
        <v>106</v>
      </c>
      <c r="B46" s="20" t="s">
        <v>100</v>
      </c>
      <c r="C46" s="17">
        <f t="shared" ca="1" si="0"/>
        <v>542.97</v>
      </c>
      <c r="D46" s="18">
        <f t="shared" ca="1" si="1"/>
        <v>4</v>
      </c>
      <c r="E46" s="16">
        <f t="shared" ca="1" si="2"/>
        <v>87</v>
      </c>
      <c r="F46" s="19">
        <f t="shared" ca="1" si="3"/>
        <v>907.16</v>
      </c>
      <c r="G46" s="38">
        <f t="shared" ca="1" si="4"/>
        <v>1182.1300000000001</v>
      </c>
    </row>
    <row r="47" spans="1:7" x14ac:dyDescent="0.3">
      <c r="A47" s="16" t="s">
        <v>107</v>
      </c>
      <c r="B47" s="20" t="s">
        <v>108</v>
      </c>
      <c r="C47" s="17">
        <f t="shared" ca="1" si="0"/>
        <v>396.63</v>
      </c>
      <c r="D47" s="18">
        <f t="shared" ca="1" si="1"/>
        <v>1</v>
      </c>
      <c r="E47" s="16">
        <f t="shared" ca="1" si="2"/>
        <v>198</v>
      </c>
      <c r="F47" s="19">
        <f t="shared" ca="1" si="3"/>
        <v>430.07</v>
      </c>
      <c r="G47" s="38">
        <f t="shared" ca="1" si="4"/>
        <v>7932.27</v>
      </c>
    </row>
    <row r="48" spans="1:7" x14ac:dyDescent="0.3">
      <c r="A48" s="16" t="s">
        <v>109</v>
      </c>
      <c r="B48" s="20" t="s">
        <v>110</v>
      </c>
      <c r="C48" s="17">
        <f t="shared" ca="1" si="0"/>
        <v>975.62</v>
      </c>
      <c r="D48" s="18">
        <f t="shared" ca="1" si="1"/>
        <v>11</v>
      </c>
      <c r="E48" s="16">
        <f t="shared" ca="1" si="2"/>
        <v>364</v>
      </c>
      <c r="F48" s="19">
        <f t="shared" ca="1" si="3"/>
        <v>255.59</v>
      </c>
      <c r="G48" s="38">
        <f t="shared" ca="1" si="4"/>
        <v>6409.84</v>
      </c>
    </row>
    <row r="49" spans="1:7" x14ac:dyDescent="0.3">
      <c r="A49" s="16" t="s">
        <v>111</v>
      </c>
      <c r="B49" s="20" t="s">
        <v>112</v>
      </c>
      <c r="C49" s="17">
        <f t="shared" ca="1" si="0"/>
        <v>299.17</v>
      </c>
      <c r="D49" s="18">
        <f t="shared" ca="1" si="1"/>
        <v>10</v>
      </c>
      <c r="E49" s="16">
        <f t="shared" ca="1" si="2"/>
        <v>251</v>
      </c>
      <c r="F49" s="19">
        <f t="shared" ca="1" si="3"/>
        <v>680.93</v>
      </c>
      <c r="G49" s="38">
        <f t="shared" ca="1" si="4"/>
        <v>1354.14</v>
      </c>
    </row>
    <row r="50" spans="1:7" x14ac:dyDescent="0.3">
      <c r="A50" s="16" t="s">
        <v>102</v>
      </c>
      <c r="B50" s="20" t="s">
        <v>100</v>
      </c>
      <c r="C50" s="17">
        <f t="shared" ca="1" si="0"/>
        <v>441.48</v>
      </c>
      <c r="D50" s="18">
        <f t="shared" ca="1" si="1"/>
        <v>3</v>
      </c>
      <c r="E50" s="16">
        <f t="shared" ca="1" si="2"/>
        <v>363</v>
      </c>
      <c r="F50" s="19">
        <f t="shared" ca="1" si="3"/>
        <v>906.6</v>
      </c>
      <c r="G50" s="38">
        <f t="shared" ca="1" si="4"/>
        <v>7281.21</v>
      </c>
    </row>
    <row r="51" spans="1:7" x14ac:dyDescent="0.3">
      <c r="A51" s="16" t="s">
        <v>113</v>
      </c>
      <c r="B51" s="20" t="s">
        <v>98</v>
      </c>
      <c r="C51" s="17">
        <f t="shared" ca="1" si="0"/>
        <v>909.31</v>
      </c>
      <c r="D51" s="18">
        <f t="shared" ca="1" si="1"/>
        <v>9</v>
      </c>
      <c r="E51" s="16">
        <f t="shared" ca="1" si="2"/>
        <v>113</v>
      </c>
      <c r="F51" s="19">
        <f t="shared" ca="1" si="3"/>
        <v>587.03</v>
      </c>
      <c r="G51" s="38">
        <f t="shared" ca="1" si="4"/>
        <v>163.08000000000001</v>
      </c>
    </row>
    <row r="52" spans="1:7" x14ac:dyDescent="0.3">
      <c r="A52" s="16" t="s">
        <v>114</v>
      </c>
      <c r="B52" s="20" t="s">
        <v>96</v>
      </c>
      <c r="C52" s="17">
        <f t="shared" ca="1" si="0"/>
        <v>443.49</v>
      </c>
      <c r="D52" s="18">
        <f t="shared" ca="1" si="1"/>
        <v>3</v>
      </c>
      <c r="E52" s="16">
        <f t="shared" ca="1" si="2"/>
        <v>236</v>
      </c>
      <c r="F52" s="19">
        <f t="shared" ca="1" si="3"/>
        <v>101.57</v>
      </c>
      <c r="G52" s="38">
        <f t="shared" ca="1" si="4"/>
        <v>2212.79</v>
      </c>
    </row>
    <row r="53" spans="1:7" x14ac:dyDescent="0.3">
      <c r="A53" s="16" t="s">
        <v>111</v>
      </c>
      <c r="B53" s="20" t="s">
        <v>112</v>
      </c>
      <c r="C53" s="17">
        <f t="shared" ca="1" si="0"/>
        <v>18.18</v>
      </c>
      <c r="D53" s="18">
        <f t="shared" ca="1" si="1"/>
        <v>9</v>
      </c>
      <c r="E53" s="16">
        <f t="shared" ca="1" si="2"/>
        <v>10</v>
      </c>
      <c r="F53" s="19">
        <f t="shared" ca="1" si="3"/>
        <v>757.08</v>
      </c>
      <c r="G53" s="38">
        <f t="shared" ca="1" si="4"/>
        <v>1887.75</v>
      </c>
    </row>
    <row r="54" spans="1:7" x14ac:dyDescent="0.3">
      <c r="A54" s="16" t="s">
        <v>113</v>
      </c>
      <c r="B54" s="20" t="s">
        <v>98</v>
      </c>
      <c r="C54" s="17">
        <f t="shared" ca="1" si="0"/>
        <v>202.18</v>
      </c>
      <c r="D54" s="18">
        <f t="shared" ca="1" si="1"/>
        <v>10</v>
      </c>
      <c r="E54" s="16">
        <f t="shared" ca="1" si="2"/>
        <v>443</v>
      </c>
      <c r="F54" s="19">
        <f t="shared" ca="1" si="3"/>
        <v>549.76</v>
      </c>
      <c r="G54" s="38">
        <f t="shared" ca="1" si="4"/>
        <v>575.88</v>
      </c>
    </row>
    <row r="55" spans="1:7" x14ac:dyDescent="0.3">
      <c r="A55" s="16" t="s">
        <v>105</v>
      </c>
      <c r="B55" s="20" t="s">
        <v>115</v>
      </c>
      <c r="C55" s="17">
        <f t="shared" ca="1" si="0"/>
        <v>438.63</v>
      </c>
      <c r="D55" s="18">
        <f t="shared" ca="1" si="1"/>
        <v>4</v>
      </c>
      <c r="E55" s="16">
        <f t="shared" ca="1" si="2"/>
        <v>151</v>
      </c>
      <c r="F55" s="19">
        <f t="shared" ca="1" si="3"/>
        <v>271.07</v>
      </c>
      <c r="G55" s="38">
        <f t="shared" ca="1" si="4"/>
        <v>3400.89</v>
      </c>
    </row>
    <row r="56" spans="1:7" x14ac:dyDescent="0.3">
      <c r="A56" s="16" t="s">
        <v>116</v>
      </c>
      <c r="B56" s="20" t="s">
        <v>98</v>
      </c>
      <c r="C56" s="17">
        <f t="shared" ca="1" si="0"/>
        <v>63.75</v>
      </c>
      <c r="D56" s="18">
        <f t="shared" ca="1" si="1"/>
        <v>5</v>
      </c>
      <c r="E56" s="16">
        <f t="shared" ca="1" si="2"/>
        <v>206</v>
      </c>
      <c r="F56" s="19">
        <f t="shared" ca="1" si="3"/>
        <v>248.34</v>
      </c>
      <c r="G56" s="38">
        <f t="shared" ca="1" si="4"/>
        <v>2062.96</v>
      </c>
    </row>
    <row r="57" spans="1:7" x14ac:dyDescent="0.3">
      <c r="A57" s="16" t="s">
        <v>117</v>
      </c>
      <c r="B57" s="20" t="s">
        <v>104</v>
      </c>
      <c r="C57" s="17">
        <f t="shared" ca="1" si="0"/>
        <v>452.86</v>
      </c>
      <c r="D57" s="18">
        <f t="shared" ca="1" si="1"/>
        <v>8</v>
      </c>
      <c r="E57" s="16">
        <f t="shared" ca="1" si="2"/>
        <v>267</v>
      </c>
      <c r="F57" s="19">
        <f t="shared" ca="1" si="3"/>
        <v>993.39</v>
      </c>
      <c r="G57" s="38">
        <f t="shared" ca="1" si="4"/>
        <v>1596.25</v>
      </c>
    </row>
    <row r="58" spans="1:7" x14ac:dyDescent="0.3">
      <c r="A58" s="16" t="s">
        <v>118</v>
      </c>
      <c r="B58" s="20" t="s">
        <v>119</v>
      </c>
      <c r="C58" s="17">
        <f t="shared" ca="1" si="0"/>
        <v>314.81</v>
      </c>
      <c r="D58" s="18">
        <f t="shared" ca="1" si="1"/>
        <v>4</v>
      </c>
      <c r="E58" s="16">
        <f t="shared" ca="1" si="2"/>
        <v>54</v>
      </c>
      <c r="F58" s="19">
        <f t="shared" ca="1" si="3"/>
        <v>554.70000000000005</v>
      </c>
      <c r="G58" s="38">
        <f t="shared" ca="1" si="4"/>
        <v>7713.67</v>
      </c>
    </row>
    <row r="59" spans="1:7" x14ac:dyDescent="0.3">
      <c r="A59" s="16" t="s">
        <v>120</v>
      </c>
      <c r="B59" s="20" t="s">
        <v>108</v>
      </c>
      <c r="C59" s="17">
        <f t="shared" ca="1" si="0"/>
        <v>93.88</v>
      </c>
      <c r="D59" s="18">
        <f t="shared" ca="1" si="1"/>
        <v>2</v>
      </c>
      <c r="E59" s="16">
        <f t="shared" ca="1" si="2"/>
        <v>44</v>
      </c>
      <c r="F59" s="19">
        <f t="shared" ca="1" si="3"/>
        <v>800.8</v>
      </c>
      <c r="G59" s="38">
        <f t="shared" ca="1" si="4"/>
        <v>6946.59</v>
      </c>
    </row>
    <row r="60" spans="1:7" x14ac:dyDescent="0.3">
      <c r="A60" s="16" t="s">
        <v>120</v>
      </c>
      <c r="B60" s="20" t="s">
        <v>108</v>
      </c>
      <c r="C60" s="17">
        <f t="shared" ca="1" si="0"/>
        <v>773.03</v>
      </c>
      <c r="D60" s="18">
        <f t="shared" ca="1" si="1"/>
        <v>8</v>
      </c>
      <c r="E60" s="16">
        <f t="shared" ca="1" si="2"/>
        <v>479</v>
      </c>
      <c r="F60" s="19">
        <f t="shared" ca="1" si="3"/>
        <v>831.37</v>
      </c>
      <c r="G60" s="38">
        <f t="shared" ca="1" si="4"/>
        <v>1775.25</v>
      </c>
    </row>
    <row r="61" spans="1:7" x14ac:dyDescent="0.3">
      <c r="A61" s="16" t="s">
        <v>121</v>
      </c>
      <c r="B61" s="20" t="s">
        <v>112</v>
      </c>
      <c r="C61" s="17">
        <f t="shared" ca="1" si="0"/>
        <v>489.41</v>
      </c>
      <c r="D61" s="18">
        <f t="shared" ca="1" si="1"/>
        <v>11</v>
      </c>
      <c r="E61" s="16">
        <f t="shared" ca="1" si="2"/>
        <v>119</v>
      </c>
      <c r="F61" s="19">
        <f t="shared" ca="1" si="3"/>
        <v>602.38</v>
      </c>
      <c r="G61" s="38">
        <f t="shared" ca="1" si="4"/>
        <v>6006.85</v>
      </c>
    </row>
    <row r="62" spans="1:7" x14ac:dyDescent="0.3">
      <c r="A62" s="16" t="s">
        <v>122</v>
      </c>
      <c r="B62" s="20" t="s">
        <v>110</v>
      </c>
      <c r="C62" s="17">
        <f t="shared" ca="1" si="0"/>
        <v>940.52</v>
      </c>
      <c r="D62" s="18">
        <f t="shared" ca="1" si="1"/>
        <v>1</v>
      </c>
      <c r="E62" s="16">
        <f t="shared" ca="1" si="2"/>
        <v>470</v>
      </c>
      <c r="F62" s="19">
        <f t="shared" ca="1" si="3"/>
        <v>404.54</v>
      </c>
      <c r="G62" s="38">
        <f t="shared" ca="1" si="4"/>
        <v>736.15</v>
      </c>
    </row>
    <row r="63" spans="1:7" x14ac:dyDescent="0.3">
      <c r="A63" s="16" t="s">
        <v>123</v>
      </c>
      <c r="B63" s="20" t="s">
        <v>98</v>
      </c>
      <c r="C63" s="17">
        <f t="shared" ca="1" si="0"/>
        <v>212.38</v>
      </c>
      <c r="D63" s="18">
        <f t="shared" ca="1" si="1"/>
        <v>11</v>
      </c>
      <c r="E63" s="16">
        <f t="shared" ca="1" si="2"/>
        <v>313</v>
      </c>
      <c r="F63" s="19">
        <f t="shared" ca="1" si="3"/>
        <v>312.75</v>
      </c>
      <c r="G63" s="38">
        <f t="shared" ca="1" si="4"/>
        <v>5926.54</v>
      </c>
    </row>
    <row r="64" spans="1:7" x14ac:dyDescent="0.3">
      <c r="A64" s="20" t="s">
        <v>114</v>
      </c>
      <c r="B64" s="20" t="s">
        <v>96</v>
      </c>
      <c r="C64" s="17">
        <f t="shared" ca="1" si="0"/>
        <v>634.65</v>
      </c>
      <c r="D64" s="18">
        <f t="shared" ca="1" si="1"/>
        <v>3</v>
      </c>
      <c r="E64" s="16">
        <f t="shared" ca="1" si="2"/>
        <v>26</v>
      </c>
      <c r="F64" s="19">
        <f t="shared" ca="1" si="3"/>
        <v>289.89</v>
      </c>
      <c r="G64" s="38">
        <f t="shared" ca="1" si="4"/>
        <v>6206.12</v>
      </c>
    </row>
    <row r="65" spans="1:7" x14ac:dyDescent="0.3">
      <c r="A65" s="16" t="s">
        <v>122</v>
      </c>
      <c r="B65" s="20" t="s">
        <v>110</v>
      </c>
      <c r="C65" s="17">
        <f t="shared" ca="1" si="0"/>
        <v>133.41</v>
      </c>
      <c r="D65" s="18">
        <f t="shared" ca="1" si="1"/>
        <v>2</v>
      </c>
      <c r="E65" s="16">
        <f t="shared" ca="1" si="2"/>
        <v>418</v>
      </c>
      <c r="F65" s="19">
        <f t="shared" ca="1" si="3"/>
        <v>141.85</v>
      </c>
      <c r="G65" s="38">
        <f t="shared" ca="1" si="4"/>
        <v>1613.81</v>
      </c>
    </row>
    <row r="66" spans="1:7" x14ac:dyDescent="0.3">
      <c r="A66" s="16" t="s">
        <v>123</v>
      </c>
      <c r="B66" s="20" t="s">
        <v>98</v>
      </c>
      <c r="C66" s="17">
        <f t="shared" ca="1" si="0"/>
        <v>423.36</v>
      </c>
      <c r="D66" s="18">
        <f t="shared" ca="1" si="1"/>
        <v>1</v>
      </c>
      <c r="E66" s="16">
        <f t="shared" ca="1" si="2"/>
        <v>42</v>
      </c>
      <c r="F66" s="19">
        <f t="shared" ca="1" si="3"/>
        <v>16.420000000000002</v>
      </c>
      <c r="G66" s="38">
        <f t="shared" ca="1" si="4"/>
        <v>6826.03</v>
      </c>
    </row>
    <row r="67" spans="1:7" x14ac:dyDescent="0.3">
      <c r="A67" s="16" t="s">
        <v>414</v>
      </c>
      <c r="B67" s="16" t="s">
        <v>110</v>
      </c>
      <c r="C67" s="17">
        <f t="shared" ca="1" si="0"/>
        <v>638.47</v>
      </c>
      <c r="D67" s="18">
        <f t="shared" ca="1" si="1"/>
        <v>7</v>
      </c>
      <c r="E67" s="16">
        <f t="shared" ca="1" si="2"/>
        <v>291</v>
      </c>
      <c r="F67" s="19">
        <f t="shared" ca="1" si="3"/>
        <v>514.75</v>
      </c>
      <c r="G67" s="38">
        <f t="shared" ca="1" si="4"/>
        <v>9764.4699999999993</v>
      </c>
    </row>
    <row r="68" spans="1:7" x14ac:dyDescent="0.3">
      <c r="A68" s="16" t="s">
        <v>92</v>
      </c>
      <c r="B68" s="16" t="s">
        <v>110</v>
      </c>
      <c r="C68" s="17">
        <f t="shared" ref="C68:C125" ca="1" si="5">ROUND(RAND() * (1000 - 1) + 2, 2)</f>
        <v>739.63</v>
      </c>
      <c r="D68" s="18">
        <f t="shared" ref="D68:D125" ca="1" si="6">INT(RAND() * (12 - 1) + 1)</f>
        <v>1</v>
      </c>
      <c r="E68" s="16">
        <f t="shared" ref="E68:E125" ca="1" si="7">ROUND(RAND() * (500 - 1) + 1, 0)</f>
        <v>45</v>
      </c>
      <c r="F68" s="19">
        <f t="shared" ref="F68:F125" ca="1" si="8">ROUND(RAND() * (1000 - 1) + 2, 2)</f>
        <v>409.76</v>
      </c>
      <c r="G68" s="38">
        <f t="shared" ref="G68:G125" ca="1" si="9">ROUND(RAND() * (10000 - 1) + 2, 2)</f>
        <v>4242.42</v>
      </c>
    </row>
    <row r="69" spans="1:7" x14ac:dyDescent="0.3">
      <c r="A69" s="20" t="s">
        <v>93</v>
      </c>
      <c r="B69" s="16" t="s">
        <v>119</v>
      </c>
      <c r="C69" s="17">
        <f t="shared" ca="1" si="5"/>
        <v>190.05</v>
      </c>
      <c r="D69" s="18">
        <f t="shared" ca="1" si="6"/>
        <v>11</v>
      </c>
      <c r="E69" s="16">
        <f t="shared" ca="1" si="7"/>
        <v>206</v>
      </c>
      <c r="F69" s="19">
        <f t="shared" ca="1" si="8"/>
        <v>380.01</v>
      </c>
      <c r="G69" s="38">
        <f t="shared" ca="1" si="9"/>
        <v>4536.1499999999996</v>
      </c>
    </row>
    <row r="70" spans="1:7" x14ac:dyDescent="0.3">
      <c r="A70" s="20" t="s">
        <v>94</v>
      </c>
      <c r="B70" s="16" t="s">
        <v>119</v>
      </c>
      <c r="C70" s="17">
        <f t="shared" ca="1" si="5"/>
        <v>756.17</v>
      </c>
      <c r="D70" s="18">
        <f t="shared" ca="1" si="6"/>
        <v>6</v>
      </c>
      <c r="E70" s="16">
        <f t="shared" ca="1" si="7"/>
        <v>273</v>
      </c>
      <c r="F70" s="19">
        <f t="shared" ca="1" si="8"/>
        <v>752.03</v>
      </c>
      <c r="G70" s="38">
        <f t="shared" ca="1" si="9"/>
        <v>9302.19</v>
      </c>
    </row>
    <row r="71" spans="1:7" x14ac:dyDescent="0.3">
      <c r="A71" s="16" t="s">
        <v>95</v>
      </c>
      <c r="B71" s="16" t="s">
        <v>96</v>
      </c>
      <c r="C71" s="17">
        <f t="shared" ca="1" si="5"/>
        <v>347.95</v>
      </c>
      <c r="D71" s="18">
        <f t="shared" ca="1" si="6"/>
        <v>9</v>
      </c>
      <c r="E71" s="16">
        <f t="shared" ca="1" si="7"/>
        <v>89</v>
      </c>
      <c r="F71" s="19">
        <f t="shared" ca="1" si="8"/>
        <v>935.23</v>
      </c>
      <c r="G71" s="38">
        <f t="shared" ca="1" si="9"/>
        <v>1141.79</v>
      </c>
    </row>
    <row r="72" spans="1:7" ht="15" x14ac:dyDescent="0.35">
      <c r="A72" s="39" t="s">
        <v>97</v>
      </c>
      <c r="B72" s="20" t="s">
        <v>98</v>
      </c>
      <c r="C72" s="17">
        <f t="shared" ca="1" si="5"/>
        <v>962.46</v>
      </c>
      <c r="D72" s="18">
        <f t="shared" ca="1" si="6"/>
        <v>5</v>
      </c>
      <c r="E72" s="16">
        <f t="shared" ca="1" si="7"/>
        <v>179</v>
      </c>
      <c r="F72" s="19">
        <f t="shared" ca="1" si="8"/>
        <v>216.48</v>
      </c>
      <c r="G72" s="38">
        <f t="shared" ca="1" si="9"/>
        <v>7445.1</v>
      </c>
    </row>
    <row r="73" spans="1:7" ht="15" x14ac:dyDescent="0.35">
      <c r="A73" s="39" t="s">
        <v>99</v>
      </c>
      <c r="B73" s="20" t="s">
        <v>100</v>
      </c>
      <c r="C73" s="17">
        <f t="shared" ca="1" si="5"/>
        <v>968.17</v>
      </c>
      <c r="D73" s="18">
        <f t="shared" ca="1" si="6"/>
        <v>1</v>
      </c>
      <c r="E73" s="16">
        <f t="shared" ca="1" si="7"/>
        <v>389</v>
      </c>
      <c r="F73" s="19">
        <f t="shared" ca="1" si="8"/>
        <v>225.95</v>
      </c>
      <c r="G73" s="38">
        <f t="shared" ca="1" si="9"/>
        <v>9363.17</v>
      </c>
    </row>
    <row r="74" spans="1:7" x14ac:dyDescent="0.3">
      <c r="A74" s="16" t="s">
        <v>101</v>
      </c>
      <c r="B74" s="20" t="s">
        <v>100</v>
      </c>
      <c r="C74" s="17">
        <f t="shared" ca="1" si="5"/>
        <v>874.04</v>
      </c>
      <c r="D74" s="18">
        <f t="shared" ca="1" si="6"/>
        <v>4</v>
      </c>
      <c r="E74" s="16">
        <f t="shared" ca="1" si="7"/>
        <v>8</v>
      </c>
      <c r="F74" s="19">
        <f t="shared" ca="1" si="8"/>
        <v>932.87</v>
      </c>
      <c r="G74" s="38">
        <f t="shared" ca="1" si="9"/>
        <v>8454.74</v>
      </c>
    </row>
    <row r="75" spans="1:7" x14ac:dyDescent="0.3">
      <c r="A75" s="16" t="s">
        <v>102</v>
      </c>
      <c r="B75" s="20" t="s">
        <v>100</v>
      </c>
      <c r="C75" s="17">
        <f t="shared" ca="1" si="5"/>
        <v>702.36</v>
      </c>
      <c r="D75" s="18">
        <f t="shared" ca="1" si="6"/>
        <v>8</v>
      </c>
      <c r="E75" s="16">
        <f t="shared" ca="1" si="7"/>
        <v>442</v>
      </c>
      <c r="F75" s="19">
        <f t="shared" ca="1" si="8"/>
        <v>342.95</v>
      </c>
      <c r="G75" s="38">
        <f t="shared" ca="1" si="9"/>
        <v>5701.29</v>
      </c>
    </row>
    <row r="76" spans="1:7" x14ac:dyDescent="0.3">
      <c r="A76" s="16" t="s">
        <v>103</v>
      </c>
      <c r="B76" s="20" t="s">
        <v>104</v>
      </c>
      <c r="C76" s="17">
        <f t="shared" ca="1" si="5"/>
        <v>118.74</v>
      </c>
      <c r="D76" s="18">
        <f t="shared" ca="1" si="6"/>
        <v>4</v>
      </c>
      <c r="E76" s="16">
        <f t="shared" ca="1" si="7"/>
        <v>59</v>
      </c>
      <c r="F76" s="19">
        <f t="shared" ca="1" si="8"/>
        <v>254.64</v>
      </c>
      <c r="G76" s="38">
        <f t="shared" ca="1" si="9"/>
        <v>183.46</v>
      </c>
    </row>
    <row r="77" spans="1:7" x14ac:dyDescent="0.3">
      <c r="A77" s="16" t="s">
        <v>105</v>
      </c>
      <c r="B77" s="20" t="s">
        <v>100</v>
      </c>
      <c r="C77" s="17">
        <f t="shared" ca="1" si="5"/>
        <v>108.69</v>
      </c>
      <c r="D77" s="18">
        <f t="shared" ca="1" si="6"/>
        <v>10</v>
      </c>
      <c r="E77" s="16">
        <f t="shared" ca="1" si="7"/>
        <v>422</v>
      </c>
      <c r="F77" s="19">
        <f t="shared" ca="1" si="8"/>
        <v>130.26</v>
      </c>
      <c r="G77" s="38">
        <f t="shared" ca="1" si="9"/>
        <v>9881.0499999999993</v>
      </c>
    </row>
    <row r="78" spans="1:7" x14ac:dyDescent="0.3">
      <c r="A78" s="16" t="s">
        <v>106</v>
      </c>
      <c r="B78" s="20" t="s">
        <v>100</v>
      </c>
      <c r="C78" s="17">
        <f t="shared" ca="1" si="5"/>
        <v>301.02999999999997</v>
      </c>
      <c r="D78" s="18">
        <f t="shared" ca="1" si="6"/>
        <v>4</v>
      </c>
      <c r="E78" s="16">
        <f t="shared" ca="1" si="7"/>
        <v>456</v>
      </c>
      <c r="F78" s="19">
        <f t="shared" ca="1" si="8"/>
        <v>606.72</v>
      </c>
      <c r="G78" s="38">
        <f t="shared" ca="1" si="9"/>
        <v>5222.79</v>
      </c>
    </row>
    <row r="79" spans="1:7" x14ac:dyDescent="0.3">
      <c r="A79" s="16" t="s">
        <v>107</v>
      </c>
      <c r="B79" s="20" t="s">
        <v>108</v>
      </c>
      <c r="C79" s="17">
        <f t="shared" ca="1" si="5"/>
        <v>599.09</v>
      </c>
      <c r="D79" s="18">
        <f t="shared" ca="1" si="6"/>
        <v>7</v>
      </c>
      <c r="E79" s="16">
        <f t="shared" ca="1" si="7"/>
        <v>464</v>
      </c>
      <c r="F79" s="19">
        <f t="shared" ca="1" si="8"/>
        <v>165.32</v>
      </c>
      <c r="G79" s="38">
        <f t="shared" ca="1" si="9"/>
        <v>6837.89</v>
      </c>
    </row>
    <row r="80" spans="1:7" x14ac:dyDescent="0.3">
      <c r="A80" s="16" t="s">
        <v>109</v>
      </c>
      <c r="B80" s="20" t="s">
        <v>110</v>
      </c>
      <c r="C80" s="17">
        <f t="shared" ca="1" si="5"/>
        <v>388.77</v>
      </c>
      <c r="D80" s="18">
        <f t="shared" ca="1" si="6"/>
        <v>11</v>
      </c>
      <c r="E80" s="16">
        <f t="shared" ca="1" si="7"/>
        <v>403</v>
      </c>
      <c r="F80" s="19">
        <f t="shared" ca="1" si="8"/>
        <v>513.99</v>
      </c>
      <c r="G80" s="38">
        <f t="shared" ca="1" si="9"/>
        <v>3840.13</v>
      </c>
    </row>
    <row r="81" spans="1:7" x14ac:dyDescent="0.3">
      <c r="A81" s="16" t="s">
        <v>111</v>
      </c>
      <c r="B81" s="20" t="s">
        <v>112</v>
      </c>
      <c r="C81" s="17">
        <f t="shared" ca="1" si="5"/>
        <v>362.31</v>
      </c>
      <c r="D81" s="18">
        <f t="shared" ca="1" si="6"/>
        <v>5</v>
      </c>
      <c r="E81" s="16">
        <f t="shared" ca="1" si="7"/>
        <v>207</v>
      </c>
      <c r="F81" s="19">
        <f t="shared" ca="1" si="8"/>
        <v>128.44</v>
      </c>
      <c r="G81" s="38">
        <f t="shared" ca="1" si="9"/>
        <v>9614.06</v>
      </c>
    </row>
    <row r="82" spans="1:7" x14ac:dyDescent="0.3">
      <c r="A82" s="16" t="s">
        <v>102</v>
      </c>
      <c r="B82" s="20" t="s">
        <v>100</v>
      </c>
      <c r="C82" s="17">
        <f t="shared" ca="1" si="5"/>
        <v>162.6</v>
      </c>
      <c r="D82" s="18">
        <f t="shared" ca="1" si="6"/>
        <v>10</v>
      </c>
      <c r="E82" s="16">
        <f t="shared" ca="1" si="7"/>
        <v>282</v>
      </c>
      <c r="F82" s="19">
        <f t="shared" ca="1" si="8"/>
        <v>154.02000000000001</v>
      </c>
      <c r="G82" s="38">
        <f t="shared" ca="1" si="9"/>
        <v>4542.16</v>
      </c>
    </row>
    <row r="83" spans="1:7" x14ac:dyDescent="0.3">
      <c r="A83" s="16" t="s">
        <v>113</v>
      </c>
      <c r="B83" s="20" t="s">
        <v>98</v>
      </c>
      <c r="C83" s="17">
        <f t="shared" ca="1" si="5"/>
        <v>1000.36</v>
      </c>
      <c r="D83" s="18">
        <f t="shared" ca="1" si="6"/>
        <v>5</v>
      </c>
      <c r="E83" s="16">
        <f t="shared" ca="1" si="7"/>
        <v>10</v>
      </c>
      <c r="F83" s="19">
        <f t="shared" ca="1" si="8"/>
        <v>444.5</v>
      </c>
      <c r="G83" s="38">
        <f t="shared" ca="1" si="9"/>
        <v>4204.8500000000004</v>
      </c>
    </row>
    <row r="84" spans="1:7" x14ac:dyDescent="0.3">
      <c r="A84" s="16" t="s">
        <v>114</v>
      </c>
      <c r="B84" s="20" t="s">
        <v>96</v>
      </c>
      <c r="C84" s="17">
        <f t="shared" ca="1" si="5"/>
        <v>442.06</v>
      </c>
      <c r="D84" s="18">
        <f t="shared" ca="1" si="6"/>
        <v>8</v>
      </c>
      <c r="E84" s="16">
        <f t="shared" ca="1" si="7"/>
        <v>145</v>
      </c>
      <c r="F84" s="19">
        <f t="shared" ca="1" si="8"/>
        <v>467.96</v>
      </c>
      <c r="G84" s="38">
        <f t="shared" ca="1" si="9"/>
        <v>2519.02</v>
      </c>
    </row>
    <row r="85" spans="1:7" x14ac:dyDescent="0.3">
      <c r="A85" s="16" t="s">
        <v>111</v>
      </c>
      <c r="B85" s="20" t="s">
        <v>112</v>
      </c>
      <c r="C85" s="17">
        <f t="shared" ca="1" si="5"/>
        <v>946.82</v>
      </c>
      <c r="D85" s="18">
        <f t="shared" ca="1" si="6"/>
        <v>3</v>
      </c>
      <c r="E85" s="16">
        <f t="shared" ca="1" si="7"/>
        <v>284</v>
      </c>
      <c r="F85" s="19">
        <f t="shared" ca="1" si="8"/>
        <v>916.47</v>
      </c>
      <c r="G85" s="38">
        <f t="shared" ca="1" si="9"/>
        <v>1147.1099999999999</v>
      </c>
    </row>
    <row r="86" spans="1:7" x14ac:dyDescent="0.3">
      <c r="A86" s="16" t="s">
        <v>113</v>
      </c>
      <c r="B86" s="20" t="s">
        <v>98</v>
      </c>
      <c r="C86" s="17">
        <f t="shared" ca="1" si="5"/>
        <v>716.78</v>
      </c>
      <c r="D86" s="18">
        <f t="shared" ca="1" si="6"/>
        <v>3</v>
      </c>
      <c r="E86" s="16">
        <f t="shared" ca="1" si="7"/>
        <v>127</v>
      </c>
      <c r="F86" s="19">
        <f t="shared" ca="1" si="8"/>
        <v>223.48</v>
      </c>
      <c r="G86" s="38">
        <f t="shared" ca="1" si="9"/>
        <v>5026.3100000000004</v>
      </c>
    </row>
    <row r="87" spans="1:7" x14ac:dyDescent="0.3">
      <c r="A87" s="16" t="s">
        <v>105</v>
      </c>
      <c r="B87" s="20" t="s">
        <v>115</v>
      </c>
      <c r="C87" s="17">
        <f t="shared" ca="1" si="5"/>
        <v>994</v>
      </c>
      <c r="D87" s="18">
        <f t="shared" ca="1" si="6"/>
        <v>1</v>
      </c>
      <c r="E87" s="16">
        <f t="shared" ca="1" si="7"/>
        <v>211</v>
      </c>
      <c r="F87" s="19">
        <f t="shared" ca="1" si="8"/>
        <v>135</v>
      </c>
      <c r="G87" s="38">
        <f t="shared" ca="1" si="9"/>
        <v>4951</v>
      </c>
    </row>
    <row r="88" spans="1:7" x14ac:dyDescent="0.3">
      <c r="A88" s="16" t="s">
        <v>116</v>
      </c>
      <c r="B88" s="20" t="s">
        <v>98</v>
      </c>
      <c r="C88" s="17">
        <f t="shared" ca="1" si="5"/>
        <v>777.74</v>
      </c>
      <c r="D88" s="18">
        <f t="shared" ca="1" si="6"/>
        <v>9</v>
      </c>
      <c r="E88" s="16">
        <f t="shared" ca="1" si="7"/>
        <v>202</v>
      </c>
      <c r="F88" s="19">
        <f t="shared" ca="1" si="8"/>
        <v>272.70999999999998</v>
      </c>
      <c r="G88" s="38">
        <f t="shared" ca="1" si="9"/>
        <v>7690.37</v>
      </c>
    </row>
    <row r="89" spans="1:7" x14ac:dyDescent="0.3">
      <c r="A89" s="16" t="s">
        <v>117</v>
      </c>
      <c r="B89" s="20" t="s">
        <v>104</v>
      </c>
      <c r="C89" s="17">
        <f t="shared" ca="1" si="5"/>
        <v>190.68</v>
      </c>
      <c r="D89" s="18">
        <f t="shared" ca="1" si="6"/>
        <v>5</v>
      </c>
      <c r="E89" s="16">
        <f t="shared" ca="1" si="7"/>
        <v>85</v>
      </c>
      <c r="F89" s="19">
        <f t="shared" ca="1" si="8"/>
        <v>362.35</v>
      </c>
      <c r="G89" s="38">
        <f t="shared" ca="1" si="9"/>
        <v>2059.29</v>
      </c>
    </row>
    <row r="90" spans="1:7" x14ac:dyDescent="0.3">
      <c r="A90" s="16" t="s">
        <v>118</v>
      </c>
      <c r="B90" s="20" t="s">
        <v>119</v>
      </c>
      <c r="C90" s="17">
        <f t="shared" ca="1" si="5"/>
        <v>596.07000000000005</v>
      </c>
      <c r="D90" s="18">
        <f t="shared" ca="1" si="6"/>
        <v>7</v>
      </c>
      <c r="E90" s="16">
        <f t="shared" ca="1" si="7"/>
        <v>463</v>
      </c>
      <c r="F90" s="19">
        <f t="shared" ca="1" si="8"/>
        <v>774.08</v>
      </c>
      <c r="G90" s="38">
        <f t="shared" ca="1" si="9"/>
        <v>1450.67</v>
      </c>
    </row>
    <row r="91" spans="1:7" x14ac:dyDescent="0.3">
      <c r="A91" s="16" t="s">
        <v>120</v>
      </c>
      <c r="B91" s="20" t="s">
        <v>108</v>
      </c>
      <c r="C91" s="17">
        <f t="shared" ca="1" si="5"/>
        <v>759.34</v>
      </c>
      <c r="D91" s="18">
        <f t="shared" ca="1" si="6"/>
        <v>5</v>
      </c>
      <c r="E91" s="16">
        <f t="shared" ca="1" si="7"/>
        <v>415</v>
      </c>
      <c r="F91" s="19">
        <f t="shared" ca="1" si="8"/>
        <v>403.37</v>
      </c>
      <c r="G91" s="38">
        <f t="shared" ca="1" si="9"/>
        <v>5385.81</v>
      </c>
    </row>
    <row r="92" spans="1:7" x14ac:dyDescent="0.3">
      <c r="A92" s="16" t="s">
        <v>120</v>
      </c>
      <c r="B92" s="20" t="s">
        <v>108</v>
      </c>
      <c r="C92" s="17">
        <f t="shared" ca="1" si="5"/>
        <v>94.49</v>
      </c>
      <c r="D92" s="18">
        <f t="shared" ca="1" si="6"/>
        <v>6</v>
      </c>
      <c r="E92" s="16">
        <f t="shared" ca="1" si="7"/>
        <v>322</v>
      </c>
      <c r="F92" s="19">
        <f t="shared" ca="1" si="8"/>
        <v>890.52</v>
      </c>
      <c r="G92" s="38">
        <f t="shared" ca="1" si="9"/>
        <v>2430.81</v>
      </c>
    </row>
    <row r="93" spans="1:7" x14ac:dyDescent="0.3">
      <c r="A93" s="16" t="s">
        <v>121</v>
      </c>
      <c r="B93" s="20" t="s">
        <v>112</v>
      </c>
      <c r="C93" s="17">
        <f t="shared" ca="1" si="5"/>
        <v>887.09</v>
      </c>
      <c r="D93" s="18">
        <f t="shared" ca="1" si="6"/>
        <v>4</v>
      </c>
      <c r="E93" s="16">
        <f t="shared" ca="1" si="7"/>
        <v>421</v>
      </c>
      <c r="F93" s="19">
        <f t="shared" ca="1" si="8"/>
        <v>673.03</v>
      </c>
      <c r="G93" s="38">
        <f t="shared" ca="1" si="9"/>
        <v>4477.18</v>
      </c>
    </row>
    <row r="94" spans="1:7" x14ac:dyDescent="0.3">
      <c r="A94" s="16" t="s">
        <v>122</v>
      </c>
      <c r="B94" s="20" t="s">
        <v>110</v>
      </c>
      <c r="C94" s="17">
        <f t="shared" ca="1" si="5"/>
        <v>883.59</v>
      </c>
      <c r="D94" s="18">
        <f t="shared" ca="1" si="6"/>
        <v>2</v>
      </c>
      <c r="E94" s="16">
        <f t="shared" ca="1" si="7"/>
        <v>484</v>
      </c>
      <c r="F94" s="19">
        <f t="shared" ca="1" si="8"/>
        <v>292.19</v>
      </c>
      <c r="G94" s="38">
        <f t="shared" ca="1" si="9"/>
        <v>5049.92</v>
      </c>
    </row>
    <row r="95" spans="1:7" x14ac:dyDescent="0.3">
      <c r="A95" s="16" t="s">
        <v>123</v>
      </c>
      <c r="B95" s="20" t="s">
        <v>98</v>
      </c>
      <c r="C95" s="17">
        <f t="shared" ca="1" si="5"/>
        <v>691.51</v>
      </c>
      <c r="D95" s="18">
        <f t="shared" ca="1" si="6"/>
        <v>4</v>
      </c>
      <c r="E95" s="16">
        <f t="shared" ca="1" si="7"/>
        <v>441</v>
      </c>
      <c r="F95" s="19">
        <f t="shared" ca="1" si="8"/>
        <v>901.4</v>
      </c>
      <c r="G95" s="38">
        <f t="shared" ca="1" si="9"/>
        <v>1447.65</v>
      </c>
    </row>
    <row r="96" spans="1:7" x14ac:dyDescent="0.3">
      <c r="A96" s="20" t="s">
        <v>114</v>
      </c>
      <c r="B96" s="20" t="s">
        <v>96</v>
      </c>
      <c r="C96" s="17">
        <f t="shared" ca="1" si="5"/>
        <v>935.91</v>
      </c>
      <c r="D96" s="18">
        <f t="shared" ca="1" si="6"/>
        <v>7</v>
      </c>
      <c r="E96" s="16">
        <f t="shared" ca="1" si="7"/>
        <v>28</v>
      </c>
      <c r="F96" s="19">
        <f t="shared" ca="1" si="8"/>
        <v>441.98</v>
      </c>
      <c r="G96" s="38">
        <f t="shared" ca="1" si="9"/>
        <v>982.88</v>
      </c>
    </row>
    <row r="97" spans="1:7" x14ac:dyDescent="0.3">
      <c r="A97" s="16" t="s">
        <v>122</v>
      </c>
      <c r="B97" s="20" t="s">
        <v>110</v>
      </c>
      <c r="C97" s="17">
        <f t="shared" ca="1" si="5"/>
        <v>41.62</v>
      </c>
      <c r="D97" s="18">
        <f t="shared" ca="1" si="6"/>
        <v>9</v>
      </c>
      <c r="E97" s="16">
        <f t="shared" ca="1" si="7"/>
        <v>197</v>
      </c>
      <c r="F97" s="19">
        <f t="shared" ca="1" si="8"/>
        <v>293.27999999999997</v>
      </c>
      <c r="G97" s="38">
        <f t="shared" ca="1" si="9"/>
        <v>4944.66</v>
      </c>
    </row>
    <row r="98" spans="1:7" x14ac:dyDescent="0.3">
      <c r="A98" s="16" t="s">
        <v>123</v>
      </c>
      <c r="B98" s="20" t="s">
        <v>98</v>
      </c>
      <c r="C98" s="17">
        <f t="shared" ca="1" si="5"/>
        <v>47.76</v>
      </c>
      <c r="D98" s="18">
        <f t="shared" ca="1" si="6"/>
        <v>10</v>
      </c>
      <c r="E98" s="16">
        <f t="shared" ca="1" si="7"/>
        <v>168</v>
      </c>
      <c r="F98" s="19">
        <f t="shared" ca="1" si="8"/>
        <v>434.15</v>
      </c>
      <c r="G98" s="38">
        <f t="shared" ca="1" si="9"/>
        <v>8877.01</v>
      </c>
    </row>
    <row r="99" spans="1:7" x14ac:dyDescent="0.3">
      <c r="A99" s="16" t="s">
        <v>414</v>
      </c>
      <c r="B99" s="16" t="s">
        <v>110</v>
      </c>
      <c r="C99" s="17">
        <f t="shared" ca="1" si="5"/>
        <v>454.66</v>
      </c>
      <c r="D99" s="18">
        <f t="shared" ca="1" si="6"/>
        <v>9</v>
      </c>
      <c r="E99" s="16">
        <f t="shared" ca="1" si="7"/>
        <v>298</v>
      </c>
      <c r="F99" s="19">
        <f t="shared" ca="1" si="8"/>
        <v>93.37</v>
      </c>
      <c r="G99" s="38">
        <f t="shared" ca="1" si="9"/>
        <v>6224.92</v>
      </c>
    </row>
    <row r="100" spans="1:7" x14ac:dyDescent="0.3">
      <c r="A100" s="16" t="s">
        <v>92</v>
      </c>
      <c r="B100" s="16" t="s">
        <v>110</v>
      </c>
      <c r="C100" s="17">
        <f t="shared" ca="1" si="5"/>
        <v>112.47</v>
      </c>
      <c r="D100" s="18">
        <f t="shared" ca="1" si="6"/>
        <v>10</v>
      </c>
      <c r="E100" s="16">
        <f t="shared" ca="1" si="7"/>
        <v>204</v>
      </c>
      <c r="F100" s="19">
        <f t="shared" ca="1" si="8"/>
        <v>454.26</v>
      </c>
      <c r="G100" s="38">
        <f t="shared" ca="1" si="9"/>
        <v>6420.03</v>
      </c>
    </row>
    <row r="101" spans="1:7" x14ac:dyDescent="0.3">
      <c r="A101" s="20" t="s">
        <v>93</v>
      </c>
      <c r="B101" s="16" t="s">
        <v>119</v>
      </c>
      <c r="C101" s="17">
        <f t="shared" ca="1" si="5"/>
        <v>867.36</v>
      </c>
      <c r="D101" s="18">
        <f t="shared" ca="1" si="6"/>
        <v>8</v>
      </c>
      <c r="E101" s="16">
        <f t="shared" ca="1" si="7"/>
        <v>266</v>
      </c>
      <c r="F101" s="19">
        <f t="shared" ca="1" si="8"/>
        <v>249.21</v>
      </c>
      <c r="G101" s="38">
        <f t="shared" ca="1" si="9"/>
        <v>7663.78</v>
      </c>
    </row>
    <row r="102" spans="1:7" x14ac:dyDescent="0.3">
      <c r="A102" s="20" t="s">
        <v>94</v>
      </c>
      <c r="B102" s="16" t="s">
        <v>119</v>
      </c>
      <c r="C102" s="17">
        <f t="shared" ca="1" si="5"/>
        <v>778.05</v>
      </c>
      <c r="D102" s="18">
        <f t="shared" ca="1" si="6"/>
        <v>5</v>
      </c>
      <c r="E102" s="16">
        <f t="shared" ca="1" si="7"/>
        <v>455</v>
      </c>
      <c r="F102" s="19">
        <f t="shared" ca="1" si="8"/>
        <v>174.48</v>
      </c>
      <c r="G102" s="38">
        <f t="shared" ca="1" si="9"/>
        <v>155.94999999999999</v>
      </c>
    </row>
    <row r="103" spans="1:7" x14ac:dyDescent="0.3">
      <c r="A103" s="16" t="s">
        <v>95</v>
      </c>
      <c r="B103" s="16" t="s">
        <v>96</v>
      </c>
      <c r="C103" s="17">
        <f t="shared" ca="1" si="5"/>
        <v>10.26</v>
      </c>
      <c r="D103" s="18">
        <f t="shared" ca="1" si="6"/>
        <v>10</v>
      </c>
      <c r="E103" s="16">
        <f t="shared" ca="1" si="7"/>
        <v>148</v>
      </c>
      <c r="F103" s="19">
        <f t="shared" ca="1" si="8"/>
        <v>252.47</v>
      </c>
      <c r="G103" s="38">
        <f t="shared" ca="1" si="9"/>
        <v>2070.71</v>
      </c>
    </row>
    <row r="104" spans="1:7" ht="15" x14ac:dyDescent="0.35">
      <c r="A104" s="39" t="s">
        <v>97</v>
      </c>
      <c r="B104" s="20" t="s">
        <v>98</v>
      </c>
      <c r="C104" s="17">
        <f t="shared" ca="1" si="5"/>
        <v>233.16</v>
      </c>
      <c r="D104" s="18">
        <f t="shared" ca="1" si="6"/>
        <v>4</v>
      </c>
      <c r="E104" s="16">
        <f t="shared" ca="1" si="7"/>
        <v>362</v>
      </c>
      <c r="F104" s="19">
        <f t="shared" ca="1" si="8"/>
        <v>81.72</v>
      </c>
      <c r="G104" s="38">
        <f t="shared" ca="1" si="9"/>
        <v>6784.3</v>
      </c>
    </row>
    <row r="105" spans="1:7" ht="15" x14ac:dyDescent="0.35">
      <c r="A105" s="39" t="s">
        <v>99</v>
      </c>
      <c r="B105" s="20" t="s">
        <v>100</v>
      </c>
      <c r="C105" s="17">
        <f t="shared" ca="1" si="5"/>
        <v>617.91999999999996</v>
      </c>
      <c r="D105" s="18">
        <f t="shared" ca="1" si="6"/>
        <v>10</v>
      </c>
      <c r="E105" s="16">
        <f t="shared" ca="1" si="7"/>
        <v>480</v>
      </c>
      <c r="F105" s="19">
        <f t="shared" ca="1" si="8"/>
        <v>390.29</v>
      </c>
      <c r="G105" s="38">
        <f t="shared" ca="1" si="9"/>
        <v>1253.4000000000001</v>
      </c>
    </row>
    <row r="106" spans="1:7" x14ac:dyDescent="0.3">
      <c r="A106" s="16" t="s">
        <v>101</v>
      </c>
      <c r="B106" s="20" t="s">
        <v>100</v>
      </c>
      <c r="C106" s="17">
        <f t="shared" ca="1" si="5"/>
        <v>230.05</v>
      </c>
      <c r="D106" s="18">
        <f t="shared" ca="1" si="6"/>
        <v>1</v>
      </c>
      <c r="E106" s="16">
        <f t="shared" ca="1" si="7"/>
        <v>431</v>
      </c>
      <c r="F106" s="19">
        <f t="shared" ca="1" si="8"/>
        <v>859.64</v>
      </c>
      <c r="G106" s="38">
        <f t="shared" ca="1" si="9"/>
        <v>9906.65</v>
      </c>
    </row>
    <row r="107" spans="1:7" x14ac:dyDescent="0.3">
      <c r="A107" s="16" t="s">
        <v>102</v>
      </c>
      <c r="B107" s="20" t="s">
        <v>100</v>
      </c>
      <c r="C107" s="17">
        <f t="shared" ca="1" si="5"/>
        <v>959.39</v>
      </c>
      <c r="D107" s="18">
        <f t="shared" ca="1" si="6"/>
        <v>9</v>
      </c>
      <c r="E107" s="16">
        <f t="shared" ca="1" si="7"/>
        <v>214</v>
      </c>
      <c r="F107" s="19">
        <f t="shared" ca="1" si="8"/>
        <v>526.19000000000005</v>
      </c>
      <c r="G107" s="38">
        <f t="shared" ca="1" si="9"/>
        <v>6998.39</v>
      </c>
    </row>
    <row r="108" spans="1:7" x14ac:dyDescent="0.3">
      <c r="A108" s="16" t="s">
        <v>103</v>
      </c>
      <c r="B108" s="20" t="s">
        <v>104</v>
      </c>
      <c r="C108" s="17">
        <f t="shared" ca="1" si="5"/>
        <v>939.94</v>
      </c>
      <c r="D108" s="18">
        <f t="shared" ca="1" si="6"/>
        <v>6</v>
      </c>
      <c r="E108" s="16">
        <f t="shared" ca="1" si="7"/>
        <v>175</v>
      </c>
      <c r="F108" s="19">
        <f t="shared" ca="1" si="8"/>
        <v>780.2</v>
      </c>
      <c r="G108" s="38">
        <f t="shared" ca="1" si="9"/>
        <v>8734.9</v>
      </c>
    </row>
    <row r="109" spans="1:7" x14ac:dyDescent="0.3">
      <c r="A109" s="16" t="s">
        <v>105</v>
      </c>
      <c r="B109" s="20" t="s">
        <v>100</v>
      </c>
      <c r="C109" s="17">
        <f t="shared" ca="1" si="5"/>
        <v>66.209999999999994</v>
      </c>
      <c r="D109" s="18">
        <f t="shared" ca="1" si="6"/>
        <v>3</v>
      </c>
      <c r="E109" s="16">
        <f t="shared" ca="1" si="7"/>
        <v>381</v>
      </c>
      <c r="F109" s="19">
        <f t="shared" ca="1" si="8"/>
        <v>675.91</v>
      </c>
      <c r="G109" s="38">
        <f t="shared" ca="1" si="9"/>
        <v>3436.82</v>
      </c>
    </row>
    <row r="110" spans="1:7" x14ac:dyDescent="0.3">
      <c r="A110" s="16" t="s">
        <v>106</v>
      </c>
      <c r="B110" s="20" t="s">
        <v>100</v>
      </c>
      <c r="C110" s="17">
        <f t="shared" ca="1" si="5"/>
        <v>134.63999999999999</v>
      </c>
      <c r="D110" s="18">
        <f t="shared" ca="1" si="6"/>
        <v>8</v>
      </c>
      <c r="E110" s="16">
        <f t="shared" ca="1" si="7"/>
        <v>411</v>
      </c>
      <c r="F110" s="19">
        <f t="shared" ca="1" si="8"/>
        <v>120.6</v>
      </c>
      <c r="G110" s="38">
        <f t="shared" ca="1" si="9"/>
        <v>8983.43</v>
      </c>
    </row>
    <row r="111" spans="1:7" x14ac:dyDescent="0.3">
      <c r="A111" s="16" t="s">
        <v>107</v>
      </c>
      <c r="B111" s="20" t="s">
        <v>108</v>
      </c>
      <c r="C111" s="17">
        <f t="shared" ca="1" si="5"/>
        <v>324.16000000000003</v>
      </c>
      <c r="D111" s="18">
        <f t="shared" ca="1" si="6"/>
        <v>5</v>
      </c>
      <c r="E111" s="16">
        <f t="shared" ca="1" si="7"/>
        <v>449</v>
      </c>
      <c r="F111" s="19">
        <f t="shared" ca="1" si="8"/>
        <v>73.069999999999993</v>
      </c>
      <c r="G111" s="38">
        <f t="shared" ca="1" si="9"/>
        <v>4753.1400000000003</v>
      </c>
    </row>
    <row r="112" spans="1:7" x14ac:dyDescent="0.3">
      <c r="A112" s="16" t="s">
        <v>109</v>
      </c>
      <c r="B112" s="20" t="s">
        <v>110</v>
      </c>
      <c r="C112" s="17">
        <f t="shared" ca="1" si="5"/>
        <v>7.94</v>
      </c>
      <c r="D112" s="18">
        <f t="shared" ca="1" si="6"/>
        <v>4</v>
      </c>
      <c r="E112" s="16">
        <f t="shared" ca="1" si="7"/>
        <v>99</v>
      </c>
      <c r="F112" s="19">
        <f t="shared" ca="1" si="8"/>
        <v>423.47</v>
      </c>
      <c r="G112" s="38">
        <f t="shared" ca="1" si="9"/>
        <v>6120.9</v>
      </c>
    </row>
    <row r="113" spans="1:7" x14ac:dyDescent="0.3">
      <c r="A113" s="16" t="s">
        <v>111</v>
      </c>
      <c r="B113" s="20" t="s">
        <v>112</v>
      </c>
      <c r="C113" s="17">
        <f t="shared" ca="1" si="5"/>
        <v>951.76</v>
      </c>
      <c r="D113" s="18">
        <f t="shared" ca="1" si="6"/>
        <v>6</v>
      </c>
      <c r="E113" s="16">
        <f t="shared" ca="1" si="7"/>
        <v>324</v>
      </c>
      <c r="F113" s="19">
        <f t="shared" ca="1" si="8"/>
        <v>869.24</v>
      </c>
      <c r="G113" s="38">
        <f t="shared" ca="1" si="9"/>
        <v>8417.49</v>
      </c>
    </row>
    <row r="114" spans="1:7" x14ac:dyDescent="0.3">
      <c r="A114" s="16" t="s">
        <v>102</v>
      </c>
      <c r="B114" s="20" t="s">
        <v>100</v>
      </c>
      <c r="C114" s="17">
        <f t="shared" ca="1" si="5"/>
        <v>92.4</v>
      </c>
      <c r="D114" s="18">
        <f t="shared" ca="1" si="6"/>
        <v>10</v>
      </c>
      <c r="E114" s="16">
        <f t="shared" ca="1" si="7"/>
        <v>372</v>
      </c>
      <c r="F114" s="19">
        <f t="shared" ca="1" si="8"/>
        <v>306.91000000000003</v>
      </c>
      <c r="G114" s="38">
        <f t="shared" ca="1" si="9"/>
        <v>5253.2</v>
      </c>
    </row>
    <row r="115" spans="1:7" x14ac:dyDescent="0.3">
      <c r="A115" s="16" t="s">
        <v>113</v>
      </c>
      <c r="B115" s="20" t="s">
        <v>98</v>
      </c>
      <c r="C115" s="17">
        <f t="shared" ca="1" si="5"/>
        <v>295.07</v>
      </c>
      <c r="D115" s="18">
        <f t="shared" ca="1" si="6"/>
        <v>9</v>
      </c>
      <c r="E115" s="16">
        <f t="shared" ca="1" si="7"/>
        <v>445</v>
      </c>
      <c r="F115" s="19">
        <f t="shared" ca="1" si="8"/>
        <v>354.35</v>
      </c>
      <c r="G115" s="38">
        <f t="shared" ca="1" si="9"/>
        <v>325.54000000000002</v>
      </c>
    </row>
    <row r="116" spans="1:7" x14ac:dyDescent="0.3">
      <c r="A116" s="16" t="s">
        <v>114</v>
      </c>
      <c r="B116" s="20" t="s">
        <v>96</v>
      </c>
      <c r="C116" s="17">
        <f t="shared" ca="1" si="5"/>
        <v>810.06</v>
      </c>
      <c r="D116" s="18">
        <f t="shared" ca="1" si="6"/>
        <v>11</v>
      </c>
      <c r="E116" s="16">
        <f t="shared" ca="1" si="7"/>
        <v>292</v>
      </c>
      <c r="F116" s="19">
        <f t="shared" ca="1" si="8"/>
        <v>265.92</v>
      </c>
      <c r="G116" s="38">
        <f t="shared" ca="1" si="9"/>
        <v>9159.65</v>
      </c>
    </row>
    <row r="117" spans="1:7" x14ac:dyDescent="0.3">
      <c r="A117" s="16" t="s">
        <v>111</v>
      </c>
      <c r="B117" s="20" t="s">
        <v>112</v>
      </c>
      <c r="C117" s="17">
        <f t="shared" ca="1" si="5"/>
        <v>609.92999999999995</v>
      </c>
      <c r="D117" s="18">
        <f t="shared" ca="1" si="6"/>
        <v>4</v>
      </c>
      <c r="E117" s="16">
        <f t="shared" ca="1" si="7"/>
        <v>343</v>
      </c>
      <c r="F117" s="19">
        <f t="shared" ca="1" si="8"/>
        <v>614.11</v>
      </c>
      <c r="G117" s="38">
        <f t="shared" ca="1" si="9"/>
        <v>2609.5300000000002</v>
      </c>
    </row>
    <row r="118" spans="1:7" x14ac:dyDescent="0.3">
      <c r="A118" s="16" t="s">
        <v>113</v>
      </c>
      <c r="B118" s="20" t="s">
        <v>98</v>
      </c>
      <c r="C118" s="17">
        <f t="shared" ca="1" si="5"/>
        <v>286.66000000000003</v>
      </c>
      <c r="D118" s="18">
        <f t="shared" ca="1" si="6"/>
        <v>6</v>
      </c>
      <c r="E118" s="16">
        <f t="shared" ca="1" si="7"/>
        <v>375</v>
      </c>
      <c r="F118" s="19">
        <f t="shared" ca="1" si="8"/>
        <v>520.35</v>
      </c>
      <c r="G118" s="38">
        <f t="shared" ca="1" si="9"/>
        <v>4865.08</v>
      </c>
    </row>
    <row r="119" spans="1:7" x14ac:dyDescent="0.3">
      <c r="A119" s="16" t="s">
        <v>105</v>
      </c>
      <c r="B119" s="20" t="s">
        <v>115</v>
      </c>
      <c r="C119" s="17">
        <f t="shared" ca="1" si="5"/>
        <v>454.56</v>
      </c>
      <c r="D119" s="18">
        <f t="shared" ca="1" si="6"/>
        <v>1</v>
      </c>
      <c r="E119" s="16">
        <f t="shared" ca="1" si="7"/>
        <v>310</v>
      </c>
      <c r="F119" s="19">
        <f t="shared" ca="1" si="8"/>
        <v>435.23</v>
      </c>
      <c r="G119" s="38">
        <f t="shared" ca="1" si="9"/>
        <v>8225.86</v>
      </c>
    </row>
    <row r="120" spans="1:7" x14ac:dyDescent="0.3">
      <c r="A120" s="16" t="s">
        <v>116</v>
      </c>
      <c r="B120" s="20" t="s">
        <v>98</v>
      </c>
      <c r="C120" s="17">
        <f t="shared" ca="1" si="5"/>
        <v>81.55</v>
      </c>
      <c r="D120" s="18">
        <f t="shared" ca="1" si="6"/>
        <v>11</v>
      </c>
      <c r="E120" s="16">
        <f t="shared" ca="1" si="7"/>
        <v>143</v>
      </c>
      <c r="F120" s="19">
        <f t="shared" ca="1" si="8"/>
        <v>133.56</v>
      </c>
      <c r="G120" s="38">
        <f t="shared" ca="1" si="9"/>
        <v>2969.93</v>
      </c>
    </row>
    <row r="121" spans="1:7" x14ac:dyDescent="0.3">
      <c r="A121" s="16" t="s">
        <v>117</v>
      </c>
      <c r="B121" s="20" t="s">
        <v>104</v>
      </c>
      <c r="C121" s="17">
        <f t="shared" ca="1" si="5"/>
        <v>236.5</v>
      </c>
      <c r="D121" s="18">
        <f t="shared" ca="1" si="6"/>
        <v>4</v>
      </c>
      <c r="E121" s="16">
        <f t="shared" ca="1" si="7"/>
        <v>372</v>
      </c>
      <c r="F121" s="19">
        <f t="shared" ca="1" si="8"/>
        <v>149.6</v>
      </c>
      <c r="G121" s="38">
        <f t="shared" ca="1" si="9"/>
        <v>6100.66</v>
      </c>
    </row>
    <row r="122" spans="1:7" x14ac:dyDescent="0.3">
      <c r="A122" s="16" t="s">
        <v>118</v>
      </c>
      <c r="B122" s="20" t="s">
        <v>119</v>
      </c>
      <c r="C122" s="17">
        <f t="shared" ca="1" si="5"/>
        <v>309.7</v>
      </c>
      <c r="D122" s="18">
        <f t="shared" ca="1" si="6"/>
        <v>3</v>
      </c>
      <c r="E122" s="16">
        <f t="shared" ca="1" si="7"/>
        <v>140</v>
      </c>
      <c r="F122" s="19">
        <f t="shared" ca="1" si="8"/>
        <v>62.75</v>
      </c>
      <c r="G122" s="38">
        <f t="shared" ca="1" si="9"/>
        <v>5286.06</v>
      </c>
    </row>
    <row r="123" spans="1:7" x14ac:dyDescent="0.3">
      <c r="A123" s="16" t="s">
        <v>414</v>
      </c>
      <c r="B123" s="16" t="s">
        <v>110</v>
      </c>
      <c r="C123" s="17">
        <f t="shared" ca="1" si="5"/>
        <v>187.14</v>
      </c>
      <c r="D123" s="18">
        <f t="shared" ca="1" si="6"/>
        <v>7</v>
      </c>
      <c r="E123" s="16">
        <f t="shared" ca="1" si="7"/>
        <v>51</v>
      </c>
      <c r="F123" s="19">
        <f t="shared" ca="1" si="8"/>
        <v>132.07</v>
      </c>
      <c r="G123" s="38">
        <f t="shared" ca="1" si="9"/>
        <v>7806.03</v>
      </c>
    </row>
    <row r="124" spans="1:7" x14ac:dyDescent="0.3">
      <c r="A124" s="16" t="s">
        <v>414</v>
      </c>
      <c r="B124" s="16" t="s">
        <v>110</v>
      </c>
      <c r="C124" s="17">
        <f t="shared" ca="1" si="5"/>
        <v>851.55</v>
      </c>
      <c r="D124" s="18">
        <f t="shared" ca="1" si="6"/>
        <v>5</v>
      </c>
      <c r="E124" s="16">
        <f t="shared" ca="1" si="7"/>
        <v>51</v>
      </c>
      <c r="F124" s="19">
        <f t="shared" ca="1" si="8"/>
        <v>248.81</v>
      </c>
      <c r="G124" s="38">
        <f t="shared" ca="1" si="9"/>
        <v>6253.04</v>
      </c>
    </row>
    <row r="125" spans="1:7" x14ac:dyDescent="0.3">
      <c r="A125" s="16" t="s">
        <v>92</v>
      </c>
      <c r="B125" s="16" t="s">
        <v>110</v>
      </c>
      <c r="C125" s="17">
        <f t="shared" ca="1" si="5"/>
        <v>459.02</v>
      </c>
      <c r="D125" s="18">
        <f t="shared" ca="1" si="6"/>
        <v>10</v>
      </c>
      <c r="E125" s="16">
        <f t="shared" ca="1" si="7"/>
        <v>246</v>
      </c>
      <c r="F125" s="19">
        <f t="shared" ca="1" si="8"/>
        <v>501.04</v>
      </c>
      <c r="G125" s="38">
        <f t="shared" ca="1" si="9"/>
        <v>8471.66</v>
      </c>
    </row>
  </sheetData>
  <conditionalFormatting sqref="B3:B125">
    <cfRule type="expression" dxfId="0" priority="1">
      <formula>$C$2="Catering Services"</formula>
    </cfRule>
  </conditionalFormatting>
  <dataValidations count="1">
    <dataValidation type="list" allowBlank="1" showInputMessage="1" showErrorMessage="1" sqref="B3:B125" xr:uid="{B19D791B-92FF-4005-8CC6-78EAA272361C}">
      <formula1>INDIRECT("ServiceSheet")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A900-85E1-48FF-BC16-84EAE81885B0}">
  <dimension ref="B3:U144"/>
  <sheetViews>
    <sheetView topLeftCell="J50" zoomScale="70" zoomScaleNormal="70" workbookViewId="0">
      <selection activeCell="K44" sqref="K44"/>
    </sheetView>
  </sheetViews>
  <sheetFormatPr defaultRowHeight="14.4" x14ac:dyDescent="0.3"/>
  <cols>
    <col min="3" max="3" width="15.5546875" customWidth="1"/>
    <col min="7" max="7" width="48" customWidth="1"/>
    <col min="8" max="9" width="8.88671875" customWidth="1"/>
    <col min="11" max="11" width="49.5546875" customWidth="1"/>
    <col min="12" max="12" width="52.88671875" customWidth="1"/>
    <col min="13" max="13" width="28.88671875" customWidth="1"/>
    <col min="14" max="14" width="48.33203125" customWidth="1"/>
    <col min="15" max="15" width="20.44140625" customWidth="1"/>
    <col min="17" max="17" width="34.88671875" customWidth="1"/>
    <col min="18" max="18" width="45.6640625" customWidth="1"/>
    <col min="19" max="19" width="21.88671875" customWidth="1"/>
    <col min="20" max="20" width="22.88671875" customWidth="1"/>
    <col min="21" max="21" width="26.44140625" customWidth="1"/>
  </cols>
  <sheetData>
    <row r="3" spans="2:21" ht="15" thickBot="1" x14ac:dyDescent="0.35">
      <c r="B3" s="41" t="s">
        <v>2</v>
      </c>
      <c r="C3" s="42"/>
      <c r="F3" s="41" t="s">
        <v>5</v>
      </c>
      <c r="G3" s="42"/>
      <c r="J3" s="41" t="s">
        <v>13</v>
      </c>
      <c r="K3" s="42"/>
      <c r="N3" s="41" t="s">
        <v>1</v>
      </c>
      <c r="O3" s="42"/>
      <c r="Q3" s="41" t="s">
        <v>3</v>
      </c>
      <c r="R3" s="42"/>
      <c r="T3" s="41" t="s">
        <v>236</v>
      </c>
      <c r="U3" s="42"/>
    </row>
    <row r="4" spans="2:21" ht="15" thickTop="1" x14ac:dyDescent="0.3">
      <c r="B4" s="1" t="s">
        <v>124</v>
      </c>
      <c r="C4" s="1" t="s">
        <v>125</v>
      </c>
      <c r="F4" s="1" t="s">
        <v>124</v>
      </c>
      <c r="G4" s="1" t="s">
        <v>125</v>
      </c>
      <c r="J4" s="1" t="s">
        <v>124</v>
      </c>
      <c r="K4" s="1" t="s">
        <v>125</v>
      </c>
      <c r="N4" s="1" t="s">
        <v>124</v>
      </c>
      <c r="O4" s="1" t="s">
        <v>125</v>
      </c>
      <c r="Q4" s="1" t="s">
        <v>124</v>
      </c>
      <c r="R4" s="1" t="s">
        <v>125</v>
      </c>
      <c r="T4" s="1" t="s">
        <v>124</v>
      </c>
      <c r="U4" s="1" t="s">
        <v>125</v>
      </c>
    </row>
    <row r="5" spans="2:21" ht="15" x14ac:dyDescent="0.3">
      <c r="B5" s="9">
        <f>ROW()-4</f>
        <v>1</v>
      </c>
      <c r="C5" s="10" t="s">
        <v>126</v>
      </c>
      <c r="F5" s="9">
        <f>ROW()-4</f>
        <v>1</v>
      </c>
      <c r="G5" s="10" t="s">
        <v>24</v>
      </c>
      <c r="H5" s="10"/>
      <c r="J5" s="9">
        <f>ROW()-4</f>
        <v>1</v>
      </c>
      <c r="K5" s="10" t="s">
        <v>25</v>
      </c>
      <c r="N5" s="9">
        <f>ROW()-4</f>
        <v>1</v>
      </c>
      <c r="O5" s="24" t="s">
        <v>127</v>
      </c>
      <c r="Q5" s="9">
        <f>ROW()-4</f>
        <v>1</v>
      </c>
      <c r="R5" s="10" t="s">
        <v>128</v>
      </c>
      <c r="T5" s="9">
        <f>ROW()-4</f>
        <v>1</v>
      </c>
      <c r="U5" s="10" t="s">
        <v>128</v>
      </c>
    </row>
    <row r="6" spans="2:21" ht="15" x14ac:dyDescent="0.3">
      <c r="B6" s="9">
        <f t="shared" ref="B6:B19" si="0">ROW()-4</f>
        <v>2</v>
      </c>
      <c r="C6" s="10" t="s">
        <v>129</v>
      </c>
      <c r="F6" s="9">
        <f t="shared" ref="F6:F69" si="1">ROW()-4</f>
        <v>2</v>
      </c>
      <c r="G6" s="10" t="s">
        <v>26</v>
      </c>
      <c r="J6" s="9">
        <f t="shared" ref="J6:J35" si="2">ROW()-4</f>
        <v>2</v>
      </c>
      <c r="K6" s="10" t="s">
        <v>27</v>
      </c>
      <c r="N6" s="9">
        <f t="shared" ref="N6:N28" si="3">ROW()-4</f>
        <v>2</v>
      </c>
      <c r="O6" s="24" t="s">
        <v>130</v>
      </c>
      <c r="Q6" s="9">
        <f t="shared" ref="Q6:Q24" si="4">ROW()-4</f>
        <v>2</v>
      </c>
      <c r="R6" s="10" t="s">
        <v>131</v>
      </c>
      <c r="T6" s="9">
        <f t="shared" ref="T6:T24" si="5">ROW()-4</f>
        <v>2</v>
      </c>
      <c r="U6" s="10" t="s">
        <v>131</v>
      </c>
    </row>
    <row r="7" spans="2:21" ht="15" x14ac:dyDescent="0.3">
      <c r="B7" s="9">
        <f t="shared" si="0"/>
        <v>3</v>
      </c>
      <c r="C7" s="10" t="s">
        <v>132</v>
      </c>
      <c r="F7" s="9">
        <f t="shared" si="1"/>
        <v>3</v>
      </c>
      <c r="G7" s="10" t="s">
        <v>28</v>
      </c>
      <c r="J7" s="9">
        <f t="shared" si="2"/>
        <v>3</v>
      </c>
      <c r="K7" s="10" t="s">
        <v>29</v>
      </c>
      <c r="N7" s="9">
        <f t="shared" si="3"/>
        <v>3</v>
      </c>
      <c r="O7" s="24" t="s">
        <v>133</v>
      </c>
      <c r="Q7" s="9">
        <f t="shared" si="4"/>
        <v>3</v>
      </c>
      <c r="R7" s="10" t="s">
        <v>134</v>
      </c>
      <c r="T7" s="9">
        <f t="shared" si="5"/>
        <v>3</v>
      </c>
      <c r="U7" s="10" t="s">
        <v>134</v>
      </c>
    </row>
    <row r="8" spans="2:21" ht="15" x14ac:dyDescent="0.3">
      <c r="B8" s="9">
        <f t="shared" si="0"/>
        <v>4</v>
      </c>
      <c r="C8" s="10" t="s">
        <v>135</v>
      </c>
      <c r="F8" s="9">
        <f t="shared" si="1"/>
        <v>4</v>
      </c>
      <c r="G8" s="10" t="s">
        <v>30</v>
      </c>
      <c r="J8" s="9">
        <f t="shared" si="2"/>
        <v>4</v>
      </c>
      <c r="K8" s="10" t="s">
        <v>31</v>
      </c>
      <c r="N8" s="9">
        <f t="shared" si="3"/>
        <v>4</v>
      </c>
      <c r="O8" s="24" t="s">
        <v>136</v>
      </c>
      <c r="Q8" s="9">
        <f t="shared" si="4"/>
        <v>4</v>
      </c>
      <c r="R8" s="10" t="s">
        <v>137</v>
      </c>
      <c r="T8" s="9">
        <f t="shared" si="5"/>
        <v>4</v>
      </c>
      <c r="U8" s="10" t="s">
        <v>137</v>
      </c>
    </row>
    <row r="9" spans="2:21" ht="15" x14ac:dyDescent="0.3">
      <c r="B9" s="9">
        <f t="shared" si="0"/>
        <v>5</v>
      </c>
      <c r="C9" s="10" t="s">
        <v>138</v>
      </c>
      <c r="F9" s="9">
        <f t="shared" si="1"/>
        <v>5</v>
      </c>
      <c r="G9" s="10" t="s">
        <v>32</v>
      </c>
      <c r="J9" s="9">
        <f t="shared" si="2"/>
        <v>5</v>
      </c>
      <c r="K9" t="s">
        <v>33</v>
      </c>
      <c r="N9" s="9">
        <f t="shared" si="3"/>
        <v>5</v>
      </c>
      <c r="O9" s="24" t="s">
        <v>139</v>
      </c>
      <c r="Q9" s="9">
        <f t="shared" si="4"/>
        <v>5</v>
      </c>
      <c r="R9" s="10" t="s">
        <v>140</v>
      </c>
      <c r="T9" s="9">
        <f t="shared" si="5"/>
        <v>5</v>
      </c>
      <c r="U9" s="10" t="s">
        <v>140</v>
      </c>
    </row>
    <row r="10" spans="2:21" ht="15" x14ac:dyDescent="0.3">
      <c r="B10" s="9">
        <f t="shared" si="0"/>
        <v>6</v>
      </c>
      <c r="C10" s="10" t="s">
        <v>141</v>
      </c>
      <c r="F10" s="9">
        <f t="shared" si="1"/>
        <v>6</v>
      </c>
      <c r="G10" s="10" t="s">
        <v>34</v>
      </c>
      <c r="J10" s="9">
        <f t="shared" si="2"/>
        <v>6</v>
      </c>
      <c r="K10" s="10" t="s">
        <v>35</v>
      </c>
      <c r="N10" s="9">
        <f t="shared" si="3"/>
        <v>6</v>
      </c>
      <c r="O10" s="24" t="s">
        <v>142</v>
      </c>
      <c r="Q10" s="9">
        <f t="shared" si="4"/>
        <v>6</v>
      </c>
      <c r="R10" s="10" t="s">
        <v>143</v>
      </c>
      <c r="T10" s="9">
        <f t="shared" si="5"/>
        <v>6</v>
      </c>
      <c r="U10" s="10" t="s">
        <v>143</v>
      </c>
    </row>
    <row r="11" spans="2:21" ht="15" x14ac:dyDescent="0.3">
      <c r="B11" s="9">
        <f t="shared" si="0"/>
        <v>7</v>
      </c>
      <c r="C11" s="10" t="s">
        <v>144</v>
      </c>
      <c r="F11" s="9">
        <f t="shared" si="1"/>
        <v>7</v>
      </c>
      <c r="G11" s="10" t="s">
        <v>36</v>
      </c>
      <c r="J11" s="9">
        <f t="shared" si="2"/>
        <v>7</v>
      </c>
      <c r="K11" t="s">
        <v>37</v>
      </c>
      <c r="N11" s="9">
        <f t="shared" si="3"/>
        <v>7</v>
      </c>
      <c r="O11" s="24" t="s">
        <v>145</v>
      </c>
      <c r="Q11" s="9">
        <f t="shared" si="4"/>
        <v>7</v>
      </c>
      <c r="R11" s="10" t="s">
        <v>146</v>
      </c>
      <c r="T11" s="9">
        <f t="shared" si="5"/>
        <v>7</v>
      </c>
      <c r="U11" s="10" t="s">
        <v>146</v>
      </c>
    </row>
    <row r="12" spans="2:21" ht="15" x14ac:dyDescent="0.3">
      <c r="B12" s="9">
        <f t="shared" si="0"/>
        <v>8</v>
      </c>
      <c r="C12" s="10" t="s">
        <v>147</v>
      </c>
      <c r="F12" s="9">
        <f t="shared" si="1"/>
        <v>8</v>
      </c>
      <c r="G12" s="10" t="s">
        <v>38</v>
      </c>
      <c r="J12" s="9">
        <f t="shared" si="2"/>
        <v>8</v>
      </c>
      <c r="K12" t="s">
        <v>39</v>
      </c>
      <c r="N12" s="9">
        <f t="shared" si="3"/>
        <v>8</v>
      </c>
      <c r="O12" s="24" t="s">
        <v>148</v>
      </c>
      <c r="Q12" s="9">
        <f t="shared" si="4"/>
        <v>8</v>
      </c>
      <c r="R12" s="10" t="s">
        <v>149</v>
      </c>
      <c r="T12" s="9">
        <f t="shared" si="5"/>
        <v>8</v>
      </c>
      <c r="U12" s="10" t="s">
        <v>149</v>
      </c>
    </row>
    <row r="13" spans="2:21" ht="15" x14ac:dyDescent="0.3">
      <c r="B13" s="9">
        <f t="shared" si="0"/>
        <v>9</v>
      </c>
      <c r="C13" s="10" t="s">
        <v>150</v>
      </c>
      <c r="F13" s="9">
        <f t="shared" si="1"/>
        <v>9</v>
      </c>
      <c r="G13" s="10" t="s">
        <v>40</v>
      </c>
      <c r="J13" s="9">
        <f t="shared" si="2"/>
        <v>9</v>
      </c>
      <c r="K13" t="s">
        <v>41</v>
      </c>
      <c r="N13" s="9">
        <f t="shared" si="3"/>
        <v>9</v>
      </c>
      <c r="O13" s="24" t="s">
        <v>151</v>
      </c>
      <c r="Q13" s="9">
        <f t="shared" si="4"/>
        <v>9</v>
      </c>
      <c r="R13" s="10" t="s">
        <v>152</v>
      </c>
      <c r="T13" s="9">
        <f t="shared" si="5"/>
        <v>9</v>
      </c>
      <c r="U13" s="10" t="s">
        <v>152</v>
      </c>
    </row>
    <row r="14" spans="2:21" ht="15" x14ac:dyDescent="0.3">
      <c r="B14" s="9">
        <f t="shared" si="0"/>
        <v>10</v>
      </c>
      <c r="C14" s="10" t="s">
        <v>153</v>
      </c>
      <c r="F14" s="9">
        <f t="shared" si="1"/>
        <v>10</v>
      </c>
      <c r="G14" s="10" t="s">
        <v>42</v>
      </c>
      <c r="J14" s="9">
        <f t="shared" si="2"/>
        <v>10</v>
      </c>
      <c r="K14" t="s">
        <v>43</v>
      </c>
      <c r="N14" s="9">
        <f t="shared" si="3"/>
        <v>10</v>
      </c>
      <c r="O14" s="24" t="s">
        <v>154</v>
      </c>
      <c r="Q14" s="9">
        <f t="shared" si="4"/>
        <v>10</v>
      </c>
      <c r="R14" s="10" t="s">
        <v>155</v>
      </c>
      <c r="T14" s="9">
        <f t="shared" si="5"/>
        <v>10</v>
      </c>
      <c r="U14" s="10" t="s">
        <v>155</v>
      </c>
    </row>
    <row r="15" spans="2:21" ht="15" x14ac:dyDescent="0.3">
      <c r="B15" s="9">
        <f t="shared" si="0"/>
        <v>11</v>
      </c>
      <c r="C15" s="10" t="s">
        <v>156</v>
      </c>
      <c r="F15" s="9">
        <f t="shared" si="1"/>
        <v>11</v>
      </c>
      <c r="G15" s="10" t="s">
        <v>44</v>
      </c>
      <c r="J15" s="9">
        <f t="shared" si="2"/>
        <v>11</v>
      </c>
      <c r="K15" t="s">
        <v>45</v>
      </c>
      <c r="N15" s="9">
        <f t="shared" si="3"/>
        <v>11</v>
      </c>
      <c r="O15" s="24" t="s">
        <v>157</v>
      </c>
      <c r="Q15" s="9">
        <f t="shared" si="4"/>
        <v>11</v>
      </c>
      <c r="R15" s="10" t="s">
        <v>158</v>
      </c>
      <c r="T15" s="9">
        <f t="shared" si="5"/>
        <v>11</v>
      </c>
      <c r="U15" s="10" t="s">
        <v>158</v>
      </c>
    </row>
    <row r="16" spans="2:21" ht="15" x14ac:dyDescent="0.3">
      <c r="B16" s="9">
        <f t="shared" si="0"/>
        <v>12</v>
      </c>
      <c r="C16" s="10" t="s">
        <v>159</v>
      </c>
      <c r="F16" s="9">
        <f t="shared" si="1"/>
        <v>12</v>
      </c>
      <c r="G16" s="10" t="s">
        <v>46</v>
      </c>
      <c r="J16" s="9">
        <f t="shared" si="2"/>
        <v>12</v>
      </c>
      <c r="K16" s="10" t="s">
        <v>47</v>
      </c>
      <c r="N16" s="9">
        <f t="shared" si="3"/>
        <v>12</v>
      </c>
      <c r="O16" s="24" t="s">
        <v>160</v>
      </c>
      <c r="Q16" s="9">
        <f t="shared" si="4"/>
        <v>12</v>
      </c>
      <c r="R16" s="10" t="s">
        <v>146</v>
      </c>
      <c r="T16" s="9">
        <f t="shared" si="5"/>
        <v>12</v>
      </c>
      <c r="U16" s="10" t="s">
        <v>146</v>
      </c>
    </row>
    <row r="17" spans="2:21" ht="15" x14ac:dyDescent="0.3">
      <c r="B17" s="9">
        <f t="shared" si="0"/>
        <v>13</v>
      </c>
      <c r="C17" s="10" t="s">
        <v>161</v>
      </c>
      <c r="F17" s="9">
        <f t="shared" si="1"/>
        <v>13</v>
      </c>
      <c r="G17" s="10" t="s">
        <v>48</v>
      </c>
      <c r="J17" s="9">
        <f t="shared" si="2"/>
        <v>13</v>
      </c>
      <c r="K17" s="10" t="s">
        <v>49</v>
      </c>
      <c r="N17" s="9">
        <f t="shared" si="3"/>
        <v>13</v>
      </c>
      <c r="O17" s="24" t="s">
        <v>162</v>
      </c>
      <c r="Q17" s="9">
        <f t="shared" si="4"/>
        <v>13</v>
      </c>
      <c r="R17" s="10" t="s">
        <v>163</v>
      </c>
      <c r="T17" s="9">
        <f t="shared" si="5"/>
        <v>13</v>
      </c>
      <c r="U17" s="10" t="s">
        <v>163</v>
      </c>
    </row>
    <row r="18" spans="2:21" ht="15" x14ac:dyDescent="0.3">
      <c r="B18" s="9">
        <f t="shared" si="0"/>
        <v>14</v>
      </c>
      <c r="C18" s="10" t="s">
        <v>164</v>
      </c>
      <c r="F18" s="9">
        <f t="shared" si="1"/>
        <v>14</v>
      </c>
      <c r="G18" s="10" t="s">
        <v>50</v>
      </c>
      <c r="J18" s="9">
        <f t="shared" si="2"/>
        <v>14</v>
      </c>
      <c r="K18" s="10" t="s">
        <v>51</v>
      </c>
      <c r="N18" s="9">
        <f t="shared" si="3"/>
        <v>14</v>
      </c>
      <c r="O18" s="24" t="s">
        <v>165</v>
      </c>
      <c r="Q18" s="9">
        <f t="shared" si="4"/>
        <v>14</v>
      </c>
      <c r="R18" s="10" t="s">
        <v>166</v>
      </c>
      <c r="T18" s="9">
        <f t="shared" si="5"/>
        <v>14</v>
      </c>
      <c r="U18" s="10" t="s">
        <v>166</v>
      </c>
    </row>
    <row r="19" spans="2:21" ht="15" x14ac:dyDescent="0.3">
      <c r="B19" s="9">
        <f t="shared" si="0"/>
        <v>15</v>
      </c>
      <c r="C19" s="10" t="s">
        <v>167</v>
      </c>
      <c r="F19" s="9">
        <f t="shared" si="1"/>
        <v>15</v>
      </c>
      <c r="G19" s="10" t="s">
        <v>52</v>
      </c>
      <c r="J19" s="9">
        <f t="shared" si="2"/>
        <v>15</v>
      </c>
      <c r="K19" s="10" t="s">
        <v>53</v>
      </c>
      <c r="N19" s="9">
        <f t="shared" si="3"/>
        <v>15</v>
      </c>
      <c r="O19" s="24" t="s">
        <v>168</v>
      </c>
      <c r="Q19" s="9">
        <f t="shared" si="4"/>
        <v>15</v>
      </c>
      <c r="R19" s="10" t="s">
        <v>169</v>
      </c>
      <c r="T19" s="9">
        <f t="shared" si="5"/>
        <v>15</v>
      </c>
      <c r="U19" s="10" t="s">
        <v>169</v>
      </c>
    </row>
    <row r="20" spans="2:21" ht="15" x14ac:dyDescent="0.3">
      <c r="B20" s="9" t="s">
        <v>12</v>
      </c>
      <c r="C20">
        <f>SUBTOTAL(103,tbInvoiceNO[Figure])</f>
        <v>15</v>
      </c>
      <c r="F20" s="9">
        <f t="shared" si="1"/>
        <v>16</v>
      </c>
      <c r="G20" s="10" t="s">
        <v>54</v>
      </c>
      <c r="J20" s="9">
        <f t="shared" si="2"/>
        <v>16</v>
      </c>
      <c r="K20" s="10" t="s">
        <v>55</v>
      </c>
      <c r="N20" s="9">
        <f t="shared" si="3"/>
        <v>16</v>
      </c>
      <c r="O20" s="24" t="s">
        <v>170</v>
      </c>
      <c r="Q20" s="9">
        <f t="shared" si="4"/>
        <v>16</v>
      </c>
      <c r="R20" s="10" t="s">
        <v>171</v>
      </c>
      <c r="T20" s="9">
        <f t="shared" si="5"/>
        <v>16</v>
      </c>
      <c r="U20" s="10" t="s">
        <v>171</v>
      </c>
    </row>
    <row r="21" spans="2:21" ht="15" x14ac:dyDescent="0.3">
      <c r="F21" s="9">
        <f t="shared" si="1"/>
        <v>17</v>
      </c>
      <c r="G21" s="10" t="s">
        <v>56</v>
      </c>
      <c r="J21" s="9">
        <f t="shared" si="2"/>
        <v>17</v>
      </c>
      <c r="K21" s="10" t="s">
        <v>57</v>
      </c>
      <c r="N21" s="9">
        <f t="shared" si="3"/>
        <v>17</v>
      </c>
      <c r="O21" s="24" t="s">
        <v>172</v>
      </c>
      <c r="Q21" s="9">
        <f t="shared" si="4"/>
        <v>17</v>
      </c>
      <c r="R21" s="10" t="s">
        <v>173</v>
      </c>
      <c r="T21" s="9">
        <f t="shared" si="5"/>
        <v>17</v>
      </c>
      <c r="U21" s="10" t="s">
        <v>173</v>
      </c>
    </row>
    <row r="22" spans="2:21" ht="15.6" thickBot="1" x14ac:dyDescent="0.35">
      <c r="B22" s="41" t="s">
        <v>4</v>
      </c>
      <c r="C22" s="42"/>
      <c r="F22" s="9">
        <f t="shared" si="1"/>
        <v>18</v>
      </c>
      <c r="G22" s="10" t="s">
        <v>58</v>
      </c>
      <c r="J22" s="9">
        <f t="shared" si="2"/>
        <v>18</v>
      </c>
      <c r="K22" s="10" t="s">
        <v>59</v>
      </c>
      <c r="N22" s="9">
        <f t="shared" si="3"/>
        <v>18</v>
      </c>
      <c r="O22" s="24" t="s">
        <v>148</v>
      </c>
      <c r="Q22" s="9">
        <f t="shared" si="4"/>
        <v>18</v>
      </c>
      <c r="R22" s="10" t="s">
        <v>174</v>
      </c>
      <c r="T22" s="9">
        <f t="shared" si="5"/>
        <v>18</v>
      </c>
      <c r="U22" s="10" t="s">
        <v>174</v>
      </c>
    </row>
    <row r="23" spans="2:21" ht="15.6" thickTop="1" x14ac:dyDescent="0.3">
      <c r="B23" s="1" t="s">
        <v>124</v>
      </c>
      <c r="C23" s="1" t="s">
        <v>125</v>
      </c>
      <c r="F23" s="9">
        <f t="shared" si="1"/>
        <v>19</v>
      </c>
      <c r="G23" s="10" t="s">
        <v>58</v>
      </c>
      <c r="J23" s="9">
        <f t="shared" si="2"/>
        <v>19</v>
      </c>
      <c r="K23" s="10" t="s">
        <v>60</v>
      </c>
      <c r="N23" s="9">
        <f t="shared" si="3"/>
        <v>19</v>
      </c>
      <c r="O23" s="24" t="s">
        <v>175</v>
      </c>
      <c r="Q23" s="9">
        <f t="shared" si="4"/>
        <v>19</v>
      </c>
      <c r="R23" s="10" t="s">
        <v>176</v>
      </c>
      <c r="T23" s="9">
        <f t="shared" si="5"/>
        <v>19</v>
      </c>
      <c r="U23" s="10" t="s">
        <v>176</v>
      </c>
    </row>
    <row r="24" spans="2:21" ht="15" x14ac:dyDescent="0.3">
      <c r="B24" s="9">
        <f t="shared" ref="B24:B38" si="6">ROW()-23</f>
        <v>1</v>
      </c>
      <c r="C24" s="10" t="s">
        <v>177</v>
      </c>
      <c r="F24" s="9">
        <f t="shared" si="1"/>
        <v>20</v>
      </c>
      <c r="G24" s="10" t="s">
        <v>61</v>
      </c>
      <c r="J24" s="9">
        <f t="shared" si="2"/>
        <v>20</v>
      </c>
      <c r="K24" s="10" t="s">
        <v>62</v>
      </c>
      <c r="N24" s="9">
        <f t="shared" si="3"/>
        <v>20</v>
      </c>
      <c r="O24" s="24" t="s">
        <v>178</v>
      </c>
      <c r="Q24" s="9">
        <f t="shared" si="4"/>
        <v>20</v>
      </c>
      <c r="R24" s="10" t="s">
        <v>179</v>
      </c>
      <c r="T24" s="9">
        <f t="shared" si="5"/>
        <v>20</v>
      </c>
      <c r="U24" s="10" t="s">
        <v>179</v>
      </c>
    </row>
    <row r="25" spans="2:21" ht="15" x14ac:dyDescent="0.3">
      <c r="B25" s="9">
        <f t="shared" si="6"/>
        <v>2</v>
      </c>
      <c r="C25" s="10" t="s">
        <v>180</v>
      </c>
      <c r="F25" s="9">
        <f t="shared" si="1"/>
        <v>21</v>
      </c>
      <c r="G25" s="10" t="s">
        <v>63</v>
      </c>
      <c r="J25" s="9">
        <f t="shared" si="2"/>
        <v>21</v>
      </c>
      <c r="K25" s="10" t="s">
        <v>64</v>
      </c>
      <c r="N25" s="9">
        <f t="shared" si="3"/>
        <v>21</v>
      </c>
      <c r="O25" s="24" t="s">
        <v>181</v>
      </c>
      <c r="Q25" s="9" t="s">
        <v>12</v>
      </c>
      <c r="R25">
        <f>SUBTOTAL(103,tbContactDetails[Figure])</f>
        <v>20</v>
      </c>
      <c r="T25" s="9" t="s">
        <v>12</v>
      </c>
      <c r="U25">
        <f>SUBTOTAL(103,tbSenders_ContactDetails[Figure])</f>
        <v>20</v>
      </c>
    </row>
    <row r="26" spans="2:21" ht="15" x14ac:dyDescent="0.3">
      <c r="B26" s="9">
        <f t="shared" si="6"/>
        <v>3</v>
      </c>
      <c r="C26" s="10" t="s">
        <v>182</v>
      </c>
      <c r="F26" s="9">
        <f t="shared" si="1"/>
        <v>22</v>
      </c>
      <c r="G26" s="10" t="s">
        <v>65</v>
      </c>
      <c r="J26" s="9">
        <f t="shared" si="2"/>
        <v>22</v>
      </c>
      <c r="K26" s="10" t="s">
        <v>66</v>
      </c>
      <c r="N26" s="9">
        <f t="shared" si="3"/>
        <v>22</v>
      </c>
      <c r="O26" s="24" t="s">
        <v>172</v>
      </c>
    </row>
    <row r="27" spans="2:21" ht="15.6" thickBot="1" x14ac:dyDescent="0.35">
      <c r="B27" s="9">
        <f t="shared" si="6"/>
        <v>4</v>
      </c>
      <c r="C27" s="10" t="s">
        <v>183</v>
      </c>
      <c r="F27" s="9">
        <f t="shared" si="1"/>
        <v>23</v>
      </c>
      <c r="G27" s="10" t="s">
        <v>67</v>
      </c>
      <c r="J27" s="9">
        <f t="shared" si="2"/>
        <v>23</v>
      </c>
      <c r="K27" s="10" t="s">
        <v>68</v>
      </c>
      <c r="N27" s="9">
        <f t="shared" si="3"/>
        <v>23</v>
      </c>
      <c r="O27" s="12" t="s">
        <v>151</v>
      </c>
      <c r="R27" s="41" t="s">
        <v>184</v>
      </c>
      <c r="S27" s="42"/>
    </row>
    <row r="28" spans="2:21" ht="15.6" thickTop="1" x14ac:dyDescent="0.3">
      <c r="B28" s="9">
        <f t="shared" si="6"/>
        <v>5</v>
      </c>
      <c r="C28" s="10" t="s">
        <v>185</v>
      </c>
      <c r="F28" s="9">
        <f t="shared" si="1"/>
        <v>24</v>
      </c>
      <c r="G28" s="10" t="s">
        <v>69</v>
      </c>
      <c r="J28" s="9">
        <f t="shared" si="2"/>
        <v>24</v>
      </c>
      <c r="K28" t="s">
        <v>70</v>
      </c>
      <c r="N28" s="9">
        <f t="shared" si="3"/>
        <v>24</v>
      </c>
      <c r="O28" s="12" t="s">
        <v>157</v>
      </c>
      <c r="R28" s="1" t="s">
        <v>124</v>
      </c>
      <c r="S28" s="1" t="s">
        <v>125</v>
      </c>
    </row>
    <row r="29" spans="2:21" x14ac:dyDescent="0.3">
      <c r="B29" s="9">
        <f t="shared" si="6"/>
        <v>6</v>
      </c>
      <c r="C29" s="10" t="s">
        <v>186</v>
      </c>
      <c r="F29" s="9">
        <f t="shared" si="1"/>
        <v>25</v>
      </c>
      <c r="G29" s="10" t="s">
        <v>71</v>
      </c>
      <c r="J29" s="9">
        <f t="shared" si="2"/>
        <v>25</v>
      </c>
      <c r="K29" t="s">
        <v>72</v>
      </c>
      <c r="N29" s="9" t="s">
        <v>12</v>
      </c>
      <c r="O29">
        <f>SUBTOTAL(103,tbDate[Figure])</f>
        <v>24</v>
      </c>
      <c r="R29" s="9">
        <f t="shared" ref="R29:R35" si="7">ROW()-28</f>
        <v>1</v>
      </c>
      <c r="S29" s="22" t="s">
        <v>88</v>
      </c>
    </row>
    <row r="30" spans="2:21" ht="15" thickBot="1" x14ac:dyDescent="0.35">
      <c r="B30" s="9">
        <f t="shared" si="6"/>
        <v>7</v>
      </c>
      <c r="C30" s="10" t="s">
        <v>187</v>
      </c>
      <c r="F30" s="9">
        <f t="shared" si="1"/>
        <v>26</v>
      </c>
      <c r="G30" t="s">
        <v>73</v>
      </c>
      <c r="J30" s="9">
        <f t="shared" si="2"/>
        <v>26</v>
      </c>
      <c r="K30" s="10" t="s">
        <v>74</v>
      </c>
      <c r="R30" s="9">
        <f t="shared" si="7"/>
        <v>2</v>
      </c>
      <c r="S30" s="22" t="s">
        <v>188</v>
      </c>
    </row>
    <row r="31" spans="2:21" ht="15.6" thickTop="1" thickBot="1" x14ac:dyDescent="0.35">
      <c r="B31" s="9">
        <f t="shared" si="6"/>
        <v>8</v>
      </c>
      <c r="C31" s="10" t="s">
        <v>189</v>
      </c>
      <c r="F31" s="9">
        <f t="shared" si="1"/>
        <v>27</v>
      </c>
      <c r="G31" t="s">
        <v>75</v>
      </c>
      <c r="J31" s="9">
        <f t="shared" si="2"/>
        <v>27</v>
      </c>
      <c r="K31" t="s">
        <v>76</v>
      </c>
      <c r="N31" s="43" t="s">
        <v>85</v>
      </c>
      <c r="O31" s="44"/>
      <c r="R31" s="9">
        <f t="shared" si="7"/>
        <v>3</v>
      </c>
      <c r="S31" s="22" t="s">
        <v>190</v>
      </c>
    </row>
    <row r="32" spans="2:21" ht="15" thickTop="1" x14ac:dyDescent="0.3">
      <c r="B32" s="9">
        <f t="shared" si="6"/>
        <v>9</v>
      </c>
      <c r="C32" s="10" t="s">
        <v>191</v>
      </c>
      <c r="F32" s="9">
        <f t="shared" si="1"/>
        <v>28</v>
      </c>
      <c r="G32" s="10" t="s">
        <v>77</v>
      </c>
      <c r="J32" s="9">
        <f t="shared" si="2"/>
        <v>28</v>
      </c>
      <c r="K32" s="10" t="s">
        <v>78</v>
      </c>
      <c r="N32" s="1" t="s">
        <v>124</v>
      </c>
      <c r="O32" s="1" t="s">
        <v>125</v>
      </c>
      <c r="R32" s="9">
        <f t="shared" si="7"/>
        <v>4</v>
      </c>
      <c r="S32" s="22" t="s">
        <v>192</v>
      </c>
    </row>
    <row r="33" spans="2:19" x14ac:dyDescent="0.3">
      <c r="B33" s="9">
        <f t="shared" si="6"/>
        <v>10</v>
      </c>
      <c r="C33" s="10" t="s">
        <v>193</v>
      </c>
      <c r="F33" s="9">
        <f t="shared" si="1"/>
        <v>29</v>
      </c>
      <c r="G33" s="10" t="s">
        <v>79</v>
      </c>
      <c r="J33" s="9">
        <f t="shared" si="2"/>
        <v>29</v>
      </c>
      <c r="K33" s="10" t="s">
        <v>80</v>
      </c>
      <c r="N33" s="9">
        <v>1</v>
      </c>
      <c r="O33" s="10" t="s">
        <v>194</v>
      </c>
      <c r="R33" s="9">
        <f t="shared" si="7"/>
        <v>5</v>
      </c>
      <c r="S33" s="22" t="s">
        <v>195</v>
      </c>
    </row>
    <row r="34" spans="2:19" x14ac:dyDescent="0.3">
      <c r="B34" s="9">
        <f t="shared" si="6"/>
        <v>11</v>
      </c>
      <c r="C34" s="10" t="s">
        <v>196</v>
      </c>
      <c r="F34" s="9">
        <f t="shared" si="1"/>
        <v>30</v>
      </c>
      <c r="G34" t="s">
        <v>81</v>
      </c>
      <c r="J34" s="9">
        <f t="shared" si="2"/>
        <v>30</v>
      </c>
      <c r="K34" s="10" t="s">
        <v>82</v>
      </c>
      <c r="N34" s="9">
        <v>2</v>
      </c>
      <c r="O34" s="10" t="s">
        <v>197</v>
      </c>
      <c r="R34" s="9">
        <f t="shared" si="7"/>
        <v>6</v>
      </c>
      <c r="S34" s="23" t="s">
        <v>198</v>
      </c>
    </row>
    <row r="35" spans="2:19" x14ac:dyDescent="0.3">
      <c r="B35" s="9">
        <f t="shared" si="6"/>
        <v>12</v>
      </c>
      <c r="C35" s="10" t="s">
        <v>199</v>
      </c>
      <c r="F35" s="9">
        <f t="shared" si="1"/>
        <v>31</v>
      </c>
      <c r="G35" s="25" t="s">
        <v>83</v>
      </c>
      <c r="J35" s="9">
        <f t="shared" si="2"/>
        <v>31</v>
      </c>
      <c r="K35" s="25" t="s">
        <v>84</v>
      </c>
      <c r="N35" s="9">
        <v>3</v>
      </c>
      <c r="O35" s="10" t="s">
        <v>200</v>
      </c>
      <c r="R35" s="9">
        <f t="shared" si="7"/>
        <v>7</v>
      </c>
      <c r="S35" s="23" t="s">
        <v>201</v>
      </c>
    </row>
    <row r="36" spans="2:19" x14ac:dyDescent="0.3">
      <c r="B36" s="9">
        <f t="shared" si="6"/>
        <v>13</v>
      </c>
      <c r="C36" s="10" t="s">
        <v>202</v>
      </c>
      <c r="F36" s="9">
        <f t="shared" si="1"/>
        <v>32</v>
      </c>
      <c r="G36" t="s">
        <v>239</v>
      </c>
      <c r="J36" s="9">
        <f t="shared" ref="J36:J56" si="8">ROW()-4</f>
        <v>32</v>
      </c>
      <c r="K36" t="s">
        <v>326</v>
      </c>
      <c r="N36" s="9">
        <v>4</v>
      </c>
      <c r="O36" s="10" t="s">
        <v>203</v>
      </c>
      <c r="R36" s="9" t="s">
        <v>12</v>
      </c>
      <c r="S36">
        <f>SUBTOTAL(103,tbBank_Names[Figure])</f>
        <v>7</v>
      </c>
    </row>
    <row r="37" spans="2:19" x14ac:dyDescent="0.3">
      <c r="B37" s="9">
        <f t="shared" si="6"/>
        <v>14</v>
      </c>
      <c r="C37" s="10" t="s">
        <v>204</v>
      </c>
      <c r="F37" s="9">
        <f t="shared" si="1"/>
        <v>33</v>
      </c>
      <c r="G37" t="s">
        <v>240</v>
      </c>
      <c r="J37" s="9">
        <f t="shared" si="8"/>
        <v>33</v>
      </c>
      <c r="K37" t="s">
        <v>327</v>
      </c>
      <c r="N37" s="9">
        <v>5</v>
      </c>
      <c r="O37" s="10" t="s">
        <v>205</v>
      </c>
    </row>
    <row r="38" spans="2:19" x14ac:dyDescent="0.3">
      <c r="B38" s="9">
        <f t="shared" si="6"/>
        <v>15</v>
      </c>
      <c r="C38" s="10" t="s">
        <v>206</v>
      </c>
      <c r="F38" s="9">
        <f t="shared" si="1"/>
        <v>34</v>
      </c>
      <c r="G38" t="s">
        <v>241</v>
      </c>
      <c r="J38" s="9">
        <f t="shared" si="8"/>
        <v>34</v>
      </c>
      <c r="K38" t="s">
        <v>328</v>
      </c>
      <c r="N38" s="9" t="s">
        <v>12</v>
      </c>
      <c r="O38">
        <f>SUBTOTAL(103,tbCurrency[Figure])</f>
        <v>5</v>
      </c>
    </row>
    <row r="39" spans="2:19" x14ac:dyDescent="0.3">
      <c r="B39" s="9" t="s">
        <v>12</v>
      </c>
      <c r="C39">
        <f>SUBTOTAL(103,tbPONumbers[Figure])</f>
        <v>15</v>
      </c>
      <c r="F39" s="9">
        <f t="shared" si="1"/>
        <v>35</v>
      </c>
      <c r="G39" t="s">
        <v>242</v>
      </c>
      <c r="J39" s="9">
        <f t="shared" si="8"/>
        <v>35</v>
      </c>
      <c r="K39" t="s">
        <v>329</v>
      </c>
    </row>
    <row r="40" spans="2:19" x14ac:dyDescent="0.3">
      <c r="F40" s="9">
        <f t="shared" si="1"/>
        <v>36</v>
      </c>
      <c r="G40" t="s">
        <v>243</v>
      </c>
      <c r="J40" s="9">
        <f t="shared" si="8"/>
        <v>36</v>
      </c>
      <c r="K40" t="s">
        <v>330</v>
      </c>
    </row>
    <row r="41" spans="2:19" ht="15" thickBot="1" x14ac:dyDescent="0.35">
      <c r="B41" s="41" t="s">
        <v>207</v>
      </c>
      <c r="C41" s="42"/>
      <c r="F41" s="9">
        <f t="shared" si="1"/>
        <v>37</v>
      </c>
      <c r="G41" t="s">
        <v>244</v>
      </c>
      <c r="J41" s="9">
        <f t="shared" si="8"/>
        <v>37</v>
      </c>
      <c r="K41" t="s">
        <v>331</v>
      </c>
    </row>
    <row r="42" spans="2:19" ht="15.6" thickTop="1" thickBot="1" x14ac:dyDescent="0.35">
      <c r="B42" s="1" t="s">
        <v>124</v>
      </c>
      <c r="C42" s="1" t="s">
        <v>125</v>
      </c>
      <c r="F42" s="9">
        <f t="shared" si="1"/>
        <v>38</v>
      </c>
      <c r="G42" t="s">
        <v>245</v>
      </c>
      <c r="J42" s="9">
        <f t="shared" si="8"/>
        <v>38</v>
      </c>
      <c r="K42" t="s">
        <v>332</v>
      </c>
      <c r="M42" s="43" t="s">
        <v>237</v>
      </c>
      <c r="N42" s="44"/>
      <c r="P42" s="43" t="s">
        <v>238</v>
      </c>
      <c r="Q42" s="44"/>
    </row>
    <row r="43" spans="2:19" ht="15" thickTop="1" x14ac:dyDescent="0.3">
      <c r="B43" s="9">
        <f t="shared" ref="B43:B57" si="9">ROW()-42</f>
        <v>1</v>
      </c>
      <c r="C43" s="10" t="s">
        <v>209</v>
      </c>
      <c r="F43" s="9">
        <f t="shared" si="1"/>
        <v>39</v>
      </c>
      <c r="G43" t="s">
        <v>246</v>
      </c>
      <c r="J43" s="9">
        <f t="shared" si="8"/>
        <v>39</v>
      </c>
      <c r="K43" t="s">
        <v>333</v>
      </c>
      <c r="M43" s="1" t="s">
        <v>124</v>
      </c>
      <c r="N43" s="1" t="s">
        <v>125</v>
      </c>
      <c r="P43" s="1" t="s">
        <v>124</v>
      </c>
      <c r="Q43" s="1" t="s">
        <v>125</v>
      </c>
    </row>
    <row r="44" spans="2:19" x14ac:dyDescent="0.3">
      <c r="B44" s="9">
        <f t="shared" si="9"/>
        <v>2</v>
      </c>
      <c r="C44" s="10" t="s">
        <v>210</v>
      </c>
      <c r="F44" s="9">
        <f t="shared" si="1"/>
        <v>40</v>
      </c>
      <c r="G44" t="s">
        <v>247</v>
      </c>
      <c r="J44" s="9">
        <f t="shared" si="8"/>
        <v>40</v>
      </c>
      <c r="K44" t="s">
        <v>334</v>
      </c>
      <c r="M44" s="9">
        <v>1</v>
      </c>
      <c r="N44" s="10" t="s">
        <v>415</v>
      </c>
      <c r="P44" s="9">
        <v>1</v>
      </c>
      <c r="Q44" s="10" t="s">
        <v>427</v>
      </c>
    </row>
    <row r="45" spans="2:19" x14ac:dyDescent="0.3">
      <c r="B45" s="9">
        <f t="shared" si="9"/>
        <v>3</v>
      </c>
      <c r="C45" s="10" t="s">
        <v>211</v>
      </c>
      <c r="F45" s="9">
        <f t="shared" si="1"/>
        <v>41</v>
      </c>
      <c r="G45" t="s">
        <v>248</v>
      </c>
      <c r="J45" s="9">
        <f t="shared" si="8"/>
        <v>41</v>
      </c>
      <c r="K45" t="s">
        <v>335</v>
      </c>
      <c r="M45" s="9">
        <v>2</v>
      </c>
      <c r="N45" s="10" t="s">
        <v>416</v>
      </c>
      <c r="P45" s="9">
        <v>2</v>
      </c>
      <c r="Q45" s="10" t="s">
        <v>428</v>
      </c>
    </row>
    <row r="46" spans="2:19" x14ac:dyDescent="0.3">
      <c r="B46" s="9">
        <f t="shared" si="9"/>
        <v>4</v>
      </c>
      <c r="C46" s="10" t="s">
        <v>183</v>
      </c>
      <c r="F46" s="9">
        <f t="shared" si="1"/>
        <v>42</v>
      </c>
      <c r="G46" t="s">
        <v>249</v>
      </c>
      <c r="J46" s="9">
        <f t="shared" si="8"/>
        <v>42</v>
      </c>
      <c r="K46" t="s">
        <v>336</v>
      </c>
      <c r="M46" s="9">
        <v>3</v>
      </c>
      <c r="N46" s="10" t="s">
        <v>417</v>
      </c>
      <c r="P46" s="9">
        <v>3</v>
      </c>
      <c r="Q46" s="10" t="s">
        <v>429</v>
      </c>
    </row>
    <row r="47" spans="2:19" x14ac:dyDescent="0.3">
      <c r="B47" s="9">
        <f t="shared" si="9"/>
        <v>5</v>
      </c>
      <c r="C47" s="10" t="s">
        <v>212</v>
      </c>
      <c r="F47" s="9">
        <f t="shared" si="1"/>
        <v>43</v>
      </c>
      <c r="G47" t="s">
        <v>250</v>
      </c>
      <c r="J47" s="9">
        <f t="shared" si="8"/>
        <v>43</v>
      </c>
      <c r="K47" t="s">
        <v>337</v>
      </c>
      <c r="M47" s="9">
        <v>4</v>
      </c>
      <c r="N47" s="10" t="s">
        <v>418</v>
      </c>
      <c r="P47" s="9">
        <v>4</v>
      </c>
      <c r="Q47" s="10" t="s">
        <v>430</v>
      </c>
    </row>
    <row r="48" spans="2:19" x14ac:dyDescent="0.3">
      <c r="B48" s="9">
        <f t="shared" si="9"/>
        <v>6</v>
      </c>
      <c r="C48" s="10" t="s">
        <v>213</v>
      </c>
      <c r="F48" s="9">
        <f t="shared" si="1"/>
        <v>44</v>
      </c>
      <c r="G48" t="s">
        <v>251</v>
      </c>
      <c r="J48" s="9">
        <f t="shared" si="8"/>
        <v>44</v>
      </c>
      <c r="K48" t="s">
        <v>338</v>
      </c>
      <c r="M48" s="9">
        <v>5</v>
      </c>
      <c r="N48" s="10" t="s">
        <v>419</v>
      </c>
      <c r="P48" s="9">
        <v>5</v>
      </c>
      <c r="Q48" s="10" t="s">
        <v>431</v>
      </c>
    </row>
    <row r="49" spans="2:17" x14ac:dyDescent="0.3">
      <c r="B49" s="9">
        <f t="shared" si="9"/>
        <v>7</v>
      </c>
      <c r="C49" s="10" t="s">
        <v>214</v>
      </c>
      <c r="F49" s="9">
        <f t="shared" si="1"/>
        <v>45</v>
      </c>
      <c r="G49" t="s">
        <v>252</v>
      </c>
      <c r="J49" s="9">
        <f t="shared" si="8"/>
        <v>45</v>
      </c>
      <c r="K49" t="s">
        <v>339</v>
      </c>
      <c r="M49" s="9">
        <v>6</v>
      </c>
      <c r="N49" s="10" t="s">
        <v>420</v>
      </c>
      <c r="P49" s="9">
        <v>6</v>
      </c>
      <c r="Q49" s="10" t="s">
        <v>432</v>
      </c>
    </row>
    <row r="50" spans="2:17" x14ac:dyDescent="0.3">
      <c r="B50" s="9">
        <f t="shared" si="9"/>
        <v>8</v>
      </c>
      <c r="C50" s="10" t="s">
        <v>147</v>
      </c>
      <c r="F50" s="9">
        <f t="shared" si="1"/>
        <v>46</v>
      </c>
      <c r="G50" t="s">
        <v>253</v>
      </c>
      <c r="J50" s="9">
        <f t="shared" si="8"/>
        <v>46</v>
      </c>
      <c r="K50" t="s">
        <v>340</v>
      </c>
      <c r="M50" s="9">
        <v>7</v>
      </c>
      <c r="N50" s="10" t="s">
        <v>421</v>
      </c>
      <c r="P50" s="9">
        <v>7</v>
      </c>
      <c r="Q50" s="10" t="s">
        <v>433</v>
      </c>
    </row>
    <row r="51" spans="2:17" x14ac:dyDescent="0.3">
      <c r="B51" s="9">
        <f t="shared" si="9"/>
        <v>9</v>
      </c>
      <c r="C51" s="10" t="s">
        <v>215</v>
      </c>
      <c r="F51" s="9">
        <f t="shared" si="1"/>
        <v>47</v>
      </c>
      <c r="G51" t="s">
        <v>254</v>
      </c>
      <c r="J51" s="9">
        <f t="shared" si="8"/>
        <v>47</v>
      </c>
      <c r="K51" t="s">
        <v>341</v>
      </c>
      <c r="M51" s="9">
        <v>8</v>
      </c>
      <c r="N51" s="10" t="s">
        <v>422</v>
      </c>
      <c r="P51" s="9">
        <v>8</v>
      </c>
      <c r="Q51" s="10" t="s">
        <v>432</v>
      </c>
    </row>
    <row r="52" spans="2:17" x14ac:dyDescent="0.3">
      <c r="B52" s="9">
        <f t="shared" si="9"/>
        <v>10</v>
      </c>
      <c r="C52" s="10" t="s">
        <v>216</v>
      </c>
      <c r="F52" s="9">
        <f t="shared" si="1"/>
        <v>48</v>
      </c>
      <c r="G52" t="s">
        <v>255</v>
      </c>
      <c r="J52" s="9">
        <f t="shared" si="8"/>
        <v>48</v>
      </c>
      <c r="K52" t="s">
        <v>342</v>
      </c>
      <c r="M52" s="9">
        <v>9</v>
      </c>
      <c r="N52" s="10" t="s">
        <v>423</v>
      </c>
      <c r="P52" s="9">
        <v>9</v>
      </c>
      <c r="Q52" s="10" t="s">
        <v>434</v>
      </c>
    </row>
    <row r="53" spans="2:17" x14ac:dyDescent="0.3">
      <c r="B53" s="9">
        <f t="shared" si="9"/>
        <v>11</v>
      </c>
      <c r="C53" s="10" t="s">
        <v>217</v>
      </c>
      <c r="F53" s="9">
        <f t="shared" si="1"/>
        <v>49</v>
      </c>
      <c r="G53" t="s">
        <v>256</v>
      </c>
      <c r="J53" s="9">
        <f t="shared" si="8"/>
        <v>49</v>
      </c>
      <c r="K53" t="s">
        <v>343</v>
      </c>
      <c r="M53" s="9">
        <v>10</v>
      </c>
      <c r="N53" s="10" t="s">
        <v>424</v>
      </c>
      <c r="P53" s="9">
        <v>10</v>
      </c>
      <c r="Q53" s="10" t="s">
        <v>435</v>
      </c>
    </row>
    <row r="54" spans="2:17" x14ac:dyDescent="0.3">
      <c r="B54" s="9">
        <f t="shared" si="9"/>
        <v>12</v>
      </c>
      <c r="C54" s="10" t="s">
        <v>218</v>
      </c>
      <c r="F54" s="9">
        <f t="shared" si="1"/>
        <v>50</v>
      </c>
      <c r="G54" t="s">
        <v>257</v>
      </c>
      <c r="J54" s="9">
        <f t="shared" si="8"/>
        <v>50</v>
      </c>
      <c r="K54" t="s">
        <v>344</v>
      </c>
      <c r="M54" s="9">
        <v>11</v>
      </c>
      <c r="N54" s="10" t="s">
        <v>425</v>
      </c>
      <c r="P54" s="9">
        <v>11</v>
      </c>
      <c r="Q54" s="10" t="s">
        <v>436</v>
      </c>
    </row>
    <row r="55" spans="2:17" x14ac:dyDescent="0.3">
      <c r="B55" s="9">
        <f t="shared" si="9"/>
        <v>13</v>
      </c>
      <c r="C55" s="10" t="s">
        <v>219</v>
      </c>
      <c r="F55" s="9">
        <f t="shared" si="1"/>
        <v>51</v>
      </c>
      <c r="G55" t="s">
        <v>258</v>
      </c>
      <c r="J55" s="9">
        <f t="shared" si="8"/>
        <v>51</v>
      </c>
      <c r="K55" t="s">
        <v>345</v>
      </c>
      <c r="M55" s="9">
        <v>12</v>
      </c>
      <c r="N55" s="10" t="s">
        <v>426</v>
      </c>
      <c r="P55" s="9">
        <v>12</v>
      </c>
      <c r="Q55" s="10" t="s">
        <v>437</v>
      </c>
    </row>
    <row r="56" spans="2:17" x14ac:dyDescent="0.3">
      <c r="B56" s="9">
        <f t="shared" si="9"/>
        <v>14</v>
      </c>
      <c r="C56" s="10" t="s">
        <v>220</v>
      </c>
      <c r="F56" s="9">
        <f t="shared" si="1"/>
        <v>52</v>
      </c>
      <c r="G56" t="s">
        <v>259</v>
      </c>
      <c r="J56" s="9">
        <f t="shared" si="8"/>
        <v>52</v>
      </c>
      <c r="K56" t="s">
        <v>346</v>
      </c>
      <c r="M56" s="9"/>
      <c r="N56" s="10"/>
      <c r="P56" s="9" t="s">
        <v>12</v>
      </c>
      <c r="Q56">
        <f>SUBTOTAL(103,tbSReceiversAddress8[Figure])</f>
        <v>12</v>
      </c>
    </row>
    <row r="57" spans="2:17" x14ac:dyDescent="0.3">
      <c r="B57" s="9">
        <f t="shared" si="9"/>
        <v>15</v>
      </c>
      <c r="C57" s="10" t="s">
        <v>221</v>
      </c>
      <c r="F57" s="9">
        <f t="shared" si="1"/>
        <v>53</v>
      </c>
      <c r="G57" t="s">
        <v>260</v>
      </c>
      <c r="J57" s="9">
        <f t="shared" ref="J57:J59" si="10">ROW()-4</f>
        <v>53</v>
      </c>
      <c r="K57" t="s">
        <v>347</v>
      </c>
      <c r="M57" s="9"/>
      <c r="N57" s="10"/>
    </row>
    <row r="58" spans="2:17" x14ac:dyDescent="0.3">
      <c r="B58" s="9" t="s">
        <v>12</v>
      </c>
      <c r="C58">
        <f>SUBTOTAL(103,tbTaxNumb[Figure])</f>
        <v>15</v>
      </c>
      <c r="F58" s="9">
        <f t="shared" si="1"/>
        <v>54</v>
      </c>
      <c r="G58" t="s">
        <v>261</v>
      </c>
      <c r="J58" s="9">
        <f t="shared" si="10"/>
        <v>54</v>
      </c>
      <c r="K58" t="s">
        <v>348</v>
      </c>
      <c r="M58" s="9"/>
      <c r="N58" s="10"/>
    </row>
    <row r="59" spans="2:17" x14ac:dyDescent="0.3">
      <c r="F59" s="9">
        <f t="shared" si="1"/>
        <v>55</v>
      </c>
      <c r="G59" t="s">
        <v>262</v>
      </c>
      <c r="J59" s="9">
        <f t="shared" si="10"/>
        <v>55</v>
      </c>
      <c r="K59" t="s">
        <v>349</v>
      </c>
      <c r="M59" s="9"/>
      <c r="N59" s="10"/>
    </row>
    <row r="60" spans="2:17" ht="15" thickBot="1" x14ac:dyDescent="0.35">
      <c r="B60" s="41" t="s">
        <v>222</v>
      </c>
      <c r="C60" s="42"/>
      <c r="F60" s="9">
        <f t="shared" si="1"/>
        <v>56</v>
      </c>
      <c r="G60" t="s">
        <v>263</v>
      </c>
      <c r="J60" s="9">
        <f t="shared" ref="J60:J123" si="11">ROW()-4</f>
        <v>56</v>
      </c>
      <c r="K60" t="s">
        <v>350</v>
      </c>
      <c r="M60" s="9"/>
      <c r="N60" s="10"/>
    </row>
    <row r="61" spans="2:17" ht="15" thickTop="1" x14ac:dyDescent="0.3">
      <c r="B61" s="1" t="s">
        <v>124</v>
      </c>
      <c r="C61" s="1" t="s">
        <v>125</v>
      </c>
      <c r="F61" s="9">
        <f t="shared" si="1"/>
        <v>57</v>
      </c>
      <c r="G61" t="s">
        <v>264</v>
      </c>
      <c r="J61" s="9">
        <f t="shared" si="11"/>
        <v>57</v>
      </c>
      <c r="K61" t="s">
        <v>351</v>
      </c>
      <c r="M61" s="9"/>
      <c r="N61" s="10"/>
    </row>
    <row r="62" spans="2:17" x14ac:dyDescent="0.3">
      <c r="B62" s="9">
        <f t="shared" ref="B62:B76" si="12">ROW()-61</f>
        <v>1</v>
      </c>
      <c r="C62" s="10" t="s">
        <v>223</v>
      </c>
      <c r="F62" s="9">
        <f t="shared" si="1"/>
        <v>58</v>
      </c>
      <c r="G62" t="s">
        <v>265</v>
      </c>
      <c r="J62" s="9">
        <f t="shared" si="11"/>
        <v>58</v>
      </c>
      <c r="K62" t="s">
        <v>352</v>
      </c>
      <c r="M62" s="9"/>
      <c r="N62" s="10"/>
    </row>
    <row r="63" spans="2:17" x14ac:dyDescent="0.3">
      <c r="B63" s="9">
        <f t="shared" si="12"/>
        <v>2</v>
      </c>
      <c r="C63" s="10" t="s">
        <v>224</v>
      </c>
      <c r="F63" s="9">
        <f t="shared" si="1"/>
        <v>59</v>
      </c>
      <c r="G63" t="s">
        <v>266</v>
      </c>
      <c r="J63" s="9">
        <f t="shared" si="11"/>
        <v>59</v>
      </c>
      <c r="K63" t="s">
        <v>353</v>
      </c>
      <c r="M63" s="9"/>
      <c r="N63" s="10"/>
    </row>
    <row r="64" spans="2:17" x14ac:dyDescent="0.3">
      <c r="B64" s="9">
        <f t="shared" si="12"/>
        <v>3</v>
      </c>
      <c r="C64" s="10" t="s">
        <v>225</v>
      </c>
      <c r="F64" s="9">
        <f t="shared" si="1"/>
        <v>60</v>
      </c>
      <c r="G64" t="s">
        <v>267</v>
      </c>
      <c r="J64" s="9">
        <f t="shared" si="11"/>
        <v>60</v>
      </c>
      <c r="K64" t="s">
        <v>354</v>
      </c>
      <c r="M64" s="9"/>
      <c r="N64" s="10"/>
    </row>
    <row r="65" spans="2:20" x14ac:dyDescent="0.3">
      <c r="B65" s="9">
        <f t="shared" si="12"/>
        <v>4</v>
      </c>
      <c r="C65" s="10" t="s">
        <v>226</v>
      </c>
      <c r="F65" s="9">
        <f t="shared" si="1"/>
        <v>61</v>
      </c>
      <c r="G65" t="s">
        <v>268</v>
      </c>
      <c r="J65" s="9">
        <f t="shared" si="11"/>
        <v>61</v>
      </c>
      <c r="K65" t="s">
        <v>355</v>
      </c>
      <c r="M65" s="9"/>
      <c r="N65" s="10"/>
    </row>
    <row r="66" spans="2:20" ht="15" thickBot="1" x14ac:dyDescent="0.35">
      <c r="B66" s="9">
        <f t="shared" si="12"/>
        <v>5</v>
      </c>
      <c r="C66" s="10" t="s">
        <v>183</v>
      </c>
      <c r="F66" s="9">
        <f t="shared" si="1"/>
        <v>62</v>
      </c>
      <c r="G66" t="s">
        <v>269</v>
      </c>
      <c r="J66" s="9">
        <f t="shared" si="11"/>
        <v>62</v>
      </c>
      <c r="K66" t="s">
        <v>356</v>
      </c>
      <c r="M66" s="9"/>
      <c r="N66" s="10"/>
      <c r="Q66" s="41" t="s">
        <v>208</v>
      </c>
      <c r="R66" s="42"/>
    </row>
    <row r="67" spans="2:20" ht="15" thickTop="1" x14ac:dyDescent="0.3">
      <c r="B67" s="9">
        <f t="shared" si="12"/>
        <v>6</v>
      </c>
      <c r="C67" s="10" t="s">
        <v>227</v>
      </c>
      <c r="F67" s="9">
        <f t="shared" si="1"/>
        <v>63</v>
      </c>
      <c r="G67" t="s">
        <v>270</v>
      </c>
      <c r="J67" s="9">
        <f t="shared" si="11"/>
        <v>63</v>
      </c>
      <c r="K67" t="s">
        <v>357</v>
      </c>
      <c r="M67" s="9"/>
      <c r="N67" s="10"/>
      <c r="Q67" s="1" t="s">
        <v>124</v>
      </c>
      <c r="R67" s="1" t="s">
        <v>125</v>
      </c>
      <c r="S67" s="1" t="s">
        <v>21</v>
      </c>
      <c r="T67" s="1" t="s">
        <v>20</v>
      </c>
    </row>
    <row r="68" spans="2:20" x14ac:dyDescent="0.3">
      <c r="B68" s="9">
        <f t="shared" si="12"/>
        <v>7</v>
      </c>
      <c r="C68" s="10" t="s">
        <v>228</v>
      </c>
      <c r="F68" s="9">
        <f t="shared" si="1"/>
        <v>64</v>
      </c>
      <c r="G68" t="s">
        <v>271</v>
      </c>
      <c r="J68" s="9">
        <f t="shared" si="11"/>
        <v>64</v>
      </c>
      <c r="K68" t="s">
        <v>358</v>
      </c>
      <c r="M68" s="9"/>
      <c r="N68" s="10"/>
      <c r="Q68" s="9">
        <f t="shared" ref="Q68:Q73" si="13">ROW()-43</f>
        <v>25</v>
      </c>
      <c r="R68" s="16" t="e" vm="6">
        <v>#VALUE!</v>
      </c>
      <c r="S68" s="29" cm="1">
        <f t="array" ref="S68">_FV(tbCurrencyExchange[[#This Row],[Figure]],"Price")</f>
        <v>5.4120000000000001E-2</v>
      </c>
      <c r="T68" s="29" cm="1">
        <f t="array" ref="T68">_FV(tbCurrencyExchange[[#This Row],[Figure]],"Change")</f>
        <v>4.0000000000000003E-5</v>
      </c>
    </row>
    <row r="69" spans="2:20" x14ac:dyDescent="0.3">
      <c r="B69" s="9">
        <f t="shared" si="12"/>
        <v>8</v>
      </c>
      <c r="C69" s="10" t="s">
        <v>189</v>
      </c>
      <c r="F69" s="9">
        <f t="shared" si="1"/>
        <v>65</v>
      </c>
      <c r="G69" t="s">
        <v>272</v>
      </c>
      <c r="J69" s="9">
        <f t="shared" si="11"/>
        <v>65</v>
      </c>
      <c r="K69" t="s">
        <v>359</v>
      </c>
      <c r="M69" s="9"/>
      <c r="N69" s="10"/>
      <c r="Q69" s="9">
        <f t="shared" si="13"/>
        <v>26</v>
      </c>
      <c r="R69" s="16" t="e" vm="1">
        <v>#VALUE!</v>
      </c>
      <c r="S69" s="31" cm="1">
        <f t="array" ref="S69">_FV(tbCurrencyExchange[[#This Row],[Figure]],"Price")</f>
        <v>18.4758</v>
      </c>
      <c r="T69" s="31" cm="1">
        <f t="array" ref="T69">_FV(tbCurrencyExchange[[#This Row],[Figure]],"Change")</f>
        <v>5.4000000000000003E-3</v>
      </c>
    </row>
    <row r="70" spans="2:20" x14ac:dyDescent="0.3">
      <c r="B70" s="9">
        <f t="shared" si="12"/>
        <v>9</v>
      </c>
      <c r="C70" s="10" t="s">
        <v>229</v>
      </c>
      <c r="F70" s="9">
        <f t="shared" ref="F70:F126" si="14">ROW()-4</f>
        <v>66</v>
      </c>
      <c r="G70" t="s">
        <v>273</v>
      </c>
      <c r="J70" s="9">
        <f t="shared" si="11"/>
        <v>66</v>
      </c>
      <c r="K70" t="s">
        <v>360</v>
      </c>
      <c r="M70" s="9"/>
      <c r="N70" s="10"/>
      <c r="Q70" s="9">
        <f t="shared" si="13"/>
        <v>27</v>
      </c>
      <c r="R70" s="16" t="e" vm="4">
        <v>#VALUE!</v>
      </c>
      <c r="S70" s="31" cm="1">
        <f t="array" ref="S70">_FV(tbCurrencyExchange[[#This Row],[Figure]],"Price")</f>
        <v>19.985299999999999</v>
      </c>
      <c r="T70" s="31" cm="1">
        <f t="array" ref="T70">_FV(tbCurrencyExchange[[#This Row],[Figure]],"Change")</f>
        <v>1.3299999999999999E-2</v>
      </c>
    </row>
    <row r="71" spans="2:20" x14ac:dyDescent="0.3">
      <c r="B71" s="9">
        <f t="shared" si="12"/>
        <v>10</v>
      </c>
      <c r="C71" s="10" t="s">
        <v>230</v>
      </c>
      <c r="F71" s="9">
        <f t="shared" si="14"/>
        <v>67</v>
      </c>
      <c r="G71" t="s">
        <v>274</v>
      </c>
      <c r="J71" s="9">
        <f t="shared" si="11"/>
        <v>67</v>
      </c>
      <c r="K71" t="s">
        <v>361</v>
      </c>
      <c r="M71" s="9"/>
      <c r="N71" s="10"/>
      <c r="Q71" s="9">
        <f t="shared" si="13"/>
        <v>28</v>
      </c>
      <c r="R71" s="16" t="e" vm="5">
        <v>#VALUE!</v>
      </c>
      <c r="S71" s="33" cm="1">
        <f t="array" ref="S71">_FV(tbCurrencyExchange[[#This Row],[Figure]],"Price")</f>
        <v>0.05</v>
      </c>
      <c r="T71" s="33" cm="1">
        <f t="array" ref="T71">_FV(tbCurrencyExchange[[#This Row],[Figure]],"Change")</f>
        <v>0</v>
      </c>
    </row>
    <row r="72" spans="2:20" x14ac:dyDescent="0.3">
      <c r="B72" s="9">
        <f t="shared" si="12"/>
        <v>11</v>
      </c>
      <c r="C72" s="10" t="s">
        <v>231</v>
      </c>
      <c r="F72" s="9">
        <f t="shared" si="14"/>
        <v>68</v>
      </c>
      <c r="G72" t="s">
        <v>275</v>
      </c>
      <c r="J72" s="9">
        <f t="shared" si="11"/>
        <v>68</v>
      </c>
      <c r="K72" t="s">
        <v>362</v>
      </c>
      <c r="M72" s="9"/>
      <c r="N72" s="10"/>
      <c r="Q72" s="9">
        <f t="shared" si="13"/>
        <v>29</v>
      </c>
      <c r="R72" s="16" t="e" vm="2">
        <v>#VALUE!</v>
      </c>
      <c r="S72" s="31" cm="1">
        <f t="array" ref="S72">_FV(tbCurrencyExchange[[#This Row],[Figure]],"Price")</f>
        <v>0.1176</v>
      </c>
      <c r="T72" s="31" cm="1">
        <f t="array" ref="T72">_FV(tbCurrencyExchange[[#This Row],[Figure]],"Change")</f>
        <v>-5.5999999999999999E-5</v>
      </c>
    </row>
    <row r="73" spans="2:20" x14ac:dyDescent="0.3">
      <c r="B73" s="9">
        <f t="shared" si="12"/>
        <v>12</v>
      </c>
      <c r="C73" s="10" t="s">
        <v>232</v>
      </c>
      <c r="F73" s="9">
        <f t="shared" si="14"/>
        <v>69</v>
      </c>
      <c r="G73" t="s">
        <v>276</v>
      </c>
      <c r="J73" s="9">
        <f t="shared" si="11"/>
        <v>69</v>
      </c>
      <c r="K73" t="s">
        <v>363</v>
      </c>
      <c r="M73" s="9"/>
      <c r="N73" s="10"/>
      <c r="Q73" s="9">
        <f t="shared" si="13"/>
        <v>30</v>
      </c>
      <c r="R73" s="16" t="e" vm="3">
        <v>#VALUE!</v>
      </c>
      <c r="S73" s="36" cm="1">
        <f t="array" ref="S73">_FV(tbCurrencyExchange[[#This Row],[Figure]],"Price")</f>
        <v>8.4979999999999993</v>
      </c>
      <c r="T73" s="36" cm="1">
        <f t="array" ref="T73">_FV(tbCurrencyExchange[[#This Row],[Figure]],"Change")</f>
        <v>1.0800000000000001E-2</v>
      </c>
    </row>
    <row r="74" spans="2:20" x14ac:dyDescent="0.3">
      <c r="B74" s="9">
        <f t="shared" si="12"/>
        <v>13</v>
      </c>
      <c r="C74" s="10" t="s">
        <v>219</v>
      </c>
      <c r="F74" s="9">
        <f t="shared" si="14"/>
        <v>70</v>
      </c>
      <c r="G74" t="s">
        <v>277</v>
      </c>
      <c r="J74" s="9">
        <f t="shared" si="11"/>
        <v>70</v>
      </c>
      <c r="K74" t="s">
        <v>364</v>
      </c>
      <c r="M74" s="9"/>
      <c r="N74" s="10"/>
      <c r="Q74" s="9" t="s">
        <v>12</v>
      </c>
      <c r="R74">
        <f>SUBTOTAL(103,tbCurrencyExchange[Figure])</f>
        <v>6</v>
      </c>
      <c r="S74">
        <f>SUBTOTAL(103,tbCurrencyExchange[Price])</f>
        <v>6</v>
      </c>
    </row>
    <row r="75" spans="2:20" x14ac:dyDescent="0.3">
      <c r="B75" s="9">
        <f t="shared" si="12"/>
        <v>14</v>
      </c>
      <c r="C75" s="10" t="s">
        <v>233</v>
      </c>
      <c r="F75" s="9">
        <f t="shared" si="14"/>
        <v>71</v>
      </c>
      <c r="G75" t="s">
        <v>246</v>
      </c>
      <c r="J75" s="9">
        <f t="shared" si="11"/>
        <v>71</v>
      </c>
      <c r="K75" t="s">
        <v>314</v>
      </c>
      <c r="M75" s="9"/>
      <c r="N75" s="10"/>
    </row>
    <row r="76" spans="2:20" x14ac:dyDescent="0.3">
      <c r="B76" s="9">
        <f t="shared" si="12"/>
        <v>15</v>
      </c>
      <c r="C76" s="10" t="s">
        <v>206</v>
      </c>
      <c r="F76" s="9">
        <f t="shared" si="14"/>
        <v>72</v>
      </c>
      <c r="G76" t="s">
        <v>278</v>
      </c>
      <c r="J76" s="9">
        <f t="shared" si="11"/>
        <v>72</v>
      </c>
      <c r="K76" t="s">
        <v>365</v>
      </c>
      <c r="M76" s="9"/>
      <c r="N76" s="10"/>
    </row>
    <row r="77" spans="2:20" x14ac:dyDescent="0.3">
      <c r="B77" s="9" t="s">
        <v>12</v>
      </c>
      <c r="C77">
        <f>SUBTOTAL(103,tbVAT_Numb[Figure])</f>
        <v>15</v>
      </c>
      <c r="F77" s="9">
        <f t="shared" si="14"/>
        <v>73</v>
      </c>
      <c r="G77" t="s">
        <v>279</v>
      </c>
      <c r="J77" s="9">
        <f t="shared" si="11"/>
        <v>73</v>
      </c>
      <c r="K77" t="s">
        <v>344</v>
      </c>
      <c r="M77" s="9"/>
      <c r="N77" s="10"/>
    </row>
    <row r="78" spans="2:20" x14ac:dyDescent="0.3">
      <c r="F78" s="9">
        <f t="shared" si="14"/>
        <v>74</v>
      </c>
      <c r="G78" t="s">
        <v>280</v>
      </c>
      <c r="J78" s="9">
        <f t="shared" si="11"/>
        <v>74</v>
      </c>
      <c r="K78" t="s">
        <v>366</v>
      </c>
      <c r="M78" s="9"/>
      <c r="N78" s="10"/>
    </row>
    <row r="79" spans="2:20" x14ac:dyDescent="0.3">
      <c r="F79" s="9">
        <f t="shared" si="14"/>
        <v>75</v>
      </c>
      <c r="G79" t="s">
        <v>281</v>
      </c>
      <c r="J79" s="9">
        <f t="shared" si="11"/>
        <v>75</v>
      </c>
      <c r="K79" t="s">
        <v>367</v>
      </c>
      <c r="M79" s="9"/>
      <c r="N79" s="10"/>
    </row>
    <row r="80" spans="2:20" x14ac:dyDescent="0.3">
      <c r="F80" s="9">
        <f t="shared" si="14"/>
        <v>76</v>
      </c>
      <c r="G80" t="s">
        <v>282</v>
      </c>
      <c r="J80" s="9">
        <f t="shared" si="11"/>
        <v>76</v>
      </c>
      <c r="K80" t="s">
        <v>368</v>
      </c>
      <c r="M80" s="9"/>
      <c r="N80" s="10"/>
    </row>
    <row r="81" spans="6:14" x14ac:dyDescent="0.3">
      <c r="F81" s="9">
        <f t="shared" si="14"/>
        <v>77</v>
      </c>
      <c r="G81" t="s">
        <v>283</v>
      </c>
      <c r="J81" s="9">
        <f t="shared" si="11"/>
        <v>77</v>
      </c>
      <c r="K81" t="s">
        <v>369</v>
      </c>
      <c r="M81" s="9"/>
      <c r="N81" s="10"/>
    </row>
    <row r="82" spans="6:14" x14ac:dyDescent="0.3">
      <c r="F82" s="9">
        <f t="shared" si="14"/>
        <v>78</v>
      </c>
      <c r="G82" t="s">
        <v>284</v>
      </c>
      <c r="J82" s="9">
        <f t="shared" si="11"/>
        <v>78</v>
      </c>
      <c r="K82" t="s">
        <v>370</v>
      </c>
      <c r="M82" s="9"/>
      <c r="N82" s="10"/>
    </row>
    <row r="83" spans="6:14" x14ac:dyDescent="0.3">
      <c r="F83" s="9">
        <f t="shared" si="14"/>
        <v>79</v>
      </c>
      <c r="G83" t="s">
        <v>285</v>
      </c>
      <c r="J83" s="9">
        <f t="shared" si="11"/>
        <v>79</v>
      </c>
      <c r="K83" t="s">
        <v>371</v>
      </c>
      <c r="M83" s="9"/>
      <c r="N83" s="10"/>
    </row>
    <row r="84" spans="6:14" x14ac:dyDescent="0.3">
      <c r="F84" s="9">
        <f t="shared" si="14"/>
        <v>80</v>
      </c>
      <c r="G84" t="s">
        <v>286</v>
      </c>
      <c r="J84" s="9">
        <f t="shared" si="11"/>
        <v>80</v>
      </c>
      <c r="K84" t="s">
        <v>372</v>
      </c>
      <c r="M84" s="9"/>
      <c r="N84" s="10"/>
    </row>
    <row r="85" spans="6:14" x14ac:dyDescent="0.3">
      <c r="F85" s="9">
        <f t="shared" si="14"/>
        <v>81</v>
      </c>
      <c r="G85" t="s">
        <v>287</v>
      </c>
      <c r="J85" s="9">
        <f t="shared" si="11"/>
        <v>81</v>
      </c>
      <c r="K85" t="s">
        <v>373</v>
      </c>
      <c r="M85" s="9"/>
      <c r="N85" s="10"/>
    </row>
    <row r="86" spans="6:14" x14ac:dyDescent="0.3">
      <c r="F86" s="9">
        <f t="shared" si="14"/>
        <v>82</v>
      </c>
      <c r="G86" t="s">
        <v>288</v>
      </c>
      <c r="J86" s="9">
        <f t="shared" si="11"/>
        <v>82</v>
      </c>
      <c r="K86" t="s">
        <v>374</v>
      </c>
      <c r="M86" s="9"/>
      <c r="N86" s="10"/>
    </row>
    <row r="87" spans="6:14" x14ac:dyDescent="0.3">
      <c r="F87" s="9">
        <f t="shared" si="14"/>
        <v>83</v>
      </c>
      <c r="G87" t="s">
        <v>83</v>
      </c>
      <c r="J87" s="9">
        <f t="shared" si="11"/>
        <v>83</v>
      </c>
      <c r="K87" t="s">
        <v>375</v>
      </c>
      <c r="M87" s="9"/>
      <c r="N87" s="10"/>
    </row>
    <row r="88" spans="6:14" x14ac:dyDescent="0.3">
      <c r="F88" s="9">
        <f t="shared" si="14"/>
        <v>84</v>
      </c>
      <c r="G88" t="s">
        <v>289</v>
      </c>
      <c r="J88" s="9">
        <f t="shared" si="11"/>
        <v>84</v>
      </c>
      <c r="K88" t="s">
        <v>376</v>
      </c>
      <c r="M88" s="9"/>
      <c r="N88" s="10"/>
    </row>
    <row r="89" spans="6:14" x14ac:dyDescent="0.3">
      <c r="F89" s="9">
        <f t="shared" si="14"/>
        <v>85</v>
      </c>
      <c r="G89" t="s">
        <v>290</v>
      </c>
      <c r="J89" s="9">
        <f t="shared" si="11"/>
        <v>85</v>
      </c>
      <c r="K89" t="s">
        <v>377</v>
      </c>
      <c r="M89" s="9"/>
      <c r="N89" s="10"/>
    </row>
    <row r="90" spans="6:14" x14ac:dyDescent="0.3">
      <c r="F90" s="9">
        <f t="shared" si="14"/>
        <v>86</v>
      </c>
      <c r="G90" t="s">
        <v>291</v>
      </c>
      <c r="J90" s="9">
        <f t="shared" si="11"/>
        <v>86</v>
      </c>
      <c r="K90" t="s">
        <v>378</v>
      </c>
      <c r="M90" s="9"/>
      <c r="N90" s="10"/>
    </row>
    <row r="91" spans="6:14" x14ac:dyDescent="0.3">
      <c r="F91" s="9">
        <f t="shared" si="14"/>
        <v>87</v>
      </c>
      <c r="G91" t="s">
        <v>292</v>
      </c>
      <c r="J91" s="9">
        <f t="shared" si="11"/>
        <v>87</v>
      </c>
      <c r="K91" t="s">
        <v>309</v>
      </c>
      <c r="M91" s="9"/>
      <c r="N91" s="10"/>
    </row>
    <row r="92" spans="6:14" x14ac:dyDescent="0.3">
      <c r="F92" s="9">
        <f t="shared" si="14"/>
        <v>88</v>
      </c>
      <c r="G92" t="s">
        <v>293</v>
      </c>
      <c r="J92" s="9">
        <f t="shared" si="11"/>
        <v>88</v>
      </c>
      <c r="K92" t="s">
        <v>379</v>
      </c>
      <c r="M92" s="9"/>
      <c r="N92" s="10"/>
    </row>
    <row r="93" spans="6:14" x14ac:dyDescent="0.3">
      <c r="F93" s="9">
        <f t="shared" si="14"/>
        <v>89</v>
      </c>
      <c r="G93" t="s">
        <v>294</v>
      </c>
      <c r="J93" s="9">
        <f t="shared" si="11"/>
        <v>89</v>
      </c>
      <c r="K93" t="s">
        <v>380</v>
      </c>
      <c r="M93" s="9"/>
      <c r="N93" s="10"/>
    </row>
    <row r="94" spans="6:14" x14ac:dyDescent="0.3">
      <c r="F94" s="9">
        <f t="shared" si="14"/>
        <v>90</v>
      </c>
      <c r="G94" t="s">
        <v>295</v>
      </c>
      <c r="J94" s="9">
        <f t="shared" si="11"/>
        <v>90</v>
      </c>
      <c r="K94" t="s">
        <v>381</v>
      </c>
      <c r="M94" s="9"/>
      <c r="N94" s="10"/>
    </row>
    <row r="95" spans="6:14" x14ac:dyDescent="0.3">
      <c r="F95" s="9">
        <f t="shared" si="14"/>
        <v>91</v>
      </c>
      <c r="G95" t="s">
        <v>296</v>
      </c>
      <c r="J95" s="9">
        <f t="shared" si="11"/>
        <v>91</v>
      </c>
      <c r="K95" t="s">
        <v>382</v>
      </c>
      <c r="M95" s="9"/>
      <c r="N95" s="10"/>
    </row>
    <row r="96" spans="6:14" x14ac:dyDescent="0.3">
      <c r="F96" s="9">
        <f t="shared" si="14"/>
        <v>92</v>
      </c>
      <c r="G96" t="s">
        <v>297</v>
      </c>
      <c r="J96" s="9">
        <f t="shared" si="11"/>
        <v>92</v>
      </c>
      <c r="K96" t="s">
        <v>383</v>
      </c>
      <c r="M96" s="9"/>
      <c r="N96" s="10"/>
    </row>
    <row r="97" spans="6:14" x14ac:dyDescent="0.3">
      <c r="F97" s="9">
        <f t="shared" si="14"/>
        <v>93</v>
      </c>
      <c r="G97" t="s">
        <v>298</v>
      </c>
      <c r="J97" s="9">
        <f t="shared" si="11"/>
        <v>93</v>
      </c>
      <c r="K97" t="s">
        <v>384</v>
      </c>
      <c r="M97" s="9"/>
      <c r="N97" s="10"/>
    </row>
    <row r="98" spans="6:14" x14ac:dyDescent="0.3">
      <c r="F98" s="9">
        <f t="shared" si="14"/>
        <v>94</v>
      </c>
      <c r="G98" t="s">
        <v>299</v>
      </c>
      <c r="J98" s="9">
        <f t="shared" si="11"/>
        <v>94</v>
      </c>
      <c r="K98" t="s">
        <v>385</v>
      </c>
      <c r="M98" s="9"/>
      <c r="N98" s="10"/>
    </row>
    <row r="99" spans="6:14" x14ac:dyDescent="0.3">
      <c r="F99" s="9">
        <f t="shared" si="14"/>
        <v>95</v>
      </c>
      <c r="G99" t="s">
        <v>71</v>
      </c>
      <c r="J99" s="9">
        <f t="shared" si="11"/>
        <v>95</v>
      </c>
      <c r="K99" t="s">
        <v>386</v>
      </c>
      <c r="M99" s="9"/>
      <c r="N99" s="10"/>
    </row>
    <row r="100" spans="6:14" x14ac:dyDescent="0.3">
      <c r="F100" s="9">
        <f t="shared" si="14"/>
        <v>96</v>
      </c>
      <c r="G100" t="s">
        <v>300</v>
      </c>
      <c r="J100" s="9">
        <f t="shared" si="11"/>
        <v>96</v>
      </c>
      <c r="K100" t="s">
        <v>387</v>
      </c>
      <c r="M100" s="9"/>
      <c r="N100" s="10"/>
    </row>
    <row r="101" spans="6:14" x14ac:dyDescent="0.3">
      <c r="F101" s="9">
        <f t="shared" si="14"/>
        <v>97</v>
      </c>
      <c r="G101" t="s">
        <v>84</v>
      </c>
      <c r="J101" s="9">
        <f t="shared" si="11"/>
        <v>97</v>
      </c>
      <c r="K101" t="s">
        <v>388</v>
      </c>
      <c r="M101" s="9"/>
      <c r="N101" s="10"/>
    </row>
    <row r="102" spans="6:14" x14ac:dyDescent="0.3">
      <c r="F102" s="9">
        <f t="shared" si="14"/>
        <v>98</v>
      </c>
      <c r="G102" t="s">
        <v>301</v>
      </c>
      <c r="J102" s="9">
        <f t="shared" si="11"/>
        <v>98</v>
      </c>
      <c r="K102" t="s">
        <v>389</v>
      </c>
      <c r="M102" s="9"/>
      <c r="N102" s="10"/>
    </row>
    <row r="103" spans="6:14" x14ac:dyDescent="0.3">
      <c r="F103" s="9">
        <f t="shared" si="14"/>
        <v>99</v>
      </c>
      <c r="G103" t="s">
        <v>302</v>
      </c>
      <c r="J103" s="9">
        <f t="shared" si="11"/>
        <v>99</v>
      </c>
      <c r="K103" t="s">
        <v>390</v>
      </c>
      <c r="M103" s="9"/>
      <c r="N103" s="10"/>
    </row>
    <row r="104" spans="6:14" x14ac:dyDescent="0.3">
      <c r="F104" s="9">
        <f t="shared" si="14"/>
        <v>100</v>
      </c>
      <c r="G104" t="s">
        <v>303</v>
      </c>
      <c r="J104" s="9">
        <f t="shared" si="11"/>
        <v>100</v>
      </c>
      <c r="K104" t="s">
        <v>391</v>
      </c>
      <c r="M104" s="9"/>
      <c r="N104" s="10"/>
    </row>
    <row r="105" spans="6:14" x14ac:dyDescent="0.3">
      <c r="F105" s="9">
        <f t="shared" si="14"/>
        <v>101</v>
      </c>
      <c r="G105" t="s">
        <v>304</v>
      </c>
      <c r="J105" s="9">
        <f t="shared" si="11"/>
        <v>101</v>
      </c>
      <c r="K105" t="s">
        <v>392</v>
      </c>
      <c r="M105" s="9"/>
      <c r="N105" s="10"/>
    </row>
    <row r="106" spans="6:14" x14ac:dyDescent="0.3">
      <c r="F106" s="9">
        <f t="shared" si="14"/>
        <v>102</v>
      </c>
      <c r="G106" t="s">
        <v>305</v>
      </c>
      <c r="J106" s="9">
        <f t="shared" si="11"/>
        <v>102</v>
      </c>
      <c r="K106" t="s">
        <v>393</v>
      </c>
      <c r="M106" s="9"/>
      <c r="N106" s="10"/>
    </row>
    <row r="107" spans="6:14" x14ac:dyDescent="0.3">
      <c r="F107" s="9">
        <f t="shared" si="14"/>
        <v>103</v>
      </c>
      <c r="G107" t="s">
        <v>306</v>
      </c>
      <c r="J107" s="9">
        <f t="shared" si="11"/>
        <v>103</v>
      </c>
      <c r="K107" t="s">
        <v>394</v>
      </c>
      <c r="M107" s="9" t="s">
        <v>12</v>
      </c>
      <c r="N107">
        <f>SUBTOTAL(103,tbSendersAddress[Figure])</f>
        <v>12</v>
      </c>
    </row>
    <row r="108" spans="6:14" x14ac:dyDescent="0.3">
      <c r="F108" s="9">
        <f t="shared" si="14"/>
        <v>104</v>
      </c>
      <c r="G108" t="s">
        <v>307</v>
      </c>
      <c r="J108" s="9">
        <f t="shared" si="11"/>
        <v>104</v>
      </c>
      <c r="K108" t="s">
        <v>395</v>
      </c>
    </row>
    <row r="109" spans="6:14" x14ac:dyDescent="0.3">
      <c r="F109" s="9">
        <f t="shared" si="14"/>
        <v>105</v>
      </c>
      <c r="G109" t="s">
        <v>308</v>
      </c>
      <c r="J109" s="9">
        <f t="shared" si="11"/>
        <v>105</v>
      </c>
      <c r="K109" t="s">
        <v>396</v>
      </c>
    </row>
    <row r="110" spans="6:14" x14ac:dyDescent="0.3">
      <c r="F110" s="9">
        <f t="shared" si="14"/>
        <v>106</v>
      </c>
      <c r="G110" t="s">
        <v>309</v>
      </c>
      <c r="J110" s="9">
        <f t="shared" si="11"/>
        <v>106</v>
      </c>
      <c r="K110" t="s">
        <v>397</v>
      </c>
    </row>
    <row r="111" spans="6:14" x14ac:dyDescent="0.3">
      <c r="F111" s="9">
        <f t="shared" si="14"/>
        <v>107</v>
      </c>
      <c r="G111" t="s">
        <v>310</v>
      </c>
      <c r="J111" s="9">
        <f t="shared" si="11"/>
        <v>107</v>
      </c>
      <c r="K111" t="s">
        <v>398</v>
      </c>
    </row>
    <row r="112" spans="6:14" x14ac:dyDescent="0.3">
      <c r="F112" s="9">
        <f t="shared" si="14"/>
        <v>108</v>
      </c>
      <c r="G112" t="s">
        <v>311</v>
      </c>
      <c r="J112" s="9">
        <f t="shared" si="11"/>
        <v>108</v>
      </c>
      <c r="K112" t="s">
        <v>399</v>
      </c>
    </row>
    <row r="113" spans="6:11" x14ac:dyDescent="0.3">
      <c r="F113" s="9">
        <f t="shared" si="14"/>
        <v>109</v>
      </c>
      <c r="G113" t="s">
        <v>312</v>
      </c>
      <c r="J113" s="9">
        <f t="shared" si="11"/>
        <v>109</v>
      </c>
      <c r="K113" t="s">
        <v>400</v>
      </c>
    </row>
    <row r="114" spans="6:11" x14ac:dyDescent="0.3">
      <c r="F114" s="9">
        <f t="shared" si="14"/>
        <v>110</v>
      </c>
      <c r="G114" t="s">
        <v>313</v>
      </c>
      <c r="J114" s="9">
        <f t="shared" si="11"/>
        <v>110</v>
      </c>
      <c r="K114" t="s">
        <v>401</v>
      </c>
    </row>
    <row r="115" spans="6:11" x14ac:dyDescent="0.3">
      <c r="F115" s="9">
        <f t="shared" si="14"/>
        <v>111</v>
      </c>
      <c r="G115" t="s">
        <v>314</v>
      </c>
      <c r="J115" s="9">
        <f t="shared" si="11"/>
        <v>111</v>
      </c>
      <c r="K115" t="s">
        <v>402</v>
      </c>
    </row>
    <row r="116" spans="6:11" x14ac:dyDescent="0.3">
      <c r="F116" s="9">
        <f t="shared" si="14"/>
        <v>112</v>
      </c>
      <c r="G116" t="s">
        <v>315</v>
      </c>
      <c r="J116" s="9">
        <f t="shared" si="11"/>
        <v>112</v>
      </c>
      <c r="K116" t="s">
        <v>403</v>
      </c>
    </row>
    <row r="117" spans="6:11" x14ac:dyDescent="0.3">
      <c r="F117" s="9">
        <f t="shared" si="14"/>
        <v>113</v>
      </c>
      <c r="G117" t="s">
        <v>316</v>
      </c>
      <c r="J117" s="9">
        <f t="shared" si="11"/>
        <v>113</v>
      </c>
      <c r="K117" t="s">
        <v>404</v>
      </c>
    </row>
    <row r="118" spans="6:11" x14ac:dyDescent="0.3">
      <c r="F118" s="9">
        <f t="shared" si="14"/>
        <v>114</v>
      </c>
      <c r="G118" t="s">
        <v>317</v>
      </c>
      <c r="J118" s="9">
        <f t="shared" si="11"/>
        <v>114</v>
      </c>
      <c r="K118" t="s">
        <v>405</v>
      </c>
    </row>
    <row r="119" spans="6:11" x14ac:dyDescent="0.3">
      <c r="F119" s="9">
        <f t="shared" si="14"/>
        <v>115</v>
      </c>
      <c r="G119" t="s">
        <v>318</v>
      </c>
      <c r="J119" s="9">
        <f t="shared" si="11"/>
        <v>115</v>
      </c>
      <c r="K119" t="s">
        <v>406</v>
      </c>
    </row>
    <row r="120" spans="6:11" x14ac:dyDescent="0.3">
      <c r="F120" s="9">
        <f t="shared" si="14"/>
        <v>116</v>
      </c>
      <c r="G120" t="s">
        <v>319</v>
      </c>
      <c r="J120" s="9">
        <f t="shared" si="11"/>
        <v>116</v>
      </c>
      <c r="K120" t="s">
        <v>407</v>
      </c>
    </row>
    <row r="121" spans="6:11" x14ac:dyDescent="0.3">
      <c r="F121" s="9">
        <f t="shared" si="14"/>
        <v>117</v>
      </c>
      <c r="G121" t="s">
        <v>320</v>
      </c>
      <c r="J121" s="9">
        <f t="shared" si="11"/>
        <v>117</v>
      </c>
      <c r="K121" t="s">
        <v>408</v>
      </c>
    </row>
    <row r="122" spans="6:11" x14ac:dyDescent="0.3">
      <c r="F122" s="9">
        <f t="shared" si="14"/>
        <v>118</v>
      </c>
      <c r="G122" t="s">
        <v>321</v>
      </c>
      <c r="J122" s="9">
        <f t="shared" si="11"/>
        <v>118</v>
      </c>
      <c r="K122" t="s">
        <v>409</v>
      </c>
    </row>
    <row r="123" spans="6:11" x14ac:dyDescent="0.3">
      <c r="F123" s="9">
        <f t="shared" si="14"/>
        <v>119</v>
      </c>
      <c r="G123" t="s">
        <v>322</v>
      </c>
      <c r="J123" s="9">
        <f t="shared" si="11"/>
        <v>119</v>
      </c>
      <c r="K123" t="s">
        <v>410</v>
      </c>
    </row>
    <row r="124" spans="6:11" x14ac:dyDescent="0.3">
      <c r="F124" s="9">
        <f t="shared" si="14"/>
        <v>120</v>
      </c>
      <c r="G124" t="s">
        <v>323</v>
      </c>
      <c r="J124" s="9">
        <f t="shared" ref="J124:J126" si="15">ROW()-4</f>
        <v>120</v>
      </c>
      <c r="K124" t="s">
        <v>411</v>
      </c>
    </row>
    <row r="125" spans="6:11" x14ac:dyDescent="0.3">
      <c r="F125" s="9">
        <f t="shared" si="14"/>
        <v>121</v>
      </c>
      <c r="G125" t="s">
        <v>324</v>
      </c>
      <c r="J125" s="9">
        <f t="shared" si="15"/>
        <v>121</v>
      </c>
      <c r="K125" t="s">
        <v>412</v>
      </c>
    </row>
    <row r="126" spans="6:11" x14ac:dyDescent="0.3">
      <c r="F126" s="9">
        <f t="shared" si="14"/>
        <v>122</v>
      </c>
      <c r="G126" t="s">
        <v>325</v>
      </c>
      <c r="J126" s="9">
        <f t="shared" si="15"/>
        <v>122</v>
      </c>
      <c r="K126" t="s">
        <v>413</v>
      </c>
    </row>
    <row r="127" spans="6:11" x14ac:dyDescent="0.3">
      <c r="F127" s="9" t="s">
        <v>12</v>
      </c>
      <c r="G127">
        <f>SUBTOTAL(103,tbSendersCompanyNames[Figure])</f>
        <v>122</v>
      </c>
      <c r="J127" s="9" t="s">
        <v>12</v>
      </c>
      <c r="K127">
        <f>SUBTOTAL(103,tbReceiversCompanyNames[Figure])</f>
        <v>122</v>
      </c>
    </row>
    <row r="135" spans="14:14" x14ac:dyDescent="0.3">
      <c r="N135" s="27" t="s">
        <v>7</v>
      </c>
    </row>
    <row r="136" spans="14:14" x14ac:dyDescent="0.3">
      <c r="N136" s="16" t="s">
        <v>88</v>
      </c>
    </row>
    <row r="137" spans="14:14" x14ac:dyDescent="0.3">
      <c r="N137" s="16" t="s">
        <v>112</v>
      </c>
    </row>
    <row r="138" spans="14:14" x14ac:dyDescent="0.3">
      <c r="N138" s="16" t="s">
        <v>110</v>
      </c>
    </row>
    <row r="139" spans="14:14" x14ac:dyDescent="0.3">
      <c r="N139" s="16" t="s">
        <v>234</v>
      </c>
    </row>
    <row r="140" spans="14:14" x14ac:dyDescent="0.3">
      <c r="N140" s="16" t="s">
        <v>104</v>
      </c>
    </row>
    <row r="141" spans="14:14" x14ac:dyDescent="0.3">
      <c r="N141" s="16" t="s">
        <v>96</v>
      </c>
    </row>
    <row r="142" spans="14:14" x14ac:dyDescent="0.3">
      <c r="N142" s="20" t="s">
        <v>119</v>
      </c>
    </row>
    <row r="143" spans="14:14" x14ac:dyDescent="0.3">
      <c r="N143" s="16" t="s">
        <v>115</v>
      </c>
    </row>
    <row r="144" spans="14:14" x14ac:dyDescent="0.3">
      <c r="N144" s="20" t="s">
        <v>235</v>
      </c>
    </row>
  </sheetData>
  <mergeCells count="14">
    <mergeCell ref="B60:C60"/>
    <mergeCell ref="R27:S27"/>
    <mergeCell ref="N31:O31"/>
    <mergeCell ref="Q66:R66"/>
    <mergeCell ref="B3:C3"/>
    <mergeCell ref="F3:G3"/>
    <mergeCell ref="J3:K3"/>
    <mergeCell ref="N3:O3"/>
    <mergeCell ref="T3:U3"/>
    <mergeCell ref="M42:N42"/>
    <mergeCell ref="P42:Q42"/>
    <mergeCell ref="Q3:R3"/>
    <mergeCell ref="B22:C22"/>
    <mergeCell ref="B41:C41"/>
  </mergeCells>
  <phoneticPr fontId="6" type="noConversion"/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InvoiceLog</vt:lpstr>
      <vt:lpstr>ExchangeRateTable</vt:lpstr>
      <vt:lpstr>ItemsTable</vt:lpstr>
      <vt:lpstr>DataGenerator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Rahdee Salie</dc:creator>
  <cp:keywords/>
  <dc:description/>
  <cp:lastModifiedBy>Rahdee Salie</cp:lastModifiedBy>
  <cp:revision/>
  <dcterms:created xsi:type="dcterms:W3CDTF">2024-02-22T12:26:51Z</dcterms:created>
  <dcterms:modified xsi:type="dcterms:W3CDTF">2024-05-24T07:45:20Z</dcterms:modified>
  <cp:category/>
  <cp:contentStatus/>
</cp:coreProperties>
</file>