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GitHubProjects\NewPythonInvoiceGen\PythonInvoiceGeneration\"/>
    </mc:Choice>
  </mc:AlternateContent>
  <xr:revisionPtr revIDLastSave="0" documentId="13_ncr:1_{1E0521EA-D9BE-4E2C-94F9-C8FE9CF3DDE0}" xr6:coauthVersionLast="47" xr6:coauthVersionMax="47" xr10:uidLastSave="{00000000-0000-0000-0000-000000000000}"/>
  <bookViews>
    <workbookView xWindow="-108" yWindow="-108" windowWidth="23256" windowHeight="12456" activeTab="3" xr2:uid="{DB65359E-D6FD-4CA4-8B01-9EDE595C188C}"/>
  </bookViews>
  <sheets>
    <sheet name="InvoiceLog" sheetId="1" r:id="rId1"/>
    <sheet name="ExchangeRateTable" sheetId="4" r:id="rId2"/>
    <sheet name="ItemsTable" sheetId="3" r:id="rId3"/>
    <sheet name="DataGenerator" sheetId="2" r:id="rId4"/>
  </sheets>
  <definedNames>
    <definedName name="SUM">InvoiceLog!#REF!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A56" i="1"/>
  <c r="A67" i="1"/>
  <c r="B67" i="1"/>
  <c r="C67" i="1"/>
  <c r="D67" i="1"/>
  <c r="E67" i="1"/>
  <c r="H67" i="1"/>
  <c r="I67" i="1"/>
  <c r="J67" i="1"/>
  <c r="K67" i="1"/>
  <c r="Q67" i="1"/>
  <c r="R67" i="1"/>
  <c r="S67" i="1"/>
  <c r="T67" i="1"/>
  <c r="U67" i="1"/>
  <c r="V67" i="1"/>
  <c r="W67" i="1"/>
  <c r="X67" i="1"/>
  <c r="Y67" i="1"/>
  <c r="Z67" i="1"/>
  <c r="AA67" i="1"/>
  <c r="A66" i="1"/>
  <c r="B66" i="1"/>
  <c r="C66" i="1"/>
  <c r="D66" i="1"/>
  <c r="E66" i="1"/>
  <c r="H66" i="1"/>
  <c r="I66" i="1"/>
  <c r="J66" i="1"/>
  <c r="K66" i="1"/>
  <c r="Q66" i="1"/>
  <c r="R66" i="1"/>
  <c r="S66" i="1"/>
  <c r="T66" i="1"/>
  <c r="U66" i="1"/>
  <c r="V66" i="1"/>
  <c r="W66" i="1"/>
  <c r="X66" i="1"/>
  <c r="Y66" i="1"/>
  <c r="Z66" i="1"/>
  <c r="AA66" i="1"/>
  <c r="A57" i="1"/>
  <c r="B57" i="1"/>
  <c r="C57" i="1"/>
  <c r="D57" i="1"/>
  <c r="E57" i="1"/>
  <c r="H57" i="1"/>
  <c r="I57" i="1"/>
  <c r="J57" i="1"/>
  <c r="K57" i="1"/>
  <c r="Q57" i="1"/>
  <c r="R57" i="1"/>
  <c r="S57" i="1"/>
  <c r="T57" i="1"/>
  <c r="U57" i="1"/>
  <c r="V57" i="1"/>
  <c r="W57" i="1"/>
  <c r="X57" i="1"/>
  <c r="Y57" i="1"/>
  <c r="Z57" i="1"/>
  <c r="AA57" i="1"/>
  <c r="A58" i="1"/>
  <c r="B58" i="1"/>
  <c r="C58" i="1"/>
  <c r="D58" i="1"/>
  <c r="E58" i="1"/>
  <c r="H58" i="1"/>
  <c r="I58" i="1"/>
  <c r="J58" i="1"/>
  <c r="K58" i="1"/>
  <c r="Q58" i="1"/>
  <c r="R58" i="1"/>
  <c r="S58" i="1"/>
  <c r="T58" i="1"/>
  <c r="U58" i="1"/>
  <c r="V58" i="1"/>
  <c r="W58" i="1"/>
  <c r="X58" i="1"/>
  <c r="Y58" i="1"/>
  <c r="Z58" i="1"/>
  <c r="AA58" i="1"/>
  <c r="A59" i="1"/>
  <c r="B59" i="1"/>
  <c r="C59" i="1"/>
  <c r="D59" i="1"/>
  <c r="E59" i="1"/>
  <c r="H59" i="1"/>
  <c r="I59" i="1"/>
  <c r="J59" i="1"/>
  <c r="K59" i="1"/>
  <c r="Q59" i="1"/>
  <c r="R59" i="1"/>
  <c r="S59" i="1"/>
  <c r="T59" i="1"/>
  <c r="U59" i="1"/>
  <c r="V59" i="1"/>
  <c r="W59" i="1"/>
  <c r="X59" i="1"/>
  <c r="Y59" i="1"/>
  <c r="Z59" i="1"/>
  <c r="AA59" i="1"/>
  <c r="A60" i="1"/>
  <c r="B60" i="1"/>
  <c r="C60" i="1"/>
  <c r="D60" i="1"/>
  <c r="E60" i="1"/>
  <c r="H60" i="1"/>
  <c r="I60" i="1"/>
  <c r="J60" i="1"/>
  <c r="K60" i="1"/>
  <c r="Q60" i="1"/>
  <c r="R60" i="1"/>
  <c r="S60" i="1"/>
  <c r="T60" i="1"/>
  <c r="U60" i="1"/>
  <c r="V60" i="1"/>
  <c r="W60" i="1"/>
  <c r="X60" i="1"/>
  <c r="Y60" i="1"/>
  <c r="Z60" i="1"/>
  <c r="AA60" i="1"/>
  <c r="A61" i="1"/>
  <c r="B61" i="1"/>
  <c r="C61" i="1"/>
  <c r="D61" i="1"/>
  <c r="E61" i="1"/>
  <c r="H61" i="1"/>
  <c r="I61" i="1"/>
  <c r="J61" i="1"/>
  <c r="K61" i="1"/>
  <c r="Q61" i="1"/>
  <c r="R61" i="1"/>
  <c r="S61" i="1"/>
  <c r="T61" i="1"/>
  <c r="U61" i="1"/>
  <c r="V61" i="1"/>
  <c r="W61" i="1"/>
  <c r="X61" i="1"/>
  <c r="Y61" i="1"/>
  <c r="Z61" i="1"/>
  <c r="AA61" i="1"/>
  <c r="A62" i="1"/>
  <c r="B62" i="1"/>
  <c r="C62" i="1"/>
  <c r="D62" i="1"/>
  <c r="E62" i="1"/>
  <c r="H62" i="1"/>
  <c r="I62" i="1"/>
  <c r="J62" i="1"/>
  <c r="K62" i="1"/>
  <c r="Q62" i="1"/>
  <c r="R62" i="1"/>
  <c r="S62" i="1"/>
  <c r="T62" i="1"/>
  <c r="U62" i="1"/>
  <c r="V62" i="1"/>
  <c r="W62" i="1"/>
  <c r="X62" i="1"/>
  <c r="Y62" i="1"/>
  <c r="Z62" i="1"/>
  <c r="AA62" i="1"/>
  <c r="A63" i="1"/>
  <c r="B63" i="1"/>
  <c r="C63" i="1"/>
  <c r="D63" i="1"/>
  <c r="E63" i="1"/>
  <c r="H63" i="1"/>
  <c r="I63" i="1"/>
  <c r="J63" i="1"/>
  <c r="K63" i="1"/>
  <c r="Q63" i="1"/>
  <c r="R63" i="1"/>
  <c r="S63" i="1"/>
  <c r="T63" i="1"/>
  <c r="U63" i="1"/>
  <c r="V63" i="1"/>
  <c r="W63" i="1"/>
  <c r="Y63" i="1"/>
  <c r="Z63" i="1"/>
  <c r="AA63" i="1"/>
  <c r="A64" i="1"/>
  <c r="B64" i="1"/>
  <c r="C64" i="1"/>
  <c r="D64" i="1"/>
  <c r="E64" i="1"/>
  <c r="H64" i="1"/>
  <c r="I64" i="1"/>
  <c r="J64" i="1"/>
  <c r="K64" i="1"/>
  <c r="Q64" i="1"/>
  <c r="R64" i="1"/>
  <c r="S64" i="1"/>
  <c r="T64" i="1"/>
  <c r="U64" i="1"/>
  <c r="V64" i="1"/>
  <c r="W64" i="1"/>
  <c r="X64" i="1"/>
  <c r="Y64" i="1"/>
  <c r="Z64" i="1"/>
  <c r="AA64" i="1"/>
  <c r="A65" i="1"/>
  <c r="B65" i="1"/>
  <c r="C65" i="1"/>
  <c r="D65" i="1"/>
  <c r="E65" i="1"/>
  <c r="H65" i="1"/>
  <c r="I65" i="1"/>
  <c r="J65" i="1"/>
  <c r="K65" i="1"/>
  <c r="Q65" i="1"/>
  <c r="R65" i="1"/>
  <c r="S65" i="1"/>
  <c r="T65" i="1"/>
  <c r="U65" i="1"/>
  <c r="V65" i="1"/>
  <c r="W65" i="1"/>
  <c r="X65" i="1"/>
  <c r="Y65" i="1"/>
  <c r="Z65" i="1"/>
  <c r="AA65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2" i="1"/>
  <c r="G3" i="3"/>
  <c r="G4" i="3"/>
  <c r="P2" i="1" s="1"/>
  <c r="G5" i="3"/>
  <c r="P3" i="1" s="1"/>
  <c r="G6" i="3"/>
  <c r="P4" i="1" s="1"/>
  <c r="G7" i="3"/>
  <c r="P5" i="1" s="1"/>
  <c r="G8" i="3"/>
  <c r="P6" i="1" s="1"/>
  <c r="G9" i="3"/>
  <c r="P7" i="1" s="1"/>
  <c r="G10" i="3"/>
  <c r="P8" i="1" s="1"/>
  <c r="G11" i="3"/>
  <c r="P9" i="1" s="1"/>
  <c r="G12" i="3"/>
  <c r="P10" i="1" s="1"/>
  <c r="G13" i="3"/>
  <c r="P11" i="1" s="1"/>
  <c r="G14" i="3"/>
  <c r="P12" i="1" s="1"/>
  <c r="G15" i="3"/>
  <c r="P13" i="1" s="1"/>
  <c r="G16" i="3"/>
  <c r="P14" i="1" s="1"/>
  <c r="G17" i="3"/>
  <c r="P15" i="1" s="1"/>
  <c r="G18" i="3"/>
  <c r="P16" i="1" s="1"/>
  <c r="G19" i="3"/>
  <c r="P17" i="1" s="1"/>
  <c r="G20" i="3"/>
  <c r="P18" i="1" s="1"/>
  <c r="G21" i="3"/>
  <c r="P19" i="1" s="1"/>
  <c r="G22" i="3"/>
  <c r="P20" i="1" s="1"/>
  <c r="G23" i="3"/>
  <c r="P21" i="1" s="1"/>
  <c r="G24" i="3"/>
  <c r="P22" i="1" s="1"/>
  <c r="G25" i="3"/>
  <c r="P23" i="1" s="1"/>
  <c r="G26" i="3"/>
  <c r="P24" i="1" s="1"/>
  <c r="G27" i="3"/>
  <c r="P25" i="1" s="1"/>
  <c r="G28" i="3"/>
  <c r="P26" i="1" s="1"/>
  <c r="G29" i="3"/>
  <c r="P27" i="1" s="1"/>
  <c r="G30" i="3"/>
  <c r="P28" i="1" s="1"/>
  <c r="G31" i="3"/>
  <c r="P29" i="1" s="1"/>
  <c r="G32" i="3"/>
  <c r="P30" i="1" s="1"/>
  <c r="G33" i="3"/>
  <c r="P31" i="1" s="1"/>
  <c r="G34" i="3"/>
  <c r="P32" i="1" s="1"/>
  <c r="G35" i="3"/>
  <c r="P33" i="1" s="1"/>
  <c r="G36" i="3"/>
  <c r="P34" i="1" s="1"/>
  <c r="G37" i="3"/>
  <c r="P35" i="1" s="1"/>
  <c r="G38" i="3"/>
  <c r="P36" i="1" s="1"/>
  <c r="G39" i="3"/>
  <c r="P37" i="1" s="1"/>
  <c r="G40" i="3"/>
  <c r="P38" i="1" s="1"/>
  <c r="G41" i="3"/>
  <c r="P39" i="1" s="1"/>
  <c r="G42" i="3"/>
  <c r="P40" i="1" s="1"/>
  <c r="G43" i="3"/>
  <c r="P41" i="1" s="1"/>
  <c r="G44" i="3"/>
  <c r="P42" i="1" s="1"/>
  <c r="G45" i="3"/>
  <c r="P43" i="1" s="1"/>
  <c r="G46" i="3"/>
  <c r="P44" i="1" s="1"/>
  <c r="G47" i="3"/>
  <c r="P45" i="1" s="1"/>
  <c r="G48" i="3"/>
  <c r="P46" i="1" s="1"/>
  <c r="G49" i="3"/>
  <c r="P47" i="1" s="1"/>
  <c r="G50" i="3"/>
  <c r="P48" i="1" s="1"/>
  <c r="G51" i="3"/>
  <c r="P49" i="1" s="1"/>
  <c r="G52" i="3"/>
  <c r="P50" i="1" s="1"/>
  <c r="G53" i="3"/>
  <c r="P51" i="1" s="1"/>
  <c r="G54" i="3"/>
  <c r="P52" i="1" s="1"/>
  <c r="G55" i="3"/>
  <c r="P53" i="1" s="1"/>
  <c r="G56" i="3"/>
  <c r="P54" i="1" s="1"/>
  <c r="G57" i="3"/>
  <c r="P55" i="1" s="1"/>
  <c r="G58" i="3"/>
  <c r="P56" i="1" s="1"/>
  <c r="G59" i="3"/>
  <c r="P57" i="1" s="1"/>
  <c r="G60" i="3"/>
  <c r="P58" i="1" s="1"/>
  <c r="G61" i="3"/>
  <c r="P59" i="1" s="1"/>
  <c r="G62" i="3"/>
  <c r="P60" i="1" s="1"/>
  <c r="G63" i="3"/>
  <c r="P61" i="1" s="1"/>
  <c r="G64" i="3"/>
  <c r="P62" i="1" s="1"/>
  <c r="G65" i="3"/>
  <c r="P63" i="1" s="1"/>
  <c r="G66" i="3"/>
  <c r="P64" i="1" s="1"/>
  <c r="G67" i="3"/>
  <c r="P65" i="1" s="1"/>
  <c r="G68" i="3"/>
  <c r="P66" i="1" s="1"/>
  <c r="G69" i="3"/>
  <c r="P67" i="1" s="1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F4" i="3"/>
  <c r="O2" i="1" s="1"/>
  <c r="F5" i="3"/>
  <c r="O3" i="1" s="1"/>
  <c r="F6" i="3"/>
  <c r="O4" i="1" s="1"/>
  <c r="F7" i="3"/>
  <c r="O5" i="1" s="1"/>
  <c r="F8" i="3"/>
  <c r="O6" i="1" s="1"/>
  <c r="F9" i="3"/>
  <c r="O7" i="1" s="1"/>
  <c r="F10" i="3"/>
  <c r="O8" i="1" s="1"/>
  <c r="F11" i="3"/>
  <c r="O9" i="1" s="1"/>
  <c r="F12" i="3"/>
  <c r="O10" i="1" s="1"/>
  <c r="F13" i="3"/>
  <c r="O11" i="1" s="1"/>
  <c r="F14" i="3"/>
  <c r="O12" i="1" s="1"/>
  <c r="F15" i="3"/>
  <c r="O13" i="1" s="1"/>
  <c r="F16" i="3"/>
  <c r="O14" i="1" s="1"/>
  <c r="F17" i="3"/>
  <c r="O15" i="1" s="1"/>
  <c r="F18" i="3"/>
  <c r="O16" i="1" s="1"/>
  <c r="F19" i="3"/>
  <c r="O17" i="1" s="1"/>
  <c r="F20" i="3"/>
  <c r="O18" i="1" s="1"/>
  <c r="F21" i="3"/>
  <c r="O19" i="1" s="1"/>
  <c r="F22" i="3"/>
  <c r="O20" i="1" s="1"/>
  <c r="F23" i="3"/>
  <c r="O21" i="1" s="1"/>
  <c r="F24" i="3"/>
  <c r="O22" i="1" s="1"/>
  <c r="F25" i="3"/>
  <c r="O23" i="1" s="1"/>
  <c r="F26" i="3"/>
  <c r="O24" i="1" s="1"/>
  <c r="F27" i="3"/>
  <c r="O25" i="1" s="1"/>
  <c r="F28" i="3"/>
  <c r="O26" i="1" s="1"/>
  <c r="F29" i="3"/>
  <c r="O27" i="1" s="1"/>
  <c r="F30" i="3"/>
  <c r="O28" i="1" s="1"/>
  <c r="F31" i="3"/>
  <c r="O29" i="1" s="1"/>
  <c r="F32" i="3"/>
  <c r="O30" i="1" s="1"/>
  <c r="F33" i="3"/>
  <c r="O31" i="1" s="1"/>
  <c r="F34" i="3"/>
  <c r="O32" i="1" s="1"/>
  <c r="F35" i="3"/>
  <c r="O33" i="1" s="1"/>
  <c r="F36" i="3"/>
  <c r="O34" i="1" s="1"/>
  <c r="F37" i="3"/>
  <c r="O35" i="1" s="1"/>
  <c r="F38" i="3"/>
  <c r="O36" i="1" s="1"/>
  <c r="F39" i="3"/>
  <c r="O37" i="1" s="1"/>
  <c r="F40" i="3"/>
  <c r="O38" i="1" s="1"/>
  <c r="F41" i="3"/>
  <c r="O39" i="1" s="1"/>
  <c r="F42" i="3"/>
  <c r="O40" i="1" s="1"/>
  <c r="F43" i="3"/>
  <c r="O41" i="1" s="1"/>
  <c r="F44" i="3"/>
  <c r="O42" i="1" s="1"/>
  <c r="F45" i="3"/>
  <c r="O43" i="1" s="1"/>
  <c r="F46" i="3"/>
  <c r="O44" i="1" s="1"/>
  <c r="F47" i="3"/>
  <c r="O45" i="1" s="1"/>
  <c r="F48" i="3"/>
  <c r="O46" i="1" s="1"/>
  <c r="F49" i="3"/>
  <c r="O47" i="1" s="1"/>
  <c r="F50" i="3"/>
  <c r="O48" i="1" s="1"/>
  <c r="F51" i="3"/>
  <c r="O49" i="1" s="1"/>
  <c r="F52" i="3"/>
  <c r="O50" i="1" s="1"/>
  <c r="F53" i="3"/>
  <c r="O51" i="1" s="1"/>
  <c r="F54" i="3"/>
  <c r="O52" i="1" s="1"/>
  <c r="F55" i="3"/>
  <c r="O53" i="1" s="1"/>
  <c r="F56" i="3"/>
  <c r="O54" i="1" s="1"/>
  <c r="F57" i="3"/>
  <c r="O55" i="1" s="1"/>
  <c r="F58" i="3"/>
  <c r="O56" i="1" s="1"/>
  <c r="F59" i="3"/>
  <c r="O57" i="1" s="1"/>
  <c r="F60" i="3"/>
  <c r="O58" i="1" s="1"/>
  <c r="F61" i="3"/>
  <c r="O59" i="1" s="1"/>
  <c r="F62" i="3"/>
  <c r="O60" i="1" s="1"/>
  <c r="F63" i="3"/>
  <c r="O61" i="1" s="1"/>
  <c r="F64" i="3"/>
  <c r="O62" i="1" s="1"/>
  <c r="F65" i="3"/>
  <c r="O63" i="1" s="1"/>
  <c r="F66" i="3"/>
  <c r="O64" i="1" s="1"/>
  <c r="F67" i="3"/>
  <c r="O65" i="1" s="1"/>
  <c r="F68" i="3"/>
  <c r="O66" i="1" s="1"/>
  <c r="F69" i="3"/>
  <c r="O67" i="1" s="1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3" i="3"/>
  <c r="C3" i="3"/>
  <c r="E4" i="3"/>
  <c r="E5" i="3"/>
  <c r="N3" i="1" s="1"/>
  <c r="E6" i="3"/>
  <c r="N4" i="1" s="1"/>
  <c r="E7" i="3"/>
  <c r="N5" i="1" s="1"/>
  <c r="E8" i="3"/>
  <c r="N6" i="1" s="1"/>
  <c r="E9" i="3"/>
  <c r="N7" i="1" s="1"/>
  <c r="E10" i="3"/>
  <c r="N8" i="1" s="1"/>
  <c r="E11" i="3"/>
  <c r="N9" i="1" s="1"/>
  <c r="E12" i="3"/>
  <c r="N10" i="1" s="1"/>
  <c r="E13" i="3"/>
  <c r="N11" i="1" s="1"/>
  <c r="E14" i="3"/>
  <c r="N12" i="1" s="1"/>
  <c r="E15" i="3"/>
  <c r="N13" i="1" s="1"/>
  <c r="E16" i="3"/>
  <c r="N14" i="1" s="1"/>
  <c r="E17" i="3"/>
  <c r="N15" i="1" s="1"/>
  <c r="E18" i="3"/>
  <c r="N16" i="1" s="1"/>
  <c r="E19" i="3"/>
  <c r="N17" i="1" s="1"/>
  <c r="E20" i="3"/>
  <c r="N18" i="1" s="1"/>
  <c r="E21" i="3"/>
  <c r="N19" i="1" s="1"/>
  <c r="E22" i="3"/>
  <c r="N20" i="1" s="1"/>
  <c r="E23" i="3"/>
  <c r="N21" i="1" s="1"/>
  <c r="E24" i="3"/>
  <c r="N22" i="1" s="1"/>
  <c r="E25" i="3"/>
  <c r="N23" i="1" s="1"/>
  <c r="E26" i="3"/>
  <c r="N24" i="1" s="1"/>
  <c r="E27" i="3"/>
  <c r="N25" i="1" s="1"/>
  <c r="E28" i="3"/>
  <c r="N26" i="1" s="1"/>
  <c r="E29" i="3"/>
  <c r="N27" i="1" s="1"/>
  <c r="E30" i="3"/>
  <c r="N28" i="1" s="1"/>
  <c r="E31" i="3"/>
  <c r="N29" i="1" s="1"/>
  <c r="E32" i="3"/>
  <c r="N30" i="1" s="1"/>
  <c r="E33" i="3"/>
  <c r="N31" i="1" s="1"/>
  <c r="E34" i="3"/>
  <c r="N32" i="1" s="1"/>
  <c r="E35" i="3"/>
  <c r="N33" i="1" s="1"/>
  <c r="E36" i="3"/>
  <c r="N34" i="1" s="1"/>
  <c r="E37" i="3"/>
  <c r="N35" i="1" s="1"/>
  <c r="E38" i="3"/>
  <c r="N36" i="1" s="1"/>
  <c r="E39" i="3"/>
  <c r="N37" i="1" s="1"/>
  <c r="E40" i="3"/>
  <c r="N38" i="1" s="1"/>
  <c r="E41" i="3"/>
  <c r="N39" i="1" s="1"/>
  <c r="E42" i="3"/>
  <c r="N40" i="1" s="1"/>
  <c r="E43" i="3"/>
  <c r="N41" i="1" s="1"/>
  <c r="E44" i="3"/>
  <c r="N42" i="1" s="1"/>
  <c r="E45" i="3"/>
  <c r="N43" i="1" s="1"/>
  <c r="E46" i="3"/>
  <c r="N44" i="1" s="1"/>
  <c r="E47" i="3"/>
  <c r="N45" i="1" s="1"/>
  <c r="E48" i="3"/>
  <c r="N46" i="1" s="1"/>
  <c r="E49" i="3"/>
  <c r="N47" i="1" s="1"/>
  <c r="E50" i="3"/>
  <c r="N48" i="1" s="1"/>
  <c r="E51" i="3"/>
  <c r="N49" i="1" s="1"/>
  <c r="E52" i="3"/>
  <c r="N50" i="1" s="1"/>
  <c r="E53" i="3"/>
  <c r="N51" i="1" s="1"/>
  <c r="E54" i="3"/>
  <c r="N52" i="1" s="1"/>
  <c r="E55" i="3"/>
  <c r="N53" i="1" s="1"/>
  <c r="E56" i="3"/>
  <c r="N54" i="1" s="1"/>
  <c r="E57" i="3"/>
  <c r="N55" i="1" s="1"/>
  <c r="E58" i="3"/>
  <c r="N56" i="1" s="1"/>
  <c r="E59" i="3"/>
  <c r="N57" i="1" s="1"/>
  <c r="E60" i="3"/>
  <c r="N58" i="1" s="1"/>
  <c r="E61" i="3"/>
  <c r="N59" i="1" s="1"/>
  <c r="E62" i="3"/>
  <c r="N60" i="1" s="1"/>
  <c r="E63" i="3"/>
  <c r="N61" i="1" s="1"/>
  <c r="E64" i="3"/>
  <c r="N62" i="1" s="1"/>
  <c r="E65" i="3"/>
  <c r="N63" i="1" s="1"/>
  <c r="E66" i="3"/>
  <c r="N64" i="1" s="1"/>
  <c r="E67" i="3"/>
  <c r="N65" i="1" s="1"/>
  <c r="E68" i="3"/>
  <c r="N66" i="1" s="1"/>
  <c r="E69" i="3"/>
  <c r="N67" i="1" s="1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3" i="3"/>
  <c r="D4" i="3"/>
  <c r="D5" i="3"/>
  <c r="M3" i="1" s="1"/>
  <c r="D6" i="3"/>
  <c r="M4" i="1" s="1"/>
  <c r="D7" i="3"/>
  <c r="M5" i="1" s="1"/>
  <c r="D8" i="3"/>
  <c r="M6" i="1" s="1"/>
  <c r="D9" i="3"/>
  <c r="M7" i="1" s="1"/>
  <c r="D10" i="3"/>
  <c r="M8" i="1" s="1"/>
  <c r="D11" i="3"/>
  <c r="M9" i="1" s="1"/>
  <c r="D12" i="3"/>
  <c r="M10" i="1" s="1"/>
  <c r="D13" i="3"/>
  <c r="M11" i="1" s="1"/>
  <c r="D14" i="3"/>
  <c r="M12" i="1" s="1"/>
  <c r="D15" i="3"/>
  <c r="M13" i="1" s="1"/>
  <c r="D16" i="3"/>
  <c r="M14" i="1" s="1"/>
  <c r="D17" i="3"/>
  <c r="M15" i="1" s="1"/>
  <c r="D18" i="3"/>
  <c r="M16" i="1" s="1"/>
  <c r="D19" i="3"/>
  <c r="M17" i="1" s="1"/>
  <c r="D20" i="3"/>
  <c r="M18" i="1" s="1"/>
  <c r="D21" i="3"/>
  <c r="M19" i="1" s="1"/>
  <c r="D22" i="3"/>
  <c r="M20" i="1" s="1"/>
  <c r="D23" i="3"/>
  <c r="M21" i="1" s="1"/>
  <c r="D24" i="3"/>
  <c r="M22" i="1" s="1"/>
  <c r="D25" i="3"/>
  <c r="M23" i="1" s="1"/>
  <c r="D26" i="3"/>
  <c r="M24" i="1" s="1"/>
  <c r="D27" i="3"/>
  <c r="M25" i="1" s="1"/>
  <c r="D28" i="3"/>
  <c r="M26" i="1" s="1"/>
  <c r="D29" i="3"/>
  <c r="M27" i="1" s="1"/>
  <c r="D30" i="3"/>
  <c r="M28" i="1" s="1"/>
  <c r="D31" i="3"/>
  <c r="M29" i="1" s="1"/>
  <c r="D32" i="3"/>
  <c r="M30" i="1" s="1"/>
  <c r="D33" i="3"/>
  <c r="M31" i="1" s="1"/>
  <c r="D34" i="3"/>
  <c r="M32" i="1" s="1"/>
  <c r="D35" i="3"/>
  <c r="M33" i="1" s="1"/>
  <c r="D36" i="3"/>
  <c r="M34" i="1" s="1"/>
  <c r="D37" i="3"/>
  <c r="M35" i="1" s="1"/>
  <c r="D38" i="3"/>
  <c r="M36" i="1" s="1"/>
  <c r="D39" i="3"/>
  <c r="M37" i="1" s="1"/>
  <c r="D40" i="3"/>
  <c r="M38" i="1" s="1"/>
  <c r="D41" i="3"/>
  <c r="M39" i="1" s="1"/>
  <c r="D42" i="3"/>
  <c r="M40" i="1" s="1"/>
  <c r="D43" i="3"/>
  <c r="M41" i="1" s="1"/>
  <c r="D44" i="3"/>
  <c r="M42" i="1" s="1"/>
  <c r="D45" i="3"/>
  <c r="M43" i="1" s="1"/>
  <c r="D46" i="3"/>
  <c r="M44" i="1" s="1"/>
  <c r="D47" i="3"/>
  <c r="M45" i="1" s="1"/>
  <c r="D48" i="3"/>
  <c r="M46" i="1" s="1"/>
  <c r="D49" i="3"/>
  <c r="M47" i="1" s="1"/>
  <c r="D50" i="3"/>
  <c r="M48" i="1" s="1"/>
  <c r="D51" i="3"/>
  <c r="M49" i="1" s="1"/>
  <c r="D52" i="3"/>
  <c r="M50" i="1" s="1"/>
  <c r="D53" i="3"/>
  <c r="M51" i="1" s="1"/>
  <c r="D54" i="3"/>
  <c r="M52" i="1" s="1"/>
  <c r="D55" i="3"/>
  <c r="M53" i="1" s="1"/>
  <c r="D56" i="3"/>
  <c r="M54" i="1" s="1"/>
  <c r="D57" i="3"/>
  <c r="M55" i="1" s="1"/>
  <c r="D58" i="3"/>
  <c r="M56" i="1" s="1"/>
  <c r="D59" i="3"/>
  <c r="M57" i="1" s="1"/>
  <c r="D60" i="3"/>
  <c r="M58" i="1" s="1"/>
  <c r="D61" i="3"/>
  <c r="M59" i="1" s="1"/>
  <c r="D62" i="3"/>
  <c r="M60" i="1" s="1"/>
  <c r="D63" i="3"/>
  <c r="M61" i="1" s="1"/>
  <c r="D64" i="3"/>
  <c r="M62" i="1" s="1"/>
  <c r="D65" i="3"/>
  <c r="M63" i="1" s="1"/>
  <c r="D66" i="3"/>
  <c r="M64" i="1" s="1"/>
  <c r="D67" i="3"/>
  <c r="M65" i="1" s="1"/>
  <c r="D68" i="3"/>
  <c r="M66" i="1" s="1"/>
  <c r="D69" i="3"/>
  <c r="M67" i="1" s="1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3" i="3"/>
  <c r="C15" i="3"/>
  <c r="L13" i="1" s="1"/>
  <c r="C16" i="3"/>
  <c r="L14" i="1" s="1"/>
  <c r="C17" i="3"/>
  <c r="L15" i="1" s="1"/>
  <c r="C18" i="3"/>
  <c r="L16" i="1" s="1"/>
  <c r="C19" i="3"/>
  <c r="L17" i="1" s="1"/>
  <c r="C20" i="3"/>
  <c r="L18" i="1" s="1"/>
  <c r="C21" i="3"/>
  <c r="L19" i="1" s="1"/>
  <c r="C22" i="3"/>
  <c r="L20" i="1" s="1"/>
  <c r="C23" i="3"/>
  <c r="L21" i="1" s="1"/>
  <c r="C24" i="3"/>
  <c r="L22" i="1" s="1"/>
  <c r="C25" i="3"/>
  <c r="L23" i="1" s="1"/>
  <c r="C26" i="3"/>
  <c r="L24" i="1" s="1"/>
  <c r="C27" i="3"/>
  <c r="L25" i="1" s="1"/>
  <c r="C28" i="3"/>
  <c r="L26" i="1" s="1"/>
  <c r="C29" i="3"/>
  <c r="L27" i="1" s="1"/>
  <c r="C30" i="3"/>
  <c r="L28" i="1" s="1"/>
  <c r="C31" i="3"/>
  <c r="L29" i="1" s="1"/>
  <c r="C32" i="3"/>
  <c r="L30" i="1" s="1"/>
  <c r="C33" i="3"/>
  <c r="L31" i="1" s="1"/>
  <c r="C34" i="3"/>
  <c r="L32" i="1" s="1"/>
  <c r="C35" i="3"/>
  <c r="L33" i="1" s="1"/>
  <c r="C36" i="3"/>
  <c r="L34" i="1" s="1"/>
  <c r="C37" i="3"/>
  <c r="L35" i="1" s="1"/>
  <c r="C38" i="3"/>
  <c r="L36" i="1" s="1"/>
  <c r="C39" i="3"/>
  <c r="L37" i="1" s="1"/>
  <c r="C40" i="3"/>
  <c r="L38" i="1" s="1"/>
  <c r="C41" i="3"/>
  <c r="L39" i="1" s="1"/>
  <c r="C42" i="3"/>
  <c r="L40" i="1" s="1"/>
  <c r="C43" i="3"/>
  <c r="L41" i="1" s="1"/>
  <c r="C44" i="3"/>
  <c r="L42" i="1" s="1"/>
  <c r="C45" i="3"/>
  <c r="L43" i="1" s="1"/>
  <c r="C46" i="3"/>
  <c r="L44" i="1" s="1"/>
  <c r="C47" i="3"/>
  <c r="L45" i="1" s="1"/>
  <c r="C48" i="3"/>
  <c r="L46" i="1" s="1"/>
  <c r="C49" i="3"/>
  <c r="L47" i="1" s="1"/>
  <c r="C50" i="3"/>
  <c r="L48" i="1" s="1"/>
  <c r="C51" i="3"/>
  <c r="L49" i="1" s="1"/>
  <c r="C52" i="3"/>
  <c r="L50" i="1" s="1"/>
  <c r="C53" i="3"/>
  <c r="L51" i="1" s="1"/>
  <c r="C54" i="3"/>
  <c r="L52" i="1" s="1"/>
  <c r="C55" i="3"/>
  <c r="L53" i="1" s="1"/>
  <c r="C56" i="3"/>
  <c r="L54" i="1" s="1"/>
  <c r="C57" i="3"/>
  <c r="L55" i="1" s="1"/>
  <c r="C58" i="3"/>
  <c r="L56" i="1" s="1"/>
  <c r="C59" i="3"/>
  <c r="L57" i="1" s="1"/>
  <c r="C60" i="3"/>
  <c r="L58" i="1" s="1"/>
  <c r="C61" i="3"/>
  <c r="L59" i="1" s="1"/>
  <c r="C62" i="3"/>
  <c r="L60" i="1" s="1"/>
  <c r="C63" i="3"/>
  <c r="L61" i="1" s="1"/>
  <c r="C64" i="3"/>
  <c r="L62" i="1" s="1"/>
  <c r="C65" i="3"/>
  <c r="L63" i="1" s="1"/>
  <c r="C66" i="3"/>
  <c r="L64" i="1" s="1"/>
  <c r="C67" i="3"/>
  <c r="L65" i="1" s="1"/>
  <c r="C68" i="3"/>
  <c r="L66" i="1" s="1"/>
  <c r="C69" i="3"/>
  <c r="L67" i="1" s="1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4" i="3"/>
  <c r="L2" i="1" s="1"/>
  <c r="C5" i="3"/>
  <c r="L3" i="1" s="1"/>
  <c r="C6" i="3"/>
  <c r="L4" i="1" s="1"/>
  <c r="C7" i="3"/>
  <c r="L5" i="1" s="1"/>
  <c r="C8" i="3"/>
  <c r="L6" i="1" s="1"/>
  <c r="C9" i="3"/>
  <c r="L7" i="1" s="1"/>
  <c r="C10" i="3"/>
  <c r="L8" i="1" s="1"/>
  <c r="C11" i="3"/>
  <c r="L9" i="1" s="1"/>
  <c r="C12" i="3"/>
  <c r="L10" i="1" s="1"/>
  <c r="C13" i="3"/>
  <c r="L11" i="1" s="1"/>
  <c r="C14" i="3"/>
  <c r="L1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3" i="1"/>
  <c r="J2" i="1"/>
  <c r="K2" i="1"/>
  <c r="U2" i="1"/>
  <c r="V2" i="1"/>
  <c r="Y2" i="1"/>
  <c r="Z2" i="1"/>
  <c r="AA2" i="1"/>
  <c r="U3" i="1"/>
  <c r="V3" i="1"/>
  <c r="Y3" i="1"/>
  <c r="Z3" i="1"/>
  <c r="U4" i="1"/>
  <c r="V4" i="1"/>
  <c r="Y4" i="1"/>
  <c r="Z4" i="1"/>
  <c r="U5" i="1"/>
  <c r="V5" i="1"/>
  <c r="Y5" i="1"/>
  <c r="Z5" i="1"/>
  <c r="U6" i="1"/>
  <c r="V6" i="1"/>
  <c r="Y6" i="1"/>
  <c r="Z6" i="1"/>
  <c r="U7" i="1"/>
  <c r="V7" i="1"/>
  <c r="Y7" i="1"/>
  <c r="Z7" i="1"/>
  <c r="U8" i="1"/>
  <c r="V8" i="1"/>
  <c r="Y8" i="1"/>
  <c r="Z8" i="1"/>
  <c r="U9" i="1"/>
  <c r="V9" i="1"/>
  <c r="Y9" i="1"/>
  <c r="Z9" i="1"/>
  <c r="U10" i="1"/>
  <c r="V10" i="1"/>
  <c r="Y10" i="1"/>
  <c r="Z10" i="1"/>
  <c r="U11" i="1"/>
  <c r="V11" i="1"/>
  <c r="Y11" i="1"/>
  <c r="Z11" i="1"/>
  <c r="U12" i="1"/>
  <c r="V12" i="1"/>
  <c r="Y12" i="1"/>
  <c r="Z12" i="1"/>
  <c r="U13" i="1"/>
  <c r="V13" i="1"/>
  <c r="Y13" i="1"/>
  <c r="Z13" i="1"/>
  <c r="U14" i="1"/>
  <c r="V14" i="1"/>
  <c r="Y14" i="1"/>
  <c r="Z14" i="1"/>
  <c r="U15" i="1"/>
  <c r="V15" i="1"/>
  <c r="Y15" i="1"/>
  <c r="Z15" i="1"/>
  <c r="U16" i="1"/>
  <c r="V16" i="1"/>
  <c r="Y16" i="1"/>
  <c r="Z16" i="1"/>
  <c r="U17" i="1"/>
  <c r="V17" i="1"/>
  <c r="Y17" i="1"/>
  <c r="Z17" i="1"/>
  <c r="U18" i="1"/>
  <c r="V18" i="1"/>
  <c r="Y18" i="1"/>
  <c r="Z18" i="1"/>
  <c r="U19" i="1"/>
  <c r="V19" i="1"/>
  <c r="Y19" i="1"/>
  <c r="Z19" i="1"/>
  <c r="U20" i="1"/>
  <c r="V20" i="1"/>
  <c r="Y20" i="1"/>
  <c r="Z20" i="1"/>
  <c r="U21" i="1"/>
  <c r="V21" i="1"/>
  <c r="Y21" i="1"/>
  <c r="Z21" i="1"/>
  <c r="U22" i="1"/>
  <c r="V22" i="1"/>
  <c r="Y22" i="1"/>
  <c r="Z22" i="1"/>
  <c r="U23" i="1"/>
  <c r="V23" i="1"/>
  <c r="Y23" i="1"/>
  <c r="Z23" i="1"/>
  <c r="U24" i="1"/>
  <c r="V24" i="1"/>
  <c r="Y24" i="1"/>
  <c r="Z24" i="1"/>
  <c r="U25" i="1"/>
  <c r="V25" i="1"/>
  <c r="Y25" i="1"/>
  <c r="Z25" i="1"/>
  <c r="U26" i="1"/>
  <c r="V26" i="1"/>
  <c r="Y26" i="1"/>
  <c r="Z26" i="1"/>
  <c r="U27" i="1"/>
  <c r="V27" i="1"/>
  <c r="Y27" i="1"/>
  <c r="Z27" i="1"/>
  <c r="U28" i="1"/>
  <c r="V28" i="1"/>
  <c r="Y28" i="1"/>
  <c r="Z28" i="1"/>
  <c r="U29" i="1"/>
  <c r="V29" i="1"/>
  <c r="Y29" i="1"/>
  <c r="Z29" i="1"/>
  <c r="U30" i="1"/>
  <c r="V30" i="1"/>
  <c r="Y30" i="1"/>
  <c r="Z30" i="1"/>
  <c r="U31" i="1"/>
  <c r="V31" i="1"/>
  <c r="Y31" i="1"/>
  <c r="Z31" i="1"/>
  <c r="U32" i="1"/>
  <c r="V32" i="1"/>
  <c r="Y32" i="1"/>
  <c r="Z32" i="1"/>
  <c r="U33" i="1"/>
  <c r="V33" i="1"/>
  <c r="U34" i="1"/>
  <c r="V34" i="1"/>
  <c r="U35" i="1"/>
  <c r="V35" i="1"/>
  <c r="U36" i="1"/>
  <c r="V36" i="1"/>
  <c r="U37" i="1"/>
  <c r="V37" i="1"/>
  <c r="U38" i="1"/>
  <c r="V38" i="1"/>
  <c r="U39" i="1"/>
  <c r="V39" i="1"/>
  <c r="U40" i="1"/>
  <c r="V40" i="1"/>
  <c r="U41" i="1"/>
  <c r="V41" i="1"/>
  <c r="U42" i="1"/>
  <c r="V42" i="1"/>
  <c r="U43" i="1"/>
  <c r="V43" i="1"/>
  <c r="U44" i="1"/>
  <c r="V44" i="1"/>
  <c r="U45" i="1"/>
  <c r="V45" i="1"/>
  <c r="U46" i="1"/>
  <c r="V46" i="1"/>
  <c r="U47" i="1"/>
  <c r="V47" i="1"/>
  <c r="U48" i="1"/>
  <c r="V48" i="1"/>
  <c r="U49" i="1"/>
  <c r="V49" i="1"/>
  <c r="U50" i="1"/>
  <c r="V50" i="1"/>
  <c r="U51" i="1"/>
  <c r="V51" i="1"/>
  <c r="U52" i="1"/>
  <c r="V52" i="1"/>
  <c r="U53" i="1"/>
  <c r="V53" i="1"/>
  <c r="U54" i="1"/>
  <c r="V54" i="1"/>
  <c r="U55" i="1"/>
  <c r="V55" i="1"/>
  <c r="U56" i="1"/>
  <c r="V56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33" i="1"/>
  <c r="A34" i="1"/>
  <c r="Q56" i="2"/>
  <c r="N107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G127" i="2"/>
  <c r="J106" i="2"/>
  <c r="F105" i="2"/>
  <c r="F106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F104" i="2"/>
  <c r="F98" i="2"/>
  <c r="F99" i="2"/>
  <c r="F100" i="2"/>
  <c r="F101" i="2"/>
  <c r="F102" i="2"/>
  <c r="F103" i="2"/>
  <c r="F87" i="2"/>
  <c r="F88" i="2"/>
  <c r="F89" i="2"/>
  <c r="F90" i="2"/>
  <c r="F91" i="2"/>
  <c r="F92" i="2"/>
  <c r="F93" i="2"/>
  <c r="F94" i="2"/>
  <c r="F95" i="2"/>
  <c r="F96" i="2"/>
  <c r="F97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36" i="2"/>
  <c r="F37" i="2"/>
  <c r="F38" i="2"/>
  <c r="F39" i="2"/>
  <c r="F40" i="2"/>
  <c r="F41" i="2"/>
  <c r="F42" i="2"/>
  <c r="F43" i="2"/>
  <c r="F44" i="2"/>
  <c r="F45" i="2"/>
  <c r="J60" i="2"/>
  <c r="J61" i="2"/>
  <c r="J62" i="2"/>
  <c r="J63" i="2"/>
  <c r="J64" i="2"/>
  <c r="K127" i="2"/>
  <c r="J57" i="2"/>
  <c r="J58" i="2"/>
  <c r="J59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U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E55" i="1" l="1"/>
  <c r="E35" i="1"/>
  <c r="E48" i="1"/>
  <c r="E39" i="1"/>
  <c r="E42" i="1"/>
  <c r="E41" i="1"/>
  <c r="E40" i="1"/>
  <c r="E54" i="1"/>
  <c r="E44" i="1"/>
  <c r="E56" i="1"/>
  <c r="E46" i="1"/>
  <c r="E37" i="1"/>
  <c r="E49" i="1"/>
  <c r="E36" i="1"/>
  <c r="E52" i="1"/>
  <c r="E38" i="1"/>
  <c r="E53" i="1"/>
  <c r="E51" i="1"/>
  <c r="E50" i="1"/>
  <c r="E47" i="1"/>
  <c r="E34" i="1"/>
  <c r="E45" i="1"/>
  <c r="E33" i="1"/>
  <c r="E43" i="1"/>
  <c r="N2" i="1"/>
  <c r="M2" i="1"/>
  <c r="E3" i="1"/>
  <c r="E32" i="1"/>
  <c r="E10" i="1"/>
  <c r="E26" i="1"/>
  <c r="E12" i="1"/>
  <c r="E31" i="1"/>
  <c r="E19" i="1"/>
  <c r="E7" i="1"/>
  <c r="E9" i="1"/>
  <c r="E8" i="1"/>
  <c r="E30" i="1"/>
  <c r="E18" i="1"/>
  <c r="E6" i="1"/>
  <c r="E23" i="1"/>
  <c r="E2" i="1"/>
  <c r="E20" i="1"/>
  <c r="E29" i="1"/>
  <c r="E17" i="1"/>
  <c r="E5" i="1"/>
  <c r="E25" i="1"/>
  <c r="E11" i="1"/>
  <c r="E22" i="1"/>
  <c r="E28" i="1"/>
  <c r="E16" i="1"/>
  <c r="E4" i="1"/>
  <c r="E14" i="1"/>
  <c r="E13" i="1"/>
  <c r="E24" i="1"/>
  <c r="E21" i="1"/>
  <c r="E27" i="1"/>
  <c r="E15" i="1"/>
  <c r="T68" i="2" a="1"/>
  <c r="T68" i="2" s="1"/>
  <c r="T69" i="2" a="1"/>
  <c r="T69" i="2" s="1"/>
  <c r="T70" i="2" a="1"/>
  <c r="T70" i="2" s="1"/>
  <c r="X63" i="1" s="1"/>
  <c r="T71" i="2" a="1"/>
  <c r="T71" i="2" s="1"/>
  <c r="T72" i="2" a="1"/>
  <c r="T72" i="2" s="1"/>
  <c r="T73" i="2" a="1"/>
  <c r="T73" i="2" s="1"/>
  <c r="Q68" i="2"/>
  <c r="Q69" i="2"/>
  <c r="Q70" i="2"/>
  <c r="Q71" i="2"/>
  <c r="Q72" i="2"/>
  <c r="Q73" i="2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E10" i="4" a="1"/>
  <c r="E10" i="4" s="1"/>
  <c r="E9" i="4" a="1"/>
  <c r="E9" i="4" s="1"/>
  <c r="C9" i="4" a="1"/>
  <c r="C9" i="4" s="1"/>
  <c r="B9" i="4" a="1"/>
  <c r="B9" i="4" s="1"/>
  <c r="E8" i="4" a="1"/>
  <c r="E8" i="4" s="1"/>
  <c r="C8" i="4" a="1"/>
  <c r="C8" i="4" s="1"/>
  <c r="B8" i="4" a="1"/>
  <c r="B8" i="4" s="1"/>
  <c r="E7" i="4" a="1"/>
  <c r="E7" i="4" s="1"/>
  <c r="C7" i="4" a="1"/>
  <c r="C7" i="4" s="1"/>
  <c r="B7" i="4" a="1"/>
  <c r="B7" i="4" s="1"/>
  <c r="E6" i="4" a="1"/>
  <c r="E6" i="4" s="1"/>
  <c r="C6" i="4" a="1"/>
  <c r="C6" i="4" s="1"/>
  <c r="B6" i="4" a="1"/>
  <c r="B6" i="4" s="1"/>
  <c r="E5" i="4" a="1"/>
  <c r="E5" i="4" s="1"/>
  <c r="C5" i="4" a="1"/>
  <c r="C5" i="4" s="1"/>
  <c r="B5" i="4" a="1"/>
  <c r="B5" i="4" s="1"/>
  <c r="E4" i="4" a="1"/>
  <c r="E4" i="4" s="1"/>
  <c r="C4" i="4" a="1"/>
  <c r="C4" i="4" s="1"/>
  <c r="B4" i="4" a="1"/>
  <c r="B4" i="4" s="1"/>
  <c r="E3" i="4" a="1"/>
  <c r="E3" i="4" s="1"/>
  <c r="C3" i="4" a="1"/>
  <c r="C3" i="4" s="1"/>
  <c r="B3" i="4" a="1"/>
  <c r="B3" i="4" s="1"/>
  <c r="O38" i="2"/>
  <c r="R74" i="2" s="1"/>
  <c r="R29" i="2"/>
  <c r="R30" i="2"/>
  <c r="R31" i="2"/>
  <c r="R32" i="2"/>
  <c r="R33" i="2"/>
  <c r="R34" i="2"/>
  <c r="R35" i="2"/>
  <c r="S36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C77" i="2"/>
  <c r="C58" i="2"/>
  <c r="W5" i="1" l="1"/>
  <c r="W17" i="1"/>
  <c r="W29" i="1"/>
  <c r="W41" i="1"/>
  <c r="W53" i="1"/>
  <c r="X4" i="1"/>
  <c r="X16" i="1"/>
  <c r="X28" i="1"/>
  <c r="X40" i="1"/>
  <c r="X52" i="1"/>
  <c r="W21" i="1"/>
  <c r="W24" i="1"/>
  <c r="W25" i="1"/>
  <c r="W6" i="1"/>
  <c r="W18" i="1"/>
  <c r="W30" i="1"/>
  <c r="W42" i="1"/>
  <c r="W54" i="1"/>
  <c r="X5" i="1"/>
  <c r="X17" i="1"/>
  <c r="X29" i="1"/>
  <c r="X41" i="1"/>
  <c r="X53" i="1"/>
  <c r="W33" i="1"/>
  <c r="W48" i="1"/>
  <c r="W49" i="1"/>
  <c r="W7" i="1"/>
  <c r="W19" i="1"/>
  <c r="W31" i="1"/>
  <c r="W43" i="1"/>
  <c r="W55" i="1"/>
  <c r="X6" i="1"/>
  <c r="X18" i="1"/>
  <c r="X30" i="1"/>
  <c r="X42" i="1"/>
  <c r="X54" i="1"/>
  <c r="W9" i="1"/>
  <c r="X20" i="1"/>
  <c r="X44" i="1"/>
  <c r="W12" i="1"/>
  <c r="W8" i="1"/>
  <c r="W20" i="1"/>
  <c r="W32" i="1"/>
  <c r="W44" i="1"/>
  <c r="W56" i="1"/>
  <c r="X7" i="1"/>
  <c r="X19" i="1"/>
  <c r="X31" i="1"/>
  <c r="X43" i="1"/>
  <c r="X55" i="1"/>
  <c r="W45" i="1"/>
  <c r="X8" i="1"/>
  <c r="X32" i="1"/>
  <c r="X56" i="1"/>
  <c r="W36" i="1"/>
  <c r="W13" i="1"/>
  <c r="W10" i="1"/>
  <c r="W22" i="1"/>
  <c r="W34" i="1"/>
  <c r="W46" i="1"/>
  <c r="X9" i="1"/>
  <c r="X21" i="1"/>
  <c r="X33" i="1"/>
  <c r="X45" i="1"/>
  <c r="W11" i="1"/>
  <c r="W23" i="1"/>
  <c r="W35" i="1"/>
  <c r="W47" i="1"/>
  <c r="X10" i="1"/>
  <c r="X22" i="1"/>
  <c r="X34" i="1"/>
  <c r="X46" i="1"/>
  <c r="X11" i="1"/>
  <c r="X23" i="1"/>
  <c r="X35" i="1"/>
  <c r="X47" i="1"/>
  <c r="X12" i="1"/>
  <c r="X24" i="1"/>
  <c r="X36" i="1"/>
  <c r="X48" i="1"/>
  <c r="W14" i="1"/>
  <c r="W26" i="1"/>
  <c r="W38" i="1"/>
  <c r="W50" i="1"/>
  <c r="X13" i="1"/>
  <c r="X25" i="1"/>
  <c r="X37" i="1"/>
  <c r="X49" i="1"/>
  <c r="W4" i="1"/>
  <c r="W40" i="1"/>
  <c r="X3" i="1"/>
  <c r="X15" i="1"/>
  <c r="X39" i="1"/>
  <c r="X51" i="1"/>
  <c r="W37" i="1"/>
  <c r="W3" i="1"/>
  <c r="W15" i="1"/>
  <c r="W27" i="1"/>
  <c r="W39" i="1"/>
  <c r="W51" i="1"/>
  <c r="X14" i="1"/>
  <c r="X26" i="1"/>
  <c r="X38" i="1"/>
  <c r="X50" i="1"/>
  <c r="W16" i="1"/>
  <c r="W28" i="1"/>
  <c r="W52" i="1"/>
  <c r="X27" i="1"/>
  <c r="W2" i="1"/>
  <c r="X2" i="1"/>
  <c r="T4" i="1"/>
  <c r="T9" i="1"/>
  <c r="T14" i="1"/>
  <c r="T23" i="1"/>
  <c r="T37" i="1"/>
  <c r="T42" i="1"/>
  <c r="T47" i="1"/>
  <c r="T51" i="1"/>
  <c r="T56" i="1"/>
  <c r="T27" i="1"/>
  <c r="T32" i="1"/>
  <c r="T3" i="1"/>
  <c r="T8" i="1"/>
  <c r="T13" i="1"/>
  <c r="T18" i="1"/>
  <c r="T41" i="1"/>
  <c r="T55" i="1"/>
  <c r="T22" i="1"/>
  <c r="T31" i="1"/>
  <c r="T36" i="1"/>
  <c r="T46" i="1"/>
  <c r="T50" i="1"/>
  <c r="T7" i="1"/>
  <c r="T12" i="1"/>
  <c r="T30" i="1"/>
  <c r="T35" i="1"/>
  <c r="T40" i="1"/>
  <c r="T45" i="1"/>
  <c r="T5" i="1"/>
  <c r="T15" i="1"/>
  <c r="T20" i="1"/>
  <c r="T24" i="1"/>
  <c r="T48" i="1"/>
  <c r="T33" i="1"/>
  <c r="T25" i="1"/>
  <c r="T38" i="1"/>
  <c r="T53" i="1"/>
  <c r="T43" i="1"/>
  <c r="T19" i="1"/>
  <c r="T11" i="1"/>
  <c r="T17" i="1"/>
  <c r="T28" i="1"/>
  <c r="T44" i="1"/>
  <c r="T39" i="1"/>
  <c r="T52" i="1"/>
  <c r="T54" i="1"/>
  <c r="T2" i="1"/>
  <c r="T26" i="1"/>
  <c r="T10" i="1"/>
  <c r="T21" i="1"/>
  <c r="T6" i="1"/>
  <c r="T29" i="1"/>
  <c r="T16" i="1"/>
  <c r="T34" i="1"/>
  <c r="T49" i="1"/>
  <c r="R3" i="1"/>
  <c r="R8" i="1"/>
  <c r="R13" i="1"/>
  <c r="R18" i="1"/>
  <c r="R41" i="1"/>
  <c r="R55" i="1"/>
  <c r="R22" i="1"/>
  <c r="R31" i="1"/>
  <c r="R36" i="1"/>
  <c r="R46" i="1"/>
  <c r="R50" i="1"/>
  <c r="R2" i="1"/>
  <c r="R17" i="1"/>
  <c r="R26" i="1"/>
  <c r="R54" i="1"/>
  <c r="R7" i="1"/>
  <c r="R12" i="1"/>
  <c r="R30" i="1"/>
  <c r="R35" i="1"/>
  <c r="R40" i="1"/>
  <c r="R45" i="1"/>
  <c r="R6" i="1"/>
  <c r="R11" i="1"/>
  <c r="R25" i="1"/>
  <c r="R29" i="1"/>
  <c r="R53" i="1"/>
  <c r="R19" i="1"/>
  <c r="R38" i="1"/>
  <c r="R43" i="1"/>
  <c r="R48" i="1"/>
  <c r="R5" i="1"/>
  <c r="R20" i="1"/>
  <c r="R10" i="1"/>
  <c r="R15" i="1"/>
  <c r="R27" i="1"/>
  <c r="R24" i="1"/>
  <c r="R42" i="1"/>
  <c r="R4" i="1"/>
  <c r="R28" i="1"/>
  <c r="R37" i="1"/>
  <c r="R21" i="1"/>
  <c r="R23" i="1"/>
  <c r="R32" i="1"/>
  <c r="R33" i="1"/>
  <c r="R44" i="1"/>
  <c r="R39" i="1"/>
  <c r="R52" i="1"/>
  <c r="R16" i="1"/>
  <c r="R51" i="1"/>
  <c r="R9" i="1"/>
  <c r="R47" i="1"/>
  <c r="R49" i="1"/>
  <c r="R34" i="1"/>
  <c r="R56" i="1"/>
  <c r="R14" i="1"/>
  <c r="S27" i="1"/>
  <c r="S32" i="1"/>
  <c r="S3" i="1"/>
  <c r="S8" i="1"/>
  <c r="S13" i="1"/>
  <c r="S18" i="1"/>
  <c r="S41" i="1"/>
  <c r="S55" i="1"/>
  <c r="S22" i="1"/>
  <c r="S31" i="1"/>
  <c r="S36" i="1"/>
  <c r="S46" i="1"/>
  <c r="S50" i="1"/>
  <c r="S2" i="1"/>
  <c r="S17" i="1"/>
  <c r="S26" i="1"/>
  <c r="S54" i="1"/>
  <c r="S16" i="1"/>
  <c r="S21" i="1"/>
  <c r="S49" i="1"/>
  <c r="S10" i="1"/>
  <c r="S28" i="1"/>
  <c r="S33" i="1"/>
  <c r="S38" i="1"/>
  <c r="S43" i="1"/>
  <c r="S52" i="1"/>
  <c r="S25" i="1"/>
  <c r="S53" i="1"/>
  <c r="S30" i="1"/>
  <c r="S48" i="1"/>
  <c r="S5" i="1"/>
  <c r="S20" i="1"/>
  <c r="S35" i="1"/>
  <c r="S11" i="1"/>
  <c r="S51" i="1"/>
  <c r="S40" i="1"/>
  <c r="S6" i="1"/>
  <c r="S15" i="1"/>
  <c r="S44" i="1"/>
  <c r="S19" i="1"/>
  <c r="S12" i="1"/>
  <c r="S24" i="1"/>
  <c r="S42" i="1"/>
  <c r="S37" i="1"/>
  <c r="S23" i="1"/>
  <c r="S4" i="1"/>
  <c r="S39" i="1"/>
  <c r="S14" i="1"/>
  <c r="S34" i="1"/>
  <c r="S56" i="1"/>
  <c r="S7" i="1"/>
  <c r="S29" i="1"/>
  <c r="S45" i="1"/>
  <c r="S9" i="1"/>
  <c r="S47" i="1"/>
  <c r="S74" i="2"/>
  <c r="B24" i="2" l="1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C39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N20" i="2"/>
  <c r="N21" i="2"/>
  <c r="N22" i="2"/>
  <c r="N23" i="2"/>
  <c r="N24" i="2"/>
  <c r="N25" i="2"/>
  <c r="N26" i="2"/>
  <c r="N27" i="2"/>
  <c r="N28" i="2"/>
  <c r="N19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5" i="2"/>
  <c r="O29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5" i="2"/>
  <c r="B5" i="2"/>
  <c r="A32" i="1"/>
  <c r="C20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A3" i="1"/>
  <c r="A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B35" i="1" l="1"/>
  <c r="B47" i="1"/>
  <c r="B37" i="1"/>
  <c r="B49" i="1"/>
  <c r="B38" i="1"/>
  <c r="B50" i="1"/>
  <c r="B40" i="1"/>
  <c r="B52" i="1"/>
  <c r="B44" i="1"/>
  <c r="B56" i="1"/>
  <c r="B53" i="1"/>
  <c r="B54" i="1"/>
  <c r="B45" i="1"/>
  <c r="B46" i="1"/>
  <c r="B48" i="1"/>
  <c r="B51" i="1"/>
  <c r="B33" i="1"/>
  <c r="B36" i="1"/>
  <c r="B55" i="1"/>
  <c r="B41" i="1"/>
  <c r="B42" i="1"/>
  <c r="B43" i="1"/>
  <c r="B34" i="1"/>
  <c r="B39" i="1"/>
  <c r="D41" i="1"/>
  <c r="D53" i="1"/>
  <c r="D43" i="1"/>
  <c r="D55" i="1"/>
  <c r="D46" i="1"/>
  <c r="D38" i="1"/>
  <c r="D50" i="1"/>
  <c r="D35" i="1"/>
  <c r="D52" i="1"/>
  <c r="D36" i="1"/>
  <c r="D54" i="1"/>
  <c r="D49" i="1"/>
  <c r="D40" i="1"/>
  <c r="D51" i="1"/>
  <c r="D56" i="1"/>
  <c r="D37" i="1"/>
  <c r="D42" i="1"/>
  <c r="D39" i="1"/>
  <c r="D45" i="1"/>
  <c r="D47" i="1"/>
  <c r="D33" i="1"/>
  <c r="D48" i="1"/>
  <c r="D34" i="1"/>
  <c r="D44" i="1"/>
  <c r="C38" i="1"/>
  <c r="C50" i="1"/>
  <c r="C40" i="1"/>
  <c r="C52" i="1"/>
  <c r="C41" i="1"/>
  <c r="C53" i="1"/>
  <c r="C43" i="1"/>
  <c r="C55" i="1"/>
  <c r="C35" i="1"/>
  <c r="C47" i="1"/>
  <c r="C45" i="1"/>
  <c r="C46" i="1"/>
  <c r="C51" i="1"/>
  <c r="C54" i="1"/>
  <c r="C56" i="1"/>
  <c r="C39" i="1"/>
  <c r="C37" i="1"/>
  <c r="C36" i="1"/>
  <c r="C44" i="1"/>
  <c r="C34" i="1"/>
  <c r="C48" i="1"/>
  <c r="C49" i="1"/>
  <c r="C42" i="1"/>
  <c r="C33" i="1"/>
  <c r="H35" i="1"/>
  <c r="H47" i="1"/>
  <c r="H37" i="1"/>
  <c r="H49" i="1"/>
  <c r="H33" i="1"/>
  <c r="H40" i="1"/>
  <c r="H52" i="1"/>
  <c r="H46" i="1"/>
  <c r="H34" i="1"/>
  <c r="H48" i="1"/>
  <c r="H53" i="1"/>
  <c r="H54" i="1"/>
  <c r="H36" i="1"/>
  <c r="H55" i="1"/>
  <c r="H38" i="1"/>
  <c r="H42" i="1"/>
  <c r="H43" i="1"/>
  <c r="H56" i="1"/>
  <c r="H39" i="1"/>
  <c r="H41" i="1"/>
  <c r="H45" i="1"/>
  <c r="H50" i="1"/>
  <c r="H51" i="1"/>
  <c r="H44" i="1"/>
  <c r="D2" i="1"/>
  <c r="C2" i="1"/>
  <c r="B2" i="1"/>
  <c r="B3" i="1"/>
  <c r="H10" i="1"/>
  <c r="H22" i="1"/>
  <c r="H28" i="1"/>
  <c r="H21" i="1"/>
  <c r="H11" i="1"/>
  <c r="H23" i="1"/>
  <c r="H3" i="1"/>
  <c r="H19" i="1"/>
  <c r="H12" i="1"/>
  <c r="H24" i="1"/>
  <c r="H15" i="1"/>
  <c r="H16" i="1"/>
  <c r="H31" i="1"/>
  <c r="H8" i="1"/>
  <c r="H13" i="1"/>
  <c r="H25" i="1"/>
  <c r="H2" i="1"/>
  <c r="H14" i="1"/>
  <c r="H26" i="1"/>
  <c r="H27" i="1"/>
  <c r="H4" i="1"/>
  <c r="H32" i="1"/>
  <c r="H5" i="1"/>
  <c r="H17" i="1"/>
  <c r="H29" i="1"/>
  <c r="H6" i="1"/>
  <c r="H18" i="1"/>
  <c r="H30" i="1"/>
  <c r="H7" i="1"/>
  <c r="H20" i="1"/>
  <c r="H9" i="1"/>
  <c r="C3" i="1"/>
  <c r="C15" i="1"/>
  <c r="C27" i="1"/>
  <c r="C4" i="1"/>
  <c r="C16" i="1"/>
  <c r="C28" i="1"/>
  <c r="C5" i="1"/>
  <c r="C17" i="1"/>
  <c r="C29" i="1"/>
  <c r="C6" i="1"/>
  <c r="C18" i="1"/>
  <c r="C30" i="1"/>
  <c r="C11" i="1"/>
  <c r="C12" i="1"/>
  <c r="C25" i="1"/>
  <c r="C14" i="1"/>
  <c r="C7" i="1"/>
  <c r="C19" i="1"/>
  <c r="C31" i="1"/>
  <c r="C8" i="1"/>
  <c r="C20" i="1"/>
  <c r="C32" i="1"/>
  <c r="C9" i="1"/>
  <c r="C21" i="1"/>
  <c r="C10" i="1"/>
  <c r="C22" i="1"/>
  <c r="C23" i="1"/>
  <c r="C24" i="1"/>
  <c r="C13" i="1"/>
  <c r="C26" i="1"/>
  <c r="D8" i="1"/>
  <c r="D14" i="1"/>
  <c r="D7" i="1"/>
  <c r="D18" i="1"/>
  <c r="D17" i="1"/>
  <c r="D16" i="1"/>
  <c r="D25" i="1"/>
  <c r="D24" i="1"/>
  <c r="D12" i="1"/>
  <c r="D19" i="1"/>
  <c r="D30" i="1"/>
  <c r="D6" i="1"/>
  <c r="D29" i="1"/>
  <c r="D5" i="1"/>
  <c r="D28" i="1"/>
  <c r="D26" i="1"/>
  <c r="D23" i="1"/>
  <c r="D11" i="1"/>
  <c r="D22" i="1"/>
  <c r="D10" i="1"/>
  <c r="D21" i="1"/>
  <c r="D9" i="1"/>
  <c r="D31" i="1"/>
  <c r="D4" i="1"/>
  <c r="D27" i="1"/>
  <c r="D15" i="1"/>
  <c r="D3" i="1"/>
  <c r="D13" i="1"/>
  <c r="D32" i="1"/>
  <c r="D20" i="1"/>
  <c r="B5" i="1"/>
  <c r="B17" i="1"/>
  <c r="B6" i="1"/>
  <c r="B29" i="1"/>
  <c r="B28" i="1"/>
  <c r="B15" i="1"/>
  <c r="B26" i="1"/>
  <c r="B14" i="1"/>
  <c r="B25" i="1"/>
  <c r="B13" i="1"/>
  <c r="B24" i="1"/>
  <c r="B12" i="1"/>
  <c r="B23" i="1"/>
  <c r="B11" i="1"/>
  <c r="B22" i="1"/>
  <c r="B10" i="1"/>
  <c r="B21" i="1"/>
  <c r="B9" i="1"/>
  <c r="B32" i="1"/>
  <c r="B20" i="1"/>
  <c r="B8" i="1"/>
  <c r="B16" i="1"/>
  <c r="B4" i="1"/>
  <c r="B27" i="1"/>
  <c r="B31" i="1"/>
  <c r="B19" i="1"/>
  <c r="B7" i="1"/>
  <c r="B30" i="1"/>
  <c r="B18" i="1"/>
  <c r="R2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">
    <bk>
      <extLst>
        <ext uri="{3e2802c4-a4d2-4d8b-9148-e3be6c30e623}">
          <xlrd:rvb i="1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</futureMetadata>
  <cellMetadata count="1">
    <bk>
      <rc t="1" v="0"/>
    </bk>
  </cellMetadata>
  <valueMetadata count="9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</valueMetadata>
</metadata>
</file>

<file path=xl/sharedStrings.xml><?xml version="1.0" encoding="utf-8"?>
<sst xmlns="http://schemas.openxmlformats.org/spreadsheetml/2006/main" count="758" uniqueCount="438">
  <si>
    <t>#NO</t>
  </si>
  <si>
    <t>Date</t>
  </si>
  <si>
    <t>InvoiceNO</t>
  </si>
  <si>
    <t>ContactDetails</t>
  </si>
  <si>
    <t>PO_Numbers</t>
  </si>
  <si>
    <t>Senders_Company</t>
  </si>
  <si>
    <t>LineItems</t>
  </si>
  <si>
    <t>Services</t>
  </si>
  <si>
    <t>Service_Price</t>
  </si>
  <si>
    <t>Hours</t>
  </si>
  <si>
    <t>Qauntity</t>
  </si>
  <si>
    <t>Unit_Price</t>
  </si>
  <si>
    <t>Total</t>
  </si>
  <si>
    <t>Receivers_Company</t>
  </si>
  <si>
    <t>Tax</t>
  </si>
  <si>
    <t>VAT</t>
  </si>
  <si>
    <t>Bank_Name</t>
  </si>
  <si>
    <t>Bank_Account_Number</t>
  </si>
  <si>
    <t xml:space="preserve">Currency </t>
  </si>
  <si>
    <t>Exchange_Currency</t>
  </si>
  <si>
    <t>Change</t>
  </si>
  <si>
    <t>Price</t>
  </si>
  <si>
    <t>Subtotals</t>
  </si>
  <si>
    <t>Totals</t>
  </si>
  <si>
    <t>Anglo Platinum Limited</t>
  </si>
  <si>
    <t>Mitsubishi Motors Umhlanga</t>
  </si>
  <si>
    <t>Change Logic CS (Pty) Ltd</t>
  </si>
  <si>
    <t>ROSEHAVEN RETIREMENT VILLAGE</t>
  </si>
  <si>
    <t>Control Systems Integration (Pty) Ltd</t>
  </si>
  <si>
    <t>TCM Management</t>
  </si>
  <si>
    <t>Department of Home Affairs</t>
  </si>
  <si>
    <t>Kagiso Media (Pty) Ltd</t>
  </si>
  <si>
    <t>Department of Public Works</t>
  </si>
  <si>
    <t>Sasol Chemie Gmbh &amp; Co. Kg</t>
  </si>
  <si>
    <t>Enstra Paper (Pty) Ltd</t>
  </si>
  <si>
    <t>Carlos Gomes</t>
  </si>
  <si>
    <t>Faurecia Emissions Control Technologies (Pty) Ltd</t>
  </si>
  <si>
    <t>Johan Bosch Trust</t>
  </si>
  <si>
    <t>Hastings Insurance Services Ltd</t>
  </si>
  <si>
    <t>Andre Schoombee Attorneys</t>
  </si>
  <si>
    <t>Hirophase (Pty) Ltd</t>
  </si>
  <si>
    <t>Paramount Property Fund</t>
  </si>
  <si>
    <t>JSE Ltd</t>
  </si>
  <si>
    <t>North West University</t>
  </si>
  <si>
    <t>Julius Bär &amp; Co. Ltd.</t>
  </si>
  <si>
    <t>Heyns &amp; Partners Inc</t>
  </si>
  <si>
    <t>Lakama Catering Services (Pty) Ltd</t>
  </si>
  <si>
    <t>Colour Hair and Beauty SA</t>
  </si>
  <si>
    <t>Lake Michelle Homeowners Association NPC</t>
  </si>
  <si>
    <t>Spine Africa Association (Pty) Ltd</t>
  </si>
  <si>
    <t>Lesotho Electricity Company</t>
  </si>
  <si>
    <t>Cape Peninsula University of Tech.</t>
  </si>
  <si>
    <t>Libstar Operations (Pty) Ltd</t>
  </si>
  <si>
    <t>Radisson hotel &amp; convention centre Johannesburg OR</t>
  </si>
  <si>
    <t>Massmart Services</t>
  </si>
  <si>
    <t>Best Print</t>
  </si>
  <si>
    <t>Medicross Healthcare Group (PTY) LTD</t>
  </si>
  <si>
    <t>Africa Vessel Verification CC</t>
  </si>
  <si>
    <t>Mobile Telephone Networks</t>
  </si>
  <si>
    <t>Eskom Holdings SOC Ltd</t>
  </si>
  <si>
    <t>Ariston Thermo South Africa (Pty) Ltd</t>
  </si>
  <si>
    <t>Netcare Garden City Hospital</t>
  </si>
  <si>
    <t>Gemprint (Pty) Ltd</t>
  </si>
  <si>
    <t>Nextec Advisory Services (PL) (In Liquidation)</t>
  </si>
  <si>
    <t>Zamlinx</t>
  </si>
  <si>
    <t>Novartis Pharma AG</t>
  </si>
  <si>
    <t>Mama Lisa Workshop Restaurant (Pty) Ltd</t>
  </si>
  <si>
    <t>Pazozone (Pty) Ltd</t>
  </si>
  <si>
    <t>Old Mutual Life Assurance Company (SA) Ltd</t>
  </si>
  <si>
    <t>Pioneer Hi-Bred RSA Pty Ltd</t>
  </si>
  <si>
    <t>Global EntServ Solutions Galway Limited</t>
  </si>
  <si>
    <t>Sanlam Life Insurance Ltd</t>
  </si>
  <si>
    <t>Liberty Group Limited</t>
  </si>
  <si>
    <t>SITA SOC Ltd</t>
  </si>
  <si>
    <t>Linyana &amp; Somacala Inc.</t>
  </si>
  <si>
    <t>Telkom SA (Pty) Ltd</t>
  </si>
  <si>
    <t>SANDOZ AG</t>
  </si>
  <si>
    <t>The Services Seta</t>
  </si>
  <si>
    <t>Norman Wink Stephens</t>
  </si>
  <si>
    <t>UMICORE CATALYST SA ( PTY) LTD</t>
  </si>
  <si>
    <t>Stone on Time (Pty) Ltd</t>
  </si>
  <si>
    <t>Vodacom (Pty) Ltd</t>
  </si>
  <si>
    <t>Buena Vista Trading 106 PTY LTD</t>
  </si>
  <si>
    <t>3M South Africa (Pty) Ltd</t>
  </si>
  <si>
    <t>Nampak Products Limited</t>
  </si>
  <si>
    <t>Currency</t>
  </si>
  <si>
    <t>Column1</t>
  </si>
  <si>
    <t>Currency2</t>
  </si>
  <si>
    <t>Empty</t>
  </si>
  <si>
    <t>Item</t>
  </si>
  <si>
    <t>Services Price</t>
  </si>
  <si>
    <t>Unit Price</t>
  </si>
  <si>
    <t>Black Pens</t>
  </si>
  <si>
    <t>Gift Bags</t>
  </si>
  <si>
    <t xml:space="preserve">T-shirts                             </t>
  </si>
  <si>
    <t>Armed Security Gaurd</t>
  </si>
  <si>
    <t>Security Services</t>
  </si>
  <si>
    <t>Logo Design</t>
  </si>
  <si>
    <t>Graphic Design</t>
  </si>
  <si>
    <t>E-commerce Development</t>
  </si>
  <si>
    <t>IT &amp; Web services</t>
  </si>
  <si>
    <t>On-Site Tech Support</t>
  </si>
  <si>
    <t>Website Design</t>
  </si>
  <si>
    <t>Event Coordination</t>
  </si>
  <si>
    <t>Themed Catering Services</t>
  </si>
  <si>
    <t>Event Photography</t>
  </si>
  <si>
    <t>Remote Tech Support</t>
  </si>
  <si>
    <t>Business Strategy Consulting</t>
  </si>
  <si>
    <t>Consultation</t>
  </si>
  <si>
    <t>Local Courier Service</t>
  </si>
  <si>
    <t>Delivery Services</t>
  </si>
  <si>
    <t xml:space="preserve">Basic Buffet Catering </t>
  </si>
  <si>
    <t>Catering Services</t>
  </si>
  <si>
    <t>Social Media Graphics</t>
  </si>
  <si>
    <t>Armed Security Guard</t>
  </si>
  <si>
    <t>Photography</t>
  </si>
  <si>
    <t>Business Cards</t>
  </si>
  <si>
    <t>Asian Fusion Catering</t>
  </si>
  <si>
    <t>A5 Flyers</t>
  </si>
  <si>
    <t>Printing Services</t>
  </si>
  <si>
    <t>Financial Consulting</t>
  </si>
  <si>
    <t xml:space="preserve">Formal Sit-Down Dinner </t>
  </si>
  <si>
    <t>Same-Day Delivery</t>
  </si>
  <si>
    <t>USB</t>
  </si>
  <si>
    <t>ItemNum</t>
  </si>
  <si>
    <t>Figure</t>
  </si>
  <si>
    <t>INV</t>
  </si>
  <si>
    <t>mm/dd/yyyy</t>
  </si>
  <si>
    <t>060</t>
  </si>
  <si>
    <t>INV-</t>
  </si>
  <si>
    <t>mmm dd, yyyy</t>
  </si>
  <si>
    <t>063</t>
  </si>
  <si>
    <t>INV_</t>
  </si>
  <si>
    <t>mmmm dd, yyyy</t>
  </si>
  <si>
    <t>021</t>
  </si>
  <si>
    <t>#</t>
  </si>
  <si>
    <t>mm-dd-yyyy</t>
  </si>
  <si>
    <t>+27</t>
  </si>
  <si>
    <t>#INV</t>
  </si>
  <si>
    <t>mm/dd/yy</t>
  </si>
  <si>
    <t>064</t>
  </si>
  <si>
    <t>#-</t>
  </si>
  <si>
    <t>mmm dd, yy</t>
  </si>
  <si>
    <t>065</t>
  </si>
  <si>
    <t>INUMB_</t>
  </si>
  <si>
    <t>dd-mm-yyyy</t>
  </si>
  <si>
    <t>071</t>
  </si>
  <si>
    <t>##</t>
  </si>
  <si>
    <t>yyyy/mm/dd</t>
  </si>
  <si>
    <t>080</t>
  </si>
  <si>
    <t>INVOICE:</t>
  </si>
  <si>
    <t>dd-mmm-yyyy</t>
  </si>
  <si>
    <t>084</t>
  </si>
  <si>
    <t xml:space="preserve">INVO: </t>
  </si>
  <si>
    <t>dd/mmm/yyyy</t>
  </si>
  <si>
    <t>068</t>
  </si>
  <si>
    <t>B-</t>
  </si>
  <si>
    <t>dd/mm/yy</t>
  </si>
  <si>
    <t>062</t>
  </si>
  <si>
    <t>BILL_</t>
  </si>
  <si>
    <t>dd-mmmm-yyyy</t>
  </si>
  <si>
    <t>BILL_TO-</t>
  </si>
  <si>
    <t>dd mmm yyyy</t>
  </si>
  <si>
    <t>095</t>
  </si>
  <si>
    <t xml:space="preserve">#NUMB- </t>
  </si>
  <si>
    <t>yyyy-mm-dd</t>
  </si>
  <si>
    <t>00</t>
  </si>
  <si>
    <t>##-</t>
  </si>
  <si>
    <t>dd-mmm</t>
  </si>
  <si>
    <t>010</t>
  </si>
  <si>
    <t>dd mmmm yyyy</t>
  </si>
  <si>
    <t>011</t>
  </si>
  <si>
    <t>dd/mm/yyyy</t>
  </si>
  <si>
    <t>015</t>
  </si>
  <si>
    <t>+93</t>
  </si>
  <si>
    <t>dd mmm-yyyy</t>
  </si>
  <si>
    <t>(+213)</t>
  </si>
  <si>
    <t>PO No.</t>
  </si>
  <si>
    <t>dd mmmmm</t>
  </si>
  <si>
    <t>(+214)</t>
  </si>
  <si>
    <t>PO #_</t>
  </si>
  <si>
    <t>dd mmm yy</t>
  </si>
  <si>
    <t>PO#</t>
  </si>
  <si>
    <t xml:space="preserve"># </t>
  </si>
  <si>
    <t>BankNames</t>
  </si>
  <si>
    <t>PON-</t>
  </si>
  <si>
    <t>@-</t>
  </si>
  <si>
    <t>PO_NUM_</t>
  </si>
  <si>
    <t>Standard Bank</t>
  </si>
  <si>
    <t xml:space="preserve">## </t>
  </si>
  <si>
    <t>NedBank</t>
  </si>
  <si>
    <t>'PO No_</t>
  </si>
  <si>
    <t>Capitec</t>
  </si>
  <si>
    <t>'PO No-</t>
  </si>
  <si>
    <t>ZAR</t>
  </si>
  <si>
    <t>FNB</t>
  </si>
  <si>
    <t>PO_NUMB-</t>
  </si>
  <si>
    <t>EUR</t>
  </si>
  <si>
    <t>Discovery</t>
  </si>
  <si>
    <t>#@_</t>
  </si>
  <si>
    <t>USD</t>
  </si>
  <si>
    <t>ABSA</t>
  </si>
  <si>
    <t>PO_TO-</t>
  </si>
  <si>
    <t>JPY</t>
  </si>
  <si>
    <t xml:space="preserve">#PO- </t>
  </si>
  <si>
    <t>GBP</t>
  </si>
  <si>
    <t>NUM-</t>
  </si>
  <si>
    <t>Tax_Number</t>
  </si>
  <si>
    <t>CurrencyExchange</t>
  </si>
  <si>
    <t>TIN</t>
  </si>
  <si>
    <t>Tax -</t>
  </si>
  <si>
    <t>Tax _Num_</t>
  </si>
  <si>
    <t xml:space="preserve">#TAX </t>
  </si>
  <si>
    <t xml:space="preserve">#TAX - </t>
  </si>
  <si>
    <t>PAN_</t>
  </si>
  <si>
    <t>PAN:</t>
  </si>
  <si>
    <t xml:space="preserve">TRN: </t>
  </si>
  <si>
    <t>TRN-</t>
  </si>
  <si>
    <t>TRN_</t>
  </si>
  <si>
    <t xml:space="preserve">VRN - </t>
  </si>
  <si>
    <t xml:space="preserve">#CRN - </t>
  </si>
  <si>
    <t>## -</t>
  </si>
  <si>
    <t>VAT_Numbers</t>
  </si>
  <si>
    <t>VAT No.</t>
  </si>
  <si>
    <t>VAT #_</t>
  </si>
  <si>
    <t>#VAT</t>
  </si>
  <si>
    <t>VAT :</t>
  </si>
  <si>
    <t>VIC-</t>
  </si>
  <si>
    <t>VAT_NUM_</t>
  </si>
  <si>
    <t>'VAT Reg ID_</t>
  </si>
  <si>
    <t xml:space="preserve">'VAT Reg No. </t>
  </si>
  <si>
    <t xml:space="preserve">VAT ID:  </t>
  </si>
  <si>
    <t>@VAT_#_</t>
  </si>
  <si>
    <t xml:space="preserve">#VRN_ </t>
  </si>
  <si>
    <t>Desert Catering Services</t>
  </si>
  <si>
    <t>Travelling</t>
  </si>
  <si>
    <t>Senders_ContactDetails</t>
  </si>
  <si>
    <t>Senders_Address</t>
  </si>
  <si>
    <t>Receivers_Address</t>
  </si>
  <si>
    <t>Arena Holdings (Pty) Ltd</t>
  </si>
  <si>
    <t>Coca-Cola Beverages South Africa (Pty) Ltd</t>
  </si>
  <si>
    <t>PG Glass a Division of PG Group (PTY) Ltd</t>
  </si>
  <si>
    <t>Standard Bank of SA Ltd</t>
  </si>
  <si>
    <t>Rustenburg Local Municipality</t>
  </si>
  <si>
    <t>Exxaro Resources Ltd</t>
  </si>
  <si>
    <t>Emfuleni Local Municipality</t>
  </si>
  <si>
    <t>Toyota SA Motors (Pty) Ltd</t>
  </si>
  <si>
    <t>MTN Rwandacell PLC</t>
  </si>
  <si>
    <t>CORRUSEAL SF</t>
  </si>
  <si>
    <t>CORRUSEAL WESTERN CAPE (PTY) LTD</t>
  </si>
  <si>
    <t>Vulcan Mozambique S.A</t>
  </si>
  <si>
    <t>Sasol South Africa (Pty) Ltd</t>
  </si>
  <si>
    <t>Coega Development Corporation (Pty) Ltd</t>
  </si>
  <si>
    <t>Department of Water and Sanitation</t>
  </si>
  <si>
    <t>Tsebo Facilities Solutions</t>
  </si>
  <si>
    <t>Mayuriza Pty Ltd</t>
  </si>
  <si>
    <t>Samsung Electronics South Africa (Pty) Ltd</t>
  </si>
  <si>
    <t>Shoprite Checkers (Pty) Ltd</t>
  </si>
  <si>
    <t>Life Healthcare Group (Pty) Ltd</t>
  </si>
  <si>
    <t>Corruseal Corrugated Gauteng (Pty) Ltd</t>
  </si>
  <si>
    <t>Department of Infrastructure</t>
  </si>
  <si>
    <t>Gijima Holdings (Pty) Ltd</t>
  </si>
  <si>
    <t>ABB South Africa (Pty) Ltd</t>
  </si>
  <si>
    <t>Agility Holdings (Pty) Ltd</t>
  </si>
  <si>
    <t>Isanti Glass 1 (Pty) Ltd</t>
  </si>
  <si>
    <t>Tsogo Sun Casinos (Pty) Ltd - t/a Monte Casino</t>
  </si>
  <si>
    <t>THE SPAR GROUP LTD</t>
  </si>
  <si>
    <t>Benteler South Africa (Pty) Ltd</t>
  </si>
  <si>
    <t>City of Mbombela</t>
  </si>
  <si>
    <t>PG Bison (Pty) Ltd</t>
  </si>
  <si>
    <t>City of Tshwane</t>
  </si>
  <si>
    <t>Volkswagen Sa</t>
  </si>
  <si>
    <t>Ethekwini Municipality</t>
  </si>
  <si>
    <t>Old Mutual Transaction Services</t>
  </si>
  <si>
    <t>Telent Technology Services Ltd</t>
  </si>
  <si>
    <t>Barloworld Equipment</t>
  </si>
  <si>
    <t>Akani Egoli (Pty) Ltd t/a Gold Reef</t>
  </si>
  <si>
    <t>Santam Ltd</t>
  </si>
  <si>
    <t>Nedbank Limited</t>
  </si>
  <si>
    <t>Knowledge Objects</t>
  </si>
  <si>
    <t>S A BREWERIES - SANDTON</t>
  </si>
  <si>
    <t>MSC Cruises</t>
  </si>
  <si>
    <t>Emalahleni Local Municipality</t>
  </si>
  <si>
    <t>Department of Public Works - Limpop</t>
  </si>
  <si>
    <t>Shoprite</t>
  </si>
  <si>
    <t>Centurion Akademie (Edms) Bpk</t>
  </si>
  <si>
    <t>ABInBev Africa (Pty) Ltd</t>
  </si>
  <si>
    <t>Broll Property Group (Pty) Ltd</t>
  </si>
  <si>
    <t>FQM Trident Limited</t>
  </si>
  <si>
    <t>Concor Construction (Pty) Ltd</t>
  </si>
  <si>
    <t>Lewis Stores (Pty) Ltd</t>
  </si>
  <si>
    <t>Aspen SA Operations (Pty) Ltd</t>
  </si>
  <si>
    <t>Amatola Water</t>
  </si>
  <si>
    <t>Woolworths (Pty) Ltd</t>
  </si>
  <si>
    <t>Tech Mahindra Limited</t>
  </si>
  <si>
    <t>Pannar Seed (PTY) LTD</t>
  </si>
  <si>
    <t>Denel Vehicle Systems (Pty) Ltd</t>
  </si>
  <si>
    <t>Weir Minerals Shared Services (Pty) Ltd</t>
  </si>
  <si>
    <t>SS&amp;C Financial Services Ltd</t>
  </si>
  <si>
    <t>Plastic Omnium Auto Inergy S A</t>
  </si>
  <si>
    <t>Kenmare Moma Processing</t>
  </si>
  <si>
    <t>Rand Refinery (Pty) Limited</t>
  </si>
  <si>
    <t>SAB Limited</t>
  </si>
  <si>
    <t>Sasol Italy S.p.A.</t>
  </si>
  <si>
    <t>Glencore South Africa (Pty) Ltd</t>
  </si>
  <si>
    <t>ABSA Bank Ltd</t>
  </si>
  <si>
    <t>MegChem (Pty) Ltd</t>
  </si>
  <si>
    <t>Linde - Wiemann RSA</t>
  </si>
  <si>
    <t>FG Gold Limited</t>
  </si>
  <si>
    <t>South African Reserve Bank</t>
  </si>
  <si>
    <t>RCA and Company Inc</t>
  </si>
  <si>
    <t>Sanlam developing Markets</t>
  </si>
  <si>
    <t>Glencore Operations SA Pty Ltd</t>
  </si>
  <si>
    <t>Shema Power Lake Kivu Ltd</t>
  </si>
  <si>
    <t>Rand Water</t>
  </si>
  <si>
    <t>Lonadek Nigeria Ltd</t>
  </si>
  <si>
    <t>Mettus (Pty) Ltd</t>
  </si>
  <si>
    <t>Amazon Web Services South Africa (Pty) Ltd</t>
  </si>
  <si>
    <t>Trans-Caledon Tunnel Authority</t>
  </si>
  <si>
    <t>Pioneer Hi-Bred Research RSA</t>
  </si>
  <si>
    <t>Danic Pest Control &amp; Cleaning CC</t>
  </si>
  <si>
    <t>First National Bank</t>
  </si>
  <si>
    <t>Inkosi Market Agents</t>
  </si>
  <si>
    <t>Chantier Naval De L'Océan Indien Limited</t>
  </si>
  <si>
    <t>Deeds Registration</t>
  </si>
  <si>
    <t>Proconics - K2018239548 SA (PTY) Ltd</t>
  </si>
  <si>
    <t>The National School of Government</t>
  </si>
  <si>
    <t>Bigen Africa Services (Pty) Ltd</t>
  </si>
  <si>
    <t>Easigas (Pty) Ltd</t>
  </si>
  <si>
    <t>Tracker Connect (Pty) Ltd</t>
  </si>
  <si>
    <t>Kwena Human Capital (PTY) LTD</t>
  </si>
  <si>
    <t>Business Connexion Namibia (Pty) Ltd</t>
  </si>
  <si>
    <t>Blaauwklippen Devco (Pty) Ltd</t>
  </si>
  <si>
    <t>Pragma Products (Pty) Ltd</t>
  </si>
  <si>
    <t>Kumtor Gold Company</t>
  </si>
  <si>
    <t>Sanlam Life Insurance Limited:GTI</t>
  </si>
  <si>
    <t>Foskor (Pty) Ltd</t>
  </si>
  <si>
    <t>Babcock Ntuthuko Engineering</t>
  </si>
  <si>
    <t>Tsogo Sun Casino Management Company (Pty) Ltd</t>
  </si>
  <si>
    <t>City Of Cape Town</t>
  </si>
  <si>
    <t>Caritas Schweiz</t>
  </si>
  <si>
    <t>Air Liquide Large Industries South Africa</t>
  </si>
  <si>
    <t>Nike South Africa (Pty) Ltd</t>
  </si>
  <si>
    <t>Bluefields centre for Challenge Funds (Pty) Ltd</t>
  </si>
  <si>
    <t>Tatu Connect Limited</t>
  </si>
  <si>
    <t>Agility Channel (Pty) Ltd</t>
  </si>
  <si>
    <t>Commission de Surveillance du Secteur Financier</t>
  </si>
  <si>
    <t>Red Alert TSS (Pty)</t>
  </si>
  <si>
    <t>Cogence (Pty) Limited</t>
  </si>
  <si>
    <t>Value Logistics (Pty) Ltd</t>
  </si>
  <si>
    <t>Esayidi FET College Centre</t>
  </si>
  <si>
    <t>Clover (Pty)Ltd</t>
  </si>
  <si>
    <t>Aveng Grinaker-LTA</t>
  </si>
  <si>
    <t>Hanley Energy Ltd.</t>
  </si>
  <si>
    <t>Venture Diversified Products (Pty) Ltd</t>
  </si>
  <si>
    <t>Mitakyo ICT Solutions Pty Ltd</t>
  </si>
  <si>
    <t>Imperial Logistics Group (Pty) Ltd</t>
  </si>
  <si>
    <t>IMQS Software (Pty) Ltd</t>
  </si>
  <si>
    <t>Fontanella Consulting</t>
  </si>
  <si>
    <t>RSPH (Pty) Ltd</t>
  </si>
  <si>
    <t>Izinga Holdings</t>
  </si>
  <si>
    <t>CORRUSEAL GROUP (PTY) LTD</t>
  </si>
  <si>
    <t>Bodo Moller Chemie SA (Pty) Ltd</t>
  </si>
  <si>
    <t>Sabot SA (Pty) Ltd</t>
  </si>
  <si>
    <t>Marks &amp; Spencer plc</t>
  </si>
  <si>
    <t>Seriti Coal (Pty) Ltd</t>
  </si>
  <si>
    <t>PowerTech Advanced Business Solutions</t>
  </si>
  <si>
    <t>Danisco South Africa (PTY) Ltd</t>
  </si>
  <si>
    <t>Takeda Pharmaceuticals Internationa</t>
  </si>
  <si>
    <t>Altron Karabina</t>
  </si>
  <si>
    <t>Actom Protection &amp; Control</t>
  </si>
  <si>
    <t>Santam</t>
  </si>
  <si>
    <t>Stanlib Asset Management (pty) Ltd</t>
  </si>
  <si>
    <t>Pick n Pay Brentwood Park</t>
  </si>
  <si>
    <t>BGL BNP Paribas</t>
  </si>
  <si>
    <t>Vopak Terminal Durban (Pty) Ltd</t>
  </si>
  <si>
    <t>Macsteel Service Centres SA</t>
  </si>
  <si>
    <t>Avacare South Africa (Pty) Ltd</t>
  </si>
  <si>
    <t>Black IQ Trading (PTY) LTD</t>
  </si>
  <si>
    <t>Welfit Oddy (Pty) Ltd</t>
  </si>
  <si>
    <t>Bakubung Minerals (Pty) Ltd</t>
  </si>
  <si>
    <t>PLACECOL GREENSTONE HILL PTY LTD</t>
  </si>
  <si>
    <t>Computershare Outsourcing (Pty) Ltd</t>
  </si>
  <si>
    <t>CLOVER SA (PTY) LTD</t>
  </si>
  <si>
    <t>South32 SA Ltd</t>
  </si>
  <si>
    <t>Macrolink Resources Zambia Limited</t>
  </si>
  <si>
    <t>Mabati Rolling Mills Ltd</t>
  </si>
  <si>
    <t>Department of Public Works - Pretoria</t>
  </si>
  <si>
    <t>Pick n Pay Elgin Mall</t>
  </si>
  <si>
    <t>AFRIKA TIKKUN SERVICES</t>
  </si>
  <si>
    <t>Eswatini Electricity Company Pty Ltd</t>
  </si>
  <si>
    <t>ALAF Limited</t>
  </si>
  <si>
    <t>Pareto Limited</t>
  </si>
  <si>
    <t>Digital Outsource Services (Pty) Ltd</t>
  </si>
  <si>
    <t>Holcim Group Services Ltd.</t>
  </si>
  <si>
    <t>Jurgens CI (PTY) Ltd</t>
  </si>
  <si>
    <t>Skyblu Technologies (Pty) Ltd</t>
  </si>
  <si>
    <t>Henkel SA (Pty) Ltd</t>
  </si>
  <si>
    <t>TMH Africa (Pty) Limited</t>
  </si>
  <si>
    <t>KZN Department Of Public Works Head Office</t>
  </si>
  <si>
    <t>BBF Safety Group (Pty) Ltd</t>
  </si>
  <si>
    <t>Firstrand Bank Limited</t>
  </si>
  <si>
    <t>Eskort Ltd</t>
  </si>
  <si>
    <t>First Rand Bank Limited</t>
  </si>
  <si>
    <t>Eya Bantu Professional Services (Pty) Ltd</t>
  </si>
  <si>
    <t>Momentum Metropolitan Life Limited</t>
  </si>
  <si>
    <t>Kamoa Copper SA</t>
  </si>
  <si>
    <t>Empact Group (Pty) Ltd</t>
  </si>
  <si>
    <t>Masthead (Pty) Ltd</t>
  </si>
  <si>
    <t>Anglo American</t>
  </si>
  <si>
    <t>CLOETESDAL DEVELOPMENTS (PTY) LTD</t>
  </si>
  <si>
    <t>Bayport Financial Services - Tanzan</t>
  </si>
  <si>
    <t>George Municipality</t>
  </si>
  <si>
    <t>DISTELL (PTY) LTD</t>
  </si>
  <si>
    <t>Hardcover Books</t>
  </si>
  <si>
    <t>Athlone, Cape Town,7764</t>
  </si>
  <si>
    <t>8 Atlantic Beach Drive,City of Cape Town</t>
  </si>
  <si>
    <t>15 B. Molokoane Road,Hout Bay,7872</t>
  </si>
  <si>
    <t>Pakalolo Table View, 14 Beach Boulevard,7433</t>
  </si>
  <si>
    <t>Witzands Aquifer Nature Reserve, 1 Dassenberg Drive</t>
  </si>
  <si>
    <t>8 Braambos Lane,7347</t>
  </si>
  <si>
    <t>4 Southern Right Circle,City of Cape Town,7579</t>
  </si>
  <si>
    <t>32 Denne Crescent,Western Cape,7347</t>
  </si>
  <si>
    <t>Valley Primary School, Jip De Jager Drive,7530</t>
  </si>
  <si>
    <t>1 Westcliff Drive,Gauteng,2001</t>
  </si>
  <si>
    <t>365 Ontdekkers Road,Roodepoort,Gauteng,1709</t>
  </si>
  <si>
    <t>14 Bonanza Street,2092</t>
  </si>
  <si>
    <t>354 Main Street,Gauteng,2008</t>
  </si>
  <si>
    <t>4406 Pilane Street,Soweto,</t>
  </si>
  <si>
    <t>23 Martin Close,2054</t>
  </si>
  <si>
    <t>11 Westcliff Drive,Johannesburg</t>
  </si>
  <si>
    <t>365 Ontdekkers Road, Roodepoort</t>
  </si>
  <si>
    <t>14 Bonanza Street,Gauteng,6442</t>
  </si>
  <si>
    <t>406 Pilane Street,Hout Bay,7872</t>
  </si>
  <si>
    <t>Gauteng,11 Westcliff Drive,7573</t>
  </si>
  <si>
    <t>23 Martin Close,CPT, 6478</t>
  </si>
  <si>
    <t>Sheetmetal Crafts, 28 Ffennell Road</t>
  </si>
  <si>
    <t>53 Brunton Circle,1645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</si>
</sst>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&quot;* #,##0.00_-;\-&quot;R&quot;* #,##0.00_-;_-&quot;R&quot;* &quot;-&quot;??_-;_-@_-"/>
    <numFmt numFmtId="164" formatCode="&quot;R&quot;#,##0.00"/>
    <numFmt numFmtId="165" formatCode="_-[$R-1C09]* #,##0.00_-;\-[$R-1C09]* #,##0.00_-;_-[$R-1C09]* &quot;-&quot;??_-;_-@_-"/>
    <numFmt numFmtId="166" formatCode="_([$$-409]* #,##0.00_);_([$$-409]* \(#,##0.00\);_([$$-409]* &quot;-&quot;??_);_(@_)"/>
    <numFmt numFmtId="167" formatCode="_([$€-2]\ * #,##0.00_);_([$€-2]\ * \(#,##0.00\);_([$€-2]\ * &quot;-&quot;??_);_(@_)"/>
    <numFmt numFmtId="168" formatCode="_-[$¥-411]* #,##0.00_-;\-[$¥-411]* #,##0.00_-;_-[$¥-411]* &quot;-&quot;??_-;_-@_-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D0D0D"/>
      <name val="Segoe U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0" xfId="0" applyFont="1"/>
    <xf numFmtId="0" fontId="3" fillId="0" borderId="7" xfId="0" applyFont="1" applyBorder="1"/>
    <xf numFmtId="0" fontId="4" fillId="0" borderId="7" xfId="0" applyFont="1" applyBorder="1"/>
    <xf numFmtId="0" fontId="3" fillId="0" borderId="8" xfId="0" applyFont="1" applyBorder="1"/>
    <xf numFmtId="0" fontId="0" fillId="0" borderId="9" xfId="0" applyBorder="1"/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quotePrefix="1"/>
    <xf numFmtId="0" fontId="0" fillId="0" borderId="11" xfId="0" applyBorder="1"/>
    <xf numFmtId="0" fontId="5" fillId="0" borderId="0" xfId="0" applyFont="1" applyAlignment="1">
      <alignment horizontal="left" vertical="center" indent="1"/>
    </xf>
    <xf numFmtId="0" fontId="3" fillId="0" borderId="16" xfId="0" applyFont="1" applyBorder="1"/>
    <xf numFmtId="0" fontId="3" fillId="0" borderId="3" xfId="0" applyFont="1" applyBorder="1"/>
    <xf numFmtId="0" fontId="3" fillId="0" borderId="17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4" fontId="0" fillId="0" borderId="1" xfId="1" applyFont="1" applyBorder="1" applyAlignment="1">
      <alignment horizontal="right"/>
    </xf>
    <xf numFmtId="0" fontId="0" fillId="0" borderId="18" xfId="0" applyBorder="1"/>
    <xf numFmtId="44" fontId="0" fillId="0" borderId="5" xfId="0" applyNumberFormat="1" applyBorder="1"/>
    <xf numFmtId="0" fontId="0" fillId="0" borderId="15" xfId="0" quotePrefix="1" applyBorder="1"/>
    <xf numFmtId="0" fontId="0" fillId="0" borderId="2" xfId="0" quotePrefix="1" applyBorder="1"/>
    <xf numFmtId="0" fontId="5" fillId="0" borderId="0" xfId="0" quotePrefix="1" applyFont="1" applyAlignment="1">
      <alignment horizontal="left" vertical="center" indent="1"/>
    </xf>
    <xf numFmtId="0" fontId="0" fillId="0" borderId="12" xfId="0" quotePrefix="1" applyBorder="1"/>
    <xf numFmtId="44" fontId="0" fillId="0" borderId="10" xfId="0" applyNumberFormat="1" applyBorder="1"/>
    <xf numFmtId="0" fontId="0" fillId="0" borderId="3" xfId="0" applyBorder="1"/>
    <xf numFmtId="166" fontId="0" fillId="0" borderId="1" xfId="0" applyNumberFormat="1" applyBorder="1"/>
    <xf numFmtId="166" fontId="0" fillId="0" borderId="0" xfId="0" applyNumberFormat="1"/>
    <xf numFmtId="165" fontId="0" fillId="0" borderId="1" xfId="0" applyNumberFormat="1" applyBorder="1"/>
    <xf numFmtId="165" fontId="0" fillId="0" borderId="0" xfId="0" applyNumberFormat="1"/>
    <xf numFmtId="167" fontId="0" fillId="0" borderId="18" xfId="0" applyNumberFormat="1" applyBorder="1"/>
    <xf numFmtId="167" fontId="0" fillId="0" borderId="0" xfId="0" applyNumberFormat="1"/>
    <xf numFmtId="165" fontId="0" fillId="0" borderId="4" xfId="0" applyNumberFormat="1" applyBorder="1"/>
    <xf numFmtId="168" fontId="0" fillId="0" borderId="4" xfId="0" applyNumberFormat="1" applyBorder="1"/>
    <xf numFmtId="168" fontId="0" fillId="0" borderId="0" xfId="0" applyNumberFormat="1"/>
    <xf numFmtId="165" fontId="0" fillId="0" borderId="3" xfId="0" applyNumberFormat="1" applyBorder="1"/>
    <xf numFmtId="164" fontId="0" fillId="0" borderId="1" xfId="1" applyNumberFormat="1" applyFont="1" applyBorder="1" applyAlignment="1">
      <alignment horizontal="right"/>
    </xf>
    <xf numFmtId="0" fontId="5" fillId="0" borderId="0" xfId="0" applyFont="1"/>
    <xf numFmtId="0" fontId="0" fillId="0" borderId="5" xfId="0" applyBorder="1" applyAlignment="1">
      <alignment horizontal="right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9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6" formatCode="_([$$-409]* #,##0.00_);_([$$-409]* \(#,##0.00\);_([$$-409]* &quot;-&quot;??_);_(@_)"/>
    </dxf>
    <dxf>
      <numFmt numFmtId="166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&quot;R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65" formatCode="_-[$R-1C09]* #,##0.00_-;\-[$R-1C09]* #,##0.00_-;_-[$R-1C09]* &quot;-&quot;??_-;_-@_-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164" formatCode="&quot;R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34" formatCode="_-&quot;R&quot;* #,##0.00_-;\-&quot;R&quot;* #,##0.00_-;_-&quot;R&quot;* &quot;-&quot;??_-;_-@_-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0" formatCode="General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34" formatCode="_-&quot;R&quot;* #,##0.00_-;\-&quot;R&quot;* #,##0.00_-;_-&quot;R&quot;* &quot;-&quot;??_-;_-@_-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34" formatCode="_-&quot;R&quot;* #,##0.00_-;\-&quot;R&quot;* #,##0.00_-;_-&quot;R&quot;* &quot;-&quot;??_-;_-@_-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0" formatCode="General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border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theme" Target="theme/theme1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15">
  <rv s="0">
    <v>en-ZA</v>
    <v>av91r7</v>
    <v>268435456</v>
    <v>1</v>
    <v>Powered by Refinitiv</v>
    <v>0</v>
    <v>EUR/ZAR</v>
    <v>2</v>
    <v>3</v>
    <v>Finance</v>
    <v>4</v>
    <v>21.328600000000002</v>
    <v>19.341999999999999</v>
    <v>-2.9700000000000001E-2</v>
    <v>-1.495E-3</v>
    <v>ZAR</v>
    <v>EUR</v>
    <v>19.889700000000001</v>
    <v>Currency Pair</v>
    <v>45425.230486111112</v>
    <v>19.8125</v>
    <v>Euro/South African Rand FX Cross Rate</v>
    <v>19.863399999999999</v>
    <v>19.863399999999999</v>
    <v>19.8337</v>
    <v>EURZAR</v>
    <v>EUR/ZAR</v>
  </rv>
  <rv s="1">
    <v>0</v>
  </rv>
  <rv s="0">
    <v>en-ZA</v>
    <v>avttu2</v>
    <v>268435456</v>
    <v>1</v>
    <v>Powered by Refinitiv</v>
    <v>0</v>
    <v>ZAR/JPY</v>
    <v>2</v>
    <v>5</v>
    <v>Finance</v>
    <v>4</v>
    <v>8.5085999999999995</v>
    <v>6.9055</v>
    <v>2.4199999999999999E-2</v>
    <v>2.869E-3</v>
    <v>JPY</v>
    <v>ZAR</v>
    <v>8.4709000000000003</v>
    <v>Currency Pair</v>
    <v>45425.230451388888</v>
    <v>8.4344000000000001</v>
    <v>South African Rand/Japanese Yen FX Cross Rate</v>
    <v>8.4354999999999993</v>
    <v>8.4354999999999993</v>
    <v>8.4596999999999998</v>
    <v>ZARJPY</v>
    <v>ZAR/JPY</v>
  </rv>
  <rv s="1">
    <v>2</v>
  </rv>
  <rv s="0">
    <v>en-ZA</v>
    <v>avysvh</v>
    <v>268435456</v>
    <v>1</v>
    <v>Powered by Refinitiv</v>
    <v>0</v>
    <v>USD/ZAR</v>
    <v>2</v>
    <v>3</v>
    <v>Finance</v>
    <v>4</v>
    <v>19.916599999999999</v>
    <v>17.405200000000001</v>
    <v>-3.2899999999999999E-2</v>
    <v>-1.784E-3</v>
    <v>ZAR</v>
    <v>USD</v>
    <v>18.462499999999999</v>
    <v>Currency Pair</v>
    <v>45425.230462962965</v>
    <v>18.3903</v>
    <v>US Dollar/South African Rand FX Spot Rate</v>
    <v>18.445</v>
    <v>18.445</v>
    <v>18.412099999999999</v>
    <v>USDZAR</v>
    <v>USD/ZAR</v>
  </rv>
  <rv s="1">
    <v>4</v>
  </rv>
  <rv s="0">
    <v>en-ZA</v>
    <v>avtsgh</v>
    <v>268435456</v>
    <v>1</v>
    <v>Powered by Refinitiv</v>
    <v>0</v>
    <v>ZAR/EUR</v>
    <v>2</v>
    <v>6</v>
    <v>Finance</v>
    <v>4</v>
    <v>5.1700000000000003E-2</v>
    <v>4.6800000000000001E-2</v>
    <v>1E-4</v>
    <v>1.9880000000000002E-3</v>
    <v>EUR</v>
    <v>ZAR</v>
    <v>5.0500000000000003E-2</v>
    <v>Currency Pair</v>
    <v>45425.230486111112</v>
    <v>5.0299999999999997E-2</v>
    <v>South African Rand/Euro FX Cross Rate</v>
    <v>5.0299999999999997E-2</v>
    <v>5.0299999999999997E-2</v>
    <v>5.04E-2</v>
    <v>ZAREUR</v>
    <v>ZAR/EUR</v>
  </rv>
  <rv s="1">
    <v>6</v>
  </rv>
  <rv s="0">
    <v>en-ZA</v>
    <v>ave76h</v>
    <v>268435456</v>
    <v>1</v>
    <v>Powered by Refinitiv</v>
    <v>0</v>
    <v>JPY/ZAR</v>
    <v>2</v>
    <v>3</v>
    <v>Finance</v>
    <v>4</v>
    <v>0.1447</v>
    <v>0.1174</v>
    <v>-2.7700000000000001E-4</v>
    <v>-2.3389999999999999E-3</v>
    <v>ZAR</v>
    <v>JPY</v>
    <v>0.1186</v>
    <v>Currency Pair</v>
    <v>45425.230451388888</v>
    <v>0.1181</v>
    <v>Japanese Yen/South African Rand FX Cross Rate</v>
    <v>0.11840000000000001</v>
    <v>0.11840000000000001</v>
    <v>0.1182</v>
    <v>JPYZAR</v>
    <v>JPY/ZAR</v>
  </rv>
  <rv s="1">
    <v>8</v>
  </rv>
  <rv s="0">
    <v>en-ZA</v>
    <v>avtzbh</v>
    <v>268435456</v>
    <v>1</v>
    <v>Powered by Refinitiv</v>
    <v>0</v>
    <v>ZAR/USD</v>
    <v>2</v>
    <v>7</v>
    <v>Finance</v>
    <v>4</v>
    <v>5.74E-2</v>
    <v>5.0169999999999999E-2</v>
    <v>1.1E-4</v>
    <v>2.0309999999999998E-3</v>
    <v>USD</v>
    <v>ZAR</v>
    <v>5.4379999999999998E-2</v>
    <v>Currency Pair</v>
    <v>45425.230462962965</v>
    <v>5.416E-2</v>
    <v>South African Rand/US Dollar FX Cross Rate</v>
    <v>5.4170000000000003E-2</v>
    <v>5.4170000000000003E-2</v>
    <v>5.4280000000000002E-2</v>
    <v>ZARUSD</v>
    <v>ZAR/USD</v>
  </rv>
  <rv s="1">
    <v>10</v>
  </rv>
  <rv s="2">
    <v>12</v>
    <v>Change</v>
    <v>0</v>
  </rv>
  <rv s="2">
    <v>12</v>
    <v>Price</v>
    <v>0</v>
  </rv>
  <rv s="2">
    <v>12</v>
    <v>Currency</v>
    <v>0</v>
  </rv>
</rvData>
</file>

<file path=xl/richData/rdrichvaluestructure.xml><?xml version="1.0" encoding="utf-8"?>
<rvStructures xmlns="http://schemas.microsoft.com/office/spreadsheetml/2017/richdata" count="3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  <s t="_error">
    <k n="errorType" t="i"/>
    <k n="field" t="s"/>
    <k n="subType" t="i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8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  <spb s="3">
      <v>6</v>
      <v>6</v>
      <v>2</v>
      <v>6</v>
      <v>6</v>
      <v>6</v>
      <v>3</v>
      <v>6</v>
      <v>6</v>
      <v>6</v>
      <v>4</v>
      <v>5</v>
    </spb>
    <spb s="3">
      <v>7</v>
      <v>7</v>
      <v>2</v>
      <v>7</v>
      <v>7</v>
      <v>7</v>
      <v>3</v>
      <v>7</v>
      <v>7</v>
      <v>7</v>
      <v>4</v>
      <v>5</v>
    </spb>
    <spb s="3">
      <v>8</v>
      <v>8</v>
      <v>2</v>
      <v>8</v>
      <v>8</v>
      <v>8</v>
      <v>3</v>
      <v>8</v>
      <v>8</v>
      <v>8</v>
      <v>4</v>
      <v>5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0" formatCode="General"/>
    </x:dxf>
    <x:dxf>
      <x:numFmt numFmtId="14" formatCode="0.00%"/>
    </x:dxf>
    <x:dxf>
      <x:numFmt numFmtId="27" formatCode="yyyy/mm/dd\ hh:mm"/>
    </x:dxf>
    <x:dxf>
      <x:numFmt numFmtId="2" formatCode="0.00"/>
    </x:dxf>
  </dxfs>
  <richProperties>
    <rPr n="NumberFormat" t="s"/>
    <rPr n="IsTitleField" t="b"/>
  </richProperties>
  <richStyles>
    <rSty dxfid="0">
      <rpv i="0">_-[$R-en-ZA]* #,##0.00_-;-[$R-en-ZA]* #,##0.00_-;_-[$R-en-ZA]* "-"??_-;_-@_-</rpv>
    </rSty>
    <rSty>
      <rpv i="1">1</rpv>
    </rSty>
    <rSty dxfid="1"/>
    <rSty dxfid="2"/>
    <rSty dxfid="3">
      <rpv i="0">0.00</rpv>
    </rSty>
    <rSty dxfid="0">
      <rpv i="0">_-[$¥-ja-JP]* #,##0.00_-;-[$¥-ja-JP]* #,##0.00_-;_-[$¥-ja-JP]* "-"??_-;_-@_-</rpv>
    </rSty>
    <rSty dxfid="0">
      <rpv i="0">_([$€-x-euro2] * #,##0.00_);_([$€-x-euro2] * (#,##0.00);_([$€-x-euro2] * "-"??_);_(@_)</rpv>
    </rSty>
    <rSty dxfid="0">
      <rpv i="0">_([$$-en-US]* #,##0.00_);_([$$-en-US]* (#,##0.00);_([$$-en-US]*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AFA50-7D1B-4621-92E6-C6D00C8EBC76}" name="tbInvoiceLog" displayName="tbInvoiceLog" ref="A1:AA67" totalsRowShown="0" headerRowDxfId="97" headerRowBorderDxfId="96" tableBorderDxfId="95" totalsRowBorderDxfId="94">
  <autoFilter ref="A1:AA67" xr:uid="{64EAFA50-7D1B-4621-92E6-C6D00C8EBC76}"/>
  <tableColumns count="27">
    <tableColumn id="1" xr3:uid="{A374031A-4D26-4DFF-96B9-3F8630520BA2}" name="#NO" dataDxfId="93">
      <calculatedColumnFormula>ROW()-1</calculatedColumnFormula>
    </tableColumn>
    <tableColumn id="2" xr3:uid="{80691F61-C494-455C-AF5F-8C2540F8B787}" name="Date" dataDxfId="92">
      <calculatedColumnFormula>TEXT(RANDBETWEEN((DATE(2020,1,5)),(DATE(2023,12,23))), VLOOKUP(RANDBETWEEN(1,MAX(tbDate[ItemNum])),tbDate[],2,FALSE))</calculatedColumnFormula>
    </tableColumn>
    <tableColumn id="3" xr3:uid="{C3AC8E3B-A04B-402F-8519-255A696F6447}" name="InvoiceNO" dataDxfId="91">
      <calculatedColumnFormula>_xlfn.CONCAT(
    VLOOKUP(RANDBETWEEN(1,MAX(tbInvoiceNO[ItemNum])),tbInvoiceNO[],2,FALSE),
    TEXT(RANDBETWEEN(20,99999),REPT("0",RANDBETWEEN(4,10))),
    CHAR(RANDBETWEEN(65,90)),
    CHAR(RANDBETWEEN(97,122)))</calculatedColumnFormula>
    </tableColumn>
    <tableColumn id="4" xr3:uid="{E26CE3D5-82B7-48F6-97FB-BE7BA6FC871E}" name="ContactDetails" dataDxfId="90">
      <calculatedColumnFormula>_xlfn.CONCAT(VLOOKUP(RANDBETWEEN(1, MAX(tbContactDetails[ItemNum])), tbContactDetails[], 2, FALSE), " - ", TEXT(RANDBETWEEN(7000000, 9999999), " -000-0000"))</calculatedColumnFormula>
    </tableColumn>
    <tableColumn id="26" xr3:uid="{9D2F9686-08C8-494E-80B5-29950091DC55}" name="Senders_ContactDetails" dataDxfId="89">
      <calculatedColumnFormula>_xlfn.CONCAT(VLOOKUP(RANDBETWEEN(1, MAX(tbSenders_ContactDetails[ItemNum])), tbSenders_ContactDetails[], 2, FALSE), " - ", TEXT(RANDBETWEEN(7000000, 9999999), " -000-0000"))</calculatedColumnFormula>
    </tableColumn>
    <tableColumn id="27" xr3:uid="{DD03461F-BC7B-4E7E-859F-957EF27969A1}" name="Senders_Address" dataDxfId="88">
      <calculatedColumnFormula>VLOOKUP(RANDBETWEEN(1,MAX(tbSendersAddress[ItemNum])),tbSendersAddress[],2,FALSE)</calculatedColumnFormula>
    </tableColumn>
    <tableColumn id="28" xr3:uid="{FBE9CB69-4F57-4429-B0B8-DE64508CACD5}" name="Receivers_Address" dataDxfId="2">
      <calculatedColumnFormula>VLOOKUP(RANDBETWEEN(1,MAX(tbSReceiversAddress8[ItemNum])),tbSReceiversAddress8[],2,FALSE)</calculatedColumnFormula>
    </tableColumn>
    <tableColumn id="5" xr3:uid="{5CA18CEA-D0FF-4FC9-BFF3-9511DC4F5532}" name="PO_Numbers" dataDxfId="87">
      <calculatedColumnFormula>_xlfn.CONCAT(
    VLOOKUP(RANDBETWEEN(1, MAX(tbPONumbers[ItemNum])), tbPONumbers[], 2, FALSE),
    TEXT(RANDBETWEEN(20, 99999), REPT("0", RANDBETWEEN(4, 10)))
)</calculatedColumnFormula>
    </tableColumn>
    <tableColumn id="6" xr3:uid="{1FC09645-8D02-451B-B201-D03252141678}" name="Senders_Company" dataDxfId="86">
      <calculatedColumnFormula>DataGenerator!G5</calculatedColumnFormula>
    </tableColumn>
    <tableColumn id="7" xr3:uid="{3F9545AB-F10D-451B-B085-AFD3D1C0DF97}" name="LineItems" dataDxfId="85">
      <calculatedColumnFormula>ItemsTable!A4</calculatedColumnFormula>
    </tableColumn>
    <tableColumn id="8" xr3:uid="{93913F57-0EDE-4368-9202-0C763883EB33}" name="Services" dataDxfId="84">
      <calculatedColumnFormula>ItemsTable!B4</calculatedColumnFormula>
    </tableColumn>
    <tableColumn id="9" xr3:uid="{F5B2DD6A-7E34-4999-919C-C3895A424BE4}" name="Service_Price" dataDxfId="83">
      <calculatedColumnFormula>ItemsTable!C4</calculatedColumnFormula>
    </tableColumn>
    <tableColumn id="10" xr3:uid="{97F51500-3B2D-4395-9CB9-411BB81ACF77}" name="Hours" dataDxfId="82">
      <calculatedColumnFormula>ItemsTable!D4</calculatedColumnFormula>
    </tableColumn>
    <tableColumn id="11" xr3:uid="{94905829-4BE2-4336-9A7B-5849029A803F}" name="Qauntity" dataDxfId="81">
      <calculatedColumnFormula>ItemsTable!E4</calculatedColumnFormula>
    </tableColumn>
    <tableColumn id="12" xr3:uid="{36C2A339-06A5-48AC-A1DE-4D87E40E6FAB}" name="Unit_Price" dataDxfId="80">
      <calculatedColumnFormula>ItemsTable!F4</calculatedColumnFormula>
    </tableColumn>
    <tableColumn id="13" xr3:uid="{0609C176-4DB6-42A2-8854-3FE919B0006C}" name="Total" dataDxfId="79">
      <calculatedColumnFormula>ItemsTable!G4</calculatedColumnFormula>
    </tableColumn>
    <tableColumn id="14" xr3:uid="{76B222BA-870E-4EC5-97DA-5EB1B8421505}" name="Receivers_Company" dataDxfId="78">
      <calculatedColumnFormula>DataGenerator!K5</calculatedColumnFormula>
    </tableColumn>
    <tableColumn id="15" xr3:uid="{D4DC3A28-EF35-4172-850D-7031401D15FA}" name="Tax" dataDxfId="77">
      <calculatedColumnFormula>_xlfn.CONCAT(
VLOOKUP(RANDBETWEEN(1,MAX(tbTaxNumb[ItemNum])),tbTaxNumb[],2,FALSE),TEXT(RANDBETWEEN(20,99999),REPT("0",RANDBETWEEN(4,10))))</calculatedColumnFormula>
    </tableColumn>
    <tableColumn id="16" xr3:uid="{D959ED3E-FC43-46C3-85D1-F1A5F62EBD9F}" name="VAT" dataDxfId="76">
      <calculatedColumnFormula>_xlfn.CONCAT(
VLOOKUP(RANDBETWEEN(1,MAX(tbVAT_Numb[ItemNum])),tbVAT_Numb[],2,FALSE),TEXT(RANDBETWEEN(20,99999),REPT("0",RANDBETWEEN(4,10))))</calculatedColumnFormula>
    </tableColumn>
    <tableColumn id="17" xr3:uid="{454AE787-D58E-4D83-950E-7E67D15E54AD}" name="Bank_Name" dataDxfId="75">
      <calculatedColumnFormula>VLOOKUP(RANDBETWEEN(1,MAX(tbBank_Names[ItemNum])),tbBank_Names[],2,FALSE)</calculatedColumnFormula>
    </tableColumn>
    <tableColumn id="18" xr3:uid="{5FC1CC8A-5E8A-4440-8C25-CA376DB9C248}" name="Bank_Account_Number" dataDxfId="74">
      <calculatedColumnFormula>CHOOSE(RANDBETWEEN(1,4),
    RANDBETWEEN(100000,99999999) &amp; RANDBETWEEN(100,999),
    RANDBETWEEN(10000,99999) &amp; RANDBETWEEN(100,999),
    RANDBETWEEN(1000,9999) &amp; RANDBETWEEN(100,999),
    RANDBETWEEN(100000,999999) &amp; "000370"
)</calculatedColumnFormula>
    </tableColumn>
    <tableColumn id="19" xr3:uid="{026E44EF-E1CA-4EFF-BFB0-3A5568371F08}" name="Currency " dataDxfId="73">
      <calculatedColumnFormula>VLOOKUP(RANDBETWEEN(1,MAX(tbCurrency[ItemNum])),tbCurrency[],2,FALSE)</calculatedColumnFormula>
    </tableColumn>
    <tableColumn id="20" xr3:uid="{12FA39F7-AC1B-44AE-AF2E-77B3B82BB342}" name="Exchange_Currency" dataDxfId="72">
      <calculatedColumnFormula>VLOOKUP(RANDBETWEEN(1,MAX(tbCurrencyExchange[ItemNum])),tbCurrencyExchange[],2,FALSE)</calculatedColumnFormula>
    </tableColumn>
    <tableColumn id="21" xr3:uid="{C1A4C77A-E4C2-4017-AD84-308F63B1495E}" name="Change" dataDxfId="71">
      <calculatedColumnFormula>VLOOKUP(RANDBETWEEN(1,MAX(tbCurrencyExchange[ItemNum])),tbCurrencyExchange[],4,FALSE)</calculatedColumnFormula>
    </tableColumn>
    <tableColumn id="22" xr3:uid="{B0DAF4BD-BE7E-4899-8450-FD1E144E6FC2}" name="Price" dataDxfId="70">
      <calculatedColumnFormula>RANDBETWEEN(5000,9500000)+IF((RANDBETWEEN(1,2)=1),(0),(RANDBETWEEN(1,99)/100))</calculatedColumnFormula>
    </tableColumn>
    <tableColumn id="23" xr3:uid="{18EFEF75-AD16-4165-A971-73BE0958AAD9}" name="Subtotals" dataDxfId="69">
      <calculatedColumnFormula>RANDBETWEEN(5000,9500000)+IF((RANDBETWEEN(1,2)=1),(0),(RANDBETWEEN(1,99)/100))</calculatedColumnFormula>
    </tableColumn>
    <tableColumn id="24" xr3:uid="{0C14BBEC-5198-4ACC-A862-0B4C0F278966}" name="Totals" dataDxfId="68">
      <calculatedColumnFormula>RANDBETWEEN(1000, 999000)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EF02D06-FF84-4BB5-A825-8A24FF84A37C}" name="tbExchangeRateTable" displayName="tbExchangeRateTable" ref="A2:E10" totalsRowShown="0" headerRowDxfId="67" headerRowBorderDxfId="66" tableBorderDxfId="65">
  <autoFilter ref="A2:E10" xr:uid="{3EF02D06-FF84-4BB5-A825-8A24FF84A37C}"/>
  <tableColumns count="5">
    <tableColumn id="1" xr3:uid="{6040711A-6B90-46C5-B3DE-CC215926DF47}" name="Currency" dataDxfId="64"/>
    <tableColumn id="10" xr3:uid="{B9CD07BE-CC26-42F7-A9FE-CA509A99B43D}" name="Change" dataDxfId="63">
      <calculatedColumnFormula array="1">_FV(tbExchangeRateTable[[#This Row],[Currency]],"Change")</calculatedColumnFormula>
    </tableColumn>
    <tableColumn id="11" xr3:uid="{DA3F77CD-0F45-4AD3-9A92-E84F45D6C518}" name="Price">
      <calculatedColumnFormula array="1">_FV(tbExchangeRateTable[[#This Row],[Currency]],"Price")</calculatedColumnFormula>
    </tableColumn>
    <tableColumn id="18" xr3:uid="{F3FCC3E0-7EF6-4429-8021-882A5E7AAE8E}" name="Column1"/>
    <tableColumn id="19" xr3:uid="{E44740DD-4D21-4F39-8C0B-3E7B662FE966}" name="Currency2">
      <calculatedColumnFormula array="1">_FV(tbExchangeRateTable[[#This Row],[Currency]],"Currency")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794E09D-797A-4C11-A9CF-B44CCA76A870}" name="tbLineItems" displayName="tbLineItems" ref="A2:G125" totalsRowShown="0" headerRowDxfId="62" dataDxfId="60" headerRowBorderDxfId="61" tableBorderDxfId="59" totalsRowBorderDxfId="58">
  <autoFilter ref="A2:G125" xr:uid="{0794E09D-797A-4C11-A9CF-B44CCA76A870}"/>
  <tableColumns count="7">
    <tableColumn id="1" xr3:uid="{44B9040E-EEF8-4817-9867-F77E2A62C03F}" name="Item" dataDxfId="57"/>
    <tableColumn id="7" xr3:uid="{3F03819E-44B6-4B21-AB4F-063147305813}" name="Services" dataDxfId="56"/>
    <tableColumn id="6" xr3:uid="{ACFF4844-7951-4235-B17F-8B1D12077703}" name="Services Price" dataDxfId="55">
      <calculatedColumnFormula>ROUND(RAND() * (1000 - 1) + 2, 2)</calculatedColumnFormula>
    </tableColumn>
    <tableColumn id="9" xr3:uid="{D8C8120F-D40E-4C9A-AD05-1E8D363D02EF}" name="Hours" dataDxfId="54">
      <calculatedColumnFormula>INT(RAND() * (12 - 1) + 1)</calculatedColumnFormula>
    </tableColumn>
    <tableColumn id="3" xr3:uid="{D321C75D-2543-4B4F-A39B-0A10DC677980}" name="Qauntity" dataDxfId="53">
      <calculatedColumnFormula>ROUND(RAND() * (500 - 1) + 1, 0)</calculatedColumnFormula>
    </tableColumn>
    <tableColumn id="4" xr3:uid="{BE33FEC1-9012-4449-83E5-4FFCBBFA1D83}" name="Unit Price" dataDxfId="52">
      <calculatedColumnFormula>ROUND(RAND() * (1000 - 1) + 2, 2)</calculatedColumnFormula>
    </tableColumn>
    <tableColumn id="5" xr3:uid="{D0D791B0-F4AB-4BC3-9BF6-328E4AE739F4}" name="Total" dataDxfId="51" dataCellStyle="Currency">
      <calculatedColumnFormula>ROUND(RAND() * (10000 - 1) + 2, 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167292-DDEB-4D33-9678-1281134AA49B}" name="tbInvoiceNO" displayName="tbInvoiceNO" ref="B4:C20" totalsRowCount="1" headerRowDxfId="50">
  <tableColumns count="2">
    <tableColumn id="1" xr3:uid="{7EB38342-7E16-4CC8-B959-32BFA66BAC3C}" name="ItemNum" totalsRowLabel="Total" dataDxfId="49" totalsRowDxfId="48">
      <calculatedColumnFormula>ROW()-4</calculatedColumnFormula>
    </tableColumn>
    <tableColumn id="2" xr3:uid="{3A1D40FB-D5A8-4196-B9B8-63E6DB37035B}" name="Figure" totalsRowFunction="count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6AE40B-E44D-4BA5-B3DF-ACF3BBC39787}" name="tbSendersCompanyNames" displayName="tbSendersCompanyNames" ref="F4:G127" totalsRowCount="1" headerRowDxfId="47">
  <tableColumns count="2">
    <tableColumn id="1" xr3:uid="{9C0316D8-BAE1-4373-BC99-2306AA220768}" name="ItemNum" totalsRowLabel="Total" dataDxfId="46" totalsRowDxfId="45"/>
    <tableColumn id="2" xr3:uid="{02F1FF7E-04ED-41A4-BE32-52B3B189A2D2}" name="Figure" totalsRowFunction="count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8BD2DC3-36D2-4A22-8728-73058CE7E6E4}" name="tbDate" displayName="tbDate" ref="N4:O29" totalsRowCount="1" headerRowDxfId="44">
  <tableColumns count="2">
    <tableColumn id="1" xr3:uid="{74C1155D-28A8-4417-9ED5-C74CC8AF847B}" name="ItemNum" totalsRowLabel="Total" dataDxfId="43" totalsRowDxfId="42">
      <calculatedColumnFormula>ROW()-4</calculatedColumnFormula>
    </tableColumn>
    <tableColumn id="2" xr3:uid="{4D75B9DA-829E-4682-A190-B9483BF6657A}" name="Figure" totalsRowFunction="count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E1E3703-A3A9-4420-9CD4-5EE777C471B2}" name="tbContactDetails" displayName="tbContactDetails" ref="Q4:R25" totalsRowCount="1" headerRowDxfId="41">
  <tableColumns count="2">
    <tableColumn id="1" xr3:uid="{FE6F3239-13D7-488B-8677-810AD247097A}" name="ItemNum" totalsRowLabel="Total" dataDxfId="40" totalsRowDxfId="39">
      <calculatedColumnFormula>ROW()-4</calculatedColumnFormula>
    </tableColumn>
    <tableColumn id="2" xr3:uid="{E81F0B07-C82B-4490-8BC0-5185CE981B00}" name="Figure" totalsRowFunction="count" dataDxfId="38">
      <calculatedColumnFormula>"+" &amp; RANDBETWEEN(27, 27) &amp; "-" &amp; TEXT(RANDBETWEEN(21,74), "000") &amp; "-" &amp; TEXT(RANDBETWEEN(700000, 9000000), "000-0000")</calculatedColumnFormula>
    </tableColumn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89A787D-9F33-4EA4-AB98-0946959A066E}" name="tbReceiversCompanyNames" displayName="tbReceiversCompanyNames" ref="J4:K127" totalsRowCount="1" headerRowDxfId="37">
  <tableColumns count="2">
    <tableColumn id="1" xr3:uid="{B3797B56-D7E3-49F1-8CB7-98B05D18761A}" name="ItemNum" totalsRowLabel="Total" dataDxfId="36" totalsRowDxfId="0">
      <calculatedColumnFormula>ROW()-4</calculatedColumnFormula>
    </tableColumn>
    <tableColumn id="2" xr3:uid="{2CC900DD-B19B-4518-9EF1-67ED0ABB8065}" name="Figure" totalsRowFunction="count"/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9C7CB1C-91A8-4D89-9EF7-3B7B4D579DD6}" name="tbPONumbers" displayName="tbPONumbers" ref="B23:C39" totalsRowCount="1" headerRowDxfId="35">
  <tableColumns count="2">
    <tableColumn id="1" xr3:uid="{D4498A9E-8D7A-4CEE-83DB-8C9C9546226E}" name="ItemNum" totalsRowLabel="Total" dataDxfId="34" totalsRowDxfId="33">
      <calculatedColumnFormula>ROW()-23</calculatedColumnFormula>
    </tableColumn>
    <tableColumn id="2" xr3:uid="{F22B56D2-8E51-42E1-A774-A952A27444F8}" name="Figure" totalsRowFunction="count"/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1910D43-A268-4DB9-91C8-49FBAAED5EAE}" name="tbTaxNumb" displayName="tbTaxNumb" ref="B42:C58" totalsRowCount="1" headerRowDxfId="32">
  <tableColumns count="2">
    <tableColumn id="1" xr3:uid="{F43AD2A4-C110-4319-9898-AD74642C269C}" name="ItemNum" totalsRowLabel="Total" dataDxfId="31" totalsRowDxfId="30">
      <calculatedColumnFormula>ROW()-42</calculatedColumnFormula>
    </tableColumn>
    <tableColumn id="2" xr3:uid="{0F04F69C-E4A8-414D-8309-6E5D0299D862}" name="Figure" totalsRowFunction="count"/>
  </tableColumns>
  <tableStyleInfo name="TableStyleMedium1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49E4CE5-2C1B-44CF-ADA9-683DA6AE0D5D}" name="tbVAT_Numb" displayName="tbVAT_Numb" ref="B61:C77" totalsRowCount="1" headerRowDxfId="29">
  <tableColumns count="2">
    <tableColumn id="1" xr3:uid="{880F011D-1B4A-40C1-BD2D-679E002E2107}" name="ItemNum" totalsRowLabel="Total" dataDxfId="28" totalsRowDxfId="27">
      <calculatedColumnFormula>ROW()-61</calculatedColumnFormula>
    </tableColumn>
    <tableColumn id="2" xr3:uid="{120BBD9D-4062-4D0B-8948-AE7B5F88EC32}" name="Figure" totalsRowFunction="count"/>
  </tableColumns>
  <tableStyleInfo name="TableStyleMedium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C74676E-4256-40D1-866A-EA0A0C61F789}" name="tbBank_Names" displayName="tbBank_Names" ref="R28:S36" totalsRowCount="1" headerRowDxfId="26">
  <tableColumns count="2">
    <tableColumn id="1" xr3:uid="{6FB2DAD4-1EFE-4914-A7BB-8067D3743BEC}" name="ItemNum" totalsRowLabel="Total" dataDxfId="25" totalsRowDxfId="24">
      <calculatedColumnFormula>ROW()-28</calculatedColumnFormula>
    </tableColumn>
    <tableColumn id="2" xr3:uid="{DF150AEA-4355-4D22-813D-C93172DE922E}" name="Figure" totalsRowFunction="count"/>
  </tableColumns>
  <tableStyleInfo name="TableStyleMedium1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73663E5-9ADF-4AA7-8C12-DFB278585E0F}" name="tbCurrencyExchange" displayName="tbCurrencyExchange" ref="Q67:T74" totalsRowCount="1" headerRowDxfId="23">
  <tableColumns count="4">
    <tableColumn id="1" xr3:uid="{4637F959-18DA-45E1-B4C0-039F7515F118}" name="ItemNum" totalsRowLabel="Total" dataDxfId="22" totalsRowDxfId="21">
      <calculatedColumnFormula>ROW()-43</calculatedColumnFormula>
    </tableColumn>
    <tableColumn id="2" xr3:uid="{ECAEF333-9CAA-4A39-9329-36A1C788AFE2}" name="Figure" totalsRowFunction="count"/>
    <tableColumn id="4" xr3:uid="{EB906FF1-7C20-4D5F-B09D-0D90ED2B75DF}" name="Price" totalsRowFunction="count" dataDxfId="20">
      <calculatedColumnFormula array="1">_FV(tbCurrencyExchange[[#This Row],[Figure]],"Price")</calculatedColumnFormula>
    </tableColumn>
    <tableColumn id="8" xr3:uid="{E6EC9DC4-3258-4C20-B655-72F758434972}" name="Change" dataDxfId="19">
      <calculatedColumnFormula array="1">_FV(tbCurrencyExchange[[#This Row],[Figure]],"Change")</calculatedColumnFormula>
    </tableColumn>
  </tableColumns>
  <tableStyleInfo name="TableStyleMedium1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6B13CE2-85E2-4082-B9D1-39CB98085B35}" name="tbCurrency" displayName="tbCurrency" ref="N32:O38" totalsRowCount="1" headerRowDxfId="18">
  <tableColumns count="2">
    <tableColumn id="1" xr3:uid="{30B23E40-E9E2-4862-BD0B-13ECBEB5D5A0}" name="ItemNum" totalsRowLabel="Total" dataDxfId="17" totalsRowDxfId="16"/>
    <tableColumn id="2" xr3:uid="{30368D5C-2ED4-43CD-B6B2-0D72CC1556D2}" name="Figure" totalsRowFunction="count"/>
  </tableColumns>
  <tableStyleInfo name="TableStyleMedium13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7AB54B-FACD-44C4-AAF7-60A4678AD136}" name="ServiceSheet" displayName="ServiceSheet" ref="N135:N144" totalsRowShown="0" headerRowBorderDxfId="15" tableBorderDxfId="14">
  <autoFilter ref="N135:N144" xr:uid="{647AB54B-FACD-44C4-AAF7-60A4678AD136}"/>
  <tableColumns count="1">
    <tableColumn id="1" xr3:uid="{7D46AA58-1748-4DC4-88A8-C7A409F570F6}" name="Services" dataDxfId="1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7152FF-B4B4-4853-A603-F60972D52A82}" name="tbSenders_ContactDetails" displayName="tbSenders_ContactDetails" ref="T4:U25" totalsRowCount="1" headerRowDxfId="12">
  <tableColumns count="2">
    <tableColumn id="1" xr3:uid="{8B85305A-AB42-4CF7-815C-49620AC2445D}" name="ItemNum" totalsRowLabel="Total" dataDxfId="11" totalsRowDxfId="10">
      <calculatedColumnFormula>ROW()-4</calculatedColumnFormula>
    </tableColumn>
    <tableColumn id="2" xr3:uid="{AEF8F15A-D68B-4F2D-9EEF-B790B9AAF682}" name="Figure" totalsRowFunction="count" dataDxfId="9">
      <calculatedColumnFormula>"+" &amp; RANDBETWEEN(27, 27) &amp; "-" &amp; TEXT(RANDBETWEEN(21,74), "000") &amp; "-" &amp; TEXT(RANDBETWEEN(700000, 9000000), "000-0000")</calculatedColumnFormula>
    </tableColumn>
  </tableColumns>
  <tableStyleInfo name="TableStyleMedium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F16744-D327-42D0-B488-C505B421B5A1}" name="tbSendersAddress" displayName="tbSendersAddress" ref="M43:N107" totalsRowCount="1" headerRowDxfId="8">
  <tableColumns count="2">
    <tableColumn id="1" xr3:uid="{EB0648E8-9D65-4CDC-AB5C-289C7A6E4931}" name="ItemNum" totalsRowLabel="Total" dataDxfId="7" totalsRowDxfId="1"/>
    <tableColumn id="2" xr3:uid="{952ADD6C-5E5E-4702-9AEA-8C543A423D47}" name="Figure" totalsRowFunction="count"/>
  </tableColumns>
  <tableStyleInfo name="TableStyleMedium13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929CD7-B2D7-404E-984A-09F999A7EFF5}" name="tbSReceiversAddress8" displayName="tbSReceiversAddress8" ref="P43:Q56" totalsRowCount="1" headerRowDxfId="6">
  <tableColumns count="2">
    <tableColumn id="1" xr3:uid="{1D8D6D7C-6F8D-4EAE-9E5D-3BAF7001FC02}" name="ItemNum" totalsRowLabel="Total" dataDxfId="5" totalsRowDxfId="4"/>
    <tableColumn id="2" xr3:uid="{6F68DE6F-C5D9-4884-9FE5-1A19C766900B}" name="Figure" totalsRowFunction="coun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13" Type="http://schemas.openxmlformats.org/officeDocument/2006/relationships/table" Target="../tables/table16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12" Type="http://schemas.openxmlformats.org/officeDocument/2006/relationships/table" Target="../tables/table15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11" Type="http://schemas.openxmlformats.org/officeDocument/2006/relationships/table" Target="../tables/table14.xml"/><Relationship Id="rId5" Type="http://schemas.openxmlformats.org/officeDocument/2006/relationships/table" Target="../tables/table8.xml"/><Relationship Id="rId15" Type="http://schemas.openxmlformats.org/officeDocument/2006/relationships/table" Target="../tables/table1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Relationship Id="rId1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9D50-02F2-49CC-A8D4-B41B11788B62}">
  <dimension ref="A1:AA67"/>
  <sheetViews>
    <sheetView topLeftCell="D1" zoomScale="70" zoomScaleNormal="70" workbookViewId="0">
      <selection activeCell="F2" sqref="F2"/>
    </sheetView>
  </sheetViews>
  <sheetFormatPr defaultRowHeight="14.4" x14ac:dyDescent="0.3"/>
  <cols>
    <col min="2" max="2" width="22.6640625" customWidth="1"/>
    <col min="3" max="3" width="48.6640625" customWidth="1"/>
    <col min="4" max="7" width="53.109375" customWidth="1"/>
    <col min="8" max="8" width="36.5546875" customWidth="1"/>
    <col min="9" max="9" width="53.109375" customWidth="1"/>
    <col min="10" max="16" width="22.6640625" customWidth="1"/>
    <col min="17" max="17" width="53.109375" customWidth="1"/>
    <col min="18" max="27" width="22.6640625" customWidth="1"/>
  </cols>
  <sheetData>
    <row r="1" spans="1:27" ht="15.6" x14ac:dyDescent="0.3">
      <c r="A1" s="8" t="s">
        <v>0</v>
      </c>
      <c r="B1" s="2" t="s">
        <v>1</v>
      </c>
      <c r="C1" s="2" t="s">
        <v>2</v>
      </c>
      <c r="D1" s="2" t="s">
        <v>3</v>
      </c>
      <c r="E1" s="2" t="s">
        <v>236</v>
      </c>
      <c r="F1" s="2" t="s">
        <v>237</v>
      </c>
      <c r="G1" s="2" t="s">
        <v>238</v>
      </c>
      <c r="H1" s="3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4" t="s">
        <v>23</v>
      </c>
    </row>
    <row r="2" spans="1:27" x14ac:dyDescent="0.3">
      <c r="A2" s="5">
        <f t="shared" ref="A2:A31" si="0">ROW()-1</f>
        <v>1</v>
      </c>
      <c r="B2" s="6" t="str">
        <f ca="1">TEXT(RANDBETWEEN((DATE(2020,1,5)),(DATE(2023,12,23))), VLOOKUP(RANDBETWEEN(1,MAX(tbDate[ItemNum])),tbDate[],2,FALSE))</f>
        <v>25/01/22</v>
      </c>
      <c r="C2" s="6" t="str">
        <f ca="1">_xlfn.CONCAT(
    VLOOKUP(RANDBETWEEN(1,MAX(tbInvoiceNO[ItemNum])),tbInvoiceNO[],2,FALSE),
    TEXT(RANDBETWEEN(20,99999),REPT("0",RANDBETWEEN(4,10))),
    CHAR(RANDBETWEEN(65,90)),
    CHAR(RANDBETWEEN(97,122)))</f>
        <v>#INV065983Ps</v>
      </c>
      <c r="D2" s="6" t="str">
        <f ca="1">_xlfn.CONCAT(VLOOKUP(RANDBETWEEN(1, MAX(tbContactDetails[ItemNum])), tbContactDetails[], 2, FALSE), " - ", TEXT(RANDBETWEEN(7000000, 9999999), " -000-0000"))</f>
        <v>068 -  -800-8692</v>
      </c>
      <c r="E2" s="6" t="str">
        <f ca="1">_xlfn.CONCAT(VLOOKUP(RANDBETWEEN(1, MAX(tbSenders_ContactDetails[ItemNum])), tbSenders_ContactDetails[], 2, FALSE), " - ", TEXT(RANDBETWEEN(7000000, 9999999), " -000-0000"))</f>
        <v>+27 -  -734-4509</v>
      </c>
      <c r="F2" s="6" t="str">
        <f ca="1">VLOOKUP(RANDBETWEEN(1,MAX(tbSendersAddress[ItemNum])),tbSendersAddress[],2,FALSE)</f>
        <v>Athlone, Cape Town,7764</v>
      </c>
      <c r="G2" s="6" t="str">
        <f ca="1">VLOOKUP(RANDBETWEEN(1,MAX(tbSReceiversAddress8[ItemNum])),tbSReceiversAddress8[],2,FALSE)</f>
        <v>354 Main Street,Gauteng,2008</v>
      </c>
      <c r="H2" s="6" t="str">
        <f ca="1">_xlfn.CONCAT(
    VLOOKUP(RANDBETWEEN(1, MAX(tbPONumbers[ItemNum])), tbPONumbers[], 2, FALSE),
    TEXT(RANDBETWEEN(20, 99999), REPT("0", RANDBETWEEN(4, 10)))
)</f>
        <v>#@_0027940</v>
      </c>
      <c r="I2" t="str">
        <f>DataGenerator!G5</f>
        <v>Anglo Platinum Limited</v>
      </c>
      <c r="J2" s="6" t="str">
        <f>ItemsTable!A4</f>
        <v>Black Pens</v>
      </c>
      <c r="K2" s="6" t="str">
        <f>ItemsTable!B4</f>
        <v>Delivery Services</v>
      </c>
      <c r="L2" s="40">
        <f ca="1">ItemsTable!C4</f>
        <v>427.03</v>
      </c>
      <c r="M2" s="6">
        <f ca="1">ItemsTable!D4</f>
        <v>4</v>
      </c>
      <c r="N2" s="6">
        <f ca="1">ItemsTable!E4</f>
        <v>43</v>
      </c>
      <c r="O2" s="21">
        <f ca="1">ItemsTable!F4</f>
        <v>184.14</v>
      </c>
      <c r="P2" s="21">
        <f ca="1">ItemsTable!G4</f>
        <v>8207.7099999999991</v>
      </c>
      <c r="Q2" t="str">
        <f>DataGenerator!K5</f>
        <v>Mitsubishi Motors Umhlanga</v>
      </c>
      <c r="R2" s="6" t="str">
        <f ca="1">_xlfn.CONCAT(
VLOOKUP(RANDBETWEEN(1,MAX(tbTaxNumb[ItemNum])),tbTaxNumb[],2,FALSE),TEXT(RANDBETWEEN(20,99999),REPT("0",RANDBETWEEN(4,10))))</f>
        <v>TRN_5825</v>
      </c>
      <c r="S2" s="6" t="str">
        <f ca="1">_xlfn.CONCAT(
VLOOKUP(RANDBETWEEN(1,MAX(tbVAT_Numb[ItemNum])),tbVAT_Numb[],2,FALSE),TEXT(RANDBETWEEN(20,99999),REPT("0",RANDBETWEEN(4,10))))</f>
        <v>'VAT Reg ID_0000070567</v>
      </c>
      <c r="T2" s="6" t="str">
        <f ca="1">VLOOKUP(RANDBETWEEN(1,MAX(tbBank_Names[ItemNum])),tbBank_Names[],2,FALSE)</f>
        <v>FNB</v>
      </c>
      <c r="U2" s="6" t="str">
        <f t="shared" ref="U2:U32" ca="1" si="1">CHOOSE(RANDBETWEEN(1,4),
    RANDBETWEEN(100000,99999999) &amp; RANDBETWEEN(100,999),
    RANDBETWEEN(10000,99999) &amp; RANDBETWEEN(100,999),
    RANDBETWEEN(1000,9999) &amp; RANDBETWEEN(100,999),
    RANDBETWEEN(100000,999999) &amp; "000370"
)</f>
        <v>3275387</v>
      </c>
      <c r="V2" s="6" t="str">
        <f ca="1">VLOOKUP(RANDBETWEEN(1,MAX(tbCurrency[ItemNum])),tbCurrency[],2,FALSE)</f>
        <v>EUR</v>
      </c>
      <c r="W2" s="6" t="e">
        <f ca="1">VLOOKUP(RANDBETWEEN(1,MAX(tbCurrencyExchange[ItemNum])),tbCurrencyExchange[],2,FALSE)</f>
        <v>#N/A</v>
      </c>
      <c r="X2" s="21" t="e">
        <f ca="1">VLOOKUP(RANDBETWEEN(1,MAX(tbCurrencyExchange[ItemNum])),tbCurrencyExchange[],4,FALSE)</f>
        <v>#N/A</v>
      </c>
      <c r="Y2" s="21">
        <f ca="1">RANDBETWEEN(5000,9500000)+IF((RANDBETWEEN(1,2)=1),(0),(RANDBETWEEN(1,99)/100))</f>
        <v>1010731</v>
      </c>
      <c r="Z2" s="21">
        <f t="shared" ref="Z2:Z67" ca="1" si="2">RANDBETWEEN(5000,9500000)+IF((RANDBETWEEN(1,2)=1),(0),(RANDBETWEEN(1,99)/100))</f>
        <v>4996908.53</v>
      </c>
      <c r="AA2" s="26">
        <f t="shared" ref="AA2:AA67" ca="1" si="3">RANDBETWEEN(1000, 999000)</f>
        <v>438582</v>
      </c>
    </row>
    <row r="3" spans="1:27" x14ac:dyDescent="0.3">
      <c r="A3" s="5">
        <f>ROW()-1</f>
        <v>2</v>
      </c>
      <c r="B3" s="6" t="str">
        <f ca="1">TEXT(RANDBETWEEN((DATE(2020,1,5)),(DATE(2023,12,23))), VLOOKUP(RANDBETWEEN(1,MAX(tbDate[ItemNum])),tbDate[],2,FALSE))</f>
        <v>07/16/2020</v>
      </c>
      <c r="C3" s="6" t="str">
        <f ca="1">_xlfn.CONCAT(
    VLOOKUP(RANDBETWEEN(1,MAX(tbInvoiceNO[ItemNum])),tbInvoiceNO[],2,FALSE),
    TEXT(RANDBETWEEN(20,99999),REPT("0",RANDBETWEEN(4,10))),
    CHAR(RANDBETWEEN(65,90)),
    CHAR(RANDBETWEEN(97,122)))</f>
        <v>#-00030394Qu</v>
      </c>
      <c r="D3" s="6" t="str">
        <f ca="1">_xlfn.CONCAT(VLOOKUP(RANDBETWEEN(1, MAX(tbContactDetails[ItemNum])), tbContactDetails[], 2, FALSE), " - ", TEXT(RANDBETWEEN(7000000, 9999999), " -000-0000"))</f>
        <v>060 -  -912-8142</v>
      </c>
      <c r="E3" s="6" t="str">
        <f ca="1">_xlfn.CONCAT(VLOOKUP(RANDBETWEEN(1, MAX(tbSenders_ContactDetails[ItemNum])), tbSenders_ContactDetails[], 2, FALSE), " - ", TEXT(RANDBETWEEN(7000000, 9999999), " -000-0000"))</f>
        <v>068 -  -979-8053</v>
      </c>
      <c r="F3" s="6" t="str">
        <f ca="1">VLOOKUP(RANDBETWEEN(1,MAX(tbSendersAddress[ItemNum])),tbSendersAddress[],2,FALSE)</f>
        <v>8 Braambos Lane,7347</v>
      </c>
      <c r="G3" s="6" t="str">
        <f ca="1">VLOOKUP(RANDBETWEEN(1,MAX(tbSReceiversAddress8[ItemNum])),tbSReceiversAddress8[],2,FALSE)</f>
        <v>23 Martin Close,2054</v>
      </c>
      <c r="H3" s="6" t="str">
        <f ca="1">_xlfn.CONCAT(
    VLOOKUP(RANDBETWEEN(1, MAX(tbPONumbers[ItemNum])), tbPONumbers[], 2, FALSE),
    TEXT(RANDBETWEEN(20, 99999), REPT("0", RANDBETWEEN(4, 10)))
)</f>
        <v># 00012855</v>
      </c>
      <c r="I3" t="str">
        <f>DataGenerator!G6</f>
        <v>Change Logic CS (Pty) Ltd</v>
      </c>
      <c r="J3" s="6" t="str">
        <f>ItemsTable!A5</f>
        <v>Gift Bags</v>
      </c>
      <c r="K3" s="6" t="str">
        <f>ItemsTable!B5</f>
        <v>Printing Services</v>
      </c>
      <c r="L3" s="40">
        <f ca="1">ItemsTable!C5</f>
        <v>866.53</v>
      </c>
      <c r="M3" s="6">
        <f ca="1">ItemsTable!D5</f>
        <v>11</v>
      </c>
      <c r="N3" s="6">
        <f ca="1">ItemsTable!E5</f>
        <v>409</v>
      </c>
      <c r="O3" s="21">
        <f ca="1">ItemsTable!F5</f>
        <v>68.39</v>
      </c>
      <c r="P3" s="21">
        <f ca="1">ItemsTable!G5</f>
        <v>8684.89</v>
      </c>
      <c r="Q3" t="str">
        <f>DataGenerator!K6</f>
        <v>ROSEHAVEN RETIREMENT VILLAGE</v>
      </c>
      <c r="R3" s="6" t="str">
        <f ca="1">_xlfn.CONCAT(
VLOOKUP(RANDBETWEEN(1,MAX(tbTaxNumb[ItemNum])),tbTaxNumb[],2,FALSE),TEXT(RANDBETWEEN(20,99999),REPT("0",RANDBETWEEN(4,10))))</f>
        <v>#CRN - 12680</v>
      </c>
      <c r="S3" s="6" t="str">
        <f ca="1">_xlfn.CONCAT(
VLOOKUP(RANDBETWEEN(1,MAX(tbVAT_Numb[ItemNum])),tbVAT_Numb[],2,FALSE),TEXT(RANDBETWEEN(20,99999),REPT("0",RANDBETWEEN(4,10))))</f>
        <v>#VRN_ 96551</v>
      </c>
      <c r="T3" s="6" t="str">
        <f ca="1">VLOOKUP(RANDBETWEEN(1,MAX(tbBank_Names[ItemNum])),tbBank_Names[],2,FALSE)</f>
        <v>Standard Bank</v>
      </c>
      <c r="U3" s="6" t="str">
        <f t="shared" ca="1" si="1"/>
        <v>17069217</v>
      </c>
      <c r="V3" s="6" t="str">
        <f ca="1">VLOOKUP(RANDBETWEEN(1,MAX(tbCurrency[ItemNum])),tbCurrency[],2,FALSE)</f>
        <v>JPY</v>
      </c>
      <c r="W3" s="6" t="e">
        <f ca="1">VLOOKUP(RANDBETWEEN(1,MAX(tbCurrencyExchange[ItemNum])),tbCurrencyExchange[],2,FALSE)</f>
        <v>#N/A</v>
      </c>
      <c r="X3" s="21" t="e">
        <f ca="1">VLOOKUP(RANDBETWEEN(1,MAX(tbCurrencyExchange[ItemNum])),tbCurrencyExchange[],4,FALSE)</f>
        <v>#N/A</v>
      </c>
      <c r="Y3" s="21">
        <f t="shared" ref="Y3:Y67" ca="1" si="4">RANDBETWEEN(5000,9500000)+IF((RANDBETWEEN(1,2)=1),(0),(RANDBETWEEN(1,99)/100))</f>
        <v>9008593.5399999991</v>
      </c>
      <c r="Z3" s="21">
        <f t="shared" ca="1" si="2"/>
        <v>2822249</v>
      </c>
      <c r="AA3" s="26">
        <f t="shared" ca="1" si="3"/>
        <v>258701</v>
      </c>
    </row>
    <row r="4" spans="1:27" x14ac:dyDescent="0.3">
      <c r="A4" s="5">
        <f t="shared" si="0"/>
        <v>3</v>
      </c>
      <c r="B4" s="6" t="str">
        <f ca="1">TEXT(RANDBETWEEN((DATE(2020,1,5)),(DATE(2023,12,23))), VLOOKUP(RANDBETWEEN(1,MAX(tbDate[ItemNum])),tbDate[],2,FALSE))</f>
        <v>2021/12/04</v>
      </c>
      <c r="C4" s="6" t="str">
        <f ca="1">_xlfn.CONCAT(
    VLOOKUP(RANDBETWEEN(1,MAX(tbInvoiceNO[ItemNum])),tbInvoiceNO[],2,FALSE),
    TEXT(RANDBETWEEN(20,99999),REPT("0",RANDBETWEEN(4,10))),
    CHAR(RANDBETWEEN(65,90)),
    CHAR(RANDBETWEEN(97,122)))</f>
        <v>#NUMB- 000055359Qd</v>
      </c>
      <c r="D4" s="6" t="str">
        <f ca="1">_xlfn.CONCAT(VLOOKUP(RANDBETWEEN(1, MAX(tbContactDetails[ItemNum])), tbContactDetails[], 2, FALSE), " - ", TEXT(RANDBETWEEN(7000000, 9999999), " -000-0000"))</f>
        <v>080 -  -987-3928</v>
      </c>
      <c r="E4" s="6" t="str">
        <f ca="1">_xlfn.CONCAT(VLOOKUP(RANDBETWEEN(1, MAX(tbSenders_ContactDetails[ItemNum])), tbSenders_ContactDetails[], 2, FALSE), " - ", TEXT(RANDBETWEEN(7000000, 9999999), " -000-0000"))</f>
        <v>015 -  -845-4997</v>
      </c>
      <c r="F4" s="6" t="str">
        <f ca="1">VLOOKUP(RANDBETWEEN(1,MAX(tbSendersAddress[ItemNum])),tbSendersAddress[],2,FALSE)</f>
        <v>15 B. Molokoane Road,Hout Bay,7872</v>
      </c>
      <c r="G4" s="6" t="str">
        <f ca="1">VLOOKUP(RANDBETWEEN(1,MAX(tbSReceiversAddress8[ItemNum])),tbSReceiversAddress8[],2,FALSE)</f>
        <v>11 Westcliff Drive,Johannesburg</v>
      </c>
      <c r="H4" s="6" t="str">
        <f ca="1">_xlfn.CONCAT(
    VLOOKUP(RANDBETWEEN(1, MAX(tbPONumbers[ItemNum])), tbPONumbers[], 2, FALSE),
    TEXT(RANDBETWEEN(20, 99999), REPT("0", RANDBETWEEN(4, 10)))
)</f>
        <v>PO#055793</v>
      </c>
      <c r="I4" t="str">
        <f>DataGenerator!G7</f>
        <v>Control Systems Integration (Pty) Ltd</v>
      </c>
      <c r="J4" s="6" t="str">
        <f>ItemsTable!A6</f>
        <v xml:space="preserve">T-shirts                             </v>
      </c>
      <c r="K4" s="6" t="str">
        <f>ItemsTable!B6</f>
        <v>Printing Services</v>
      </c>
      <c r="L4" s="40">
        <f ca="1">ItemsTable!C6</f>
        <v>111.14</v>
      </c>
      <c r="M4" s="6">
        <f ca="1">ItemsTable!D6</f>
        <v>6</v>
      </c>
      <c r="N4" s="6">
        <f ca="1">ItemsTable!E6</f>
        <v>459</v>
      </c>
      <c r="O4" s="21">
        <f ca="1">ItemsTable!F6</f>
        <v>334.92</v>
      </c>
      <c r="P4" s="21">
        <f ca="1">ItemsTable!G6</f>
        <v>1439.47</v>
      </c>
      <c r="Q4" t="str">
        <f>DataGenerator!K7</f>
        <v>TCM Management</v>
      </c>
      <c r="R4" s="6" t="str">
        <f ca="1">_xlfn.CONCAT(
VLOOKUP(RANDBETWEEN(1,MAX(tbTaxNumb[ItemNum])),tbTaxNumb[],2,FALSE),TEXT(RANDBETWEEN(20,99999),REPT("0",RANDBETWEEN(4,10))))</f>
        <v>#TAX - 018601</v>
      </c>
      <c r="S4" s="6" t="str">
        <f ca="1">_xlfn.CONCAT(
VLOOKUP(RANDBETWEEN(1,MAX(tbVAT_Numb[ItemNum])),tbVAT_Numb[],2,FALSE),TEXT(RANDBETWEEN(20,99999),REPT("0",RANDBETWEEN(4,10))))</f>
        <v># 16961</v>
      </c>
      <c r="T4" s="6" t="str">
        <f ca="1">VLOOKUP(RANDBETWEEN(1,MAX(tbBank_Names[ItemNum])),tbBank_Names[],2,FALSE)</f>
        <v>Empty</v>
      </c>
      <c r="U4" s="6" t="str">
        <f t="shared" ca="1" si="1"/>
        <v>80902244</v>
      </c>
      <c r="V4" s="6" t="str">
        <f ca="1">VLOOKUP(RANDBETWEEN(1,MAX(tbCurrency[ItemNum])),tbCurrency[],2,FALSE)</f>
        <v>ZAR</v>
      </c>
      <c r="W4" s="6" t="e">
        <f ca="1">VLOOKUP(RANDBETWEEN(1,MAX(tbCurrencyExchange[ItemNum])),tbCurrencyExchange[],2,FALSE)</f>
        <v>#N/A</v>
      </c>
      <c r="X4" s="21" t="e">
        <f ca="1">VLOOKUP(RANDBETWEEN(1,MAX(tbCurrencyExchange[ItemNum])),tbCurrencyExchange[],4,FALSE)</f>
        <v>#N/A</v>
      </c>
      <c r="Y4" s="21">
        <f t="shared" ca="1" si="4"/>
        <v>9466105</v>
      </c>
      <c r="Z4" s="21">
        <f t="shared" ca="1" si="2"/>
        <v>2141826</v>
      </c>
      <c r="AA4" s="26">
        <f t="shared" ca="1" si="3"/>
        <v>525385</v>
      </c>
    </row>
    <row r="5" spans="1:27" x14ac:dyDescent="0.3">
      <c r="A5" s="5">
        <f t="shared" si="0"/>
        <v>4</v>
      </c>
      <c r="B5" s="6" t="str">
        <f ca="1">TEXT(RANDBETWEEN((DATE(2020,1,5)),(DATE(2023,12,23))), VLOOKUP(RANDBETWEEN(1,MAX(tbDate[ItemNum])),tbDate[],2,FALSE))</f>
        <v>06 May 2021</v>
      </c>
      <c r="C5" s="6" t="str">
        <f ca="1">_xlfn.CONCAT(
    VLOOKUP(RANDBETWEEN(1,MAX(tbInvoiceNO[ItemNum])),tbInvoiceNO[],2,FALSE),
    TEXT(RANDBETWEEN(20,99999),REPT("0",RANDBETWEEN(4,10))),
    CHAR(RANDBETWEEN(65,90)),
    CHAR(RANDBETWEEN(97,122)))</f>
        <v>B-09289Xo</v>
      </c>
      <c r="D5" s="6" t="str">
        <f ca="1">_xlfn.CONCAT(VLOOKUP(RANDBETWEEN(1, MAX(tbContactDetails[ItemNum])), tbContactDetails[], 2, FALSE), " - ", TEXT(RANDBETWEEN(7000000, 9999999), " -000-0000"))</f>
        <v>068 -  -960-6014</v>
      </c>
      <c r="E5" s="6" t="str">
        <f ca="1">_xlfn.CONCAT(VLOOKUP(RANDBETWEEN(1, MAX(tbSenders_ContactDetails[ItemNum])), tbSenders_ContactDetails[], 2, FALSE), " - ", TEXT(RANDBETWEEN(7000000, 9999999), " -000-0000"))</f>
        <v>015 -  -955-9340</v>
      </c>
      <c r="F5" s="6" t="str">
        <f ca="1">VLOOKUP(RANDBETWEEN(1,MAX(tbSendersAddress[ItemNum])),tbSendersAddress[],2,FALSE)</f>
        <v>Witzands Aquifer Nature Reserve, 1 Dassenberg Drive</v>
      </c>
      <c r="G5" s="6" t="str">
        <f ca="1">VLOOKUP(RANDBETWEEN(1,MAX(tbSReceiversAddress8[ItemNum])),tbSReceiversAddress8[],2,FALSE)</f>
        <v>Gauteng,11 Westcliff Drive,7573</v>
      </c>
      <c r="H5" s="6" t="str">
        <f ca="1">_xlfn.CONCAT(
    VLOOKUP(RANDBETWEEN(1, MAX(tbPONumbers[ItemNum])), tbPONumbers[], 2, FALSE),
    TEXT(RANDBETWEEN(20, 99999), REPT("0", RANDBETWEEN(4, 10)))
)</f>
        <v>'PO No_0017090</v>
      </c>
      <c r="I5" t="str">
        <f>DataGenerator!G8</f>
        <v>Department of Home Affairs</v>
      </c>
      <c r="J5" s="6" t="str">
        <f>ItemsTable!A7</f>
        <v>Armed Security Gaurd</v>
      </c>
      <c r="K5" s="6" t="str">
        <f>ItemsTable!B7</f>
        <v>Security Services</v>
      </c>
      <c r="L5" s="40">
        <f ca="1">ItemsTable!C7</f>
        <v>850.42</v>
      </c>
      <c r="M5" s="6">
        <f ca="1">ItemsTable!D7</f>
        <v>1</v>
      </c>
      <c r="N5" s="6">
        <f ca="1">ItemsTable!E7</f>
        <v>390</v>
      </c>
      <c r="O5" s="21">
        <f ca="1">ItemsTable!F7</f>
        <v>800.58</v>
      </c>
      <c r="P5" s="21">
        <f ca="1">ItemsTable!G7</f>
        <v>3428.46</v>
      </c>
      <c r="Q5" t="str">
        <f>DataGenerator!K8</f>
        <v>Kagiso Media (Pty) Ltd</v>
      </c>
      <c r="R5" s="6" t="str">
        <f ca="1">_xlfn.CONCAT(
VLOOKUP(RANDBETWEEN(1,MAX(tbTaxNumb[ItemNum])),tbTaxNumb[],2,FALSE),TEXT(RANDBETWEEN(20,99999),REPT("0",RANDBETWEEN(4,10))))</f>
        <v>#TAX - 36389</v>
      </c>
      <c r="S5" s="6" t="str">
        <f ca="1">_xlfn.CONCAT(
VLOOKUP(RANDBETWEEN(1,MAX(tbVAT_Numb[ItemNum])),tbVAT_Numb[],2,FALSE),TEXT(RANDBETWEEN(20,99999),REPT("0",RANDBETWEEN(4,10))))</f>
        <v>VIC-75256</v>
      </c>
      <c r="T5" s="6" t="str">
        <f ca="1">VLOOKUP(RANDBETWEEN(1,MAX(tbBank_Names[ItemNum])),tbBank_Names[],2,FALSE)</f>
        <v>ABSA</v>
      </c>
      <c r="U5" s="6" t="str">
        <f t="shared" ca="1" si="1"/>
        <v>449378000370</v>
      </c>
      <c r="V5" s="6" t="str">
        <f ca="1">VLOOKUP(RANDBETWEEN(1,MAX(tbCurrency[ItemNum])),tbCurrency[],2,FALSE)</f>
        <v>ZAR</v>
      </c>
      <c r="W5" s="6" t="e">
        <f ca="1">VLOOKUP(RANDBETWEEN(1,MAX(tbCurrencyExchange[ItemNum])),tbCurrencyExchange[],2,FALSE)</f>
        <v>#N/A</v>
      </c>
      <c r="X5" s="21" t="e">
        <f ca="1">VLOOKUP(RANDBETWEEN(1,MAX(tbCurrencyExchange[ItemNum])),tbCurrencyExchange[],4,FALSE)</f>
        <v>#N/A</v>
      </c>
      <c r="Y5" s="21">
        <f t="shared" ca="1" si="4"/>
        <v>8060125.7800000003</v>
      </c>
      <c r="Z5" s="21">
        <f t="shared" ca="1" si="2"/>
        <v>8139673</v>
      </c>
      <c r="AA5" s="26">
        <f t="shared" ca="1" si="3"/>
        <v>777805</v>
      </c>
    </row>
    <row r="6" spans="1:27" x14ac:dyDescent="0.3">
      <c r="A6" s="5">
        <f t="shared" si="0"/>
        <v>5</v>
      </c>
      <c r="B6" s="6" t="str">
        <f ca="1">TEXT(RANDBETWEEN((DATE(2020,1,5)),(DATE(2023,12,23))), VLOOKUP(RANDBETWEEN(1,MAX(tbDate[ItemNum])),tbDate[],2,FALSE))</f>
        <v>07/09/2021</v>
      </c>
      <c r="C6" s="6" t="str">
        <f ca="1">_xlfn.CONCAT(
    VLOOKUP(RANDBETWEEN(1,MAX(tbInvoiceNO[ItemNum])),tbInvoiceNO[],2,FALSE),
    TEXT(RANDBETWEEN(20,99999),REPT("0",RANDBETWEEN(4,10))),
    CHAR(RANDBETWEEN(65,90)),
    CHAR(RANDBETWEEN(97,122)))</f>
        <v>##-022687Di</v>
      </c>
      <c r="D6" s="6" t="str">
        <f ca="1">_xlfn.CONCAT(VLOOKUP(RANDBETWEEN(1, MAX(tbContactDetails[ItemNum])), tbContactDetails[], 2, FALSE), " - ", TEXT(RANDBETWEEN(7000000, 9999999), " -000-0000"))</f>
        <v>080 -  -906-7220</v>
      </c>
      <c r="E6" s="6" t="str">
        <f ca="1">_xlfn.CONCAT(VLOOKUP(RANDBETWEEN(1, MAX(tbSenders_ContactDetails[ItemNum])), tbSenders_ContactDetails[], 2, FALSE), " - ", TEXT(RANDBETWEEN(7000000, 9999999), " -000-0000"))</f>
        <v>064 -  -863-3463</v>
      </c>
      <c r="F6" s="6" t="str">
        <f ca="1">VLOOKUP(RANDBETWEEN(1,MAX(tbSendersAddress[ItemNum])),tbSendersAddress[],2,FALSE)</f>
        <v>1 Westcliff Drive,Gauteng,2001</v>
      </c>
      <c r="G6" s="6" t="str">
        <f ca="1">VLOOKUP(RANDBETWEEN(1,MAX(tbSReceiversAddress8[ItemNum])),tbSReceiversAddress8[],2,FALSE)</f>
        <v>23 Martin Close,2054</v>
      </c>
      <c r="H6" s="6" t="str">
        <f ca="1">_xlfn.CONCAT(
    VLOOKUP(RANDBETWEEN(1, MAX(tbPONumbers[ItemNum])), tbPONumbers[], 2, FALSE),
    TEXT(RANDBETWEEN(20, 99999), REPT("0", RANDBETWEEN(4, 10)))
)</f>
        <v>PO_NUMB-19136</v>
      </c>
      <c r="I6" t="str">
        <f>DataGenerator!G9</f>
        <v>Department of Public Works</v>
      </c>
      <c r="J6" s="6" t="str">
        <f>ItemsTable!A8</f>
        <v>Logo Design</v>
      </c>
      <c r="K6" s="6" t="str">
        <f>ItemsTable!B8</f>
        <v>Graphic Design</v>
      </c>
      <c r="L6" s="40">
        <f ca="1">ItemsTable!C8</f>
        <v>233.21</v>
      </c>
      <c r="M6" s="6">
        <f ca="1">ItemsTable!D8</f>
        <v>8</v>
      </c>
      <c r="N6" s="6">
        <f ca="1">ItemsTable!E8</f>
        <v>401</v>
      </c>
      <c r="O6" s="21">
        <f ca="1">ItemsTable!F8</f>
        <v>891.15</v>
      </c>
      <c r="P6" s="21">
        <f ca="1">ItemsTable!G8</f>
        <v>4488.68</v>
      </c>
      <c r="Q6" t="str">
        <f>DataGenerator!K9</f>
        <v>Sasol Chemie Gmbh &amp; Co. Kg</v>
      </c>
      <c r="R6" s="6" t="str">
        <f ca="1">_xlfn.CONCAT(
VLOOKUP(RANDBETWEEN(1,MAX(tbTaxNumb[ItemNum])),tbTaxNumb[],2,FALSE),TEXT(RANDBETWEEN(20,99999),REPT("0",RANDBETWEEN(4,10))))</f>
        <v>TIN53250</v>
      </c>
      <c r="S6" s="6" t="str">
        <f ca="1">_xlfn.CONCAT(
VLOOKUP(RANDBETWEEN(1,MAX(tbVAT_Numb[ItemNum])),tbVAT_Numb[],2,FALSE),TEXT(RANDBETWEEN(20,99999),REPT("0",RANDBETWEEN(4,10))))</f>
        <v>@VAT_#_89243</v>
      </c>
      <c r="T6" s="6" t="str">
        <f ca="1">VLOOKUP(RANDBETWEEN(1,MAX(tbBank_Names[ItemNum])),tbBank_Names[],2,FALSE)</f>
        <v>FNB</v>
      </c>
      <c r="U6" s="6" t="str">
        <f t="shared" ca="1" si="1"/>
        <v>7844439</v>
      </c>
      <c r="V6" s="6" t="str">
        <f ca="1">VLOOKUP(RANDBETWEEN(1,MAX(tbCurrency[ItemNum])),tbCurrency[],2,FALSE)</f>
        <v>JPY</v>
      </c>
      <c r="W6" s="6" t="e" vm="1">
        <f ca="1">VLOOKUP(RANDBETWEEN(1,MAX(tbCurrencyExchange[ItemNum])),tbCurrencyExchange[],2,FALSE)</f>
        <v>#VALUE!</v>
      </c>
      <c r="X6" s="21" t="e">
        <f ca="1">VLOOKUP(RANDBETWEEN(1,MAX(tbCurrencyExchange[ItemNum])),tbCurrencyExchange[],4,FALSE)</f>
        <v>#N/A</v>
      </c>
      <c r="Y6" s="21">
        <f t="shared" ca="1" si="4"/>
        <v>6435361</v>
      </c>
      <c r="Z6" s="21">
        <f t="shared" ca="1" si="2"/>
        <v>5257912.58</v>
      </c>
      <c r="AA6" s="26">
        <f t="shared" ca="1" si="3"/>
        <v>209319</v>
      </c>
    </row>
    <row r="7" spans="1:27" x14ac:dyDescent="0.3">
      <c r="A7" s="5">
        <f t="shared" si="0"/>
        <v>6</v>
      </c>
      <c r="B7" s="6" t="str">
        <f ca="1">TEXT(RANDBETWEEN((DATE(2020,1,5)),(DATE(2023,12,23))), VLOOKUP(RANDBETWEEN(1,MAX(tbDate[ItemNum])),tbDate[],2,FALSE))</f>
        <v>09 Mar 23</v>
      </c>
      <c r="C7" s="6" t="str">
        <f ca="1">_xlfn.CONCAT(
    VLOOKUP(RANDBETWEEN(1,MAX(tbInvoiceNO[ItemNum])),tbInvoiceNO[],2,FALSE),
    TEXT(RANDBETWEEN(20,99999),REPT("0",RANDBETWEEN(4,10))),
    CHAR(RANDBETWEEN(65,90)),
    CHAR(RANDBETWEEN(97,122)))</f>
        <v>BILL_TO-0050182Rr</v>
      </c>
      <c r="D7" s="6" t="str">
        <f ca="1">_xlfn.CONCAT(VLOOKUP(RANDBETWEEN(1, MAX(tbContactDetails[ItemNum])), tbContactDetails[], 2, FALSE), " - ", TEXT(RANDBETWEEN(7000000, 9999999), " -000-0000"))</f>
        <v>065 -  -950-2919</v>
      </c>
      <c r="E7" s="6" t="str">
        <f ca="1">_xlfn.CONCAT(VLOOKUP(RANDBETWEEN(1, MAX(tbSenders_ContactDetails[ItemNum])), tbSenders_ContactDetails[], 2, FALSE), " - ", TEXT(RANDBETWEEN(7000000, 9999999), " -000-0000"))</f>
        <v>010 -  -764-0378</v>
      </c>
      <c r="F7" s="6" t="str">
        <f ca="1">VLOOKUP(RANDBETWEEN(1,MAX(tbSendersAddress[ItemNum])),tbSendersAddress[],2,FALSE)</f>
        <v>Valley Primary School, Jip De Jager Drive,7530</v>
      </c>
      <c r="G7" s="6" t="str">
        <f ca="1">VLOOKUP(RANDBETWEEN(1,MAX(tbSReceiversAddress8[ItemNum])),tbSReceiversAddress8[],2,FALSE)</f>
        <v>11 Westcliff Drive,Johannesburg</v>
      </c>
      <c r="H7" s="6" t="str">
        <f ca="1">_xlfn.CONCAT(
    VLOOKUP(RANDBETWEEN(1, MAX(tbPONumbers[ItemNum])), tbPONumbers[], 2, FALSE),
    TEXT(RANDBETWEEN(20, 99999), REPT("0", RANDBETWEEN(4, 10)))
)</f>
        <v>PO#000002267</v>
      </c>
      <c r="I7" t="str">
        <f>DataGenerator!G10</f>
        <v>Enstra Paper (Pty) Ltd</v>
      </c>
      <c r="J7" s="6" t="str">
        <f>ItemsTable!A9</f>
        <v>E-commerce Development</v>
      </c>
      <c r="K7" s="6" t="str">
        <f>ItemsTable!B9</f>
        <v>IT &amp; Web services</v>
      </c>
      <c r="L7" s="40">
        <f ca="1">ItemsTable!C9</f>
        <v>554.47</v>
      </c>
      <c r="M7" s="6">
        <f ca="1">ItemsTable!D9</f>
        <v>7</v>
      </c>
      <c r="N7" s="6">
        <f ca="1">ItemsTable!E9</f>
        <v>458</v>
      </c>
      <c r="O7" s="21">
        <f ca="1">ItemsTable!F9</f>
        <v>283.5</v>
      </c>
      <c r="P7" s="21">
        <f ca="1">ItemsTable!G9</f>
        <v>8269.4599999999991</v>
      </c>
      <c r="Q7" t="str">
        <f>DataGenerator!K10</f>
        <v>Carlos Gomes</v>
      </c>
      <c r="R7" s="6" t="str">
        <f ca="1">_xlfn.CONCAT(
VLOOKUP(RANDBETWEEN(1,MAX(tbTaxNumb[ItemNum])),tbTaxNumb[],2,FALSE),TEXT(RANDBETWEEN(20,99999),REPT("0",RANDBETWEEN(4,10))))</f>
        <v>Tax _Num_58649</v>
      </c>
      <c r="S7" s="6" t="str">
        <f ca="1">_xlfn.CONCAT(
VLOOKUP(RANDBETWEEN(1,MAX(tbVAT_Numb[ItemNum])),tbVAT_Numb[],2,FALSE),TEXT(RANDBETWEEN(20,99999),REPT("0",RANDBETWEEN(4,10))))</f>
        <v>#VRN_ 00087849</v>
      </c>
      <c r="T7" s="6" t="str">
        <f ca="1">VLOOKUP(RANDBETWEEN(1,MAX(tbBank_Names[ItemNum])),tbBank_Names[],2,FALSE)</f>
        <v>Capitec</v>
      </c>
      <c r="U7" s="6" t="str">
        <f t="shared" ca="1" si="1"/>
        <v>24116468</v>
      </c>
      <c r="V7" s="6" t="str">
        <f ca="1">VLOOKUP(RANDBETWEEN(1,MAX(tbCurrency[ItemNum])),tbCurrency[],2,FALSE)</f>
        <v>ZAR</v>
      </c>
      <c r="W7" s="6" t="e">
        <f ca="1">VLOOKUP(RANDBETWEEN(1,MAX(tbCurrencyExchange[ItemNum])),tbCurrencyExchange[],2,FALSE)</f>
        <v>#N/A</v>
      </c>
      <c r="X7" s="21" t="e">
        <f ca="1">VLOOKUP(RANDBETWEEN(1,MAX(tbCurrencyExchange[ItemNum])),tbCurrencyExchange[],4,FALSE)</f>
        <v>#N/A</v>
      </c>
      <c r="Y7" s="21">
        <f t="shared" ca="1" si="4"/>
        <v>5438626.8700000001</v>
      </c>
      <c r="Z7" s="21">
        <f t="shared" ca="1" si="2"/>
        <v>8076861.25</v>
      </c>
      <c r="AA7" s="26">
        <f t="shared" ca="1" si="3"/>
        <v>767689</v>
      </c>
    </row>
    <row r="8" spans="1:27" x14ac:dyDescent="0.3">
      <c r="A8" s="5">
        <f t="shared" si="0"/>
        <v>7</v>
      </c>
      <c r="B8" s="6" t="str">
        <f ca="1">TEXT(RANDBETWEEN((DATE(2020,1,5)),(DATE(2023,12,23))), VLOOKUP(RANDBETWEEN(1,MAX(tbDate[ItemNum])),tbDate[],2,FALSE))</f>
        <v>May 22, 2023</v>
      </c>
      <c r="C8" s="6" t="str">
        <f ca="1">_xlfn.CONCAT(
    VLOOKUP(RANDBETWEEN(1,MAX(tbInvoiceNO[ItemNum])),tbInvoiceNO[],2,FALSE),
    TEXT(RANDBETWEEN(20,99999),REPT("0",RANDBETWEEN(4,10))),
    CHAR(RANDBETWEEN(65,90)),
    CHAR(RANDBETWEEN(97,122)))</f>
        <v>INV_024188Ho</v>
      </c>
      <c r="D8" s="6" t="str">
        <f ca="1">_xlfn.CONCAT(VLOOKUP(RANDBETWEEN(1, MAX(tbContactDetails[ItemNum])), tbContactDetails[], 2, FALSE), " - ", TEXT(RANDBETWEEN(7000000, 9999999), " -000-0000"))</f>
        <v>011 -  -867-4593</v>
      </c>
      <c r="E8" s="6" t="str">
        <f ca="1">_xlfn.CONCAT(VLOOKUP(RANDBETWEEN(1, MAX(tbSenders_ContactDetails[ItemNum])), tbSenders_ContactDetails[], 2, FALSE), " - ", TEXT(RANDBETWEEN(7000000, 9999999), " -000-0000"))</f>
        <v>010 -  -918-1800</v>
      </c>
      <c r="F8" s="6" t="str">
        <f ca="1">VLOOKUP(RANDBETWEEN(1,MAX(tbSendersAddress[ItemNum])),tbSendersAddress[],2,FALSE)</f>
        <v>Athlone, Cape Town,7764</v>
      </c>
      <c r="G8" s="6" t="str">
        <f ca="1">VLOOKUP(RANDBETWEEN(1,MAX(tbSReceiversAddress8[ItemNum])),tbSReceiversAddress8[],2,FALSE)</f>
        <v>14 Bonanza Street,Gauteng,6442</v>
      </c>
      <c r="H8" s="6" t="str">
        <f ca="1">_xlfn.CONCAT(
    VLOOKUP(RANDBETWEEN(1, MAX(tbPONumbers[ItemNum])), tbPONumbers[], 2, FALSE),
    TEXT(RANDBETWEEN(20, 99999), REPT("0", RANDBETWEEN(4, 10)))
)</f>
        <v>@-0023401</v>
      </c>
      <c r="I8" t="str">
        <f>DataGenerator!G11</f>
        <v>Faurecia Emissions Control Technologies (Pty) Ltd</v>
      </c>
      <c r="J8" s="6" t="str">
        <f>ItemsTable!A10</f>
        <v>On-Site Tech Support</v>
      </c>
      <c r="K8" s="6" t="str">
        <f>ItemsTable!B10</f>
        <v>IT &amp; Web services</v>
      </c>
      <c r="L8" s="40">
        <f ca="1">ItemsTable!C10</f>
        <v>679.05</v>
      </c>
      <c r="M8" s="6">
        <f ca="1">ItemsTable!D10</f>
        <v>4</v>
      </c>
      <c r="N8" s="6">
        <f ca="1">ItemsTable!E10</f>
        <v>8</v>
      </c>
      <c r="O8" s="21">
        <f ca="1">ItemsTable!F10</f>
        <v>612.13</v>
      </c>
      <c r="P8" s="21">
        <f ca="1">ItemsTable!G10</f>
        <v>9482.65</v>
      </c>
      <c r="Q8" t="str">
        <f>DataGenerator!K11</f>
        <v>Johan Bosch Trust</v>
      </c>
      <c r="R8" s="6" t="str">
        <f ca="1">_xlfn.CONCAT(
VLOOKUP(RANDBETWEEN(1,MAX(tbTaxNumb[ItemNum])),tbTaxNumb[],2,FALSE),TEXT(RANDBETWEEN(20,99999),REPT("0",RANDBETWEEN(4,10))))</f>
        <v>VRN - 0007093</v>
      </c>
      <c r="S8" s="6" t="str">
        <f ca="1">_xlfn.CONCAT(
VLOOKUP(RANDBETWEEN(1,MAX(tbVAT_Numb[ItemNum])),tbVAT_Numb[],2,FALSE),TEXT(RANDBETWEEN(20,99999),REPT("0",RANDBETWEEN(4,10))))</f>
        <v>#VRN_ 0000002533</v>
      </c>
      <c r="T8" s="6" t="str">
        <f ca="1">VLOOKUP(RANDBETWEEN(1,MAX(tbBank_Names[ItemNum])),tbBank_Names[],2,FALSE)</f>
        <v>NedBank</v>
      </c>
      <c r="U8" s="6" t="str">
        <f t="shared" ca="1" si="1"/>
        <v>912483000370</v>
      </c>
      <c r="V8" s="6" t="str">
        <f ca="1">VLOOKUP(RANDBETWEEN(1,MAX(tbCurrency[ItemNum])),tbCurrency[],2,FALSE)</f>
        <v>EUR</v>
      </c>
      <c r="W8" s="6" t="e">
        <f ca="1">VLOOKUP(RANDBETWEEN(1,MAX(tbCurrencyExchange[ItemNum])),tbCurrencyExchange[],2,FALSE)</f>
        <v>#N/A</v>
      </c>
      <c r="X8" s="21">
        <f ca="1">VLOOKUP(RANDBETWEEN(1,MAX(tbCurrencyExchange[ItemNum])),tbCurrencyExchange[],4,FALSE)</f>
        <v>-2.7700000000000001E-4</v>
      </c>
      <c r="Y8" s="21">
        <f t="shared" ca="1" si="4"/>
        <v>2420447</v>
      </c>
      <c r="Z8" s="21">
        <f t="shared" ca="1" si="2"/>
        <v>3235258.46</v>
      </c>
      <c r="AA8" s="26">
        <f t="shared" ca="1" si="3"/>
        <v>975547</v>
      </c>
    </row>
    <row r="9" spans="1:27" x14ac:dyDescent="0.3">
      <c r="A9" s="5">
        <f t="shared" si="0"/>
        <v>8</v>
      </c>
      <c r="B9" s="6" t="str">
        <f ca="1">TEXT(RANDBETWEEN((DATE(2020,1,5)),(DATE(2023,12,23))), VLOOKUP(RANDBETWEEN(1,MAX(tbDate[ItemNum])),tbDate[],2,FALSE))</f>
        <v>29/08/2021</v>
      </c>
      <c r="C9" s="6" t="str">
        <f ca="1">_xlfn.CONCAT(
    VLOOKUP(RANDBETWEEN(1,MAX(tbInvoiceNO[ItemNum])),tbInvoiceNO[],2,FALSE),
    TEXT(RANDBETWEEN(20,99999),REPT("0",RANDBETWEEN(4,10))),
    CHAR(RANDBETWEEN(65,90)),
    CHAR(RANDBETWEEN(97,122)))</f>
        <v>INUMB_97122Ud</v>
      </c>
      <c r="D9" s="6" t="str">
        <f ca="1">_xlfn.CONCAT(VLOOKUP(RANDBETWEEN(1, MAX(tbContactDetails[ItemNum])), tbContactDetails[], 2, FALSE), " - ", TEXT(RANDBETWEEN(7000000, 9999999), " -000-0000"))</f>
        <v>+93 -  -801-2202</v>
      </c>
      <c r="E9" s="6" t="str">
        <f ca="1">_xlfn.CONCAT(VLOOKUP(RANDBETWEEN(1, MAX(tbSenders_ContactDetails[ItemNum])), tbSenders_ContactDetails[], 2, FALSE), " - ", TEXT(RANDBETWEEN(7000000, 9999999), " -000-0000"))</f>
        <v>011 -  -777-6941</v>
      </c>
      <c r="F9" s="6" t="str">
        <f ca="1">VLOOKUP(RANDBETWEEN(1,MAX(tbSendersAddress[ItemNum])),tbSendersAddress[],2,FALSE)</f>
        <v>Valley Primary School, Jip De Jager Drive,7530</v>
      </c>
      <c r="G9" s="6" t="str">
        <f ca="1">VLOOKUP(RANDBETWEEN(1,MAX(tbSReceiversAddress8[ItemNum])),tbSReceiversAddress8[],2,FALSE)</f>
        <v>4406 Pilane Street,Soweto,</v>
      </c>
      <c r="H9" s="6" t="str">
        <f ca="1">_xlfn.CONCAT(
    VLOOKUP(RANDBETWEEN(1, MAX(tbPONumbers[ItemNum])), tbPONumbers[], 2, FALSE),
    TEXT(RANDBETWEEN(20, 99999), REPT("0", RANDBETWEEN(4, 10)))
)</f>
        <v>#@_0085830</v>
      </c>
      <c r="I9" t="str">
        <f>DataGenerator!G12</f>
        <v>Hastings Insurance Services Ltd</v>
      </c>
      <c r="J9" s="6" t="str">
        <f>ItemsTable!A11</f>
        <v>Website Design</v>
      </c>
      <c r="K9" s="6" t="str">
        <f>ItemsTable!B11</f>
        <v>IT &amp; Web services</v>
      </c>
      <c r="L9" s="40">
        <f ca="1">ItemsTable!C11</f>
        <v>403.25</v>
      </c>
      <c r="M9" s="6">
        <f ca="1">ItemsTable!D11</f>
        <v>1</v>
      </c>
      <c r="N9" s="6">
        <f ca="1">ItemsTable!E11</f>
        <v>375</v>
      </c>
      <c r="O9" s="21">
        <f ca="1">ItemsTable!F11</f>
        <v>895.42</v>
      </c>
      <c r="P9" s="21">
        <f ca="1">ItemsTable!G11</f>
        <v>3007.13</v>
      </c>
      <c r="Q9" t="str">
        <f>DataGenerator!K12</f>
        <v>Andre Schoombee Attorneys</v>
      </c>
      <c r="R9" s="6" t="str">
        <f ca="1">_xlfn.CONCAT(
VLOOKUP(RANDBETWEEN(1,MAX(tbTaxNumb[ItemNum])),tbTaxNumb[],2,FALSE),TEXT(RANDBETWEEN(20,99999),REPT("0",RANDBETWEEN(4,10))))</f>
        <v>PAN:061512</v>
      </c>
      <c r="S9" s="6" t="str">
        <f ca="1">_xlfn.CONCAT(
VLOOKUP(RANDBETWEEN(1,MAX(tbVAT_Numb[ItemNum])),tbVAT_Numb[],2,FALSE),TEXT(RANDBETWEEN(20,99999),REPT("0",RANDBETWEEN(4,10))))</f>
        <v>VAT #_0729</v>
      </c>
      <c r="T9" s="6" t="str">
        <f ca="1">VLOOKUP(RANDBETWEEN(1,MAX(tbBank_Names[ItemNum])),tbBank_Names[],2,FALSE)</f>
        <v>Standard Bank</v>
      </c>
      <c r="U9" s="6" t="str">
        <f t="shared" ca="1" si="1"/>
        <v>859834000370</v>
      </c>
      <c r="V9" s="6" t="str">
        <f ca="1">VLOOKUP(RANDBETWEEN(1,MAX(tbCurrency[ItemNum])),tbCurrency[],2,FALSE)</f>
        <v>JPY</v>
      </c>
      <c r="W9" s="6" t="e">
        <f ca="1">VLOOKUP(RANDBETWEEN(1,MAX(tbCurrencyExchange[ItemNum])),tbCurrencyExchange[],2,FALSE)</f>
        <v>#N/A</v>
      </c>
      <c r="X9" s="21">
        <f ca="1">VLOOKUP(RANDBETWEEN(1,MAX(tbCurrencyExchange[ItemNum])),tbCurrencyExchange[],4,FALSE)</f>
        <v>1.1E-4</v>
      </c>
      <c r="Y9" s="21">
        <f t="shared" ca="1" si="4"/>
        <v>8272392</v>
      </c>
      <c r="Z9" s="21">
        <f t="shared" ca="1" si="2"/>
        <v>4228653.87</v>
      </c>
      <c r="AA9" s="26">
        <f t="shared" ca="1" si="3"/>
        <v>554002</v>
      </c>
    </row>
    <row r="10" spans="1:27" x14ac:dyDescent="0.3">
      <c r="A10" s="5">
        <f t="shared" si="0"/>
        <v>9</v>
      </c>
      <c r="B10" s="6" t="str">
        <f ca="1">TEXT(RANDBETWEEN((DATE(2020,1,5)),(DATE(2023,12,23))), VLOOKUP(RANDBETWEEN(1,MAX(tbDate[ItemNum])),tbDate[],2,FALSE))</f>
        <v>21/01/2023</v>
      </c>
      <c r="C10" s="6" t="str">
        <f ca="1">_xlfn.CONCAT(
    VLOOKUP(RANDBETWEEN(1,MAX(tbInvoiceNO[ItemNum])),tbInvoiceNO[],2,FALSE),
    TEXT(RANDBETWEEN(20,99999),REPT("0",RANDBETWEEN(4,10))),
    CHAR(RANDBETWEEN(65,90)),
    CHAR(RANDBETWEEN(97,122)))</f>
        <v>B-026312Hj</v>
      </c>
      <c r="D10" s="6" t="str">
        <f ca="1">_xlfn.CONCAT(VLOOKUP(RANDBETWEEN(1, MAX(tbContactDetails[ItemNum])), tbContactDetails[], 2, FALSE), " - ", TEXT(RANDBETWEEN(7000000, 9999999), " -000-0000"))</f>
        <v>080 -  -798-8313</v>
      </c>
      <c r="E10" s="6" t="str">
        <f ca="1">_xlfn.CONCAT(VLOOKUP(RANDBETWEEN(1, MAX(tbSenders_ContactDetails[ItemNum])), tbSenders_ContactDetails[], 2, FALSE), " - ", TEXT(RANDBETWEEN(7000000, 9999999), " -000-0000"))</f>
        <v>015 -  -833-8224</v>
      </c>
      <c r="F10" s="6" t="str">
        <f ca="1">VLOOKUP(RANDBETWEEN(1,MAX(tbSendersAddress[ItemNum])),tbSendersAddress[],2,FALSE)</f>
        <v>8 Braambos Lane,7347</v>
      </c>
      <c r="G10" s="6" t="str">
        <f ca="1">VLOOKUP(RANDBETWEEN(1,MAX(tbSReceiversAddress8[ItemNum])),tbSReceiversAddress8[],2,FALSE)</f>
        <v>11 Westcliff Drive,Johannesburg</v>
      </c>
      <c r="H10" s="6" t="str">
        <f ca="1">_xlfn.CONCAT(
    VLOOKUP(RANDBETWEEN(1, MAX(tbPONumbers[ItemNum])), tbPONumbers[], 2, FALSE),
    TEXT(RANDBETWEEN(20, 99999), REPT("0", RANDBETWEEN(4, 10)))
)</f>
        <v>'PO No_00031742</v>
      </c>
      <c r="I10" t="str">
        <f>DataGenerator!G13</f>
        <v>Hirophase (Pty) Ltd</v>
      </c>
      <c r="J10" s="6" t="str">
        <f>ItemsTable!A12</f>
        <v>Event Coordination</v>
      </c>
      <c r="K10" s="6" t="str">
        <f>ItemsTable!B12</f>
        <v>Themed Catering Services</v>
      </c>
      <c r="L10" s="40">
        <f ca="1">ItemsTable!C12</f>
        <v>272.22000000000003</v>
      </c>
      <c r="M10" s="6">
        <f ca="1">ItemsTable!D12</f>
        <v>4</v>
      </c>
      <c r="N10" s="6">
        <f ca="1">ItemsTable!E12</f>
        <v>12</v>
      </c>
      <c r="O10" s="21">
        <f ca="1">ItemsTable!F12</f>
        <v>742.88</v>
      </c>
      <c r="P10" s="21">
        <f ca="1">ItemsTable!G12</f>
        <v>9317</v>
      </c>
      <c r="Q10" t="str">
        <f>DataGenerator!K13</f>
        <v>Paramount Property Fund</v>
      </c>
      <c r="R10" s="6" t="str">
        <f ca="1">_xlfn.CONCAT(
VLOOKUP(RANDBETWEEN(1,MAX(tbTaxNumb[ItemNum])),tbTaxNumb[],2,FALSE),TEXT(RANDBETWEEN(20,99999),REPT("0",RANDBETWEEN(4,10))))</f>
        <v>##0083333</v>
      </c>
      <c r="S10" s="6" t="str">
        <f ca="1">_xlfn.CONCAT(
VLOOKUP(RANDBETWEEN(1,MAX(tbVAT_Numb[ItemNum])),tbVAT_Numb[],2,FALSE),TEXT(RANDBETWEEN(20,99999),REPT("0",RANDBETWEEN(4,10))))</f>
        <v>VIC-01635</v>
      </c>
      <c r="T10" s="6" t="str">
        <f ca="1">VLOOKUP(RANDBETWEEN(1,MAX(tbBank_Names[ItemNum])),tbBank_Names[],2,FALSE)</f>
        <v>ABSA</v>
      </c>
      <c r="U10" s="6" t="str">
        <f t="shared" ca="1" si="1"/>
        <v>157976000370</v>
      </c>
      <c r="V10" s="6" t="str">
        <f ca="1">VLOOKUP(RANDBETWEEN(1,MAX(tbCurrency[ItemNum])),tbCurrency[],2,FALSE)</f>
        <v>ZAR</v>
      </c>
      <c r="W10" s="6" t="e">
        <f ca="1">VLOOKUP(RANDBETWEEN(1,MAX(tbCurrencyExchange[ItemNum])),tbCurrencyExchange[],2,FALSE)</f>
        <v>#N/A</v>
      </c>
      <c r="X10" s="21" t="e">
        <f ca="1">VLOOKUP(RANDBETWEEN(1,MAX(tbCurrencyExchange[ItemNum])),tbCurrencyExchange[],4,FALSE)</f>
        <v>#N/A</v>
      </c>
      <c r="Y10" s="21">
        <f t="shared" ca="1" si="4"/>
        <v>5754112</v>
      </c>
      <c r="Z10" s="21">
        <f t="shared" ca="1" si="2"/>
        <v>9302649.6600000001</v>
      </c>
      <c r="AA10" s="26">
        <f t="shared" ca="1" si="3"/>
        <v>463836</v>
      </c>
    </row>
    <row r="11" spans="1:27" x14ac:dyDescent="0.3">
      <c r="A11" s="5">
        <f t="shared" si="0"/>
        <v>10</v>
      </c>
      <c r="B11" s="6" t="str">
        <f ca="1">TEXT(RANDBETWEEN((DATE(2020,1,5)),(DATE(2023,12,23))), VLOOKUP(RANDBETWEEN(1,MAX(tbDate[ItemNum])),tbDate[],2,FALSE))</f>
        <v>22 March 2021</v>
      </c>
      <c r="C11" s="6" t="str">
        <f ca="1">_xlfn.CONCAT(
    VLOOKUP(RANDBETWEEN(1,MAX(tbInvoiceNO[ItemNum])),tbInvoiceNO[],2,FALSE),
    TEXT(RANDBETWEEN(20,99999),REPT("0",RANDBETWEEN(4,10))),
    CHAR(RANDBETWEEN(65,90)),
    CHAR(RANDBETWEEN(97,122)))</f>
        <v>INV51362Fz</v>
      </c>
      <c r="D11" s="6" t="str">
        <f ca="1">_xlfn.CONCAT(VLOOKUP(RANDBETWEEN(1, MAX(tbContactDetails[ItemNum])), tbContactDetails[], 2, FALSE), " - ", TEXT(RANDBETWEEN(7000000, 9999999), " -000-0000"))</f>
        <v>(+214) -  -733-5073</v>
      </c>
      <c r="E11" s="6" t="str">
        <f ca="1">_xlfn.CONCAT(VLOOKUP(RANDBETWEEN(1, MAX(tbSenders_ContactDetails[ItemNum])), tbSenders_ContactDetails[], 2, FALSE), " - ", TEXT(RANDBETWEEN(7000000, 9999999), " -000-0000"))</f>
        <v>063 -  -716-0207</v>
      </c>
      <c r="F11" s="6" t="str">
        <f ca="1">VLOOKUP(RANDBETWEEN(1,MAX(tbSendersAddress[ItemNum])),tbSendersAddress[],2,FALSE)</f>
        <v>32 Denne Crescent,Western Cape,7347</v>
      </c>
      <c r="G11" s="6" t="str">
        <f ca="1">VLOOKUP(RANDBETWEEN(1,MAX(tbSReceiversAddress8[ItemNum])),tbSReceiversAddress8[],2,FALSE)</f>
        <v>365 Ontdekkers Road, Roodepoort</v>
      </c>
      <c r="H11" s="6" t="str">
        <f ca="1">_xlfn.CONCAT(
    VLOOKUP(RANDBETWEEN(1, MAX(tbPONumbers[ItemNum])), tbPONumbers[], 2, FALSE),
    TEXT(RANDBETWEEN(20, 99999), REPT("0", RANDBETWEEN(4, 10)))
)</f>
        <v>## 12382</v>
      </c>
      <c r="I11" t="str">
        <f>DataGenerator!G14</f>
        <v>JSE Ltd</v>
      </c>
      <c r="J11" s="6" t="str">
        <f>ItemsTable!A13</f>
        <v>Event Photography</v>
      </c>
      <c r="K11" s="6" t="str">
        <f>ItemsTable!B13</f>
        <v>IT &amp; Web services</v>
      </c>
      <c r="L11" s="40">
        <f ca="1">ItemsTable!C13</f>
        <v>674.23</v>
      </c>
      <c r="M11" s="6">
        <f ca="1">ItemsTable!D13</f>
        <v>8</v>
      </c>
      <c r="N11" s="6">
        <f ca="1">ItemsTable!E13</f>
        <v>69</v>
      </c>
      <c r="O11" s="21">
        <f ca="1">ItemsTable!F13</f>
        <v>93.78</v>
      </c>
      <c r="P11" s="21">
        <f ca="1">ItemsTable!G13</f>
        <v>7517.36</v>
      </c>
      <c r="Q11" t="str">
        <f>DataGenerator!K14</f>
        <v>North West University</v>
      </c>
      <c r="R11" s="6" t="str">
        <f ca="1">_xlfn.CONCAT(
VLOOKUP(RANDBETWEEN(1,MAX(tbTaxNumb[ItemNum])),tbTaxNumb[],2,FALSE),TEXT(RANDBETWEEN(20,99999),REPT("0",RANDBETWEEN(4,10))))</f>
        <v>## -14144</v>
      </c>
      <c r="S11" s="6" t="str">
        <f ca="1">_xlfn.CONCAT(
VLOOKUP(RANDBETWEEN(1,MAX(tbVAT_Numb[ItemNum])),tbVAT_Numb[],2,FALSE),TEXT(RANDBETWEEN(20,99999),REPT("0",RANDBETWEEN(4,10))))</f>
        <v># 068559</v>
      </c>
      <c r="T11" s="6" t="str">
        <f ca="1">VLOOKUP(RANDBETWEEN(1,MAX(tbBank_Names[ItemNum])),tbBank_Names[],2,FALSE)</f>
        <v>FNB</v>
      </c>
      <c r="U11" s="6" t="str">
        <f t="shared" ca="1" si="1"/>
        <v>1865225</v>
      </c>
      <c r="V11" s="6" t="str">
        <f ca="1">VLOOKUP(RANDBETWEEN(1,MAX(tbCurrency[ItemNum])),tbCurrency[],2,FALSE)</f>
        <v>ZAR</v>
      </c>
      <c r="W11" s="6" t="e">
        <f ca="1">VLOOKUP(RANDBETWEEN(1,MAX(tbCurrencyExchange[ItemNum])),tbCurrencyExchange[],2,FALSE)</f>
        <v>#N/A</v>
      </c>
      <c r="X11" s="21" t="e">
        <f ca="1">VLOOKUP(RANDBETWEEN(1,MAX(tbCurrencyExchange[ItemNum])),tbCurrencyExchange[],4,FALSE)</f>
        <v>#N/A</v>
      </c>
      <c r="Y11" s="21">
        <f t="shared" ca="1" si="4"/>
        <v>8783245.6500000004</v>
      </c>
      <c r="Z11" s="21">
        <f t="shared" ca="1" si="2"/>
        <v>3993146</v>
      </c>
      <c r="AA11" s="26">
        <f t="shared" ca="1" si="3"/>
        <v>573290</v>
      </c>
    </row>
    <row r="12" spans="1:27" x14ac:dyDescent="0.3">
      <c r="A12" s="5">
        <f t="shared" si="0"/>
        <v>11</v>
      </c>
      <c r="B12" s="6" t="str">
        <f ca="1">TEXT(RANDBETWEEN((DATE(2020,1,5)),(DATE(2023,12,23))), VLOOKUP(RANDBETWEEN(1,MAX(tbDate[ItemNum])),tbDate[],2,FALSE))</f>
        <v>28/07/21</v>
      </c>
      <c r="C12" s="6" t="str">
        <f ca="1">_xlfn.CONCAT(
    VLOOKUP(RANDBETWEEN(1,MAX(tbInvoiceNO[ItemNum])),tbInvoiceNO[],2,FALSE),
    TEXT(RANDBETWEEN(20,99999),REPT("0",RANDBETWEEN(4,10))),
    CHAR(RANDBETWEEN(65,90)),
    CHAR(RANDBETWEEN(97,122)))</f>
        <v>INUMB_24327Ya</v>
      </c>
      <c r="D12" s="6" t="str">
        <f ca="1">_xlfn.CONCAT(VLOOKUP(RANDBETWEEN(1, MAX(tbContactDetails[ItemNum])), tbContactDetails[], 2, FALSE), " - ", TEXT(RANDBETWEEN(7000000, 9999999), " -000-0000"))</f>
        <v>063 -  -737-7997</v>
      </c>
      <c r="E12" s="6" t="str">
        <f ca="1">_xlfn.CONCAT(VLOOKUP(RANDBETWEEN(1, MAX(tbSenders_ContactDetails[ItemNum])), tbSenders_ContactDetails[], 2, FALSE), " - ", TEXT(RANDBETWEEN(7000000, 9999999), " -000-0000"))</f>
        <v>021 -  -741-2857</v>
      </c>
      <c r="F12" s="6" t="str">
        <f ca="1">VLOOKUP(RANDBETWEEN(1,MAX(tbSendersAddress[ItemNum])),tbSendersAddress[],2,FALSE)</f>
        <v>1 Westcliff Drive,Gauteng,2001</v>
      </c>
      <c r="G12" s="6" t="str">
        <f ca="1">VLOOKUP(RANDBETWEEN(1,MAX(tbSReceiversAddress8[ItemNum])),tbSReceiversAddress8[],2,FALSE)</f>
        <v>53 Brunton Circle,1645</v>
      </c>
      <c r="H12" s="6" t="str">
        <f ca="1">_xlfn.CONCAT(
    VLOOKUP(RANDBETWEEN(1, MAX(tbPONumbers[ItemNum])), tbPONumbers[], 2, FALSE),
    TEXT(RANDBETWEEN(20, 99999), REPT("0", RANDBETWEEN(4, 10)))
)</f>
        <v>#PO- 030809</v>
      </c>
      <c r="I12" t="str">
        <f>DataGenerator!G15</f>
        <v>Julius Bär &amp; Co. Ltd.</v>
      </c>
      <c r="J12" s="6" t="str">
        <f>ItemsTable!A14</f>
        <v>Remote Tech Support</v>
      </c>
      <c r="K12" s="6" t="str">
        <f>ItemsTable!B14</f>
        <v>IT &amp; Web services</v>
      </c>
      <c r="L12" s="40">
        <f ca="1">ItemsTable!C14</f>
        <v>409.96</v>
      </c>
      <c r="M12" s="6">
        <f ca="1">ItemsTable!D14</f>
        <v>2</v>
      </c>
      <c r="N12" s="6">
        <f ca="1">ItemsTable!E14</f>
        <v>273</v>
      </c>
      <c r="O12" s="21">
        <f ca="1">ItemsTable!F14</f>
        <v>887.03</v>
      </c>
      <c r="P12" s="21">
        <f ca="1">ItemsTable!G14</f>
        <v>3914.1</v>
      </c>
      <c r="Q12" t="str">
        <f>DataGenerator!K15</f>
        <v>Heyns &amp; Partners Inc</v>
      </c>
      <c r="R12" s="6" t="str">
        <f ca="1">_xlfn.CONCAT(
VLOOKUP(RANDBETWEEN(1,MAX(tbTaxNumb[ItemNum])),tbTaxNumb[],2,FALSE),TEXT(RANDBETWEEN(20,99999),REPT("0",RANDBETWEEN(4,10))))</f>
        <v>PAN_00048633</v>
      </c>
      <c r="S12" s="6" t="str">
        <f ca="1">_xlfn.CONCAT(
VLOOKUP(RANDBETWEEN(1,MAX(tbVAT_Numb[ItemNum])),tbVAT_Numb[],2,FALSE),TEXT(RANDBETWEEN(20,99999),REPT("0",RANDBETWEEN(4,10))))</f>
        <v>@VAT_#_88829</v>
      </c>
      <c r="T12" s="6" t="str">
        <f ca="1">VLOOKUP(RANDBETWEEN(1,MAX(tbBank_Names[ItemNum])),tbBank_Names[],2,FALSE)</f>
        <v>ABSA</v>
      </c>
      <c r="U12" s="6" t="str">
        <f t="shared" ca="1" si="1"/>
        <v>28363374155</v>
      </c>
      <c r="V12" s="6" t="str">
        <f ca="1">VLOOKUP(RANDBETWEEN(1,MAX(tbCurrency[ItemNum])),tbCurrency[],2,FALSE)</f>
        <v>ZAR</v>
      </c>
      <c r="W12" s="6" t="e" vm="2">
        <f ca="1">VLOOKUP(RANDBETWEEN(1,MAX(tbCurrencyExchange[ItemNum])),tbCurrencyExchange[],2,FALSE)</f>
        <v>#VALUE!</v>
      </c>
      <c r="X12" s="21">
        <f ca="1">VLOOKUP(RANDBETWEEN(1,MAX(tbCurrencyExchange[ItemNum])),tbCurrencyExchange[],4,FALSE)</f>
        <v>-2.9700000000000001E-2</v>
      </c>
      <c r="Y12" s="21">
        <f t="shared" ca="1" si="4"/>
        <v>7878282</v>
      </c>
      <c r="Z12" s="21">
        <f t="shared" ca="1" si="2"/>
        <v>803001.5</v>
      </c>
      <c r="AA12" s="26">
        <f t="shared" ca="1" si="3"/>
        <v>491860</v>
      </c>
    </row>
    <row r="13" spans="1:27" x14ac:dyDescent="0.3">
      <c r="A13" s="5">
        <f t="shared" si="0"/>
        <v>12</v>
      </c>
      <c r="B13" s="6" t="str">
        <f ca="1">TEXT(RANDBETWEEN((DATE(2020,1,5)),(DATE(2023,12,23))), VLOOKUP(RANDBETWEEN(1,MAX(tbDate[ItemNum])),tbDate[],2,FALSE))</f>
        <v>November 07, 2021</v>
      </c>
      <c r="C13" s="6" t="str">
        <f ca="1">_xlfn.CONCAT(
    VLOOKUP(RANDBETWEEN(1,MAX(tbInvoiceNO[ItemNum])),tbInvoiceNO[],2,FALSE),
    TEXT(RANDBETWEEN(20,99999),REPT("0",RANDBETWEEN(4,10))),
    CHAR(RANDBETWEEN(65,90)),
    CHAR(RANDBETWEEN(97,122)))</f>
        <v>BILL_TO-00025286Td</v>
      </c>
      <c r="D13" s="6" t="str">
        <f ca="1">_xlfn.CONCAT(VLOOKUP(RANDBETWEEN(1, MAX(tbContactDetails[ItemNum])), tbContactDetails[], 2, FALSE), " - ", TEXT(RANDBETWEEN(7000000, 9999999), " -000-0000"))</f>
        <v>(+213) -  -834-3908</v>
      </c>
      <c r="E13" s="6" t="str">
        <f ca="1">_xlfn.CONCAT(VLOOKUP(RANDBETWEEN(1, MAX(tbSenders_ContactDetails[ItemNum])), tbSenders_ContactDetails[], 2, FALSE), " - ", TEXT(RANDBETWEEN(7000000, 9999999), " -000-0000"))</f>
        <v>065 -  -808-0719</v>
      </c>
      <c r="F13" s="6" t="str">
        <f ca="1">VLOOKUP(RANDBETWEEN(1,MAX(tbSendersAddress[ItemNum])),tbSendersAddress[],2,FALSE)</f>
        <v>Athlone, Cape Town,7764</v>
      </c>
      <c r="G13" s="6" t="str">
        <f ca="1">VLOOKUP(RANDBETWEEN(1,MAX(tbSReceiversAddress8[ItemNum])),tbSReceiversAddress8[],2,FALSE)</f>
        <v>365 Ontdekkers Road, Roodepoort</v>
      </c>
      <c r="H13" s="6" t="str">
        <f ca="1">_xlfn.CONCAT(
    VLOOKUP(RANDBETWEEN(1, MAX(tbPONumbers[ItemNum])), tbPONumbers[], 2, FALSE),
    TEXT(RANDBETWEEN(20, 99999), REPT("0", RANDBETWEEN(4, 10)))
)</f>
        <v>#@_0089920</v>
      </c>
      <c r="I13" t="str">
        <f>DataGenerator!G16</f>
        <v>Lakama Catering Services (Pty) Ltd</v>
      </c>
      <c r="J13" s="6" t="str">
        <f>ItemsTable!A15</f>
        <v>Business Strategy Consulting</v>
      </c>
      <c r="K13" s="6" t="str">
        <f>ItemsTable!B15</f>
        <v>Consultation</v>
      </c>
      <c r="L13" s="40">
        <f ca="1">ItemsTable!C15</f>
        <v>29.94</v>
      </c>
      <c r="M13" s="6">
        <f ca="1">ItemsTable!D15</f>
        <v>7</v>
      </c>
      <c r="N13" s="6">
        <f ca="1">ItemsTable!E15</f>
        <v>341</v>
      </c>
      <c r="O13" s="21">
        <f ca="1">ItemsTable!F15</f>
        <v>375.25</v>
      </c>
      <c r="P13" s="21">
        <f ca="1">ItemsTable!G15</f>
        <v>3868.22</v>
      </c>
      <c r="Q13" t="str">
        <f>DataGenerator!K16</f>
        <v>Colour Hair and Beauty SA</v>
      </c>
      <c r="R13" s="6" t="str">
        <f ca="1">_xlfn.CONCAT(
VLOOKUP(RANDBETWEEN(1,MAX(tbTaxNumb[ItemNum])),tbTaxNumb[],2,FALSE),TEXT(RANDBETWEEN(20,99999),REPT("0",RANDBETWEEN(4,10))))</f>
        <v>TRN: 012659</v>
      </c>
      <c r="S13" s="6" t="str">
        <f ca="1">_xlfn.CONCAT(
VLOOKUP(RANDBETWEEN(1,MAX(tbVAT_Numb[ItemNum])),tbVAT_Numb[],2,FALSE),TEXT(RANDBETWEEN(20,99999),REPT("0",RANDBETWEEN(4,10))))</f>
        <v>VAT No.84413</v>
      </c>
      <c r="T13" s="6" t="str">
        <f ca="1">VLOOKUP(RANDBETWEEN(1,MAX(tbBank_Names[ItemNum])),tbBank_Names[],2,FALSE)</f>
        <v>ABSA</v>
      </c>
      <c r="U13" s="6" t="str">
        <f t="shared" ca="1" si="1"/>
        <v>183561000370</v>
      </c>
      <c r="V13" s="6" t="str">
        <f ca="1">VLOOKUP(RANDBETWEEN(1,MAX(tbCurrency[ItemNum])),tbCurrency[],2,FALSE)</f>
        <v>EUR</v>
      </c>
      <c r="W13" s="6" t="e">
        <f ca="1">VLOOKUP(RANDBETWEEN(1,MAX(tbCurrencyExchange[ItemNum])),tbCurrencyExchange[],2,FALSE)</f>
        <v>#N/A</v>
      </c>
      <c r="X13" s="21" t="e">
        <f ca="1">VLOOKUP(RANDBETWEEN(1,MAX(tbCurrencyExchange[ItemNum])),tbCurrencyExchange[],4,FALSE)</f>
        <v>#N/A</v>
      </c>
      <c r="Y13" s="21">
        <f t="shared" ca="1" si="4"/>
        <v>7875690</v>
      </c>
      <c r="Z13" s="21">
        <f t="shared" ca="1" si="2"/>
        <v>4405021.1900000004</v>
      </c>
      <c r="AA13" s="26">
        <f t="shared" ca="1" si="3"/>
        <v>968975</v>
      </c>
    </row>
    <row r="14" spans="1:27" x14ac:dyDescent="0.3">
      <c r="A14" s="5">
        <f t="shared" si="0"/>
        <v>13</v>
      </c>
      <c r="B14" s="6" t="str">
        <f ca="1">TEXT(RANDBETWEEN((DATE(2020,1,5)),(DATE(2023,12,23))), VLOOKUP(RANDBETWEEN(1,MAX(tbDate[ItemNum])),tbDate[],2,FALSE))</f>
        <v>29-September-2023</v>
      </c>
      <c r="C14" s="6" t="str">
        <f ca="1">_xlfn.CONCAT(
    VLOOKUP(RANDBETWEEN(1,MAX(tbInvoiceNO[ItemNum])),tbInvoiceNO[],2,FALSE),
    TEXT(RANDBETWEEN(20,99999),REPT("0",RANDBETWEEN(4,10))),
    CHAR(RANDBETWEEN(65,90)),
    CHAR(RANDBETWEEN(97,122)))</f>
        <v>##-00072938Fy</v>
      </c>
      <c r="D14" s="6" t="str">
        <f ca="1">_xlfn.CONCAT(VLOOKUP(RANDBETWEEN(1, MAX(tbContactDetails[ItemNum])), tbContactDetails[], 2, FALSE), " - ", TEXT(RANDBETWEEN(7000000, 9999999), " -000-0000"))</f>
        <v>095 -  -877-8930</v>
      </c>
      <c r="E14" s="6" t="str">
        <f ca="1">_xlfn.CONCAT(VLOOKUP(RANDBETWEEN(1, MAX(tbSenders_ContactDetails[ItemNum])), tbSenders_ContactDetails[], 2, FALSE), " - ", TEXT(RANDBETWEEN(7000000, 9999999), " -000-0000"))</f>
        <v>095 -  -849-5508</v>
      </c>
      <c r="F14" s="6" t="str">
        <f ca="1">VLOOKUP(RANDBETWEEN(1,MAX(tbSendersAddress[ItemNum])),tbSendersAddress[],2,FALSE)</f>
        <v>4 Southern Right Circle,City of Cape Town,7579</v>
      </c>
      <c r="G14" s="6" t="str">
        <f ca="1">VLOOKUP(RANDBETWEEN(1,MAX(tbSReceiversAddress8[ItemNum])),tbSReceiversAddress8[],2,FALSE)</f>
        <v>11 Westcliff Drive,Johannesburg</v>
      </c>
      <c r="H14" s="6" t="str">
        <f ca="1">_xlfn.CONCAT(
    VLOOKUP(RANDBETWEEN(1, MAX(tbPONumbers[ItemNum])), tbPONumbers[], 2, FALSE),
    TEXT(RANDBETWEEN(20, 99999), REPT("0", RANDBETWEEN(4, 10)))
)</f>
        <v>#@_043418</v>
      </c>
      <c r="I14" t="str">
        <f>DataGenerator!G17</f>
        <v>Lake Michelle Homeowners Association NPC</v>
      </c>
      <c r="J14" s="6" t="str">
        <f>ItemsTable!A16</f>
        <v>Local Courier Service</v>
      </c>
      <c r="K14" s="6" t="str">
        <f>ItemsTable!B16</f>
        <v>Delivery Services</v>
      </c>
      <c r="L14" s="40">
        <f ca="1">ItemsTable!C16</f>
        <v>201.69</v>
      </c>
      <c r="M14" s="6">
        <f ca="1">ItemsTable!D16</f>
        <v>8</v>
      </c>
      <c r="N14" s="6">
        <f ca="1">ItemsTable!E16</f>
        <v>364</v>
      </c>
      <c r="O14" s="21">
        <f ca="1">ItemsTable!F16</f>
        <v>869.53</v>
      </c>
      <c r="P14" s="21">
        <f ca="1">ItemsTable!G16</f>
        <v>6533.23</v>
      </c>
      <c r="Q14" t="str">
        <f>DataGenerator!K17</f>
        <v>Spine Africa Association (Pty) Ltd</v>
      </c>
      <c r="R14" s="6" t="str">
        <f ca="1">_xlfn.CONCAT(
VLOOKUP(RANDBETWEEN(1,MAX(tbTaxNumb[ItemNum])),tbTaxNumb[],2,FALSE),TEXT(RANDBETWEEN(20,99999),REPT("0",RANDBETWEEN(4,10))))</f>
        <v>TIN0000032405</v>
      </c>
      <c r="S14" s="6" t="str">
        <f ca="1">_xlfn.CONCAT(
VLOOKUP(RANDBETWEEN(1,MAX(tbVAT_Numb[ItemNum])),tbVAT_Numb[],2,FALSE),TEXT(RANDBETWEEN(20,99999),REPT("0",RANDBETWEEN(4,10))))</f>
        <v>#VAT00002428</v>
      </c>
      <c r="T14" s="6" t="str">
        <f ca="1">VLOOKUP(RANDBETWEEN(1,MAX(tbBank_Names[ItemNum])),tbBank_Names[],2,FALSE)</f>
        <v>Discovery</v>
      </c>
      <c r="U14" s="6" t="str">
        <f t="shared" ca="1" si="1"/>
        <v>865682000370</v>
      </c>
      <c r="V14" s="6" t="str">
        <f ca="1">VLOOKUP(RANDBETWEEN(1,MAX(tbCurrency[ItemNum])),tbCurrency[],2,FALSE)</f>
        <v>EUR</v>
      </c>
      <c r="W14" s="6" t="e">
        <f ca="1">VLOOKUP(RANDBETWEEN(1,MAX(tbCurrencyExchange[ItemNum])),tbCurrencyExchange[],2,FALSE)</f>
        <v>#N/A</v>
      </c>
      <c r="X14" s="21" t="e">
        <f ca="1">VLOOKUP(RANDBETWEEN(1,MAX(tbCurrencyExchange[ItemNum])),tbCurrencyExchange[],4,FALSE)</f>
        <v>#N/A</v>
      </c>
      <c r="Y14" s="21">
        <f t="shared" ca="1" si="4"/>
        <v>4053054.92</v>
      </c>
      <c r="Z14" s="21">
        <f t="shared" ca="1" si="2"/>
        <v>4033251</v>
      </c>
      <c r="AA14" s="26">
        <f t="shared" ca="1" si="3"/>
        <v>501601</v>
      </c>
    </row>
    <row r="15" spans="1:27" x14ac:dyDescent="0.3">
      <c r="A15" s="5">
        <f t="shared" si="0"/>
        <v>14</v>
      </c>
      <c r="B15" s="6" t="str">
        <f ca="1">TEXT(RANDBETWEEN((DATE(2020,1,5)),(DATE(2023,12,23))), VLOOKUP(RANDBETWEEN(1,MAX(tbDate[ItemNum])),tbDate[],2,FALSE))</f>
        <v>28-Mar-2023</v>
      </c>
      <c r="C15" s="6" t="str">
        <f ca="1">_xlfn.CONCAT(
    VLOOKUP(RANDBETWEEN(1,MAX(tbInvoiceNO[ItemNum])),tbInvoiceNO[],2,FALSE),
    TEXT(RANDBETWEEN(20,99999),REPT("0",RANDBETWEEN(4,10))),
    CHAR(RANDBETWEEN(65,90)),
    CHAR(RANDBETWEEN(97,122)))</f>
        <v>##-0020355Ae</v>
      </c>
      <c r="D15" s="6" t="str">
        <f ca="1">_xlfn.CONCAT(VLOOKUP(RANDBETWEEN(1, MAX(tbContactDetails[ItemNum])), tbContactDetails[], 2, FALSE), " - ", TEXT(RANDBETWEEN(7000000, 9999999), " -000-0000"))</f>
        <v>010 -  -862-6308</v>
      </c>
      <c r="E15" s="6" t="str">
        <f ca="1">_xlfn.CONCAT(VLOOKUP(RANDBETWEEN(1, MAX(tbSenders_ContactDetails[ItemNum])), tbSenders_ContactDetails[], 2, FALSE), " - ", TEXT(RANDBETWEEN(7000000, 9999999), " -000-0000"))</f>
        <v>011 -  -928-9866</v>
      </c>
      <c r="F15" s="6" t="str">
        <f ca="1">VLOOKUP(RANDBETWEEN(1,MAX(tbSendersAddress[ItemNum])),tbSendersAddress[],2,FALSE)</f>
        <v>Valley Primary School, Jip De Jager Drive,7530</v>
      </c>
      <c r="G15" s="6" t="str">
        <f ca="1">VLOOKUP(RANDBETWEEN(1,MAX(tbSReceiversAddress8[ItemNum])),tbSReceiversAddress8[],2,FALSE)</f>
        <v>11 Westcliff Drive,Johannesburg</v>
      </c>
      <c r="H15" s="6" t="str">
        <f ca="1">_xlfn.CONCAT(
    VLOOKUP(RANDBETWEEN(1, MAX(tbPONumbers[ItemNum])), tbPONumbers[], 2, FALSE),
    TEXT(RANDBETWEEN(20, 99999), REPT("0", RANDBETWEEN(4, 10)))
)</f>
        <v>'PO No-011071</v>
      </c>
      <c r="I15" t="str">
        <f>DataGenerator!G18</f>
        <v>Lesotho Electricity Company</v>
      </c>
      <c r="J15" s="6" t="str">
        <f>ItemsTable!A17</f>
        <v xml:space="preserve">Basic Buffet Catering </v>
      </c>
      <c r="K15" s="6" t="str">
        <f>ItemsTable!B17</f>
        <v>Catering Services</v>
      </c>
      <c r="L15" s="40">
        <f ca="1">ItemsTable!C17</f>
        <v>642.01</v>
      </c>
      <c r="M15" s="6">
        <f ca="1">ItemsTable!D17</f>
        <v>9</v>
      </c>
      <c r="N15" s="6">
        <f ca="1">ItemsTable!E17</f>
        <v>390</v>
      </c>
      <c r="O15" s="21">
        <f ca="1">ItemsTable!F17</f>
        <v>939.35</v>
      </c>
      <c r="P15" s="21">
        <f ca="1">ItemsTable!G17</f>
        <v>6507.52</v>
      </c>
      <c r="Q15" t="str">
        <f>DataGenerator!K18</f>
        <v>Cape Peninsula University of Tech.</v>
      </c>
      <c r="R15" s="6" t="str">
        <f ca="1">_xlfn.CONCAT(
VLOOKUP(RANDBETWEEN(1,MAX(tbTaxNumb[ItemNum])),tbTaxNumb[],2,FALSE),TEXT(RANDBETWEEN(20,99999),REPT("0",RANDBETWEEN(4,10))))</f>
        <v>#TAX 0000078665</v>
      </c>
      <c r="S15" s="6" t="str">
        <f ca="1">_xlfn.CONCAT(
VLOOKUP(RANDBETWEEN(1,MAX(tbVAT_Numb[ItemNum])),tbVAT_Numb[],2,FALSE),TEXT(RANDBETWEEN(20,99999),REPT("0",RANDBETWEEN(4,10))))</f>
        <v>#VRN_ 37807</v>
      </c>
      <c r="T15" s="6" t="str">
        <f ca="1">VLOOKUP(RANDBETWEEN(1,MAX(tbBank_Names[ItemNum])),tbBank_Names[],2,FALSE)</f>
        <v>Empty</v>
      </c>
      <c r="U15" s="6" t="str">
        <f t="shared" ca="1" si="1"/>
        <v>11257616</v>
      </c>
      <c r="V15" s="6" t="str">
        <f ca="1">VLOOKUP(RANDBETWEEN(1,MAX(tbCurrency[ItemNum])),tbCurrency[],2,FALSE)</f>
        <v>JPY</v>
      </c>
      <c r="W15" s="6" t="e">
        <f ca="1">VLOOKUP(RANDBETWEEN(1,MAX(tbCurrencyExchange[ItemNum])),tbCurrencyExchange[],2,FALSE)</f>
        <v>#N/A</v>
      </c>
      <c r="X15" s="21" t="e">
        <f ca="1">VLOOKUP(RANDBETWEEN(1,MAX(tbCurrencyExchange[ItemNum])),tbCurrencyExchange[],4,FALSE)</f>
        <v>#N/A</v>
      </c>
      <c r="Y15" s="21">
        <f t="shared" ca="1" si="4"/>
        <v>4066748</v>
      </c>
      <c r="Z15" s="21">
        <f t="shared" ca="1" si="2"/>
        <v>2759057.69</v>
      </c>
      <c r="AA15" s="26">
        <f t="shared" ca="1" si="3"/>
        <v>40367</v>
      </c>
    </row>
    <row r="16" spans="1:27" x14ac:dyDescent="0.3">
      <c r="A16" s="5">
        <f t="shared" si="0"/>
        <v>15</v>
      </c>
      <c r="B16" s="6" t="str">
        <f ca="1">TEXT(RANDBETWEEN((DATE(2020,1,5)),(DATE(2023,12,23))), VLOOKUP(RANDBETWEEN(1,MAX(tbDate[ItemNum])),tbDate[],2,FALSE))</f>
        <v>2022/04/29</v>
      </c>
      <c r="C16" s="6" t="str">
        <f ca="1">_xlfn.CONCAT(
    VLOOKUP(RANDBETWEEN(1,MAX(tbInvoiceNO[ItemNum])),tbInvoiceNO[],2,FALSE),
    TEXT(RANDBETWEEN(20,99999),REPT("0",RANDBETWEEN(4,10))),
    CHAR(RANDBETWEEN(65,90)),
    CHAR(RANDBETWEEN(97,122)))</f>
        <v>##0080919Fd</v>
      </c>
      <c r="D16" s="6" t="str">
        <f ca="1">_xlfn.CONCAT(VLOOKUP(RANDBETWEEN(1, MAX(tbContactDetails[ItemNum])), tbContactDetails[], 2, FALSE), " - ", TEXT(RANDBETWEEN(7000000, 9999999), " -000-0000"))</f>
        <v>011 -  -736-7574</v>
      </c>
      <c r="E16" s="6" t="str">
        <f ca="1">_xlfn.CONCAT(VLOOKUP(RANDBETWEEN(1, MAX(tbSenders_ContactDetails[ItemNum])), tbSenders_ContactDetails[], 2, FALSE), " - ", TEXT(RANDBETWEEN(7000000, 9999999), " -000-0000"))</f>
        <v>010 -  -731-3524</v>
      </c>
      <c r="F16" s="6" t="str">
        <f ca="1">VLOOKUP(RANDBETWEEN(1,MAX(tbSendersAddress[ItemNum])),tbSendersAddress[],2,FALSE)</f>
        <v>1 Westcliff Drive,Gauteng,2001</v>
      </c>
      <c r="G16" s="6" t="str">
        <f ca="1">VLOOKUP(RANDBETWEEN(1,MAX(tbSReceiversAddress8[ItemNum])),tbSReceiversAddress8[],2,FALSE)</f>
        <v>365 Ontdekkers Road, Roodepoort</v>
      </c>
      <c r="H16" s="6" t="str">
        <f ca="1">_xlfn.CONCAT(
    VLOOKUP(RANDBETWEEN(1, MAX(tbPONumbers[ItemNum])), tbPONumbers[], 2, FALSE),
    TEXT(RANDBETWEEN(20, 99999), REPT("0", RANDBETWEEN(4, 10)))
)</f>
        <v># 039645</v>
      </c>
      <c r="I16" t="str">
        <f>DataGenerator!G19</f>
        <v>Libstar Operations (Pty) Ltd</v>
      </c>
      <c r="J16" s="6" t="str">
        <f>ItemsTable!A18</f>
        <v>Website Design</v>
      </c>
      <c r="K16" s="6" t="str">
        <f>ItemsTable!B18</f>
        <v>IT &amp; Web services</v>
      </c>
      <c r="L16" s="40">
        <f ca="1">ItemsTable!C18</f>
        <v>129.71</v>
      </c>
      <c r="M16" s="6">
        <f ca="1">ItemsTable!D18</f>
        <v>4</v>
      </c>
      <c r="N16" s="6">
        <f ca="1">ItemsTable!E18</f>
        <v>166</v>
      </c>
      <c r="O16" s="21">
        <f ca="1">ItemsTable!F18</f>
        <v>530.91999999999996</v>
      </c>
      <c r="P16" s="21">
        <f ca="1">ItemsTable!G18</f>
        <v>7655.54</v>
      </c>
      <c r="Q16" t="str">
        <f>DataGenerator!K19</f>
        <v>Radisson hotel &amp; convention centre Johannesburg OR</v>
      </c>
      <c r="R16" s="6" t="str">
        <f ca="1">_xlfn.CONCAT(
VLOOKUP(RANDBETWEEN(1,MAX(tbTaxNumb[ItemNum])),tbTaxNumb[],2,FALSE),TEXT(RANDBETWEEN(20,99999),REPT("0",RANDBETWEEN(4,10))))</f>
        <v>TRN-00088884</v>
      </c>
      <c r="S16" s="6" t="str">
        <f ca="1">_xlfn.CONCAT(
VLOOKUP(RANDBETWEEN(1,MAX(tbVAT_Numb[ItemNum])),tbVAT_Numb[],2,FALSE),TEXT(RANDBETWEEN(20,99999),REPT("0",RANDBETWEEN(4,10))))</f>
        <v>VRN - 0059461</v>
      </c>
      <c r="T16" s="6" t="str">
        <f ca="1">VLOOKUP(RANDBETWEEN(1,MAX(tbBank_Names[ItemNum])),tbBank_Names[],2,FALSE)</f>
        <v>Discovery</v>
      </c>
      <c r="U16" s="6" t="str">
        <f t="shared" ca="1" si="1"/>
        <v>258798000370</v>
      </c>
      <c r="V16" s="6" t="str">
        <f ca="1">VLOOKUP(RANDBETWEEN(1,MAX(tbCurrency[ItemNum])),tbCurrency[],2,FALSE)</f>
        <v>EUR</v>
      </c>
      <c r="W16" s="6" t="e">
        <f ca="1">VLOOKUP(RANDBETWEEN(1,MAX(tbCurrencyExchange[ItemNum])),tbCurrencyExchange[],2,FALSE)</f>
        <v>#N/A</v>
      </c>
      <c r="X16" s="21" t="e">
        <f ca="1">VLOOKUP(RANDBETWEEN(1,MAX(tbCurrencyExchange[ItemNum])),tbCurrencyExchange[],4,FALSE)</f>
        <v>#N/A</v>
      </c>
      <c r="Y16" s="21">
        <f t="shared" ca="1" si="4"/>
        <v>6988607.8899999997</v>
      </c>
      <c r="Z16" s="21">
        <f t="shared" ca="1" si="2"/>
        <v>3177737.57</v>
      </c>
      <c r="AA16" s="26">
        <f t="shared" ca="1" si="3"/>
        <v>268734</v>
      </c>
    </row>
    <row r="17" spans="1:27" x14ac:dyDescent="0.3">
      <c r="A17" s="5">
        <f t="shared" si="0"/>
        <v>16</v>
      </c>
      <c r="B17" s="6" t="str">
        <f ca="1">TEXT(RANDBETWEEN((DATE(2020,1,5)),(DATE(2023,12,23))), VLOOKUP(RANDBETWEEN(1,MAX(tbDate[ItemNum])),tbDate[],2,FALSE))</f>
        <v>2020/05/16</v>
      </c>
      <c r="C17" s="6" t="str">
        <f ca="1">_xlfn.CONCAT(
    VLOOKUP(RANDBETWEEN(1,MAX(tbInvoiceNO[ItemNum])),tbInvoiceNO[],2,FALSE),
    TEXT(RANDBETWEEN(20,99999),REPT("0",RANDBETWEEN(4,10))),
    CHAR(RANDBETWEEN(65,90)),
    CHAR(RANDBETWEEN(97,122)))</f>
        <v>#-012644Go</v>
      </c>
      <c r="D17" s="6" t="str">
        <f ca="1">_xlfn.CONCAT(VLOOKUP(RANDBETWEEN(1, MAX(tbContactDetails[ItemNum])), tbContactDetails[], 2, FALSE), " - ", TEXT(RANDBETWEEN(7000000, 9999999), " -000-0000"))</f>
        <v>015 -  -806-6668</v>
      </c>
      <c r="E17" s="6" t="str">
        <f ca="1">_xlfn.CONCAT(VLOOKUP(RANDBETWEEN(1, MAX(tbSenders_ContactDetails[ItemNum])), tbSenders_ContactDetails[], 2, FALSE), " - ", TEXT(RANDBETWEEN(7000000, 9999999), " -000-0000"))</f>
        <v>(+213) -  -873-6941</v>
      </c>
      <c r="F17" s="6" t="str">
        <f ca="1">VLOOKUP(RANDBETWEEN(1,MAX(tbSendersAddress[ItemNum])),tbSendersAddress[],2,FALSE)</f>
        <v>Valley Primary School, Jip De Jager Drive,7530</v>
      </c>
      <c r="G17" s="6" t="str">
        <f ca="1">VLOOKUP(RANDBETWEEN(1,MAX(tbSReceiversAddress8[ItemNum])),tbSReceiversAddress8[],2,FALSE)</f>
        <v>365 Ontdekkers Road, Roodepoort</v>
      </c>
      <c r="H17" s="6" t="str">
        <f ca="1">_xlfn.CONCAT(
    VLOOKUP(RANDBETWEEN(1, MAX(tbPONumbers[ItemNum])), tbPONumbers[], 2, FALSE),
    TEXT(RANDBETWEEN(20, 99999), REPT("0", RANDBETWEEN(4, 10)))
)</f>
        <v>PO No.089250</v>
      </c>
      <c r="I17" t="str">
        <f>DataGenerator!G20</f>
        <v>Massmart Services</v>
      </c>
      <c r="J17" s="6" t="str">
        <f>ItemsTable!A19</f>
        <v>Social Media Graphics</v>
      </c>
      <c r="K17" s="6" t="str">
        <f>ItemsTable!B19</f>
        <v>Graphic Design</v>
      </c>
      <c r="L17" s="40">
        <f ca="1">ItemsTable!C19</f>
        <v>31.74</v>
      </c>
      <c r="M17" s="6">
        <f ca="1">ItemsTable!D19</f>
        <v>6</v>
      </c>
      <c r="N17" s="6">
        <f ca="1">ItemsTable!E19</f>
        <v>461</v>
      </c>
      <c r="O17" s="21">
        <f ca="1">ItemsTable!F19</f>
        <v>788.77</v>
      </c>
      <c r="P17" s="21">
        <f ca="1">ItemsTable!G19</f>
        <v>6741.45</v>
      </c>
      <c r="Q17" t="str">
        <f>DataGenerator!K20</f>
        <v>Best Print</v>
      </c>
      <c r="R17" s="6" t="str">
        <f ca="1">_xlfn.CONCAT(
VLOOKUP(RANDBETWEEN(1,MAX(tbTaxNumb[ItemNum])),tbTaxNumb[],2,FALSE),TEXT(RANDBETWEEN(20,99999),REPT("0",RANDBETWEEN(4,10))))</f>
        <v>TIN00041498</v>
      </c>
      <c r="S17" s="6" t="str">
        <f ca="1">_xlfn.CONCAT(
VLOOKUP(RANDBETWEEN(1,MAX(tbVAT_Numb[ItemNum])),tbVAT_Numb[],2,FALSE),TEXT(RANDBETWEEN(20,99999),REPT("0",RANDBETWEEN(4,10))))</f>
        <v>VAT_NUM_0068282</v>
      </c>
      <c r="T17" s="6" t="str">
        <f ca="1">VLOOKUP(RANDBETWEEN(1,MAX(tbBank_Names[ItemNum])),tbBank_Names[],2,FALSE)</f>
        <v>NedBank</v>
      </c>
      <c r="U17" s="6" t="str">
        <f t="shared" ca="1" si="1"/>
        <v>870534000370</v>
      </c>
      <c r="V17" s="6" t="str">
        <f ca="1">VLOOKUP(RANDBETWEEN(1,MAX(tbCurrency[ItemNum])),tbCurrency[],2,FALSE)</f>
        <v>ZAR</v>
      </c>
      <c r="W17" s="6" t="e">
        <f ca="1">VLOOKUP(RANDBETWEEN(1,MAX(tbCurrencyExchange[ItemNum])),tbCurrencyExchange[],2,FALSE)</f>
        <v>#N/A</v>
      </c>
      <c r="X17" s="21" t="e">
        <f ca="1">VLOOKUP(RANDBETWEEN(1,MAX(tbCurrencyExchange[ItemNum])),tbCurrencyExchange[],4,FALSE)</f>
        <v>#N/A</v>
      </c>
      <c r="Y17" s="21">
        <f t="shared" ca="1" si="4"/>
        <v>7572654</v>
      </c>
      <c r="Z17" s="21">
        <f t="shared" ca="1" si="2"/>
        <v>8693582.9000000004</v>
      </c>
      <c r="AA17" s="26">
        <f t="shared" ca="1" si="3"/>
        <v>530885</v>
      </c>
    </row>
    <row r="18" spans="1:27" x14ac:dyDescent="0.3">
      <c r="A18" s="5">
        <f t="shared" si="0"/>
        <v>17</v>
      </c>
      <c r="B18" s="6" t="str">
        <f ca="1">TEXT(RANDBETWEEN((DATE(2020,1,5)),(DATE(2023,12,23))), VLOOKUP(RANDBETWEEN(1,MAX(tbDate[ItemNum])),tbDate[],2,FALSE))</f>
        <v>26 Jan 2022</v>
      </c>
      <c r="C18" s="6" t="str">
        <f ca="1">_xlfn.CONCAT(
    VLOOKUP(RANDBETWEEN(1,MAX(tbInvoiceNO[ItemNum])),tbInvoiceNO[],2,FALSE),
    TEXT(RANDBETWEEN(20,99999),REPT("0",RANDBETWEEN(4,10))),
    CHAR(RANDBETWEEN(65,90)),
    CHAR(RANDBETWEEN(97,122)))</f>
        <v>#NUMB- 0066887Xb</v>
      </c>
      <c r="D18" s="6" t="str">
        <f ca="1">_xlfn.CONCAT(VLOOKUP(RANDBETWEEN(1, MAX(tbContactDetails[ItemNum])), tbContactDetails[], 2, FALSE), " - ", TEXT(RANDBETWEEN(7000000, 9999999), " -000-0000"))</f>
        <v>060 -  -730-6791</v>
      </c>
      <c r="E18" s="6" t="str">
        <f ca="1">_xlfn.CONCAT(VLOOKUP(RANDBETWEEN(1, MAX(tbSenders_ContactDetails[ItemNum])), tbSenders_ContactDetails[], 2, FALSE), " - ", TEXT(RANDBETWEEN(7000000, 9999999), " -000-0000"))</f>
        <v>060 -  -709-1800</v>
      </c>
      <c r="F18" s="6" t="str">
        <f ca="1">VLOOKUP(RANDBETWEEN(1,MAX(tbSendersAddress[ItemNum])),tbSendersAddress[],2,FALSE)</f>
        <v>Witzands Aquifer Nature Reserve, 1 Dassenberg Drive</v>
      </c>
      <c r="G18" s="6" t="str">
        <f ca="1">VLOOKUP(RANDBETWEEN(1,MAX(tbSReceiversAddress8[ItemNum])),tbSReceiversAddress8[],2,FALSE)</f>
        <v>Gauteng,11 Westcliff Drive,7573</v>
      </c>
      <c r="H18" s="6" t="str">
        <f ca="1">_xlfn.CONCAT(
    VLOOKUP(RANDBETWEEN(1, MAX(tbPONumbers[ItemNum])), tbPONumbers[], 2, FALSE),
    TEXT(RANDBETWEEN(20, 99999), REPT("0", RANDBETWEEN(4, 10)))
)</f>
        <v>## 00011933</v>
      </c>
      <c r="I18" t="str">
        <f>DataGenerator!G21</f>
        <v>Medicross Healthcare Group (PTY) LTD</v>
      </c>
      <c r="J18" s="6" t="str">
        <f>ItemsTable!A20</f>
        <v>Armed Security Guard</v>
      </c>
      <c r="K18" s="6" t="str">
        <f>ItemsTable!B20</f>
        <v>Security Services</v>
      </c>
      <c r="L18" s="40">
        <f ca="1">ItemsTable!C20</f>
        <v>654.03</v>
      </c>
      <c r="M18" s="6">
        <f ca="1">ItemsTable!D20</f>
        <v>2</v>
      </c>
      <c r="N18" s="6">
        <f ca="1">ItemsTable!E20</f>
        <v>23</v>
      </c>
      <c r="O18" s="21">
        <f ca="1">ItemsTable!F20</f>
        <v>817.32</v>
      </c>
      <c r="P18" s="21">
        <f ca="1">ItemsTable!G20</f>
        <v>9885.01</v>
      </c>
      <c r="Q18" t="str">
        <f>DataGenerator!K21</f>
        <v>Africa Vessel Verification CC</v>
      </c>
      <c r="R18" s="6" t="str">
        <f ca="1">_xlfn.CONCAT(
VLOOKUP(RANDBETWEEN(1,MAX(tbTaxNumb[ItemNum])),tbTaxNumb[],2,FALSE),TEXT(RANDBETWEEN(20,99999),REPT("0",RANDBETWEEN(4,10))))</f>
        <v>Tax -0086351</v>
      </c>
      <c r="S18" s="6" t="str">
        <f ca="1">_xlfn.CONCAT(
VLOOKUP(RANDBETWEEN(1,MAX(tbVAT_Numb[ItemNum])),tbVAT_Numb[],2,FALSE),TEXT(RANDBETWEEN(20,99999),REPT("0",RANDBETWEEN(4,10))))</f>
        <v>VIC-000088725</v>
      </c>
      <c r="T18" s="6" t="str">
        <f ca="1">VLOOKUP(RANDBETWEEN(1,MAX(tbBank_Names[ItemNum])),tbBank_Names[],2,FALSE)</f>
        <v>Standard Bank</v>
      </c>
      <c r="U18" s="6" t="str">
        <f t="shared" ca="1" si="1"/>
        <v>78171529</v>
      </c>
      <c r="V18" s="6" t="str">
        <f ca="1">VLOOKUP(RANDBETWEEN(1,MAX(tbCurrency[ItemNum])),tbCurrency[],2,FALSE)</f>
        <v>EUR</v>
      </c>
      <c r="W18" s="6" t="e">
        <f ca="1">VLOOKUP(RANDBETWEEN(1,MAX(tbCurrencyExchange[ItemNum])),tbCurrencyExchange[],2,FALSE)</f>
        <v>#N/A</v>
      </c>
      <c r="X18" s="21" t="e">
        <f ca="1">VLOOKUP(RANDBETWEEN(1,MAX(tbCurrencyExchange[ItemNum])),tbCurrencyExchange[],4,FALSE)</f>
        <v>#N/A</v>
      </c>
      <c r="Y18" s="21">
        <f t="shared" ca="1" si="4"/>
        <v>6467414</v>
      </c>
      <c r="Z18" s="21">
        <f t="shared" ca="1" si="2"/>
        <v>7719952.4299999997</v>
      </c>
      <c r="AA18" s="26">
        <f t="shared" ca="1" si="3"/>
        <v>174345</v>
      </c>
    </row>
    <row r="19" spans="1:27" x14ac:dyDescent="0.3">
      <c r="A19" s="5">
        <f t="shared" si="0"/>
        <v>18</v>
      </c>
      <c r="B19" s="6" t="str">
        <f ca="1">TEXT(RANDBETWEEN((DATE(2020,1,5)),(DATE(2023,12,23))), VLOOKUP(RANDBETWEEN(1,MAX(tbDate[ItemNum])),tbDate[],2,FALSE))</f>
        <v>2021/05/24</v>
      </c>
      <c r="C19" s="6" t="str">
        <f ca="1">_xlfn.CONCAT(
    VLOOKUP(RANDBETWEEN(1,MAX(tbInvoiceNO[ItemNum])),tbInvoiceNO[],2,FALSE),
    TEXT(RANDBETWEEN(20,99999),REPT("0",RANDBETWEEN(4,10))),
    CHAR(RANDBETWEEN(65,90)),
    CHAR(RANDBETWEEN(97,122)))</f>
        <v>#0719Mi</v>
      </c>
      <c r="D19" s="6" t="str">
        <f ca="1">_xlfn.CONCAT(VLOOKUP(RANDBETWEEN(1, MAX(tbContactDetails[ItemNum])), tbContactDetails[], 2, FALSE), " - ", TEXT(RANDBETWEEN(7000000, 9999999), " -000-0000"))</f>
        <v>068 -  -889-2376</v>
      </c>
      <c r="E19" s="6" t="str">
        <f ca="1">_xlfn.CONCAT(VLOOKUP(RANDBETWEEN(1, MAX(tbSenders_ContactDetails[ItemNum])), tbSenders_ContactDetails[], 2, FALSE), " - ", TEXT(RANDBETWEEN(7000000, 9999999), " -000-0000"))</f>
        <v>+27 -  -856-2369</v>
      </c>
      <c r="F19" s="6" t="str">
        <f ca="1">VLOOKUP(RANDBETWEEN(1,MAX(tbSendersAddress[ItemNum])),tbSendersAddress[],2,FALSE)</f>
        <v>8 Braambos Lane,7347</v>
      </c>
      <c r="G19" s="6" t="str">
        <f ca="1">VLOOKUP(RANDBETWEEN(1,MAX(tbSReceiversAddress8[ItemNum])),tbSReceiversAddress8[],2,FALSE)</f>
        <v>23 Martin Close,CPT, 6478</v>
      </c>
      <c r="H19" s="6" t="str">
        <f ca="1">_xlfn.CONCAT(
    VLOOKUP(RANDBETWEEN(1, MAX(tbPONumbers[ItemNum])), tbPONumbers[], 2, FALSE),
    TEXT(RANDBETWEEN(20, 99999), REPT("0", RANDBETWEEN(4, 10)))
)</f>
        <v>'PO No_0000073237</v>
      </c>
      <c r="I19" t="str">
        <f>DataGenerator!G22</f>
        <v>Mobile Telephone Networks</v>
      </c>
      <c r="J19" s="6" t="str">
        <f>ItemsTable!A21</f>
        <v xml:space="preserve">Basic Buffet Catering </v>
      </c>
      <c r="K19" s="6" t="str">
        <f>ItemsTable!B21</f>
        <v>Catering Services</v>
      </c>
      <c r="L19" s="40">
        <f ca="1">ItemsTable!C21</f>
        <v>251.39</v>
      </c>
      <c r="M19" s="6">
        <f ca="1">ItemsTable!D21</f>
        <v>8</v>
      </c>
      <c r="N19" s="6">
        <f ca="1">ItemsTable!E21</f>
        <v>232</v>
      </c>
      <c r="O19" s="21">
        <f ca="1">ItemsTable!F21</f>
        <v>104.22</v>
      </c>
      <c r="P19" s="21">
        <f ca="1">ItemsTable!G21</f>
        <v>9307.3799999999992</v>
      </c>
      <c r="Q19" t="str">
        <f>DataGenerator!K22</f>
        <v>Eskom Holdings SOC Ltd</v>
      </c>
      <c r="R19" s="6" t="str">
        <f ca="1">_xlfn.CONCAT(
VLOOKUP(RANDBETWEEN(1,MAX(tbTaxNumb[ItemNum])),tbTaxNumb[],2,FALSE),TEXT(RANDBETWEEN(20,99999),REPT("0",RANDBETWEEN(4,10))))</f>
        <v>TRN_58550</v>
      </c>
      <c r="S19" s="6" t="str">
        <f ca="1">_xlfn.CONCAT(
VLOOKUP(RANDBETWEEN(1,MAX(tbVAT_Numb[ItemNum])),tbVAT_Numb[],2,FALSE),TEXT(RANDBETWEEN(20,99999),REPT("0",RANDBETWEEN(4,10))))</f>
        <v>VAT No.23248</v>
      </c>
      <c r="T19" s="6" t="str">
        <f ca="1">VLOOKUP(RANDBETWEEN(1,MAX(tbBank_Names[ItemNum])),tbBank_Names[],2,FALSE)</f>
        <v>ABSA</v>
      </c>
      <c r="U19" s="6" t="str">
        <f t="shared" ca="1" si="1"/>
        <v>41536677</v>
      </c>
      <c r="V19" s="6" t="str">
        <f ca="1">VLOOKUP(RANDBETWEEN(1,MAX(tbCurrency[ItemNum])),tbCurrency[],2,FALSE)</f>
        <v>USD</v>
      </c>
      <c r="W19" s="6" t="e" vm="3">
        <f ca="1">VLOOKUP(RANDBETWEEN(1,MAX(tbCurrencyExchange[ItemNum])),tbCurrencyExchange[],2,FALSE)</f>
        <v>#VALUE!</v>
      </c>
      <c r="X19" s="21" t="e">
        <f ca="1">VLOOKUP(RANDBETWEEN(1,MAX(tbCurrencyExchange[ItemNum])),tbCurrencyExchange[],4,FALSE)</f>
        <v>#N/A</v>
      </c>
      <c r="Y19" s="21">
        <f t="shared" ca="1" si="4"/>
        <v>52122</v>
      </c>
      <c r="Z19" s="21">
        <f t="shared" ca="1" si="2"/>
        <v>3157745</v>
      </c>
      <c r="AA19" s="26">
        <f t="shared" ca="1" si="3"/>
        <v>443594</v>
      </c>
    </row>
    <row r="20" spans="1:27" x14ac:dyDescent="0.3">
      <c r="A20" s="5">
        <f t="shared" si="0"/>
        <v>19</v>
      </c>
      <c r="B20" s="6" t="str">
        <f ca="1">TEXT(RANDBETWEEN((DATE(2020,1,5)),(DATE(2023,12,23))), VLOOKUP(RANDBETWEEN(1,MAX(tbDate[ItemNum])),tbDate[],2,FALSE))</f>
        <v>2023-05-07</v>
      </c>
      <c r="C20" s="6" t="str">
        <f ca="1">_xlfn.CONCAT(
    VLOOKUP(RANDBETWEEN(1,MAX(tbInvoiceNO[ItemNum])),tbInvoiceNO[],2,FALSE),
    TEXT(RANDBETWEEN(20,99999),REPT("0",RANDBETWEEN(4,10))),
    CHAR(RANDBETWEEN(65,90)),
    CHAR(RANDBETWEEN(97,122)))</f>
        <v>#00030386Ae</v>
      </c>
      <c r="D20" s="6" t="str">
        <f ca="1">_xlfn.CONCAT(VLOOKUP(RANDBETWEEN(1, MAX(tbContactDetails[ItemNum])), tbContactDetails[], 2, FALSE), " - ", TEXT(RANDBETWEEN(7000000, 9999999), " -000-0000"))</f>
        <v>00 -  -840-5774</v>
      </c>
      <c r="E20" s="6" t="str">
        <f ca="1">_xlfn.CONCAT(VLOOKUP(RANDBETWEEN(1, MAX(tbSenders_ContactDetails[ItemNum])), tbSenders_ContactDetails[], 2, FALSE), " - ", TEXT(RANDBETWEEN(7000000, 9999999), " -000-0000"))</f>
        <v>071 -  -778-6864</v>
      </c>
      <c r="F20" s="6" t="str">
        <f ca="1">VLOOKUP(RANDBETWEEN(1,MAX(tbSendersAddress[ItemNum])),tbSendersAddress[],2,FALSE)</f>
        <v>Witzands Aquifer Nature Reserve, 1 Dassenberg Drive</v>
      </c>
      <c r="G20" s="6" t="str">
        <f ca="1">VLOOKUP(RANDBETWEEN(1,MAX(tbSReceiversAddress8[ItemNum])),tbSReceiversAddress8[],2,FALSE)</f>
        <v>14 Bonanza Street,Gauteng,6442</v>
      </c>
      <c r="H20" s="6" t="str">
        <f ca="1">_xlfn.CONCAT(
    VLOOKUP(RANDBETWEEN(1, MAX(tbPONumbers[ItemNum])), tbPONumbers[], 2, FALSE),
    TEXT(RANDBETWEEN(20, 99999), REPT("0", RANDBETWEEN(4, 10)))
)</f>
        <v>@-60233</v>
      </c>
      <c r="I20" t="str">
        <f>DataGenerator!G23</f>
        <v>Mobile Telephone Networks</v>
      </c>
      <c r="J20" s="6" t="str">
        <f>ItemsTable!A22</f>
        <v>Social Media Graphics</v>
      </c>
      <c r="K20" s="6" t="str">
        <f>ItemsTable!B22</f>
        <v>Graphic Design</v>
      </c>
      <c r="L20" s="40">
        <f ca="1">ItemsTable!C22</f>
        <v>583.75</v>
      </c>
      <c r="M20" s="6">
        <f ca="1">ItemsTable!D22</f>
        <v>7</v>
      </c>
      <c r="N20" s="6">
        <f ca="1">ItemsTable!E22</f>
        <v>47</v>
      </c>
      <c r="O20" s="21">
        <f ca="1">ItemsTable!F22</f>
        <v>806.39</v>
      </c>
      <c r="P20" s="21">
        <f ca="1">ItemsTable!G22</f>
        <v>7011.36</v>
      </c>
      <c r="Q20" t="str">
        <f>DataGenerator!K23</f>
        <v>Ariston Thermo South Africa (Pty) Ltd</v>
      </c>
      <c r="R20" s="6" t="str">
        <f ca="1">_xlfn.CONCAT(
VLOOKUP(RANDBETWEEN(1,MAX(tbTaxNumb[ItemNum])),tbTaxNumb[],2,FALSE),TEXT(RANDBETWEEN(20,99999),REPT("0",RANDBETWEEN(4,10))))</f>
        <v># 00045073</v>
      </c>
      <c r="S20" s="6" t="str">
        <f ca="1">_xlfn.CONCAT(
VLOOKUP(RANDBETWEEN(1,MAX(tbVAT_Numb[ItemNum])),tbVAT_Numb[],2,FALSE),TEXT(RANDBETWEEN(20,99999),REPT("0",RANDBETWEEN(4,10))))</f>
        <v>VIC-0000069944</v>
      </c>
      <c r="T20" s="6" t="str">
        <f ca="1">VLOOKUP(RANDBETWEEN(1,MAX(tbBank_Names[ItemNum])),tbBank_Names[],2,FALSE)</f>
        <v>Capitec</v>
      </c>
      <c r="U20" s="6" t="str">
        <f t="shared" ca="1" si="1"/>
        <v>198247000370</v>
      </c>
      <c r="V20" s="6" t="str">
        <f ca="1">VLOOKUP(RANDBETWEEN(1,MAX(tbCurrency[ItemNum])),tbCurrency[],2,FALSE)</f>
        <v>ZAR</v>
      </c>
      <c r="W20" s="6" t="e">
        <f ca="1">VLOOKUP(RANDBETWEEN(1,MAX(tbCurrencyExchange[ItemNum])),tbCurrencyExchange[],2,FALSE)</f>
        <v>#N/A</v>
      </c>
      <c r="X20" s="21" t="e">
        <f ca="1">VLOOKUP(RANDBETWEEN(1,MAX(tbCurrencyExchange[ItemNum])),tbCurrencyExchange[],4,FALSE)</f>
        <v>#N/A</v>
      </c>
      <c r="Y20" s="21">
        <f t="shared" ca="1" si="4"/>
        <v>6802428</v>
      </c>
      <c r="Z20" s="21">
        <f t="shared" ca="1" si="2"/>
        <v>5154291</v>
      </c>
      <c r="AA20" s="26">
        <f t="shared" ca="1" si="3"/>
        <v>481133</v>
      </c>
    </row>
    <row r="21" spans="1:27" x14ac:dyDescent="0.3">
      <c r="A21" s="5">
        <f t="shared" si="0"/>
        <v>20</v>
      </c>
      <c r="B21" s="6" t="str">
        <f ca="1">TEXT(RANDBETWEEN((DATE(2020,1,5)),(DATE(2023,12,23))), VLOOKUP(RANDBETWEEN(1,MAX(tbDate[ItemNum])),tbDate[],2,FALSE))</f>
        <v>10-Dec-2021</v>
      </c>
      <c r="C21" s="6" t="str">
        <f ca="1">_xlfn.CONCAT(
    VLOOKUP(RANDBETWEEN(1,MAX(tbInvoiceNO[ItemNum])),tbInvoiceNO[],2,FALSE),
    TEXT(RANDBETWEEN(20,99999),REPT("0",RANDBETWEEN(4,10))),
    CHAR(RANDBETWEEN(65,90)),
    CHAR(RANDBETWEEN(97,122)))</f>
        <v>INUMB_30047Jf</v>
      </c>
      <c r="D21" s="6" t="str">
        <f ca="1">_xlfn.CONCAT(VLOOKUP(RANDBETWEEN(1, MAX(tbContactDetails[ItemNum])), tbContactDetails[], 2, FALSE), " - ", TEXT(RANDBETWEEN(7000000, 9999999), " -000-0000"))</f>
        <v>060 -  -846-2306</v>
      </c>
      <c r="E21" s="6" t="str">
        <f ca="1">_xlfn.CONCAT(VLOOKUP(RANDBETWEEN(1, MAX(tbSenders_ContactDetails[ItemNum])), tbSenders_ContactDetails[], 2, FALSE), " - ", TEXT(RANDBETWEEN(7000000, 9999999), " -000-0000"))</f>
        <v>063 -  -942-0909</v>
      </c>
      <c r="F21" s="6" t="str">
        <f ca="1">VLOOKUP(RANDBETWEEN(1,MAX(tbSendersAddress[ItemNum])),tbSendersAddress[],2,FALSE)</f>
        <v>8 Atlantic Beach Drive,City of Cape Town</v>
      </c>
      <c r="G21" s="6" t="str">
        <f ca="1">VLOOKUP(RANDBETWEEN(1,MAX(tbSReceiversAddress8[ItemNum])),tbSReceiversAddress8[],2,FALSE)</f>
        <v>4406 Pilane Street,Soweto,</v>
      </c>
      <c r="H21" s="6" t="str">
        <f ca="1">_xlfn.CONCAT(
    VLOOKUP(RANDBETWEEN(1, MAX(tbPONumbers[ItemNum])), tbPONumbers[], 2, FALSE),
    TEXT(RANDBETWEEN(20, 99999), REPT("0", RANDBETWEEN(4, 10)))
)</f>
        <v>'PO No-93642</v>
      </c>
      <c r="I21" t="str">
        <f>DataGenerator!G24</f>
        <v>Netcare Garden City Hospital</v>
      </c>
      <c r="J21" s="6" t="str">
        <f>ItemsTable!A23</f>
        <v>Event Photography</v>
      </c>
      <c r="K21" s="6" t="str">
        <f>ItemsTable!B23</f>
        <v>Photography</v>
      </c>
      <c r="L21" s="40">
        <f ca="1">ItemsTable!C23</f>
        <v>583.44000000000005</v>
      </c>
      <c r="M21" s="6">
        <f ca="1">ItemsTable!D23</f>
        <v>9</v>
      </c>
      <c r="N21" s="6">
        <f ca="1">ItemsTable!E23</f>
        <v>489</v>
      </c>
      <c r="O21" s="21">
        <f ca="1">ItemsTable!F23</f>
        <v>228.35</v>
      </c>
      <c r="P21" s="21">
        <f ca="1">ItemsTable!G23</f>
        <v>7770.13</v>
      </c>
      <c r="Q21" t="str">
        <f>DataGenerator!K24</f>
        <v>Gemprint (Pty) Ltd</v>
      </c>
      <c r="R21" s="6" t="str">
        <f ca="1">_xlfn.CONCAT(
VLOOKUP(RANDBETWEEN(1,MAX(tbTaxNumb[ItemNum])),tbTaxNumb[],2,FALSE),TEXT(RANDBETWEEN(20,99999),REPT("0",RANDBETWEEN(4,10))))</f>
        <v># 57496</v>
      </c>
      <c r="S21" s="6" t="str">
        <f ca="1">_xlfn.CONCAT(
VLOOKUP(RANDBETWEEN(1,MAX(tbVAT_Numb[ItemNum])),tbVAT_Numb[],2,FALSE),TEXT(RANDBETWEEN(20,99999),REPT("0",RANDBETWEEN(4,10))))</f>
        <v>VAT ID:  68693</v>
      </c>
      <c r="T21" s="6" t="str">
        <f ca="1">VLOOKUP(RANDBETWEEN(1,MAX(tbBank_Names[ItemNum])),tbBank_Names[],2,FALSE)</f>
        <v>Capitec</v>
      </c>
      <c r="U21" s="6" t="str">
        <f t="shared" ca="1" si="1"/>
        <v>573038000370</v>
      </c>
      <c r="V21" s="6" t="str">
        <f ca="1">VLOOKUP(RANDBETWEEN(1,MAX(tbCurrency[ItemNum])),tbCurrency[],2,FALSE)</f>
        <v>GBP</v>
      </c>
      <c r="W21" s="6" t="e">
        <f ca="1">VLOOKUP(RANDBETWEEN(1,MAX(tbCurrencyExchange[ItemNum])),tbCurrencyExchange[],2,FALSE)</f>
        <v>#N/A</v>
      </c>
      <c r="X21" s="21" t="e">
        <f ca="1">VLOOKUP(RANDBETWEEN(1,MAX(tbCurrencyExchange[ItemNum])),tbCurrencyExchange[],4,FALSE)</f>
        <v>#N/A</v>
      </c>
      <c r="Y21" s="21">
        <f t="shared" ca="1" si="4"/>
        <v>3482280.71</v>
      </c>
      <c r="Z21" s="21">
        <f t="shared" ca="1" si="2"/>
        <v>4147304</v>
      </c>
      <c r="AA21" s="26">
        <f t="shared" ca="1" si="3"/>
        <v>218011</v>
      </c>
    </row>
    <row r="22" spans="1:27" x14ac:dyDescent="0.3">
      <c r="A22" s="5">
        <f t="shared" si="0"/>
        <v>21</v>
      </c>
      <c r="B22" s="6" t="str">
        <f ca="1">TEXT(RANDBETWEEN((DATE(2020,1,5)),(DATE(2023,12,23))), VLOOKUP(RANDBETWEEN(1,MAX(tbDate[ItemNum])),tbDate[],2,FALSE))</f>
        <v>31/10/23</v>
      </c>
      <c r="C22" s="6" t="str">
        <f ca="1">_xlfn.CONCAT(
    VLOOKUP(RANDBETWEEN(1,MAX(tbInvoiceNO[ItemNum])),tbInvoiceNO[],2,FALSE),
    TEXT(RANDBETWEEN(20,99999),REPT("0",RANDBETWEEN(4,10))),
    CHAR(RANDBETWEEN(65,90)),
    CHAR(RANDBETWEEN(97,122)))</f>
        <v>#000058736Pe</v>
      </c>
      <c r="D22" s="6" t="str">
        <f ca="1">_xlfn.CONCAT(VLOOKUP(RANDBETWEEN(1, MAX(tbContactDetails[ItemNum])), tbContactDetails[], 2, FALSE), " - ", TEXT(RANDBETWEEN(7000000, 9999999), " -000-0000"))</f>
        <v>095 -  -781-7520</v>
      </c>
      <c r="E22" s="6" t="str">
        <f ca="1">_xlfn.CONCAT(VLOOKUP(RANDBETWEEN(1, MAX(tbSenders_ContactDetails[ItemNum])), tbSenders_ContactDetails[], 2, FALSE), " - ", TEXT(RANDBETWEEN(7000000, 9999999), " -000-0000"))</f>
        <v>071 -  -974-0512</v>
      </c>
      <c r="F22" s="6" t="str">
        <f ca="1">VLOOKUP(RANDBETWEEN(1,MAX(tbSendersAddress[ItemNum])),tbSendersAddress[],2,FALSE)</f>
        <v>32 Denne Crescent,Western Cape,7347</v>
      </c>
      <c r="G22" s="6" t="str">
        <f ca="1">VLOOKUP(RANDBETWEEN(1,MAX(tbSReceiversAddress8[ItemNum])),tbSReceiversAddress8[],2,FALSE)</f>
        <v>23 Martin Close,2054</v>
      </c>
      <c r="H22" s="6" t="str">
        <f ca="1">_xlfn.CONCAT(
    VLOOKUP(RANDBETWEEN(1, MAX(tbPONumbers[ItemNum])), tbPONumbers[], 2, FALSE),
    TEXT(RANDBETWEEN(20, 99999), REPT("0", RANDBETWEEN(4, 10)))
)</f>
        <v>PO_TO-5044</v>
      </c>
      <c r="I22" t="str">
        <f>DataGenerator!G25</f>
        <v>Nextec Advisory Services (PL) (In Liquidation)</v>
      </c>
      <c r="J22" s="6" t="str">
        <f>ItemsTable!A24</f>
        <v>Business Cards</v>
      </c>
      <c r="K22" s="6" t="str">
        <f>ItemsTable!B24</f>
        <v>Graphic Design</v>
      </c>
      <c r="L22" s="40">
        <f ca="1">ItemsTable!C24</f>
        <v>825.52</v>
      </c>
      <c r="M22" s="6">
        <f ca="1">ItemsTable!D24</f>
        <v>10</v>
      </c>
      <c r="N22" s="6">
        <f ca="1">ItemsTable!E24</f>
        <v>20</v>
      </c>
      <c r="O22" s="21">
        <f ca="1">ItemsTable!F24</f>
        <v>245.2</v>
      </c>
      <c r="P22" s="21">
        <f ca="1">ItemsTable!G24</f>
        <v>8703.7099999999991</v>
      </c>
      <c r="Q22" t="str">
        <f>DataGenerator!K25</f>
        <v>Zamlinx</v>
      </c>
      <c r="R22" s="6" t="str">
        <f ca="1">_xlfn.CONCAT(
VLOOKUP(RANDBETWEEN(1,MAX(tbTaxNumb[ItemNum])),tbTaxNumb[],2,FALSE),TEXT(RANDBETWEEN(20,99999),REPT("0",RANDBETWEEN(4,10))))</f>
        <v>#CRN - 79627</v>
      </c>
      <c r="S22" s="6" t="str">
        <f ca="1">_xlfn.CONCAT(
VLOOKUP(RANDBETWEEN(1,MAX(tbVAT_Numb[ItemNum])),tbVAT_Numb[],2,FALSE),TEXT(RANDBETWEEN(20,99999),REPT("0",RANDBETWEEN(4,10))))</f>
        <v>VAT #_62263</v>
      </c>
      <c r="T22" s="6" t="str">
        <f ca="1">VLOOKUP(RANDBETWEEN(1,MAX(tbBank_Names[ItemNum])),tbBank_Names[],2,FALSE)</f>
        <v>ABSA</v>
      </c>
      <c r="U22" s="6" t="str">
        <f t="shared" ca="1" si="1"/>
        <v>116174000370</v>
      </c>
      <c r="V22" s="6" t="str">
        <f ca="1">VLOOKUP(RANDBETWEEN(1,MAX(tbCurrency[ItemNum])),tbCurrency[],2,FALSE)</f>
        <v>JPY</v>
      </c>
      <c r="W22" s="6" t="e">
        <f ca="1">VLOOKUP(RANDBETWEEN(1,MAX(tbCurrencyExchange[ItemNum])),tbCurrencyExchange[],2,FALSE)</f>
        <v>#N/A</v>
      </c>
      <c r="X22" s="21" t="e">
        <f ca="1">VLOOKUP(RANDBETWEEN(1,MAX(tbCurrencyExchange[ItemNum])),tbCurrencyExchange[],4,FALSE)</f>
        <v>#N/A</v>
      </c>
      <c r="Y22" s="21">
        <f t="shared" ca="1" si="4"/>
        <v>7040269.3200000003</v>
      </c>
      <c r="Z22" s="21">
        <f t="shared" ca="1" si="2"/>
        <v>3250468</v>
      </c>
      <c r="AA22" s="26">
        <f t="shared" ca="1" si="3"/>
        <v>2080</v>
      </c>
    </row>
    <row r="23" spans="1:27" x14ac:dyDescent="0.3">
      <c r="A23" s="5">
        <f t="shared" si="0"/>
        <v>22</v>
      </c>
      <c r="B23" s="6" t="str">
        <f ca="1">TEXT(RANDBETWEEN((DATE(2020,1,5)),(DATE(2023,12,23))), VLOOKUP(RANDBETWEEN(1,MAX(tbDate[ItemNum])),tbDate[],2,FALSE))</f>
        <v>10 Jan-2020</v>
      </c>
      <c r="C23" s="6" t="str">
        <f ca="1">_xlfn.CONCAT(
    VLOOKUP(RANDBETWEEN(1,MAX(tbInvoiceNO[ItemNum])),tbInvoiceNO[],2,FALSE),
    TEXT(RANDBETWEEN(20,99999),REPT("0",RANDBETWEEN(4,10))),
    CHAR(RANDBETWEEN(65,90)),
    CHAR(RANDBETWEEN(97,122)))</f>
        <v>##0018401Zx</v>
      </c>
      <c r="D23" s="6" t="str">
        <f ca="1">_xlfn.CONCAT(VLOOKUP(RANDBETWEEN(1, MAX(tbContactDetails[ItemNum])), tbContactDetails[], 2, FALSE), " - ", TEXT(RANDBETWEEN(7000000, 9999999), " -000-0000"))</f>
        <v>080 -  -741-8788</v>
      </c>
      <c r="E23" s="6" t="str">
        <f ca="1">_xlfn.CONCAT(VLOOKUP(RANDBETWEEN(1, MAX(tbSenders_ContactDetails[ItemNum])), tbSenders_ContactDetails[], 2, FALSE), " - ", TEXT(RANDBETWEEN(7000000, 9999999), " -000-0000"))</f>
        <v>021 -  -753-8763</v>
      </c>
      <c r="F23" s="6" t="str">
        <f ca="1">VLOOKUP(RANDBETWEEN(1,MAX(tbSendersAddress[ItemNum])),tbSendersAddress[],2,FALSE)</f>
        <v>8 Atlantic Beach Drive,City of Cape Town</v>
      </c>
      <c r="G23" s="6" t="str">
        <f ca="1">VLOOKUP(RANDBETWEEN(1,MAX(tbSReceiversAddress8[ItemNum])),tbSReceiversAddress8[],2,FALSE)</f>
        <v>53 Brunton Circle,1645</v>
      </c>
      <c r="H23" s="6" t="str">
        <f ca="1">_xlfn.CONCAT(
    VLOOKUP(RANDBETWEEN(1, MAX(tbPONumbers[ItemNum])), tbPONumbers[], 2, FALSE),
    TEXT(RANDBETWEEN(20, 99999), REPT("0", RANDBETWEEN(4, 10)))
)</f>
        <v>#@_95077</v>
      </c>
      <c r="I23" t="str">
        <f>DataGenerator!G26</f>
        <v>Novartis Pharma AG</v>
      </c>
      <c r="J23" s="6" t="str">
        <f>ItemsTable!A25</f>
        <v>Asian Fusion Catering</v>
      </c>
      <c r="K23" s="6" t="str">
        <f>ItemsTable!B25</f>
        <v>Themed Catering Services</v>
      </c>
      <c r="L23" s="40">
        <f ca="1">ItemsTable!C25</f>
        <v>679.22</v>
      </c>
      <c r="M23" s="6">
        <f ca="1">ItemsTable!D25</f>
        <v>3</v>
      </c>
      <c r="N23" s="6">
        <f ca="1">ItemsTable!E25</f>
        <v>467</v>
      </c>
      <c r="O23" s="21">
        <f ca="1">ItemsTable!F25</f>
        <v>678.12</v>
      </c>
      <c r="P23" s="21">
        <f ca="1">ItemsTable!G25</f>
        <v>2352.0500000000002</v>
      </c>
      <c r="Q23" t="str">
        <f>DataGenerator!K26</f>
        <v>Mama Lisa Workshop Restaurant (Pty) Ltd</v>
      </c>
      <c r="R23" s="6" t="str">
        <f ca="1">_xlfn.CONCAT(
VLOOKUP(RANDBETWEEN(1,MAX(tbTaxNumb[ItemNum])),tbTaxNumb[],2,FALSE),TEXT(RANDBETWEEN(20,99999),REPT("0",RANDBETWEEN(4,10))))</f>
        <v>## -0000035765</v>
      </c>
      <c r="S23" s="6" t="str">
        <f ca="1">_xlfn.CONCAT(
VLOOKUP(RANDBETWEEN(1,MAX(tbVAT_Numb[ItemNum])),tbVAT_Numb[],2,FALSE),TEXT(RANDBETWEEN(20,99999),REPT("0",RANDBETWEEN(4,10))))</f>
        <v>#VRN_ 000099491</v>
      </c>
      <c r="T23" s="6" t="str">
        <f ca="1">VLOOKUP(RANDBETWEEN(1,MAX(tbBank_Names[ItemNum])),tbBank_Names[],2,FALSE)</f>
        <v>Standard Bank</v>
      </c>
      <c r="U23" s="6" t="str">
        <f t="shared" ca="1" si="1"/>
        <v>49403659102</v>
      </c>
      <c r="V23" s="6" t="str">
        <f ca="1">VLOOKUP(RANDBETWEEN(1,MAX(tbCurrency[ItemNum])),tbCurrency[],2,FALSE)</f>
        <v>ZAR</v>
      </c>
      <c r="W23" s="6" t="e">
        <f ca="1">VLOOKUP(RANDBETWEEN(1,MAX(tbCurrencyExchange[ItemNum])),tbCurrencyExchange[],2,FALSE)</f>
        <v>#N/A</v>
      </c>
      <c r="X23" s="21" t="e">
        <f ca="1">VLOOKUP(RANDBETWEEN(1,MAX(tbCurrencyExchange[ItemNum])),tbCurrencyExchange[],4,FALSE)</f>
        <v>#N/A</v>
      </c>
      <c r="Y23" s="21">
        <f t="shared" ca="1" si="4"/>
        <v>255456</v>
      </c>
      <c r="Z23" s="21">
        <f t="shared" ca="1" si="2"/>
        <v>4792779.7699999996</v>
      </c>
      <c r="AA23" s="26">
        <f t="shared" ca="1" si="3"/>
        <v>272585</v>
      </c>
    </row>
    <row r="24" spans="1:27" x14ac:dyDescent="0.3">
      <c r="A24" s="5">
        <f t="shared" si="0"/>
        <v>23</v>
      </c>
      <c r="B24" s="6" t="str">
        <f ca="1">TEXT(RANDBETWEEN((DATE(2020,1,5)),(DATE(2023,12,23))), VLOOKUP(RANDBETWEEN(1,MAX(tbDate[ItemNum])),tbDate[],2,FALSE))</f>
        <v>Jul 03, 23</v>
      </c>
      <c r="C24" s="6" t="str">
        <f ca="1">_xlfn.CONCAT(
    VLOOKUP(RANDBETWEEN(1,MAX(tbInvoiceNO[ItemNum])),tbInvoiceNO[],2,FALSE),
    TEXT(RANDBETWEEN(20,99999),REPT("0",RANDBETWEEN(4,10))),
    CHAR(RANDBETWEEN(65,90)),
    CHAR(RANDBETWEEN(97,122)))</f>
        <v>INVOICE:065078Km</v>
      </c>
      <c r="D24" s="6" t="str">
        <f ca="1">_xlfn.CONCAT(VLOOKUP(RANDBETWEEN(1, MAX(tbContactDetails[ItemNum])), tbContactDetails[], 2, FALSE), " - ", TEXT(RANDBETWEEN(7000000, 9999999), " -000-0000"))</f>
        <v>071 -  -815-4382</v>
      </c>
      <c r="E24" s="6" t="str">
        <f ca="1">_xlfn.CONCAT(VLOOKUP(RANDBETWEEN(1, MAX(tbSenders_ContactDetails[ItemNum])), tbSenders_ContactDetails[], 2, FALSE), " - ", TEXT(RANDBETWEEN(7000000, 9999999), " -000-0000"))</f>
        <v>084 -  -966-6280</v>
      </c>
      <c r="F24" s="6" t="str">
        <f ca="1">VLOOKUP(RANDBETWEEN(1,MAX(tbSendersAddress[ItemNum])),tbSendersAddress[],2,FALSE)</f>
        <v>Athlone, Cape Town,7764</v>
      </c>
      <c r="G24" s="6" t="str">
        <f ca="1">VLOOKUP(RANDBETWEEN(1,MAX(tbSReceiversAddress8[ItemNum])),tbSReceiversAddress8[],2,FALSE)</f>
        <v>Sheetmetal Crafts, 28 Ffennell Road</v>
      </c>
      <c r="H24" s="6" t="str">
        <f ca="1">_xlfn.CONCAT(
    VLOOKUP(RANDBETWEEN(1, MAX(tbPONumbers[ItemNum])), tbPONumbers[], 2, FALSE),
    TEXT(RANDBETWEEN(20, 99999), REPT("0", RANDBETWEEN(4, 10)))
)</f>
        <v>PON-0000069366</v>
      </c>
      <c r="I24" t="str">
        <f>DataGenerator!G27</f>
        <v>Pazozone (Pty) Ltd</v>
      </c>
      <c r="J24" s="6" t="str">
        <f>ItemsTable!A26</f>
        <v>A5 Flyers</v>
      </c>
      <c r="K24" s="6" t="str">
        <f>ItemsTable!B26</f>
        <v>Printing Services</v>
      </c>
      <c r="L24" s="40">
        <f ca="1">ItemsTable!C26</f>
        <v>452.14</v>
      </c>
      <c r="M24" s="6">
        <f ca="1">ItemsTable!D26</f>
        <v>4</v>
      </c>
      <c r="N24" s="6">
        <f ca="1">ItemsTable!E26</f>
        <v>132</v>
      </c>
      <c r="O24" s="21">
        <f ca="1">ItemsTable!F26</f>
        <v>153.63</v>
      </c>
      <c r="P24" s="21">
        <f ca="1">ItemsTable!G26</f>
        <v>4695.29</v>
      </c>
      <c r="Q24" t="str">
        <f>DataGenerator!K27</f>
        <v>Old Mutual Life Assurance Company (SA) Ltd</v>
      </c>
      <c r="R24" s="6" t="str">
        <f ca="1">_xlfn.CONCAT(
VLOOKUP(RANDBETWEEN(1,MAX(tbTaxNumb[ItemNum])),tbTaxNumb[],2,FALSE),TEXT(RANDBETWEEN(20,99999),REPT("0",RANDBETWEEN(4,10))))</f>
        <v>Tax _Num_0043210</v>
      </c>
      <c r="S24" s="6" t="str">
        <f ca="1">_xlfn.CONCAT(
VLOOKUP(RANDBETWEEN(1,MAX(tbVAT_Numb[ItemNum])),tbVAT_Numb[],2,FALSE),TEXT(RANDBETWEEN(20,99999),REPT("0",RANDBETWEEN(4,10))))</f>
        <v>#VAT48874</v>
      </c>
      <c r="T24" s="6" t="str">
        <f ca="1">VLOOKUP(RANDBETWEEN(1,MAX(tbBank_Names[ItemNum])),tbBank_Names[],2,FALSE)</f>
        <v>Discovery</v>
      </c>
      <c r="U24" s="6" t="str">
        <f t="shared" ca="1" si="1"/>
        <v>87213993683</v>
      </c>
      <c r="V24" s="6" t="str">
        <f ca="1">VLOOKUP(RANDBETWEEN(1,MAX(tbCurrency[ItemNum])),tbCurrency[],2,FALSE)</f>
        <v>EUR</v>
      </c>
      <c r="W24" s="6" t="e" vm="3">
        <f ca="1">VLOOKUP(RANDBETWEEN(1,MAX(tbCurrencyExchange[ItemNum])),tbCurrencyExchange[],2,FALSE)</f>
        <v>#VALUE!</v>
      </c>
      <c r="X24" s="21" t="e">
        <f ca="1">VLOOKUP(RANDBETWEEN(1,MAX(tbCurrencyExchange[ItemNum])),tbCurrencyExchange[],4,FALSE)</f>
        <v>#N/A</v>
      </c>
      <c r="Y24" s="21">
        <f t="shared" ca="1" si="4"/>
        <v>9004379</v>
      </c>
      <c r="Z24" s="21">
        <f t="shared" ca="1" si="2"/>
        <v>2334106</v>
      </c>
      <c r="AA24" s="26">
        <f t="shared" ca="1" si="3"/>
        <v>985570</v>
      </c>
    </row>
    <row r="25" spans="1:27" x14ac:dyDescent="0.3">
      <c r="A25" s="5">
        <f t="shared" si="0"/>
        <v>24</v>
      </c>
      <c r="B25" s="6" t="str">
        <f ca="1">TEXT(RANDBETWEEN((DATE(2020,1,5)),(DATE(2023,12,23))), VLOOKUP(RANDBETWEEN(1,MAX(tbDate[ItemNum])),tbDate[],2,FALSE))</f>
        <v>07-26-2022</v>
      </c>
      <c r="C25" s="6" t="str">
        <f ca="1">_xlfn.CONCAT(
    VLOOKUP(RANDBETWEEN(1,MAX(tbInvoiceNO[ItemNum])),tbInvoiceNO[],2,FALSE),
    TEXT(RANDBETWEEN(20,99999),REPT("0",RANDBETWEEN(4,10))),
    CHAR(RANDBETWEEN(65,90)),
    CHAR(RANDBETWEEN(97,122)))</f>
        <v>#0000038235Rh</v>
      </c>
      <c r="D25" s="6" t="str">
        <f ca="1">_xlfn.CONCAT(VLOOKUP(RANDBETWEEN(1, MAX(tbContactDetails[ItemNum])), tbContactDetails[], 2, FALSE), " - ", TEXT(RANDBETWEEN(7000000, 9999999), " -000-0000"))</f>
        <v>071 -  -974-3368</v>
      </c>
      <c r="E25" s="6" t="str">
        <f ca="1">_xlfn.CONCAT(VLOOKUP(RANDBETWEEN(1, MAX(tbSenders_ContactDetails[ItemNum])), tbSenders_ContactDetails[], 2, FALSE), " - ", TEXT(RANDBETWEEN(7000000, 9999999), " -000-0000"))</f>
        <v>071 -  -936-7226</v>
      </c>
      <c r="F25" s="6" t="str">
        <f ca="1">VLOOKUP(RANDBETWEEN(1,MAX(tbSendersAddress[ItemNum])),tbSendersAddress[],2,FALSE)</f>
        <v>32 Denne Crescent,Western Cape,7347</v>
      </c>
      <c r="G25" s="6" t="str">
        <f ca="1">VLOOKUP(RANDBETWEEN(1,MAX(tbSReceiversAddress8[ItemNum])),tbSReceiversAddress8[],2,FALSE)</f>
        <v>14 Bonanza Street,Gauteng,6442</v>
      </c>
      <c r="H25" s="6" t="str">
        <f ca="1">_xlfn.CONCAT(
    VLOOKUP(RANDBETWEEN(1, MAX(tbPONumbers[ItemNum])), tbPONumbers[], 2, FALSE),
    TEXT(RANDBETWEEN(20, 99999), REPT("0", RANDBETWEEN(4, 10)))
)</f>
        <v>PO_NUM_0027289</v>
      </c>
      <c r="I25" t="str">
        <f>DataGenerator!G28</f>
        <v>Pioneer Hi-Bred RSA Pty Ltd</v>
      </c>
      <c r="J25" s="6" t="str">
        <f>ItemsTable!A27</f>
        <v>Financial Consulting</v>
      </c>
      <c r="K25" s="6" t="str">
        <f>ItemsTable!B27</f>
        <v>Consultation</v>
      </c>
      <c r="L25" s="40">
        <f ca="1">ItemsTable!C27</f>
        <v>267.32</v>
      </c>
      <c r="M25" s="6">
        <f ca="1">ItemsTable!D27</f>
        <v>3</v>
      </c>
      <c r="N25" s="6">
        <f ca="1">ItemsTable!E27</f>
        <v>200</v>
      </c>
      <c r="O25" s="21">
        <f ca="1">ItemsTable!F27</f>
        <v>421.74</v>
      </c>
      <c r="P25" s="21">
        <f ca="1">ItemsTable!G27</f>
        <v>8082.35</v>
      </c>
      <c r="Q25" t="str">
        <f>DataGenerator!K28</f>
        <v>Global EntServ Solutions Galway Limited</v>
      </c>
      <c r="R25" s="6" t="str">
        <f ca="1">_xlfn.CONCAT(
VLOOKUP(RANDBETWEEN(1,MAX(tbTaxNumb[ItemNum])),tbTaxNumb[],2,FALSE),TEXT(RANDBETWEEN(20,99999),REPT("0",RANDBETWEEN(4,10))))</f>
        <v>##00045922</v>
      </c>
      <c r="S25" s="6" t="str">
        <f ca="1">_xlfn.CONCAT(
VLOOKUP(RANDBETWEEN(1,MAX(tbVAT_Numb[ItemNum])),tbVAT_Numb[],2,FALSE),TEXT(RANDBETWEEN(20,99999),REPT("0",RANDBETWEEN(4,10))))</f>
        <v>#VAT45644</v>
      </c>
      <c r="T25" s="6" t="str">
        <f ca="1">VLOOKUP(RANDBETWEEN(1,MAX(tbBank_Names[ItemNum])),tbBank_Names[],2,FALSE)</f>
        <v>Empty</v>
      </c>
      <c r="U25" s="6" t="str">
        <f t="shared" ca="1" si="1"/>
        <v>56444507188</v>
      </c>
      <c r="V25" s="6" t="str">
        <f ca="1">VLOOKUP(RANDBETWEEN(1,MAX(tbCurrency[ItemNum])),tbCurrency[],2,FALSE)</f>
        <v>JPY</v>
      </c>
      <c r="W25" s="6" t="e">
        <f ca="1">VLOOKUP(RANDBETWEEN(1,MAX(tbCurrencyExchange[ItemNum])),tbCurrencyExchange[],2,FALSE)</f>
        <v>#N/A</v>
      </c>
      <c r="X25" s="21" t="e">
        <f ca="1">VLOOKUP(RANDBETWEEN(1,MAX(tbCurrencyExchange[ItemNum])),tbCurrencyExchange[],4,FALSE)</f>
        <v>#N/A</v>
      </c>
      <c r="Y25" s="21">
        <f t="shared" ca="1" si="4"/>
        <v>2112365.34</v>
      </c>
      <c r="Z25" s="21">
        <f t="shared" ca="1" si="2"/>
        <v>4212051</v>
      </c>
      <c r="AA25" s="26">
        <f t="shared" ca="1" si="3"/>
        <v>795656</v>
      </c>
    </row>
    <row r="26" spans="1:27" x14ac:dyDescent="0.3">
      <c r="A26" s="5">
        <f t="shared" si="0"/>
        <v>25</v>
      </c>
      <c r="B26" s="6" t="str">
        <f ca="1">TEXT(RANDBETWEEN((DATE(2020,1,5)),(DATE(2023,12,23))), VLOOKUP(RANDBETWEEN(1,MAX(tbDate[ItemNum])),tbDate[],2,FALSE))</f>
        <v>26 May-2023</v>
      </c>
      <c r="C26" s="6" t="str">
        <f ca="1">_xlfn.CONCAT(
    VLOOKUP(RANDBETWEEN(1,MAX(tbInvoiceNO[ItemNum])),tbInvoiceNO[],2,FALSE),
    TEXT(RANDBETWEEN(20,99999),REPT("0",RANDBETWEEN(4,10))),
    CHAR(RANDBETWEEN(65,90)),
    CHAR(RANDBETWEEN(97,122)))</f>
        <v>##-0000036315Tn</v>
      </c>
      <c r="D26" s="6" t="str">
        <f ca="1">_xlfn.CONCAT(VLOOKUP(RANDBETWEEN(1, MAX(tbContactDetails[ItemNum])), tbContactDetails[], 2, FALSE), " - ", TEXT(RANDBETWEEN(7000000, 9999999), " -000-0000"))</f>
        <v>071 -  -753-4734</v>
      </c>
      <c r="E26" s="6" t="str">
        <f ca="1">_xlfn.CONCAT(VLOOKUP(RANDBETWEEN(1, MAX(tbSenders_ContactDetails[ItemNum])), tbSenders_ContactDetails[], 2, FALSE), " - ", TEXT(RANDBETWEEN(7000000, 9999999), " -000-0000"))</f>
        <v>+27 -  -983-8301</v>
      </c>
      <c r="F26" s="6" t="str">
        <f ca="1">VLOOKUP(RANDBETWEEN(1,MAX(tbSendersAddress[ItemNum])),tbSendersAddress[],2,FALSE)</f>
        <v>14 Bonanza Street,2092</v>
      </c>
      <c r="G26" s="6" t="str">
        <f ca="1">VLOOKUP(RANDBETWEEN(1,MAX(tbSReceiversAddress8[ItemNum])),tbSReceiversAddress8[],2,FALSE)</f>
        <v>14 Bonanza Street,Gauteng,6442</v>
      </c>
      <c r="H26" s="6" t="str">
        <f ca="1">_xlfn.CONCAT(
    VLOOKUP(RANDBETWEEN(1, MAX(tbPONumbers[ItemNum])), tbPONumbers[], 2, FALSE),
    TEXT(RANDBETWEEN(20, 99999), REPT("0", RANDBETWEEN(4, 10)))
)</f>
        <v>PO No.0000023931</v>
      </c>
      <c r="I26" t="str">
        <f>DataGenerator!G29</f>
        <v>Sanlam Life Insurance Ltd</v>
      </c>
      <c r="J26" s="6" t="str">
        <f>ItemsTable!A28</f>
        <v>Financial Consulting</v>
      </c>
      <c r="K26" s="6" t="str">
        <f>ItemsTable!B28</f>
        <v>Consultation</v>
      </c>
      <c r="L26" s="40">
        <f ca="1">ItemsTable!C28</f>
        <v>166.13</v>
      </c>
      <c r="M26" s="6">
        <f ca="1">ItemsTable!D28</f>
        <v>8</v>
      </c>
      <c r="N26" s="6">
        <f ca="1">ItemsTable!E28</f>
        <v>390</v>
      </c>
      <c r="O26" s="21">
        <f ca="1">ItemsTable!F28</f>
        <v>719.08</v>
      </c>
      <c r="P26" s="21">
        <f ca="1">ItemsTable!G28</f>
        <v>4857.54</v>
      </c>
      <c r="Q26" t="str">
        <f>DataGenerator!K29</f>
        <v>Liberty Group Limited</v>
      </c>
      <c r="R26" s="6" t="str">
        <f ca="1">_xlfn.CONCAT(
VLOOKUP(RANDBETWEEN(1,MAX(tbTaxNumb[ItemNum])),tbTaxNumb[],2,FALSE),TEXT(RANDBETWEEN(20,99999),REPT("0",RANDBETWEEN(4,10))))</f>
        <v>PAN:000086632</v>
      </c>
      <c r="S26" s="6" t="str">
        <f ca="1">_xlfn.CONCAT(
VLOOKUP(RANDBETWEEN(1,MAX(tbVAT_Numb[ItemNum])),tbVAT_Numb[],2,FALSE),TEXT(RANDBETWEEN(20,99999),REPT("0",RANDBETWEEN(4,10))))</f>
        <v>VIC-0000001330</v>
      </c>
      <c r="T26" s="6" t="str">
        <f ca="1">VLOOKUP(RANDBETWEEN(1,MAX(tbBank_Names[ItemNum])),tbBank_Names[],2,FALSE)</f>
        <v>FNB</v>
      </c>
      <c r="U26" s="6" t="str">
        <f t="shared" ca="1" si="1"/>
        <v>6405212</v>
      </c>
      <c r="V26" s="6" t="str">
        <f ca="1">VLOOKUP(RANDBETWEEN(1,MAX(tbCurrency[ItemNum])),tbCurrency[],2,FALSE)</f>
        <v>JPY</v>
      </c>
      <c r="W26" s="6" t="e">
        <f ca="1">VLOOKUP(RANDBETWEEN(1,MAX(tbCurrencyExchange[ItemNum])),tbCurrencyExchange[],2,FALSE)</f>
        <v>#N/A</v>
      </c>
      <c r="X26" s="21" t="e">
        <f ca="1">VLOOKUP(RANDBETWEEN(1,MAX(tbCurrencyExchange[ItemNum])),tbCurrencyExchange[],4,FALSE)</f>
        <v>#N/A</v>
      </c>
      <c r="Y26" s="21">
        <f t="shared" ca="1" si="4"/>
        <v>7706517</v>
      </c>
      <c r="Z26" s="21">
        <f t="shared" ca="1" si="2"/>
        <v>6965653</v>
      </c>
      <c r="AA26" s="26">
        <f t="shared" ca="1" si="3"/>
        <v>496291</v>
      </c>
    </row>
    <row r="27" spans="1:27" x14ac:dyDescent="0.3">
      <c r="A27" s="5">
        <f t="shared" si="0"/>
        <v>26</v>
      </c>
      <c r="B27" s="6" t="str">
        <f ca="1">TEXT(RANDBETWEEN((DATE(2020,1,5)),(DATE(2023,12,23))), VLOOKUP(RANDBETWEEN(1,MAX(tbDate[ItemNum])),tbDate[],2,FALSE))</f>
        <v>06-Apr-2020</v>
      </c>
      <c r="C27" s="6" t="str">
        <f ca="1">_xlfn.CONCAT(
    VLOOKUP(RANDBETWEEN(1,MAX(tbInvoiceNO[ItemNum])),tbInvoiceNO[],2,FALSE),
    TEXT(RANDBETWEEN(20,99999),REPT("0",RANDBETWEEN(4,10))),
    CHAR(RANDBETWEEN(65,90)),
    CHAR(RANDBETWEEN(97,122)))</f>
        <v>INVO: 021229Yw</v>
      </c>
      <c r="D27" s="6" t="str">
        <f ca="1">_xlfn.CONCAT(VLOOKUP(RANDBETWEEN(1, MAX(tbContactDetails[ItemNum])), tbContactDetails[], 2, FALSE), " - ", TEXT(RANDBETWEEN(7000000, 9999999), " -000-0000"))</f>
        <v>064 -  -794-7558</v>
      </c>
      <c r="E27" s="6" t="str">
        <f ca="1">_xlfn.CONCAT(VLOOKUP(RANDBETWEEN(1, MAX(tbSenders_ContactDetails[ItemNum])), tbSenders_ContactDetails[], 2, FALSE), " - ", TEXT(RANDBETWEEN(7000000, 9999999), " -000-0000"))</f>
        <v>+27 -  -850-6057</v>
      </c>
      <c r="F27" s="6" t="str">
        <f ca="1">VLOOKUP(RANDBETWEEN(1,MAX(tbSendersAddress[ItemNum])),tbSendersAddress[],2,FALSE)</f>
        <v>Pakalolo Table View, 14 Beach Boulevard,7433</v>
      </c>
      <c r="G27" s="6" t="str">
        <f ca="1">VLOOKUP(RANDBETWEEN(1,MAX(tbSReceiversAddress8[ItemNum])),tbSReceiversAddress8[],2,FALSE)</f>
        <v>406 Pilane Street,Hout Bay,7872</v>
      </c>
      <c r="H27" s="6" t="str">
        <f ca="1">_xlfn.CONCAT(
    VLOOKUP(RANDBETWEEN(1, MAX(tbPONumbers[ItemNum])), tbPONumbers[], 2, FALSE),
    TEXT(RANDBETWEEN(20, 99999), REPT("0", RANDBETWEEN(4, 10)))
)</f>
        <v>'PO No-70450</v>
      </c>
      <c r="I27" t="str">
        <f>DataGenerator!G30</f>
        <v>SITA SOC Ltd</v>
      </c>
      <c r="J27" s="6" t="str">
        <f>ItemsTable!A29</f>
        <v xml:space="preserve">Formal Sit-Down Dinner </v>
      </c>
      <c r="K27" s="6" t="str">
        <f>ItemsTable!B29</f>
        <v>Catering Services</v>
      </c>
      <c r="L27" s="40">
        <f ca="1">ItemsTable!C29</f>
        <v>542.14</v>
      </c>
      <c r="M27" s="6">
        <f ca="1">ItemsTable!D29</f>
        <v>8</v>
      </c>
      <c r="N27" s="6">
        <f ca="1">ItemsTable!E29</f>
        <v>170</v>
      </c>
      <c r="O27" s="21">
        <f ca="1">ItemsTable!F29</f>
        <v>72.099999999999994</v>
      </c>
      <c r="P27" s="21">
        <f ca="1">ItemsTable!G29</f>
        <v>7397.94</v>
      </c>
      <c r="Q27" t="str">
        <f>DataGenerator!K30</f>
        <v>Linyana &amp; Somacala Inc.</v>
      </c>
      <c r="R27" s="6" t="str">
        <f ca="1">_xlfn.CONCAT(
VLOOKUP(RANDBETWEEN(1,MAX(tbTaxNumb[ItemNum])),tbTaxNumb[],2,FALSE),TEXT(RANDBETWEEN(20,99999),REPT("0",RANDBETWEEN(4,10))))</f>
        <v>## -8602</v>
      </c>
      <c r="S27" s="6" t="str">
        <f ca="1">_xlfn.CONCAT(
VLOOKUP(RANDBETWEEN(1,MAX(tbVAT_Numb[ItemNum])),tbVAT_Numb[],2,FALSE),TEXT(RANDBETWEEN(20,99999),REPT("0",RANDBETWEEN(4,10))))</f>
        <v>#VRN_ 023222</v>
      </c>
      <c r="T27" s="6" t="str">
        <f ca="1">VLOOKUP(RANDBETWEEN(1,MAX(tbBank_Names[ItemNum])),tbBank_Names[],2,FALSE)</f>
        <v>ABSA</v>
      </c>
      <c r="U27" s="6" t="str">
        <f t="shared" ca="1" si="1"/>
        <v>43571327</v>
      </c>
      <c r="V27" s="6" t="str">
        <f ca="1">VLOOKUP(RANDBETWEEN(1,MAX(tbCurrency[ItemNum])),tbCurrency[],2,FALSE)</f>
        <v>EUR</v>
      </c>
      <c r="W27" s="6" t="e">
        <f ca="1">VLOOKUP(RANDBETWEEN(1,MAX(tbCurrencyExchange[ItemNum])),tbCurrencyExchange[],2,FALSE)</f>
        <v>#N/A</v>
      </c>
      <c r="X27" s="21" t="e">
        <f ca="1">VLOOKUP(RANDBETWEEN(1,MAX(tbCurrencyExchange[ItemNum])),tbCurrencyExchange[],4,FALSE)</f>
        <v>#N/A</v>
      </c>
      <c r="Y27" s="21">
        <f t="shared" ca="1" si="4"/>
        <v>7032173.1900000004</v>
      </c>
      <c r="Z27" s="21">
        <f t="shared" ca="1" si="2"/>
        <v>3025368.29</v>
      </c>
      <c r="AA27" s="26">
        <f t="shared" ca="1" si="3"/>
        <v>372910</v>
      </c>
    </row>
    <row r="28" spans="1:27" x14ac:dyDescent="0.3">
      <c r="A28" s="5">
        <f t="shared" si="0"/>
        <v>27</v>
      </c>
      <c r="B28" s="6" t="str">
        <f ca="1">TEXT(RANDBETWEEN((DATE(2020,1,5)),(DATE(2023,12,23))), VLOOKUP(RANDBETWEEN(1,MAX(tbDate[ItemNum])),tbDate[],2,FALSE))</f>
        <v>10-09-2021</v>
      </c>
      <c r="C28" s="6" t="str">
        <f ca="1">_xlfn.CONCAT(
    VLOOKUP(RANDBETWEEN(1,MAX(tbInvoiceNO[ItemNum])),tbInvoiceNO[],2,FALSE),
    TEXT(RANDBETWEEN(20,99999),REPT("0",RANDBETWEEN(4,10))),
    CHAR(RANDBETWEEN(65,90)),
    CHAR(RANDBETWEEN(97,122)))</f>
        <v>INUMB_00085845Gk</v>
      </c>
      <c r="D28" s="6" t="str">
        <f ca="1">_xlfn.CONCAT(VLOOKUP(RANDBETWEEN(1, MAX(tbContactDetails[ItemNum])), tbContactDetails[], 2, FALSE), " - ", TEXT(RANDBETWEEN(7000000, 9999999), " -000-0000"))</f>
        <v>068 -  -989-2300</v>
      </c>
      <c r="E28" s="6" t="str">
        <f ca="1">_xlfn.CONCAT(VLOOKUP(RANDBETWEEN(1, MAX(tbSenders_ContactDetails[ItemNum])), tbSenders_ContactDetails[], 2, FALSE), " - ", TEXT(RANDBETWEEN(7000000, 9999999), " -000-0000"))</f>
        <v>021 -  -894-6388</v>
      </c>
      <c r="F28" s="6" t="str">
        <f ca="1">VLOOKUP(RANDBETWEEN(1,MAX(tbSendersAddress[ItemNum])),tbSendersAddress[],2,FALSE)</f>
        <v>365 Ontdekkers Road,Roodepoort,Gauteng,1709</v>
      </c>
      <c r="G28" s="6" t="str">
        <f ca="1">VLOOKUP(RANDBETWEEN(1,MAX(tbSReceiversAddress8[ItemNum])),tbSReceiversAddress8[],2,FALSE)</f>
        <v>53 Brunton Circle,1645</v>
      </c>
      <c r="H28" s="6" t="str">
        <f ca="1">_xlfn.CONCAT(
    VLOOKUP(RANDBETWEEN(1, MAX(tbPONumbers[ItemNum])), tbPONumbers[], 2, FALSE),
    TEXT(RANDBETWEEN(20, 99999), REPT("0", RANDBETWEEN(4, 10)))
)</f>
        <v>PO No.00098278</v>
      </c>
      <c r="I28" t="str">
        <f>DataGenerator!G31</f>
        <v>Telkom SA (Pty) Ltd</v>
      </c>
      <c r="J28" s="6" t="str">
        <f>ItemsTable!A30</f>
        <v>Same-Day Delivery</v>
      </c>
      <c r="K28" s="6" t="str">
        <f>ItemsTable!B30</f>
        <v>Delivery Services</v>
      </c>
      <c r="L28" s="40">
        <f ca="1">ItemsTable!C30</f>
        <v>667.99</v>
      </c>
      <c r="M28" s="6">
        <f ca="1">ItemsTable!D30</f>
        <v>2</v>
      </c>
      <c r="N28" s="6">
        <f ca="1">ItemsTable!E30</f>
        <v>216</v>
      </c>
      <c r="O28" s="21">
        <f ca="1">ItemsTable!F30</f>
        <v>470.57</v>
      </c>
      <c r="P28" s="21">
        <f ca="1">ItemsTable!G30</f>
        <v>4761.76</v>
      </c>
      <c r="Q28" t="str">
        <f>DataGenerator!K31</f>
        <v>SANDOZ AG</v>
      </c>
      <c r="R28" s="6" t="str">
        <f ca="1">_xlfn.CONCAT(
VLOOKUP(RANDBETWEEN(1,MAX(tbTaxNumb[ItemNum])),tbTaxNumb[],2,FALSE),TEXT(RANDBETWEEN(20,99999),REPT("0",RANDBETWEEN(4,10))))</f>
        <v>Tax _Num_25789</v>
      </c>
      <c r="S28" s="6" t="str">
        <f ca="1">_xlfn.CONCAT(
VLOOKUP(RANDBETWEEN(1,MAX(tbVAT_Numb[ItemNum])),tbVAT_Numb[],2,FALSE),TEXT(RANDBETWEEN(20,99999),REPT("0",RANDBETWEEN(4,10))))</f>
        <v>'VAT Reg ID_023169</v>
      </c>
      <c r="T28" s="6" t="str">
        <f ca="1">VLOOKUP(RANDBETWEEN(1,MAX(tbBank_Names[ItemNum])),tbBank_Names[],2,FALSE)</f>
        <v>Capitec</v>
      </c>
      <c r="U28" s="6" t="str">
        <f t="shared" ca="1" si="1"/>
        <v>76119357</v>
      </c>
      <c r="V28" s="6" t="str">
        <f ca="1">VLOOKUP(RANDBETWEEN(1,MAX(tbCurrency[ItemNum])),tbCurrency[],2,FALSE)</f>
        <v>GBP</v>
      </c>
      <c r="W28" s="6" t="e">
        <f ca="1">VLOOKUP(RANDBETWEEN(1,MAX(tbCurrencyExchange[ItemNum])),tbCurrencyExchange[],2,FALSE)</f>
        <v>#N/A</v>
      </c>
      <c r="X28" s="21" t="e">
        <f ca="1">VLOOKUP(RANDBETWEEN(1,MAX(tbCurrencyExchange[ItemNum])),tbCurrencyExchange[],4,FALSE)</f>
        <v>#N/A</v>
      </c>
      <c r="Y28" s="21">
        <f t="shared" ca="1" si="4"/>
        <v>2635531.02</v>
      </c>
      <c r="Z28" s="21">
        <f t="shared" ca="1" si="2"/>
        <v>5209253</v>
      </c>
      <c r="AA28" s="26">
        <f t="shared" ca="1" si="3"/>
        <v>437189</v>
      </c>
    </row>
    <row r="29" spans="1:27" x14ac:dyDescent="0.3">
      <c r="A29" s="5">
        <f t="shared" si="0"/>
        <v>28</v>
      </c>
      <c r="B29" s="6" t="str">
        <f ca="1">TEXT(RANDBETWEEN((DATE(2020,1,5)),(DATE(2023,12,23))), VLOOKUP(RANDBETWEEN(1,MAX(tbDate[ItemNum])),tbDate[],2,FALSE))</f>
        <v>20 Oct-2021</v>
      </c>
      <c r="C29" s="6" t="str">
        <f ca="1">_xlfn.CONCAT(
    VLOOKUP(RANDBETWEEN(1,MAX(tbInvoiceNO[ItemNum])),tbInvoiceNO[],2,FALSE),
    TEXT(RANDBETWEEN(20,99999),REPT("0",RANDBETWEEN(4,10))),
    CHAR(RANDBETWEEN(65,90)),
    CHAR(RANDBETWEEN(97,122)))</f>
        <v>#NUMB- 0000048284Dm</v>
      </c>
      <c r="D29" s="6" t="str">
        <f ca="1">_xlfn.CONCAT(VLOOKUP(RANDBETWEEN(1, MAX(tbContactDetails[ItemNum])), tbContactDetails[], 2, FALSE), " - ", TEXT(RANDBETWEEN(7000000, 9999999), " -000-0000"))</f>
        <v>065 -  -987-0688</v>
      </c>
      <c r="E29" s="6" t="str">
        <f ca="1">_xlfn.CONCAT(VLOOKUP(RANDBETWEEN(1, MAX(tbSenders_ContactDetails[ItemNum])), tbSenders_ContactDetails[], 2, FALSE), " - ", TEXT(RANDBETWEEN(7000000, 9999999), " -000-0000"))</f>
        <v>060 -  -958-3781</v>
      </c>
      <c r="F29" s="6" t="str">
        <f ca="1">VLOOKUP(RANDBETWEEN(1,MAX(tbSendersAddress[ItemNum])),tbSendersAddress[],2,FALSE)</f>
        <v>365 Ontdekkers Road,Roodepoort,Gauteng,1709</v>
      </c>
      <c r="G29" s="6" t="str">
        <f ca="1">VLOOKUP(RANDBETWEEN(1,MAX(tbSReceiversAddress8[ItemNum])),tbSReceiversAddress8[],2,FALSE)</f>
        <v>14 Bonanza Street,Gauteng,6442</v>
      </c>
      <c r="H29" s="6" t="str">
        <f ca="1">_xlfn.CONCAT(
    VLOOKUP(RANDBETWEEN(1, MAX(tbPONumbers[ItemNum])), tbPONumbers[], 2, FALSE),
    TEXT(RANDBETWEEN(20, 99999), REPT("0", RANDBETWEEN(4, 10)))
)</f>
        <v># 0025360</v>
      </c>
      <c r="I29" t="str">
        <f>DataGenerator!G32</f>
        <v>The Services Seta</v>
      </c>
      <c r="J29" s="6" t="str">
        <f>ItemsTable!A31</f>
        <v>USB</v>
      </c>
      <c r="K29" s="6" t="str">
        <f>ItemsTable!B31</f>
        <v>Graphic Design</v>
      </c>
      <c r="L29" s="40">
        <f ca="1">ItemsTable!C31</f>
        <v>104.24</v>
      </c>
      <c r="M29" s="6">
        <f ca="1">ItemsTable!D31</f>
        <v>11</v>
      </c>
      <c r="N29" s="6">
        <f ca="1">ItemsTable!E31</f>
        <v>67</v>
      </c>
      <c r="O29" s="21">
        <f ca="1">ItemsTable!F31</f>
        <v>552.41999999999996</v>
      </c>
      <c r="P29" s="21">
        <f ca="1">ItemsTable!G31</f>
        <v>6720.49</v>
      </c>
      <c r="Q29" t="str">
        <f>DataGenerator!K32</f>
        <v>Norman Wink Stephens</v>
      </c>
      <c r="R29" s="6" t="str">
        <f ca="1">_xlfn.CONCAT(
VLOOKUP(RANDBETWEEN(1,MAX(tbTaxNumb[ItemNum])),tbTaxNumb[],2,FALSE),TEXT(RANDBETWEEN(20,99999),REPT("0",RANDBETWEEN(4,10))))</f>
        <v>TRN: 0003324</v>
      </c>
      <c r="S29" s="6" t="str">
        <f ca="1">_xlfn.CONCAT(
VLOOKUP(RANDBETWEEN(1,MAX(tbVAT_Numb[ItemNum])),tbVAT_Numb[],2,FALSE),TEXT(RANDBETWEEN(20,99999),REPT("0",RANDBETWEEN(4,10))))</f>
        <v>VRN - 0000039045</v>
      </c>
      <c r="T29" s="6" t="str">
        <f ca="1">VLOOKUP(RANDBETWEEN(1,MAX(tbBank_Names[ItemNum])),tbBank_Names[],2,FALSE)</f>
        <v>Empty</v>
      </c>
      <c r="U29" s="6" t="str">
        <f t="shared" ca="1" si="1"/>
        <v>406922000370</v>
      </c>
      <c r="V29" s="6" t="str">
        <f ca="1">VLOOKUP(RANDBETWEEN(1,MAX(tbCurrency[ItemNum])),tbCurrency[],2,FALSE)</f>
        <v>JPY</v>
      </c>
      <c r="W29" s="6" t="e">
        <f ca="1">VLOOKUP(RANDBETWEEN(1,MAX(tbCurrencyExchange[ItemNum])),tbCurrencyExchange[],2,FALSE)</f>
        <v>#N/A</v>
      </c>
      <c r="X29" s="21">
        <f ca="1">VLOOKUP(RANDBETWEEN(1,MAX(tbCurrencyExchange[ItemNum])),tbCurrencyExchange[],4,FALSE)</f>
        <v>1E-4</v>
      </c>
      <c r="Y29" s="21">
        <f t="shared" ca="1" si="4"/>
        <v>271384.61</v>
      </c>
      <c r="Z29" s="21">
        <f t="shared" ca="1" si="2"/>
        <v>4035579</v>
      </c>
      <c r="AA29" s="26">
        <f t="shared" ca="1" si="3"/>
        <v>800053</v>
      </c>
    </row>
    <row r="30" spans="1:27" x14ac:dyDescent="0.3">
      <c r="A30" s="5">
        <f t="shared" si="0"/>
        <v>29</v>
      </c>
      <c r="B30" s="6" t="str">
        <f ca="1">TEXT(RANDBETWEEN((DATE(2020,1,5)),(DATE(2023,12,23))), VLOOKUP(RANDBETWEEN(1,MAX(tbDate[ItemNum])),tbDate[],2,FALSE))</f>
        <v>28 Dec 22</v>
      </c>
      <c r="C30" s="6" t="str">
        <f ca="1">_xlfn.CONCAT(
    VLOOKUP(RANDBETWEEN(1,MAX(tbInvoiceNO[ItemNum])),tbInvoiceNO[],2,FALSE),
    TEXT(RANDBETWEEN(20,99999),REPT("0",RANDBETWEEN(4,10))),
    CHAR(RANDBETWEEN(65,90)),
    CHAR(RANDBETWEEN(97,122)))</f>
        <v>INVOICE:0000043510Mt</v>
      </c>
      <c r="D30" s="6" t="str">
        <f ca="1">_xlfn.CONCAT(VLOOKUP(RANDBETWEEN(1, MAX(tbContactDetails[ItemNum])), tbContactDetails[], 2, FALSE), " - ", TEXT(RANDBETWEEN(7000000, 9999999), " -000-0000"))</f>
        <v>015 -  -716-0179</v>
      </c>
      <c r="E30" s="6" t="str">
        <f ca="1">_xlfn.CONCAT(VLOOKUP(RANDBETWEEN(1, MAX(tbSenders_ContactDetails[ItemNum])), tbSenders_ContactDetails[], 2, FALSE), " - ", TEXT(RANDBETWEEN(7000000, 9999999), " -000-0000"))</f>
        <v>011 -  -805-3515</v>
      </c>
      <c r="F30" s="6" t="str">
        <f ca="1">VLOOKUP(RANDBETWEEN(1,MAX(tbSendersAddress[ItemNum])),tbSendersAddress[],2,FALSE)</f>
        <v>365 Ontdekkers Road,Roodepoort,Gauteng,1709</v>
      </c>
      <c r="G30" s="6" t="str">
        <f ca="1">VLOOKUP(RANDBETWEEN(1,MAX(tbSReceiversAddress8[ItemNum])),tbSReceiversAddress8[],2,FALSE)</f>
        <v>11 Westcliff Drive,Johannesburg</v>
      </c>
      <c r="H30" s="6" t="str">
        <f ca="1">_xlfn.CONCAT(
    VLOOKUP(RANDBETWEEN(1, MAX(tbPONumbers[ItemNum])), tbPONumbers[], 2, FALSE),
    TEXT(RANDBETWEEN(20, 99999), REPT("0", RANDBETWEEN(4, 10)))
)</f>
        <v>NUM-42771</v>
      </c>
      <c r="I30" t="str">
        <f>DataGenerator!G33</f>
        <v>UMICORE CATALYST SA ( PTY) LTD</v>
      </c>
      <c r="J30" s="6" t="str">
        <f>ItemsTable!A32</f>
        <v>Armed Security Guard</v>
      </c>
      <c r="K30" s="6" t="str">
        <f>ItemsTable!B32</f>
        <v>Security Services</v>
      </c>
      <c r="L30" s="40">
        <f ca="1">ItemsTable!C32</f>
        <v>17.690000000000001</v>
      </c>
      <c r="M30" s="6">
        <f ca="1">ItemsTable!D32</f>
        <v>9</v>
      </c>
      <c r="N30" s="6">
        <f ca="1">ItemsTable!E32</f>
        <v>140</v>
      </c>
      <c r="O30" s="21">
        <f ca="1">ItemsTable!F32</f>
        <v>525.25</v>
      </c>
      <c r="P30" s="21">
        <f ca="1">ItemsTable!G32</f>
        <v>411.01</v>
      </c>
      <c r="Q30" t="str">
        <f>DataGenerator!K33</f>
        <v>Stone on Time (Pty) Ltd</v>
      </c>
      <c r="R30" s="6" t="str">
        <f ca="1">_xlfn.CONCAT(
VLOOKUP(RANDBETWEEN(1,MAX(tbTaxNumb[ItemNum])),tbTaxNumb[],2,FALSE),TEXT(RANDBETWEEN(20,99999),REPT("0",RANDBETWEEN(4,10))))</f>
        <v>TRN-86297</v>
      </c>
      <c r="S30" s="6" t="str">
        <f ca="1">_xlfn.CONCAT(
VLOOKUP(RANDBETWEEN(1,MAX(tbVAT_Numb[ItemNum])),tbVAT_Numb[],2,FALSE),TEXT(RANDBETWEEN(20,99999),REPT("0",RANDBETWEEN(4,10))))</f>
        <v>@VAT_#_00049057</v>
      </c>
      <c r="T30" s="6" t="str">
        <f ca="1">VLOOKUP(RANDBETWEEN(1,MAX(tbBank_Names[ItemNum])),tbBank_Names[],2,FALSE)</f>
        <v>NedBank</v>
      </c>
      <c r="U30" s="6" t="str">
        <f t="shared" ca="1" si="1"/>
        <v>94518408194</v>
      </c>
      <c r="V30" s="6" t="str">
        <f ca="1">VLOOKUP(RANDBETWEEN(1,MAX(tbCurrency[ItemNum])),tbCurrency[],2,FALSE)</f>
        <v>ZAR</v>
      </c>
      <c r="W30" s="6" t="e" vm="3">
        <f ca="1">VLOOKUP(RANDBETWEEN(1,MAX(tbCurrencyExchange[ItemNum])),tbCurrencyExchange[],2,FALSE)</f>
        <v>#VALUE!</v>
      </c>
      <c r="X30" s="21" t="e">
        <f ca="1">VLOOKUP(RANDBETWEEN(1,MAX(tbCurrencyExchange[ItemNum])),tbCurrencyExchange[],4,FALSE)</f>
        <v>#N/A</v>
      </c>
      <c r="Y30" s="21">
        <f t="shared" ca="1" si="4"/>
        <v>8076501.4900000002</v>
      </c>
      <c r="Z30" s="21">
        <f t="shared" ca="1" si="2"/>
        <v>412078</v>
      </c>
      <c r="AA30" s="26">
        <f t="shared" ca="1" si="3"/>
        <v>678521</v>
      </c>
    </row>
    <row r="31" spans="1:27" x14ac:dyDescent="0.3">
      <c r="A31" s="5">
        <f t="shared" si="0"/>
        <v>30</v>
      </c>
      <c r="B31" s="6" t="str">
        <f ca="1">TEXT(RANDBETWEEN((DATE(2020,1,5)),(DATE(2023,12,23))), VLOOKUP(RANDBETWEEN(1,MAX(tbDate[ItemNum])),tbDate[],2,FALSE))</f>
        <v>06-08-2020</v>
      </c>
      <c r="C31" s="6" t="str">
        <f ca="1">_xlfn.CONCAT(
    VLOOKUP(RANDBETWEEN(1,MAX(tbInvoiceNO[ItemNum])),tbInvoiceNO[],2,FALSE),
    TEXT(RANDBETWEEN(20,99999),REPT("0",RANDBETWEEN(4,10))),
    CHAR(RANDBETWEEN(65,90)),
    CHAR(RANDBETWEEN(97,122)))</f>
        <v>INV-017416Lf</v>
      </c>
      <c r="D31" s="6" t="str">
        <f ca="1">_xlfn.CONCAT(VLOOKUP(RANDBETWEEN(1, MAX(tbContactDetails[ItemNum])), tbContactDetails[], 2, FALSE), " - ", TEXT(RANDBETWEEN(7000000, 9999999), " -000-0000"))</f>
        <v>065 -  -847-5960</v>
      </c>
      <c r="E31" s="6" t="str">
        <f ca="1">_xlfn.CONCAT(VLOOKUP(RANDBETWEEN(1, MAX(tbSenders_ContactDetails[ItemNum])), tbSenders_ContactDetails[], 2, FALSE), " - ", TEXT(RANDBETWEEN(7000000, 9999999), " -000-0000"))</f>
        <v>063 -  -805-3613</v>
      </c>
      <c r="F31" s="6" t="str">
        <f ca="1">VLOOKUP(RANDBETWEEN(1,MAX(tbSendersAddress[ItemNum])),tbSendersAddress[],2,FALSE)</f>
        <v>15 B. Molokoane Road,Hout Bay,7872</v>
      </c>
      <c r="G31" s="6" t="str">
        <f ca="1">VLOOKUP(RANDBETWEEN(1,MAX(tbSReceiversAddress8[ItemNum])),tbSReceiversAddress8[],2,FALSE)</f>
        <v>365 Ontdekkers Road, Roodepoort</v>
      </c>
      <c r="H31" s="6" t="str">
        <f ca="1">_xlfn.CONCAT(
    VLOOKUP(RANDBETWEEN(1, MAX(tbPONumbers[ItemNum])), tbPONumbers[], 2, FALSE),
    TEXT(RANDBETWEEN(20, 99999), REPT("0", RANDBETWEEN(4, 10)))
)</f>
        <v>#PO- 000029006</v>
      </c>
      <c r="I31" t="str">
        <f>DataGenerator!G34</f>
        <v>Vodacom (Pty) Ltd</v>
      </c>
      <c r="J31" s="6" t="str">
        <f>ItemsTable!A33</f>
        <v>Same-Day Delivery</v>
      </c>
      <c r="K31" s="6" t="str">
        <f>ItemsTable!B33</f>
        <v>Delivery Services</v>
      </c>
      <c r="L31" s="40">
        <f ca="1">ItemsTable!C33</f>
        <v>403</v>
      </c>
      <c r="M31" s="6">
        <f ca="1">ItemsTable!D33</f>
        <v>4</v>
      </c>
      <c r="N31" s="6">
        <f ca="1">ItemsTable!E33</f>
        <v>68</v>
      </c>
      <c r="O31" s="21">
        <f ca="1">ItemsTable!F33</f>
        <v>863.35</v>
      </c>
      <c r="P31" s="21">
        <f ca="1">ItemsTable!G33</f>
        <v>6746.55</v>
      </c>
      <c r="Q31" t="str">
        <f>DataGenerator!K34</f>
        <v>Buena Vista Trading 106 PTY LTD</v>
      </c>
      <c r="R31" s="6" t="str">
        <f ca="1">_xlfn.CONCAT(
VLOOKUP(RANDBETWEEN(1,MAX(tbTaxNumb[ItemNum])),tbTaxNumb[],2,FALSE),TEXT(RANDBETWEEN(20,99999),REPT("0",RANDBETWEEN(4,10))))</f>
        <v>Tax -86131</v>
      </c>
      <c r="S31" s="6" t="str">
        <f ca="1">_xlfn.CONCAT(
VLOOKUP(RANDBETWEEN(1,MAX(tbVAT_Numb[ItemNum])),tbVAT_Numb[],2,FALSE),TEXT(RANDBETWEEN(20,99999),REPT("0",RANDBETWEEN(4,10))))</f>
        <v>'VAT Reg No. 93048</v>
      </c>
      <c r="T31" s="6" t="str">
        <f ca="1">VLOOKUP(RANDBETWEEN(1,MAX(tbBank_Names[ItemNum])),tbBank_Names[],2,FALSE)</f>
        <v>FNB</v>
      </c>
      <c r="U31" s="6" t="str">
        <f t="shared" ca="1" si="1"/>
        <v>126358000370</v>
      </c>
      <c r="V31" s="6" t="str">
        <f ca="1">VLOOKUP(RANDBETWEEN(1,MAX(tbCurrency[ItemNum])),tbCurrency[],2,FALSE)</f>
        <v>ZAR</v>
      </c>
      <c r="W31" s="6" t="e">
        <f ca="1">VLOOKUP(RANDBETWEEN(1,MAX(tbCurrencyExchange[ItemNum])),tbCurrencyExchange[],2,FALSE)</f>
        <v>#N/A</v>
      </c>
      <c r="X31" s="21" t="e">
        <f ca="1">VLOOKUP(RANDBETWEEN(1,MAX(tbCurrencyExchange[ItemNum])),tbCurrencyExchange[],4,FALSE)</f>
        <v>#N/A</v>
      </c>
      <c r="Y31" s="21">
        <f t="shared" ca="1" si="4"/>
        <v>3613061</v>
      </c>
      <c r="Z31" s="21">
        <f t="shared" ca="1" si="2"/>
        <v>6265805.0300000003</v>
      </c>
      <c r="AA31" s="26">
        <f t="shared" ca="1" si="3"/>
        <v>351906</v>
      </c>
    </row>
    <row r="32" spans="1:27" x14ac:dyDescent="0.3">
      <c r="A32" s="11">
        <f>ROW()-1</f>
        <v>31</v>
      </c>
      <c r="B32" s="6" t="str">
        <f ca="1">TEXT(RANDBETWEEN((DATE(2020,1,5)),(DATE(2023,12,23))), VLOOKUP(RANDBETWEEN(1,MAX(tbDate[ItemNum])),tbDate[],2,FALSE))</f>
        <v>05/06/2021</v>
      </c>
      <c r="C32" s="6" t="str">
        <f ca="1">_xlfn.CONCAT(
    VLOOKUP(RANDBETWEEN(1,MAX(tbInvoiceNO[ItemNum])),tbInvoiceNO[],2,FALSE),
    TEXT(RANDBETWEEN(20,99999),REPT("0",RANDBETWEEN(4,10))),
    CHAR(RANDBETWEEN(65,90)),
    CHAR(RANDBETWEEN(97,122)))</f>
        <v>##085337Py</v>
      </c>
      <c r="D32" s="6" t="str">
        <f ca="1">_xlfn.CONCAT(VLOOKUP(RANDBETWEEN(1, MAX(tbContactDetails[ItemNum])), tbContactDetails[], 2, FALSE), " - ", TEXT(RANDBETWEEN(7000000, 9999999), " -000-0000"))</f>
        <v>011 -  -750-0561</v>
      </c>
      <c r="E32" s="6" t="str">
        <f ca="1">_xlfn.CONCAT(VLOOKUP(RANDBETWEEN(1, MAX(tbSenders_ContactDetails[ItemNum])), tbSenders_ContactDetails[], 2, FALSE), " - ", TEXT(RANDBETWEEN(7000000, 9999999), " -000-0000"))</f>
        <v>071 -  -968-7050</v>
      </c>
      <c r="F32" s="6" t="str">
        <f ca="1">VLOOKUP(RANDBETWEEN(1,MAX(tbSendersAddress[ItemNum])),tbSendersAddress[],2,FALSE)</f>
        <v>14 Bonanza Street,2092</v>
      </c>
      <c r="G32" s="6" t="str">
        <f ca="1">VLOOKUP(RANDBETWEEN(1,MAX(tbSReceiversAddress8[ItemNum])),tbSReceiversAddress8[],2,FALSE)</f>
        <v>53 Brunton Circle,1645</v>
      </c>
      <c r="H32" s="6" t="str">
        <f ca="1">_xlfn.CONCAT(
    VLOOKUP(RANDBETWEEN(1, MAX(tbPONumbers[ItemNum])), tbPONumbers[], 2, FALSE),
    TEXT(RANDBETWEEN(20, 99999), REPT("0", RANDBETWEEN(4, 10)))
)</f>
        <v>PO #_45758</v>
      </c>
      <c r="I32" t="str">
        <f>DataGenerator!G35</f>
        <v>3M South Africa (Pty) Ltd</v>
      </c>
      <c r="J32" s="6" t="str">
        <f>ItemsTable!A34</f>
        <v>USB</v>
      </c>
      <c r="K32" s="6" t="str">
        <f>ItemsTable!B34</f>
        <v>Graphic Design</v>
      </c>
      <c r="L32" s="40">
        <f ca="1">ItemsTable!C34</f>
        <v>636.57000000000005</v>
      </c>
      <c r="M32" s="6">
        <f ca="1">ItemsTable!D34</f>
        <v>7</v>
      </c>
      <c r="N32" s="6">
        <f ca="1">ItemsTable!E34</f>
        <v>107</v>
      </c>
      <c r="O32" s="21">
        <f ca="1">ItemsTable!F34</f>
        <v>637.82000000000005</v>
      </c>
      <c r="P32" s="21">
        <f ca="1">ItemsTable!G34</f>
        <v>9192.0300000000007</v>
      </c>
      <c r="Q32" t="str">
        <f>DataGenerator!K35</f>
        <v>Nampak Products Limited</v>
      </c>
      <c r="R32" s="7" t="str">
        <f ca="1">_xlfn.CONCAT(
VLOOKUP(RANDBETWEEN(1,MAX(tbTaxNumb[ItemNum])),tbTaxNumb[],2,FALSE),TEXT(RANDBETWEEN(20,99999),REPT("0",RANDBETWEEN(4,10))))</f>
        <v>#CRN - 0064331</v>
      </c>
      <c r="S32" s="7" t="str">
        <f ca="1">_xlfn.CONCAT(
VLOOKUP(RANDBETWEEN(1,MAX(tbVAT_Numb[ItemNum])),tbVAT_Numb[],2,FALSE),TEXT(RANDBETWEEN(20,99999),REPT("0",RANDBETWEEN(4,10))))</f>
        <v>VIC-0000083569</v>
      </c>
      <c r="T32" s="7" t="str">
        <f ca="1">VLOOKUP(RANDBETWEEN(1,MAX(tbBank_Names[ItemNum])),tbBank_Names[],2,FALSE)</f>
        <v>Capitec</v>
      </c>
      <c r="U32" s="7" t="str">
        <f t="shared" ca="1" si="1"/>
        <v>7003679</v>
      </c>
      <c r="V32" s="7" t="str">
        <f ca="1">VLOOKUP(RANDBETWEEN(1,MAX(tbCurrency[ItemNum])),tbCurrency[],2,FALSE)</f>
        <v>JPY</v>
      </c>
      <c r="W32" s="6" t="e">
        <f ca="1">VLOOKUP(RANDBETWEEN(1,MAX(tbCurrencyExchange[ItemNum])),tbCurrencyExchange[],2,FALSE)</f>
        <v>#N/A</v>
      </c>
      <c r="X32" s="21" t="e">
        <f ca="1">VLOOKUP(RANDBETWEEN(1,MAX(tbCurrencyExchange[ItemNum])),tbCurrencyExchange[],4,FALSE)</f>
        <v>#N/A</v>
      </c>
      <c r="Y32" s="21">
        <f t="shared" ca="1" si="4"/>
        <v>7268600</v>
      </c>
      <c r="Z32" s="21">
        <f t="shared" ca="1" si="2"/>
        <v>5398072</v>
      </c>
      <c r="AA32" s="26">
        <f t="shared" ca="1" si="3"/>
        <v>646355</v>
      </c>
    </row>
    <row r="33" spans="1:27" x14ac:dyDescent="0.3">
      <c r="A33" s="11">
        <f t="shared" ref="A33:A67" si="5">ROW()-1</f>
        <v>32</v>
      </c>
      <c r="B33" s="6" t="str">
        <f ca="1">TEXT(RANDBETWEEN((DATE(2020,1,5)),(DATE(2023,12,23))), VLOOKUP(RANDBETWEEN(1,MAX(tbDate[ItemNum])),tbDate[],2,FALSE))</f>
        <v>29/06/2023</v>
      </c>
      <c r="C33" s="6" t="str">
        <f ca="1">_xlfn.CONCAT(
    VLOOKUP(RANDBETWEEN(1,MAX(tbInvoiceNO[ItemNum])),tbInvoiceNO[],2,FALSE),
    TEXT(RANDBETWEEN(20,99999),REPT("0",RANDBETWEEN(4,10))),
    CHAR(RANDBETWEEN(65,90)),
    CHAR(RANDBETWEEN(97,122)))</f>
        <v>##-010796Kd</v>
      </c>
      <c r="D33" s="6" t="str">
        <f ca="1">_xlfn.CONCAT(VLOOKUP(RANDBETWEEN(1, MAX(tbContactDetails[ItemNum])), tbContactDetails[], 2, FALSE), " - ", TEXT(RANDBETWEEN(7000000, 9999999), " -000-0000"))</f>
        <v>095 -  -931-3703</v>
      </c>
      <c r="E33" s="6" t="str">
        <f ca="1">_xlfn.CONCAT(VLOOKUP(RANDBETWEEN(1, MAX(tbSenders_ContactDetails[ItemNum])), tbSenders_ContactDetails[], 2, FALSE), " - ", TEXT(RANDBETWEEN(7000000, 9999999), " -000-0000"))</f>
        <v>095 -  -928-4384</v>
      </c>
      <c r="F33" s="6" t="str">
        <f ca="1">VLOOKUP(RANDBETWEEN(1,MAX(tbSendersAddress[ItemNum])),tbSendersAddress[],2,FALSE)</f>
        <v>14 Bonanza Street,2092</v>
      </c>
      <c r="G33" s="6" t="str">
        <f ca="1">VLOOKUP(RANDBETWEEN(1,MAX(tbSReceiversAddress8[ItemNum])),tbSReceiversAddress8[],2,FALSE)</f>
        <v>4406 Pilane Street,Soweto,</v>
      </c>
      <c r="H33" s="6" t="str">
        <f ca="1">_xlfn.CONCAT(
    VLOOKUP(RANDBETWEEN(1, MAX(tbPONumbers[ItemNum])), tbPONumbers[], 2, FALSE),
    TEXT(RANDBETWEEN(20, 99999), REPT("0", RANDBETWEEN(4, 10)))
)</f>
        <v>NUM-0082759</v>
      </c>
      <c r="I33" t="str">
        <f>DataGenerator!G36</f>
        <v>Arena Holdings (Pty) Ltd</v>
      </c>
      <c r="J33" s="6" t="str">
        <f>ItemsTable!A35</f>
        <v>Hardcover Books</v>
      </c>
      <c r="K33" s="6" t="str">
        <f>ItemsTable!B35</f>
        <v>Delivery Services</v>
      </c>
      <c r="L33" s="40">
        <f ca="1">ItemsTable!C35</f>
        <v>961.09</v>
      </c>
      <c r="M33" s="6">
        <f ca="1">ItemsTable!D35</f>
        <v>7</v>
      </c>
      <c r="N33" s="6">
        <f ca="1">ItemsTable!E35</f>
        <v>237</v>
      </c>
      <c r="O33" s="21">
        <f ca="1">ItemsTable!F35</f>
        <v>26.96</v>
      </c>
      <c r="P33" s="21">
        <f ca="1">ItemsTable!G35</f>
        <v>1445.76</v>
      </c>
      <c r="Q33" t="str">
        <f>DataGenerator!K36</f>
        <v>The National School of Government</v>
      </c>
      <c r="R33" s="6" t="str">
        <f ca="1">_xlfn.CONCAT(
VLOOKUP(RANDBETWEEN(1,MAX(tbTaxNumb[ItemNum])),tbTaxNumb[],2,FALSE),TEXT(RANDBETWEEN(20,99999),REPT("0",RANDBETWEEN(4,10))))</f>
        <v>#CRN - 83753</v>
      </c>
      <c r="S33" s="6" t="str">
        <f ca="1">_xlfn.CONCAT(
VLOOKUP(RANDBETWEEN(1,MAX(tbVAT_Numb[ItemNum])),tbVAT_Numb[],2,FALSE),TEXT(RANDBETWEEN(20,99999),REPT("0",RANDBETWEEN(4,10))))</f>
        <v>VAT_NUM_0095872</v>
      </c>
      <c r="T33" s="6" t="str">
        <f ca="1">VLOOKUP(RANDBETWEEN(1,MAX(tbBank_Names[ItemNum])),tbBank_Names[],2,FALSE)</f>
        <v>FNB</v>
      </c>
      <c r="U33" s="6" t="str">
        <f t="shared" ref="U33:U34" ca="1" si="6">CHOOSE(RANDBETWEEN(1,4),
    RANDBETWEEN(100000,99999999) &amp; RANDBETWEEN(100,999),
    RANDBETWEEN(10000,99999) &amp; RANDBETWEEN(100,999),
    RANDBETWEEN(1000,9999) &amp; RANDBETWEEN(100,999),
    RANDBETWEEN(100000,999999) &amp; "000370"
)</f>
        <v>6829110</v>
      </c>
      <c r="V33" s="6" t="str">
        <f ca="1">VLOOKUP(RANDBETWEEN(1,MAX(tbCurrency[ItemNum])),tbCurrency[],2,FALSE)</f>
        <v>GBP</v>
      </c>
      <c r="W33" s="6" t="e">
        <f ca="1">VLOOKUP(RANDBETWEEN(1,MAX(tbCurrencyExchange[ItemNum])),tbCurrencyExchange[],2,FALSE)</f>
        <v>#N/A</v>
      </c>
      <c r="X33" s="21" t="e">
        <f ca="1">VLOOKUP(RANDBETWEEN(1,MAX(tbCurrencyExchange[ItemNum])),tbCurrencyExchange[],4,FALSE)</f>
        <v>#N/A</v>
      </c>
      <c r="Y33" s="21">
        <f t="shared" ca="1" si="4"/>
        <v>1389651.8</v>
      </c>
      <c r="Z33" s="21">
        <f t="shared" ca="1" si="2"/>
        <v>951250.67</v>
      </c>
      <c r="AA33" s="26">
        <f t="shared" ca="1" si="3"/>
        <v>946194</v>
      </c>
    </row>
    <row r="34" spans="1:27" x14ac:dyDescent="0.3">
      <c r="A34" s="11">
        <f t="shared" si="5"/>
        <v>33</v>
      </c>
      <c r="B34" s="6" t="str">
        <f ca="1">TEXT(RANDBETWEEN((DATE(2020,1,5)),(DATE(2023,12,23))), VLOOKUP(RANDBETWEEN(1,MAX(tbDate[ItemNum])),tbDate[],2,FALSE))</f>
        <v>06/12/2022</v>
      </c>
      <c r="C34" s="6" t="str">
        <f ca="1">_xlfn.CONCAT(
    VLOOKUP(RANDBETWEEN(1,MAX(tbInvoiceNO[ItemNum])),tbInvoiceNO[],2,FALSE),
    TEXT(RANDBETWEEN(20,99999),REPT("0",RANDBETWEEN(4,10))),
    CHAR(RANDBETWEEN(65,90)),
    CHAR(RANDBETWEEN(97,122)))</f>
        <v>INV_020671Va</v>
      </c>
      <c r="D34" s="6" t="str">
        <f ca="1">_xlfn.CONCAT(VLOOKUP(RANDBETWEEN(1, MAX(tbContactDetails[ItemNum])), tbContactDetails[], 2, FALSE), " - ", TEXT(RANDBETWEEN(7000000, 9999999), " -000-0000"))</f>
        <v>068 -  -919-6790</v>
      </c>
      <c r="E34" s="6" t="str">
        <f ca="1">_xlfn.CONCAT(VLOOKUP(RANDBETWEEN(1, MAX(tbSenders_ContactDetails[ItemNum])), tbSenders_ContactDetails[], 2, FALSE), " - ", TEXT(RANDBETWEEN(7000000, 9999999), " -000-0000"))</f>
        <v>010 -  -919-7936</v>
      </c>
      <c r="F34" s="6" t="str">
        <f ca="1">VLOOKUP(RANDBETWEEN(1,MAX(tbSendersAddress[ItemNum])),tbSendersAddress[],2,FALSE)</f>
        <v>Athlone, Cape Town,7764</v>
      </c>
      <c r="G34" s="6" t="str">
        <f ca="1">VLOOKUP(RANDBETWEEN(1,MAX(tbSReceiversAddress8[ItemNum])),tbSReceiversAddress8[],2,FALSE)</f>
        <v>23 Martin Close,CPT, 6478</v>
      </c>
      <c r="H34" s="6" t="str">
        <f ca="1">_xlfn.CONCAT(
    VLOOKUP(RANDBETWEEN(1, MAX(tbPONumbers[ItemNum])), tbPONumbers[], 2, FALSE),
    TEXT(RANDBETWEEN(20, 99999), REPT("0", RANDBETWEEN(4, 10)))
)</f>
        <v>'PO No-00041972</v>
      </c>
      <c r="I34" t="str">
        <f>DataGenerator!G37</f>
        <v>Coca-Cola Beverages South Africa (Pty) Ltd</v>
      </c>
      <c r="J34" s="6" t="str">
        <f>ItemsTable!A36</f>
        <v>Black Pens</v>
      </c>
      <c r="K34" s="6" t="str">
        <f>ItemsTable!B36</f>
        <v>Delivery Services</v>
      </c>
      <c r="L34" s="40">
        <f ca="1">ItemsTable!C36</f>
        <v>135.16999999999999</v>
      </c>
      <c r="M34" s="6">
        <f ca="1">ItemsTable!D36</f>
        <v>4</v>
      </c>
      <c r="N34" s="6">
        <f ca="1">ItemsTable!E36</f>
        <v>113</v>
      </c>
      <c r="O34" s="21">
        <f ca="1">ItemsTable!F36</f>
        <v>250.42</v>
      </c>
      <c r="P34" s="21">
        <f ca="1">ItemsTable!G36</f>
        <v>2024.21</v>
      </c>
      <c r="Q34" t="str">
        <f>DataGenerator!K37</f>
        <v>Bigen Africa Services (Pty) Ltd</v>
      </c>
      <c r="R34" s="6" t="str">
        <f ca="1">_xlfn.CONCAT(
VLOOKUP(RANDBETWEEN(1,MAX(tbTaxNumb[ItemNum])),tbTaxNumb[],2,FALSE),TEXT(RANDBETWEEN(20,99999),REPT("0",RANDBETWEEN(4,10))))</f>
        <v>TIN0070315</v>
      </c>
      <c r="S34" s="6" t="str">
        <f ca="1">_xlfn.CONCAT(
VLOOKUP(RANDBETWEEN(1,MAX(tbVAT_Numb[ItemNum])),tbVAT_Numb[],2,FALSE),TEXT(RANDBETWEEN(20,99999),REPT("0",RANDBETWEEN(4,10))))</f>
        <v>#VRN_ 000020092</v>
      </c>
      <c r="T34" s="6" t="str">
        <f ca="1">VLOOKUP(RANDBETWEEN(1,MAX(tbBank_Names[ItemNum])),tbBank_Names[],2,FALSE)</f>
        <v>ABSA</v>
      </c>
      <c r="U34" s="6" t="str">
        <f t="shared" ca="1" si="6"/>
        <v>60198263</v>
      </c>
      <c r="V34" s="6" t="str">
        <f ca="1">VLOOKUP(RANDBETWEEN(1,MAX(tbCurrency[ItemNum])),tbCurrency[],2,FALSE)</f>
        <v>EUR</v>
      </c>
      <c r="W34" s="6" t="e">
        <f ca="1">VLOOKUP(RANDBETWEEN(1,MAX(tbCurrencyExchange[ItemNum])),tbCurrencyExchange[],2,FALSE)</f>
        <v>#N/A</v>
      </c>
      <c r="X34" s="21" t="e">
        <f ca="1">VLOOKUP(RANDBETWEEN(1,MAX(tbCurrencyExchange[ItemNum])),tbCurrencyExchange[],4,FALSE)</f>
        <v>#N/A</v>
      </c>
      <c r="Y34" s="21">
        <f t="shared" ca="1" si="4"/>
        <v>9454666</v>
      </c>
      <c r="Z34" s="21">
        <f t="shared" ca="1" si="2"/>
        <v>9084797.2300000004</v>
      </c>
      <c r="AA34" s="26">
        <f t="shared" ca="1" si="3"/>
        <v>687183</v>
      </c>
    </row>
    <row r="35" spans="1:27" x14ac:dyDescent="0.3">
      <c r="A35" s="11">
        <f t="shared" si="5"/>
        <v>34</v>
      </c>
      <c r="B35" s="6" t="str">
        <f ca="1">TEXT(RANDBETWEEN((DATE(2020,1,5)),(DATE(2023,12,23))), VLOOKUP(RANDBETWEEN(1,MAX(tbDate[ItemNum])),tbDate[],2,FALSE))</f>
        <v>30-May-2020</v>
      </c>
      <c r="C35" s="6" t="str">
        <f ca="1">_xlfn.CONCAT(
    VLOOKUP(RANDBETWEEN(1,MAX(tbInvoiceNO[ItemNum])),tbInvoiceNO[],2,FALSE),
    TEXT(RANDBETWEEN(20,99999),REPT("0",RANDBETWEEN(4,10))),
    CHAR(RANDBETWEEN(65,90)),
    CHAR(RANDBETWEEN(97,122)))</f>
        <v>INUMB_0000067036Kb</v>
      </c>
      <c r="D35" s="6" t="str">
        <f ca="1">_xlfn.CONCAT(VLOOKUP(RANDBETWEEN(1, MAX(tbContactDetails[ItemNum])), tbContactDetails[], 2, FALSE), " - ", TEXT(RANDBETWEEN(7000000, 9999999), " -000-0000"))</f>
        <v>015 -  -810-0664</v>
      </c>
      <c r="E35" s="6" t="str">
        <f ca="1">_xlfn.CONCAT(VLOOKUP(RANDBETWEEN(1, MAX(tbSenders_ContactDetails[ItemNum])), tbSenders_ContactDetails[], 2, FALSE), " - ", TEXT(RANDBETWEEN(7000000, 9999999), " -000-0000"))</f>
        <v>021 -  -949-5834</v>
      </c>
      <c r="F35" s="6" t="str">
        <f ca="1">VLOOKUP(RANDBETWEEN(1,MAX(tbSendersAddress[ItemNum])),tbSendersAddress[],2,FALSE)</f>
        <v>Witzands Aquifer Nature Reserve, 1 Dassenberg Drive</v>
      </c>
      <c r="G35" s="6" t="str">
        <f ca="1">VLOOKUP(RANDBETWEEN(1,MAX(tbSReceiversAddress8[ItemNum])),tbSReceiversAddress8[],2,FALSE)</f>
        <v>14 Bonanza Street,Gauteng,6442</v>
      </c>
      <c r="H35" s="6" t="str">
        <f ca="1">_xlfn.CONCAT(
    VLOOKUP(RANDBETWEEN(1, MAX(tbPONumbers[ItemNum])), tbPONumbers[], 2, FALSE),
    TEXT(RANDBETWEEN(20, 99999), REPT("0", RANDBETWEEN(4, 10)))
)</f>
        <v>PON-00074307</v>
      </c>
      <c r="I35" t="str">
        <f>DataGenerator!G38</f>
        <v>PG Glass a Division of PG Group (PTY) Ltd</v>
      </c>
      <c r="J35" s="6" t="str">
        <f>ItemsTable!A37</f>
        <v>Gift Bags</v>
      </c>
      <c r="K35" s="6" t="str">
        <f>ItemsTable!B37</f>
        <v>Printing Services</v>
      </c>
      <c r="L35" s="40">
        <f ca="1">ItemsTable!C37</f>
        <v>869.36</v>
      </c>
      <c r="M35" s="6">
        <f ca="1">ItemsTable!D37</f>
        <v>2</v>
      </c>
      <c r="N35" s="6">
        <f ca="1">ItemsTable!E37</f>
        <v>324</v>
      </c>
      <c r="O35" s="21">
        <f ca="1">ItemsTable!F37</f>
        <v>451.81</v>
      </c>
      <c r="P35" s="21">
        <f ca="1">ItemsTable!G37</f>
        <v>8980.41</v>
      </c>
      <c r="Q35" t="str">
        <f>DataGenerator!K38</f>
        <v>Easigas (Pty) Ltd</v>
      </c>
      <c r="R35" s="6" t="str">
        <f ca="1">_xlfn.CONCAT(
VLOOKUP(RANDBETWEEN(1,MAX(tbTaxNumb[ItemNum])),tbTaxNumb[],2,FALSE),TEXT(RANDBETWEEN(20,99999),REPT("0",RANDBETWEEN(4,10))))</f>
        <v>VRN - 68121</v>
      </c>
      <c r="S35" s="6" t="str">
        <f ca="1">_xlfn.CONCAT(
VLOOKUP(RANDBETWEEN(1,MAX(tbVAT_Numb[ItemNum])),tbVAT_Numb[],2,FALSE),TEXT(RANDBETWEEN(20,99999),REPT("0",RANDBETWEEN(4,10))))</f>
        <v>VAT No.0031717</v>
      </c>
      <c r="T35" s="6" t="str">
        <f ca="1">VLOOKUP(RANDBETWEEN(1,MAX(tbBank_Names[ItemNum])),tbBank_Names[],2,FALSE)</f>
        <v>Capitec</v>
      </c>
      <c r="U35" s="6" t="str">
        <f t="shared" ref="U35:U67" ca="1" si="7">CHOOSE(RANDBETWEEN(1,4),
    RANDBETWEEN(100000,99999999) &amp; RANDBETWEEN(100,999),
    RANDBETWEEN(10000,99999) &amp; RANDBETWEEN(100,999),
    RANDBETWEEN(1000,9999) &amp; RANDBETWEEN(100,999),
    RANDBETWEEN(100000,999999) &amp; "000370"
)</f>
        <v>790749000370</v>
      </c>
      <c r="V35" s="6" t="str">
        <f ca="1">VLOOKUP(RANDBETWEEN(1,MAX(tbCurrency[ItemNum])),tbCurrency[],2,FALSE)</f>
        <v>ZAR</v>
      </c>
      <c r="W35" s="6" t="e" vm="4">
        <f ca="1">VLOOKUP(RANDBETWEEN(1,MAX(tbCurrencyExchange[ItemNum])),tbCurrencyExchange[],2,FALSE)</f>
        <v>#VALUE!</v>
      </c>
      <c r="X35" s="21" t="e">
        <f ca="1">VLOOKUP(RANDBETWEEN(1,MAX(tbCurrencyExchange[ItemNum])),tbCurrencyExchange[],4,FALSE)</f>
        <v>#N/A</v>
      </c>
      <c r="Y35" s="21">
        <f t="shared" ca="1" si="4"/>
        <v>6120388</v>
      </c>
      <c r="Z35" s="21">
        <f t="shared" ca="1" si="2"/>
        <v>5319786</v>
      </c>
      <c r="AA35" s="26">
        <f t="shared" ca="1" si="3"/>
        <v>202997</v>
      </c>
    </row>
    <row r="36" spans="1:27" x14ac:dyDescent="0.3">
      <c r="A36" s="11">
        <f t="shared" si="5"/>
        <v>35</v>
      </c>
      <c r="B36" s="6" t="str">
        <f ca="1">TEXT(RANDBETWEEN((DATE(2020,1,5)),(DATE(2023,12,23))), VLOOKUP(RANDBETWEEN(1,MAX(tbDate[ItemNum])),tbDate[],2,FALSE))</f>
        <v>2020/11/22</v>
      </c>
      <c r="C36" s="6" t="str">
        <f ca="1">_xlfn.CONCAT(
    VLOOKUP(RANDBETWEEN(1,MAX(tbInvoiceNO[ItemNum])),tbInvoiceNO[],2,FALSE),
    TEXT(RANDBETWEEN(20,99999),REPT("0",RANDBETWEEN(4,10))),
    CHAR(RANDBETWEEN(65,90)),
    CHAR(RANDBETWEEN(97,122)))</f>
        <v>##-0000030996Hb</v>
      </c>
      <c r="D36" s="6" t="str">
        <f ca="1">_xlfn.CONCAT(VLOOKUP(RANDBETWEEN(1, MAX(tbContactDetails[ItemNum])), tbContactDetails[], 2, FALSE), " - ", TEXT(RANDBETWEEN(7000000, 9999999), " -000-0000"))</f>
        <v>021 -  -777-3294</v>
      </c>
      <c r="E36" s="6" t="str">
        <f ca="1">_xlfn.CONCAT(VLOOKUP(RANDBETWEEN(1, MAX(tbSenders_ContactDetails[ItemNum])), tbSenders_ContactDetails[], 2, FALSE), " - ", TEXT(RANDBETWEEN(7000000, 9999999), " -000-0000"))</f>
        <v>084 -  -935-0665</v>
      </c>
      <c r="F36" s="6" t="str">
        <f ca="1">VLOOKUP(RANDBETWEEN(1,MAX(tbSendersAddress[ItemNum])),tbSendersAddress[],2,FALSE)</f>
        <v>8 Atlantic Beach Drive,City of Cape Town</v>
      </c>
      <c r="G36" s="6" t="str">
        <f ca="1">VLOOKUP(RANDBETWEEN(1,MAX(tbSReceiversAddress8[ItemNum])),tbSReceiversAddress8[],2,FALSE)</f>
        <v>11 Westcliff Drive,Johannesburg</v>
      </c>
      <c r="H36" s="6" t="str">
        <f ca="1">_xlfn.CONCAT(
    VLOOKUP(RANDBETWEEN(1, MAX(tbPONumbers[ItemNum])), tbPONumbers[], 2, FALSE),
    TEXT(RANDBETWEEN(20, 99999), REPT("0", RANDBETWEEN(4, 10)))
)</f>
        <v>PO_NUMB-0000022873</v>
      </c>
      <c r="I36" t="str">
        <f>DataGenerator!G39</f>
        <v>Standard Bank of SA Ltd</v>
      </c>
      <c r="J36" s="6" t="str">
        <f>ItemsTable!A38</f>
        <v xml:space="preserve">T-shirts                             </v>
      </c>
      <c r="K36" s="6" t="str">
        <f>ItemsTable!B38</f>
        <v>Printing Services</v>
      </c>
      <c r="L36" s="40">
        <f ca="1">ItemsTable!C38</f>
        <v>7.04</v>
      </c>
      <c r="M36" s="6">
        <f ca="1">ItemsTable!D38</f>
        <v>5</v>
      </c>
      <c r="N36" s="6">
        <f ca="1">ItemsTable!E38</f>
        <v>261</v>
      </c>
      <c r="O36" s="21">
        <f ca="1">ItemsTable!F38</f>
        <v>462.14</v>
      </c>
      <c r="P36" s="21">
        <f ca="1">ItemsTable!G38</f>
        <v>5570.99</v>
      </c>
      <c r="Q36" t="str">
        <f>DataGenerator!K39</f>
        <v>Tracker Connect (Pty) Ltd</v>
      </c>
      <c r="R36" s="6" t="str">
        <f ca="1">_xlfn.CONCAT(
VLOOKUP(RANDBETWEEN(1,MAX(tbTaxNumb[ItemNum])),tbTaxNumb[],2,FALSE),TEXT(RANDBETWEEN(20,99999),REPT("0",RANDBETWEEN(4,10))))</f>
        <v>VRN - 0000010273</v>
      </c>
      <c r="S36" s="6" t="str">
        <f ca="1">_xlfn.CONCAT(
VLOOKUP(RANDBETWEEN(1,MAX(tbVAT_Numb[ItemNum])),tbVAT_Numb[],2,FALSE),TEXT(RANDBETWEEN(20,99999),REPT("0",RANDBETWEEN(4,10))))</f>
        <v>'VAT Reg ID_09168</v>
      </c>
      <c r="T36" s="6" t="str">
        <f ca="1">VLOOKUP(RANDBETWEEN(1,MAX(tbBank_Names[ItemNum])),tbBank_Names[],2,FALSE)</f>
        <v>Standard Bank</v>
      </c>
      <c r="U36" s="6" t="str">
        <f t="shared" ca="1" si="7"/>
        <v>16982723835</v>
      </c>
      <c r="V36" s="6" t="str">
        <f ca="1">VLOOKUP(RANDBETWEEN(1,MAX(tbCurrency[ItemNum])),tbCurrency[],2,FALSE)</f>
        <v>USD</v>
      </c>
      <c r="W36" s="6" t="e" vm="2">
        <f ca="1">VLOOKUP(RANDBETWEEN(1,MAX(tbCurrencyExchange[ItemNum])),tbCurrencyExchange[],2,FALSE)</f>
        <v>#VALUE!</v>
      </c>
      <c r="X36" s="21" t="e">
        <f ca="1">VLOOKUP(RANDBETWEEN(1,MAX(tbCurrencyExchange[ItemNum])),tbCurrencyExchange[],4,FALSE)</f>
        <v>#N/A</v>
      </c>
      <c r="Y36" s="21">
        <f t="shared" ca="1" si="4"/>
        <v>3156589.11</v>
      </c>
      <c r="Z36" s="21">
        <f t="shared" ca="1" si="2"/>
        <v>2432806.87</v>
      </c>
      <c r="AA36" s="26">
        <f t="shared" ca="1" si="3"/>
        <v>980688</v>
      </c>
    </row>
    <row r="37" spans="1:27" x14ac:dyDescent="0.3">
      <c r="A37" s="11">
        <f t="shared" si="5"/>
        <v>36</v>
      </c>
      <c r="B37" s="6" t="str">
        <f ca="1">TEXT(RANDBETWEEN((DATE(2020,1,5)),(DATE(2023,12,23))), VLOOKUP(RANDBETWEEN(1,MAX(tbDate[ItemNum])),tbDate[],2,FALSE))</f>
        <v>13-December-2023</v>
      </c>
      <c r="C37" s="6" t="str">
        <f ca="1">_xlfn.CONCAT(
    VLOOKUP(RANDBETWEEN(1,MAX(tbInvoiceNO[ItemNum])),tbInvoiceNO[],2,FALSE),
    TEXT(RANDBETWEEN(20,99999),REPT("0",RANDBETWEEN(4,10))),
    CHAR(RANDBETWEEN(65,90)),
    CHAR(RANDBETWEEN(97,122)))</f>
        <v>INVO: 00233Ij</v>
      </c>
      <c r="D37" s="6" t="str">
        <f ca="1">_xlfn.CONCAT(VLOOKUP(RANDBETWEEN(1, MAX(tbContactDetails[ItemNum])), tbContactDetails[], 2, FALSE), " - ", TEXT(RANDBETWEEN(7000000, 9999999), " -000-0000"))</f>
        <v>00 -  -738-0115</v>
      </c>
      <c r="E37" s="6" t="str">
        <f ca="1">_xlfn.CONCAT(VLOOKUP(RANDBETWEEN(1, MAX(tbSenders_ContactDetails[ItemNum])), tbSenders_ContactDetails[], 2, FALSE), " - ", TEXT(RANDBETWEEN(7000000, 9999999), " -000-0000"))</f>
        <v>064 -  -940-0815</v>
      </c>
      <c r="F37" s="6" t="str">
        <f ca="1">VLOOKUP(RANDBETWEEN(1,MAX(tbSendersAddress[ItemNum])),tbSendersAddress[],2,FALSE)</f>
        <v>Witzands Aquifer Nature Reserve, 1 Dassenberg Drive</v>
      </c>
      <c r="G37" s="6" t="str">
        <f ca="1">VLOOKUP(RANDBETWEEN(1,MAX(tbSReceiversAddress8[ItemNum])),tbSReceiversAddress8[],2,FALSE)</f>
        <v>14 Bonanza Street,Gauteng,6442</v>
      </c>
      <c r="H37" s="6" t="str">
        <f ca="1">_xlfn.CONCAT(
    VLOOKUP(RANDBETWEEN(1, MAX(tbPONumbers[ItemNum])), tbPONumbers[], 2, FALSE),
    TEXT(RANDBETWEEN(20, 99999), REPT("0", RANDBETWEEN(4, 10)))
)</f>
        <v>PO#0082740</v>
      </c>
      <c r="I37" t="str">
        <f>DataGenerator!G40</f>
        <v>Rustenburg Local Municipality</v>
      </c>
      <c r="J37" s="6" t="str">
        <f>ItemsTable!A39</f>
        <v>Armed Security Gaurd</v>
      </c>
      <c r="K37" s="6" t="str">
        <f>ItemsTable!B39</f>
        <v>Security Services</v>
      </c>
      <c r="L37" s="40">
        <f ca="1">ItemsTable!C39</f>
        <v>408.32</v>
      </c>
      <c r="M37" s="6">
        <f ca="1">ItemsTable!D39</f>
        <v>1</v>
      </c>
      <c r="N37" s="6">
        <f ca="1">ItemsTable!E39</f>
        <v>136</v>
      </c>
      <c r="O37" s="21">
        <f ca="1">ItemsTable!F39</f>
        <v>935.58</v>
      </c>
      <c r="P37" s="21">
        <f ca="1">ItemsTable!G39</f>
        <v>4928.5</v>
      </c>
      <c r="Q37" t="str">
        <f>DataGenerator!K40</f>
        <v>Kwena Human Capital (PTY) LTD</v>
      </c>
      <c r="R37" s="6" t="str">
        <f ca="1">_xlfn.CONCAT(
VLOOKUP(RANDBETWEEN(1,MAX(tbTaxNumb[ItemNum])),tbTaxNumb[],2,FALSE),TEXT(RANDBETWEEN(20,99999),REPT("0",RANDBETWEEN(4,10))))</f>
        <v>#TAX 47714</v>
      </c>
      <c r="S37" s="6" t="str">
        <f ca="1">_xlfn.CONCAT(
VLOOKUP(RANDBETWEEN(1,MAX(tbVAT_Numb[ItemNum])),tbVAT_Numb[],2,FALSE),TEXT(RANDBETWEEN(20,99999),REPT("0",RANDBETWEEN(4,10))))</f>
        <v>VIC-5273</v>
      </c>
      <c r="T37" s="6" t="str">
        <f ca="1">VLOOKUP(RANDBETWEEN(1,MAX(tbBank_Names[ItemNum])),tbBank_Names[],2,FALSE)</f>
        <v>NedBank</v>
      </c>
      <c r="U37" s="6" t="str">
        <f t="shared" ca="1" si="7"/>
        <v>617744000370</v>
      </c>
      <c r="V37" s="6" t="str">
        <f ca="1">VLOOKUP(RANDBETWEEN(1,MAX(tbCurrency[ItemNum])),tbCurrency[],2,FALSE)</f>
        <v>GBP</v>
      </c>
      <c r="W37" s="6" t="e">
        <f ca="1">VLOOKUP(RANDBETWEEN(1,MAX(tbCurrencyExchange[ItemNum])),tbCurrencyExchange[],2,FALSE)</f>
        <v>#N/A</v>
      </c>
      <c r="X37" s="21" t="e">
        <f ca="1">VLOOKUP(RANDBETWEEN(1,MAX(tbCurrencyExchange[ItemNum])),tbCurrencyExchange[],4,FALSE)</f>
        <v>#N/A</v>
      </c>
      <c r="Y37" s="21">
        <f t="shared" ca="1" si="4"/>
        <v>3811672</v>
      </c>
      <c r="Z37" s="21">
        <f t="shared" ca="1" si="2"/>
        <v>6152872.71</v>
      </c>
      <c r="AA37" s="26">
        <f t="shared" ca="1" si="3"/>
        <v>990782</v>
      </c>
    </row>
    <row r="38" spans="1:27" x14ac:dyDescent="0.3">
      <c r="A38" s="11">
        <f t="shared" si="5"/>
        <v>37</v>
      </c>
      <c r="B38" s="6" t="str">
        <f ca="1">TEXT(RANDBETWEEN((DATE(2020,1,5)),(DATE(2023,12,23))), VLOOKUP(RANDBETWEEN(1,MAX(tbDate[ItemNum])),tbDate[],2,FALSE))</f>
        <v>2022-08-11</v>
      </c>
      <c r="C38" s="6" t="str">
        <f ca="1">_xlfn.CONCAT(
    VLOOKUP(RANDBETWEEN(1,MAX(tbInvoiceNO[ItemNum])),tbInvoiceNO[],2,FALSE),
    TEXT(RANDBETWEEN(20,99999),REPT("0",RANDBETWEEN(4,10))),
    CHAR(RANDBETWEEN(65,90)),
    CHAR(RANDBETWEEN(97,122)))</f>
        <v>INUMB_0000014241Gb</v>
      </c>
      <c r="D38" s="6" t="str">
        <f ca="1">_xlfn.CONCAT(VLOOKUP(RANDBETWEEN(1, MAX(tbContactDetails[ItemNum])), tbContactDetails[], 2, FALSE), " - ", TEXT(RANDBETWEEN(7000000, 9999999), " -000-0000"))</f>
        <v>060 -  -930-0177</v>
      </c>
      <c r="E38" s="6" t="str">
        <f ca="1">_xlfn.CONCAT(VLOOKUP(RANDBETWEEN(1, MAX(tbSenders_ContactDetails[ItemNum])), tbSenders_ContactDetails[], 2, FALSE), " - ", TEXT(RANDBETWEEN(7000000, 9999999), " -000-0000"))</f>
        <v>084 -  -753-1154</v>
      </c>
      <c r="F38" s="6" t="str">
        <f ca="1">VLOOKUP(RANDBETWEEN(1,MAX(tbSendersAddress[ItemNum])),tbSendersAddress[],2,FALSE)</f>
        <v>365 Ontdekkers Road,Roodepoort,Gauteng,1709</v>
      </c>
      <c r="G38" s="6" t="str">
        <f ca="1">VLOOKUP(RANDBETWEEN(1,MAX(tbSReceiversAddress8[ItemNum])),tbSReceiversAddress8[],2,FALSE)</f>
        <v>365 Ontdekkers Road, Roodepoort</v>
      </c>
      <c r="H38" s="6" t="str">
        <f ca="1">_xlfn.CONCAT(
    VLOOKUP(RANDBETWEEN(1, MAX(tbPONumbers[ItemNum])), tbPONumbers[], 2, FALSE),
    TEXT(RANDBETWEEN(20, 99999), REPT("0", RANDBETWEEN(4, 10)))
)</f>
        <v>'PO No_055796</v>
      </c>
      <c r="I38" t="str">
        <f>DataGenerator!G41</f>
        <v>Exxaro Resources Ltd</v>
      </c>
      <c r="J38" s="6" t="str">
        <f>ItemsTable!A40</f>
        <v>Logo Design</v>
      </c>
      <c r="K38" s="6" t="str">
        <f>ItemsTable!B40</f>
        <v>Graphic Design</v>
      </c>
      <c r="L38" s="40">
        <f ca="1">ItemsTable!C40</f>
        <v>182.51</v>
      </c>
      <c r="M38" s="6">
        <f ca="1">ItemsTable!D40</f>
        <v>11</v>
      </c>
      <c r="N38" s="6">
        <f ca="1">ItemsTable!E40</f>
        <v>433</v>
      </c>
      <c r="O38" s="21">
        <f ca="1">ItemsTable!F40</f>
        <v>292.89999999999998</v>
      </c>
      <c r="P38" s="21">
        <f ca="1">ItemsTable!G40</f>
        <v>6630.71</v>
      </c>
      <c r="Q38" t="str">
        <f>DataGenerator!K41</f>
        <v>Business Connexion Namibia (Pty) Ltd</v>
      </c>
      <c r="R38" s="6" t="str">
        <f ca="1">_xlfn.CONCAT(
VLOOKUP(RANDBETWEEN(1,MAX(tbTaxNumb[ItemNum])),tbTaxNumb[],2,FALSE),TEXT(RANDBETWEEN(20,99999),REPT("0",RANDBETWEEN(4,10))))</f>
        <v>PAN_099620</v>
      </c>
      <c r="S38" s="6" t="str">
        <f ca="1">_xlfn.CONCAT(
VLOOKUP(RANDBETWEEN(1,MAX(tbVAT_Numb[ItemNum])),tbVAT_Numb[],2,FALSE),TEXT(RANDBETWEEN(20,99999),REPT("0",RANDBETWEEN(4,10))))</f>
        <v>'VAT Reg ID_36219</v>
      </c>
      <c r="T38" s="6" t="str">
        <f ca="1">VLOOKUP(RANDBETWEEN(1,MAX(tbBank_Names[ItemNum])),tbBank_Names[],2,FALSE)</f>
        <v>FNB</v>
      </c>
      <c r="U38" s="6" t="str">
        <f t="shared" ca="1" si="7"/>
        <v>88278835</v>
      </c>
      <c r="V38" s="6" t="str">
        <f ca="1">VLOOKUP(RANDBETWEEN(1,MAX(tbCurrency[ItemNum])),tbCurrency[],2,FALSE)</f>
        <v>USD</v>
      </c>
      <c r="W38" s="6" t="e" vm="5">
        <f ca="1">VLOOKUP(RANDBETWEEN(1,MAX(tbCurrencyExchange[ItemNum])),tbCurrencyExchange[],2,FALSE)</f>
        <v>#VALUE!</v>
      </c>
      <c r="X38" s="21" t="e">
        <f ca="1">VLOOKUP(RANDBETWEEN(1,MAX(tbCurrencyExchange[ItemNum])),tbCurrencyExchange[],4,FALSE)</f>
        <v>#N/A</v>
      </c>
      <c r="Y38" s="21">
        <f t="shared" ca="1" si="4"/>
        <v>805017</v>
      </c>
      <c r="Z38" s="21">
        <f t="shared" ca="1" si="2"/>
        <v>661765</v>
      </c>
      <c r="AA38" s="26">
        <f t="shared" ca="1" si="3"/>
        <v>346113</v>
      </c>
    </row>
    <row r="39" spans="1:27" x14ac:dyDescent="0.3">
      <c r="A39" s="11">
        <f t="shared" si="5"/>
        <v>38</v>
      </c>
      <c r="B39" s="6" t="str">
        <f ca="1">TEXT(RANDBETWEEN((DATE(2020,1,5)),(DATE(2023,12,23))), VLOOKUP(RANDBETWEEN(1,MAX(tbDate[ItemNum])),tbDate[],2,FALSE))</f>
        <v>September 28, 2020</v>
      </c>
      <c r="C39" s="6" t="str">
        <f ca="1">_xlfn.CONCAT(
    VLOOKUP(RANDBETWEEN(1,MAX(tbInvoiceNO[ItemNum])),tbInvoiceNO[],2,FALSE),
    TEXT(RANDBETWEEN(20,99999),REPT("0",RANDBETWEEN(4,10))),
    CHAR(RANDBETWEEN(65,90)),
    CHAR(RANDBETWEEN(97,122)))</f>
        <v>INV000052144Sj</v>
      </c>
      <c r="D39" s="6" t="str">
        <f ca="1">_xlfn.CONCAT(VLOOKUP(RANDBETWEEN(1, MAX(tbContactDetails[ItemNum])), tbContactDetails[], 2, FALSE), " - ", TEXT(RANDBETWEEN(7000000, 9999999), " -000-0000"))</f>
        <v>021 -  -941-6545</v>
      </c>
      <c r="E39" s="6" t="str">
        <f ca="1">_xlfn.CONCAT(VLOOKUP(RANDBETWEEN(1, MAX(tbSenders_ContactDetails[ItemNum])), tbSenders_ContactDetails[], 2, FALSE), " - ", TEXT(RANDBETWEEN(7000000, 9999999), " -000-0000"))</f>
        <v>063 -  -742-6920</v>
      </c>
      <c r="F39" s="6" t="str">
        <f ca="1">VLOOKUP(RANDBETWEEN(1,MAX(tbSendersAddress[ItemNum])),tbSendersAddress[],2,FALSE)</f>
        <v>1 Westcliff Drive,Gauteng,2001</v>
      </c>
      <c r="G39" s="6" t="str">
        <f ca="1">VLOOKUP(RANDBETWEEN(1,MAX(tbSReceiversAddress8[ItemNum])),tbSReceiversAddress8[],2,FALSE)</f>
        <v>11 Westcliff Drive,Johannesburg</v>
      </c>
      <c r="H39" s="6" t="str">
        <f ca="1">_xlfn.CONCAT(
    VLOOKUP(RANDBETWEEN(1, MAX(tbPONumbers[ItemNum])), tbPONumbers[], 2, FALSE),
    TEXT(RANDBETWEEN(20, 99999), REPT("0", RANDBETWEEN(4, 10)))
)</f>
        <v>#@_0000049959</v>
      </c>
      <c r="I39" t="str">
        <f>DataGenerator!G42</f>
        <v>Emfuleni Local Municipality</v>
      </c>
      <c r="J39" s="6" t="str">
        <f>ItemsTable!A41</f>
        <v>E-commerce Development</v>
      </c>
      <c r="K39" s="6" t="str">
        <f>ItemsTable!B41</f>
        <v>IT &amp; Web services</v>
      </c>
      <c r="L39" s="40">
        <f ca="1">ItemsTable!C41</f>
        <v>896.67</v>
      </c>
      <c r="M39" s="6">
        <f ca="1">ItemsTable!D41</f>
        <v>5</v>
      </c>
      <c r="N39" s="6">
        <f ca="1">ItemsTable!E41</f>
        <v>370</v>
      </c>
      <c r="O39" s="21">
        <f ca="1">ItemsTable!F41</f>
        <v>211.48</v>
      </c>
      <c r="P39" s="21">
        <f ca="1">ItemsTable!G41</f>
        <v>5802.59</v>
      </c>
      <c r="Q39" t="str">
        <f>DataGenerator!K42</f>
        <v>Blaauwklippen Devco (Pty) Ltd</v>
      </c>
      <c r="R39" s="6" t="str">
        <f ca="1">_xlfn.CONCAT(
VLOOKUP(RANDBETWEEN(1,MAX(tbTaxNumb[ItemNum])),tbTaxNumb[],2,FALSE),TEXT(RANDBETWEEN(20,99999),REPT("0",RANDBETWEEN(4,10))))</f>
        <v>TRN: 088819</v>
      </c>
      <c r="S39" s="6" t="str">
        <f ca="1">_xlfn.CONCAT(
VLOOKUP(RANDBETWEEN(1,MAX(tbVAT_Numb[ItemNum])),tbVAT_Numb[],2,FALSE),TEXT(RANDBETWEEN(20,99999),REPT("0",RANDBETWEEN(4,10))))</f>
        <v>VAT ID:  15158</v>
      </c>
      <c r="T39" s="6" t="str">
        <f ca="1">VLOOKUP(RANDBETWEEN(1,MAX(tbBank_Names[ItemNum])),tbBank_Names[],2,FALSE)</f>
        <v>FNB</v>
      </c>
      <c r="U39" s="6" t="str">
        <f t="shared" ca="1" si="7"/>
        <v>76993313343</v>
      </c>
      <c r="V39" s="6" t="str">
        <f ca="1">VLOOKUP(RANDBETWEEN(1,MAX(tbCurrency[ItemNum])),tbCurrency[],2,FALSE)</f>
        <v>EUR</v>
      </c>
      <c r="W39" s="6" t="e">
        <f ca="1">VLOOKUP(RANDBETWEEN(1,MAX(tbCurrencyExchange[ItemNum])),tbCurrencyExchange[],2,FALSE)</f>
        <v>#N/A</v>
      </c>
      <c r="X39" s="21">
        <f ca="1">VLOOKUP(RANDBETWEEN(1,MAX(tbCurrencyExchange[ItemNum])),tbCurrencyExchange[],4,FALSE)</f>
        <v>-2.9700000000000001E-2</v>
      </c>
      <c r="Y39" s="21">
        <f t="shared" ca="1" si="4"/>
        <v>1931698.03</v>
      </c>
      <c r="Z39" s="21">
        <f t="shared" ca="1" si="2"/>
        <v>8224029.2000000002</v>
      </c>
      <c r="AA39" s="26">
        <f t="shared" ca="1" si="3"/>
        <v>277458</v>
      </c>
    </row>
    <row r="40" spans="1:27" x14ac:dyDescent="0.3">
      <c r="A40" s="11">
        <f t="shared" si="5"/>
        <v>39</v>
      </c>
      <c r="B40" s="6" t="str">
        <f ca="1">TEXT(RANDBETWEEN((DATE(2020,1,5)),(DATE(2023,12,23))), VLOOKUP(RANDBETWEEN(1,MAX(tbDate[ItemNum])),tbDate[],2,FALSE))</f>
        <v>07/15/21</v>
      </c>
      <c r="C40" s="6" t="str">
        <f ca="1">_xlfn.CONCAT(
    VLOOKUP(RANDBETWEEN(1,MAX(tbInvoiceNO[ItemNum])),tbInvoiceNO[],2,FALSE),
    TEXT(RANDBETWEEN(20,99999),REPT("0",RANDBETWEEN(4,10))),
    CHAR(RANDBETWEEN(65,90)),
    CHAR(RANDBETWEEN(97,122)))</f>
        <v>BILL_036963Bb</v>
      </c>
      <c r="D40" s="6" t="str">
        <f ca="1">_xlfn.CONCAT(VLOOKUP(RANDBETWEEN(1, MAX(tbContactDetails[ItemNum])), tbContactDetails[], 2, FALSE), " - ", TEXT(RANDBETWEEN(7000000, 9999999), " -000-0000"))</f>
        <v>+27 -  -782-4142</v>
      </c>
      <c r="E40" s="6" t="str">
        <f ca="1">_xlfn.CONCAT(VLOOKUP(RANDBETWEEN(1, MAX(tbSenders_ContactDetails[ItemNum])), tbSenders_ContactDetails[], 2, FALSE), " - ", TEXT(RANDBETWEEN(7000000, 9999999), " -000-0000"))</f>
        <v>010 -  -845-9843</v>
      </c>
      <c r="F40" s="6" t="str">
        <f ca="1">VLOOKUP(RANDBETWEEN(1,MAX(tbSendersAddress[ItemNum])),tbSendersAddress[],2,FALSE)</f>
        <v>Witzands Aquifer Nature Reserve, 1 Dassenberg Drive</v>
      </c>
      <c r="G40" s="6" t="str">
        <f ca="1">VLOOKUP(RANDBETWEEN(1,MAX(tbSReceiversAddress8[ItemNum])),tbSReceiversAddress8[],2,FALSE)</f>
        <v>14 Bonanza Street,Gauteng,6442</v>
      </c>
      <c r="H40" s="6" t="str">
        <f ca="1">_xlfn.CONCAT(
    VLOOKUP(RANDBETWEEN(1, MAX(tbPONumbers[ItemNum])), tbPONumbers[], 2, FALSE),
    TEXT(RANDBETWEEN(20, 99999), REPT("0", RANDBETWEEN(4, 10)))
)</f>
        <v>PO#30202</v>
      </c>
      <c r="I40" t="str">
        <f>DataGenerator!G43</f>
        <v>Toyota SA Motors (Pty) Ltd</v>
      </c>
      <c r="J40" s="6" t="str">
        <f>ItemsTable!A42</f>
        <v>On-Site Tech Support</v>
      </c>
      <c r="K40" s="6" t="str">
        <f>ItemsTable!B42</f>
        <v>IT &amp; Web services</v>
      </c>
      <c r="L40" s="40">
        <f ca="1">ItemsTable!C42</f>
        <v>532.02</v>
      </c>
      <c r="M40" s="6">
        <f ca="1">ItemsTable!D42</f>
        <v>2</v>
      </c>
      <c r="N40" s="6">
        <f ca="1">ItemsTable!E42</f>
        <v>195</v>
      </c>
      <c r="O40" s="21">
        <f ca="1">ItemsTable!F42</f>
        <v>757.18</v>
      </c>
      <c r="P40" s="21">
        <f ca="1">ItemsTable!G42</f>
        <v>3054.43</v>
      </c>
      <c r="Q40" t="str">
        <f>DataGenerator!K43</f>
        <v>Pragma Products (Pty) Ltd</v>
      </c>
      <c r="R40" s="6" t="str">
        <f ca="1">_xlfn.CONCAT(
VLOOKUP(RANDBETWEEN(1,MAX(tbTaxNumb[ItemNum])),tbTaxNumb[],2,FALSE),TEXT(RANDBETWEEN(20,99999),REPT("0",RANDBETWEEN(4,10))))</f>
        <v>##000099593</v>
      </c>
      <c r="S40" s="6" t="str">
        <f ca="1">_xlfn.CONCAT(
VLOOKUP(RANDBETWEEN(1,MAX(tbVAT_Numb[ItemNum])),tbVAT_Numb[],2,FALSE),TEXT(RANDBETWEEN(20,99999),REPT("0",RANDBETWEEN(4,10))))</f>
        <v>VAT_NUM_000005235</v>
      </c>
      <c r="T40" s="6" t="str">
        <f ca="1">VLOOKUP(RANDBETWEEN(1,MAX(tbBank_Names[ItemNum])),tbBank_Names[],2,FALSE)</f>
        <v>ABSA</v>
      </c>
      <c r="U40" s="6" t="str">
        <f t="shared" ca="1" si="7"/>
        <v>770951000370</v>
      </c>
      <c r="V40" s="6" t="str">
        <f ca="1">VLOOKUP(RANDBETWEEN(1,MAX(tbCurrency[ItemNum])),tbCurrency[],2,FALSE)</f>
        <v>GBP</v>
      </c>
      <c r="W40" s="6" t="e">
        <f ca="1">VLOOKUP(RANDBETWEEN(1,MAX(tbCurrencyExchange[ItemNum])),tbCurrencyExchange[],2,FALSE)</f>
        <v>#N/A</v>
      </c>
      <c r="X40" s="21" t="e">
        <f ca="1">VLOOKUP(RANDBETWEEN(1,MAX(tbCurrencyExchange[ItemNum])),tbCurrencyExchange[],4,FALSE)</f>
        <v>#N/A</v>
      </c>
      <c r="Y40" s="21">
        <f t="shared" ca="1" si="4"/>
        <v>8041344</v>
      </c>
      <c r="Z40" s="21">
        <f t="shared" ca="1" si="2"/>
        <v>1609401.65</v>
      </c>
      <c r="AA40" s="26">
        <f t="shared" ca="1" si="3"/>
        <v>761098</v>
      </c>
    </row>
    <row r="41" spans="1:27" x14ac:dyDescent="0.3">
      <c r="A41" s="11">
        <f t="shared" si="5"/>
        <v>40</v>
      </c>
      <c r="B41" s="6" t="str">
        <f ca="1">TEXT(RANDBETWEEN((DATE(2020,1,5)),(DATE(2023,12,23))), VLOOKUP(RANDBETWEEN(1,MAX(tbDate[ItemNum])),tbDate[],2,FALSE))</f>
        <v>26-Jun-2021</v>
      </c>
      <c r="C41" s="6" t="str">
        <f ca="1">_xlfn.CONCAT(
    VLOOKUP(RANDBETWEEN(1,MAX(tbInvoiceNO[ItemNum])),tbInvoiceNO[],2,FALSE),
    TEXT(RANDBETWEEN(20,99999),REPT("0",RANDBETWEEN(4,10))),
    CHAR(RANDBETWEEN(65,90)),
    CHAR(RANDBETWEEN(97,122)))</f>
        <v>#INV06005Jx</v>
      </c>
      <c r="D41" s="6" t="str">
        <f ca="1">_xlfn.CONCAT(VLOOKUP(RANDBETWEEN(1, MAX(tbContactDetails[ItemNum])), tbContactDetails[], 2, FALSE), " - ", TEXT(RANDBETWEEN(7000000, 9999999), " -000-0000"))</f>
        <v>095 -  -992-8526</v>
      </c>
      <c r="E41" s="6" t="str">
        <f ca="1">_xlfn.CONCAT(VLOOKUP(RANDBETWEEN(1, MAX(tbSenders_ContactDetails[ItemNum])), tbSenders_ContactDetails[], 2, FALSE), " - ", TEXT(RANDBETWEEN(7000000, 9999999), " -000-0000"))</f>
        <v>021 -  -908-0571</v>
      </c>
      <c r="F41" s="6" t="str">
        <f ca="1">VLOOKUP(RANDBETWEEN(1,MAX(tbSendersAddress[ItemNum])),tbSendersAddress[],2,FALSE)</f>
        <v>32 Denne Crescent,Western Cape,7347</v>
      </c>
      <c r="G41" s="6" t="str">
        <f ca="1">VLOOKUP(RANDBETWEEN(1,MAX(tbSReceiversAddress8[ItemNum])),tbSReceiversAddress8[],2,FALSE)</f>
        <v>406 Pilane Street,Hout Bay,7872</v>
      </c>
      <c r="H41" s="6" t="str">
        <f ca="1">_xlfn.CONCAT(
    VLOOKUP(RANDBETWEEN(1, MAX(tbPONumbers[ItemNum])), tbPONumbers[], 2, FALSE),
    TEXT(RANDBETWEEN(20, 99999), REPT("0", RANDBETWEEN(4, 10)))
)</f>
        <v>PO_NUM_075536</v>
      </c>
      <c r="I41" t="str">
        <f>DataGenerator!G44</f>
        <v>MTN Rwandacell PLC</v>
      </c>
      <c r="J41" s="6" t="str">
        <f>ItemsTable!A43</f>
        <v>Website Design</v>
      </c>
      <c r="K41" s="6" t="str">
        <f>ItemsTable!B43</f>
        <v>IT &amp; Web services</v>
      </c>
      <c r="L41" s="40">
        <f ca="1">ItemsTable!C43</f>
        <v>973.75</v>
      </c>
      <c r="M41" s="6">
        <f ca="1">ItemsTable!D43</f>
        <v>4</v>
      </c>
      <c r="N41" s="6">
        <f ca="1">ItemsTable!E43</f>
        <v>480</v>
      </c>
      <c r="O41" s="21">
        <f ca="1">ItemsTable!F43</f>
        <v>887.02</v>
      </c>
      <c r="P41" s="21">
        <f ca="1">ItemsTable!G43</f>
        <v>5237.13</v>
      </c>
      <c r="Q41" t="str">
        <f>DataGenerator!K44</f>
        <v>Kumtor Gold Company</v>
      </c>
      <c r="R41" s="6" t="str">
        <f ca="1">_xlfn.CONCAT(
VLOOKUP(RANDBETWEEN(1,MAX(tbTaxNumb[ItemNum])),tbTaxNumb[],2,FALSE),TEXT(RANDBETWEEN(20,99999),REPT("0",RANDBETWEEN(4,10))))</f>
        <v>TRN: 65178</v>
      </c>
      <c r="S41" s="6" t="str">
        <f ca="1">_xlfn.CONCAT(
VLOOKUP(RANDBETWEEN(1,MAX(tbVAT_Numb[ItemNum])),tbVAT_Numb[],2,FALSE),TEXT(RANDBETWEEN(20,99999),REPT("0",RANDBETWEEN(4,10))))</f>
        <v>'VAT Reg No. 0000013213</v>
      </c>
      <c r="T41" s="6" t="str">
        <f ca="1">VLOOKUP(RANDBETWEEN(1,MAX(tbBank_Names[ItemNum])),tbBank_Names[],2,FALSE)</f>
        <v>Discovery</v>
      </c>
      <c r="U41" s="6" t="str">
        <f t="shared" ca="1" si="7"/>
        <v>2482821</v>
      </c>
      <c r="V41" s="6" t="str">
        <f ca="1">VLOOKUP(RANDBETWEEN(1,MAX(tbCurrency[ItemNum])),tbCurrency[],2,FALSE)</f>
        <v>ZAR</v>
      </c>
      <c r="W41" s="6" t="e" vm="4">
        <f ca="1">VLOOKUP(RANDBETWEEN(1,MAX(tbCurrencyExchange[ItemNum])),tbCurrencyExchange[],2,FALSE)</f>
        <v>#VALUE!</v>
      </c>
      <c r="X41" s="21" t="e">
        <f ca="1">VLOOKUP(RANDBETWEEN(1,MAX(tbCurrencyExchange[ItemNum])),tbCurrencyExchange[],4,FALSE)</f>
        <v>#N/A</v>
      </c>
      <c r="Y41" s="21">
        <f t="shared" ca="1" si="4"/>
        <v>1741717</v>
      </c>
      <c r="Z41" s="21">
        <f t="shared" ca="1" si="2"/>
        <v>6625539.8700000001</v>
      </c>
      <c r="AA41" s="26">
        <f t="shared" ca="1" si="3"/>
        <v>232663</v>
      </c>
    </row>
    <row r="42" spans="1:27" x14ac:dyDescent="0.3">
      <c r="A42" s="11">
        <f t="shared" si="5"/>
        <v>41</v>
      </c>
      <c r="B42" s="6" t="str">
        <f ca="1">TEXT(RANDBETWEEN((DATE(2020,1,5)),(DATE(2023,12,23))), VLOOKUP(RANDBETWEEN(1,MAX(tbDate[ItemNum])),tbDate[],2,FALSE))</f>
        <v>21 S</v>
      </c>
      <c r="C42" s="6" t="str">
        <f ca="1">_xlfn.CONCAT(
    VLOOKUP(RANDBETWEEN(1,MAX(tbInvoiceNO[ItemNum])),tbInvoiceNO[],2,FALSE),
    TEXT(RANDBETWEEN(20,99999),REPT("0",RANDBETWEEN(4,10))),
    CHAR(RANDBETWEEN(65,90)),
    CHAR(RANDBETWEEN(97,122)))</f>
        <v>BILL_000058779Zx</v>
      </c>
      <c r="D42" s="6" t="str">
        <f ca="1">_xlfn.CONCAT(VLOOKUP(RANDBETWEEN(1, MAX(tbContactDetails[ItemNum])), tbContactDetails[], 2, FALSE), " - ", TEXT(RANDBETWEEN(7000000, 9999999), " -000-0000"))</f>
        <v>00 -  -735-1694</v>
      </c>
      <c r="E42" s="6" t="str">
        <f ca="1">_xlfn.CONCAT(VLOOKUP(RANDBETWEEN(1, MAX(tbSenders_ContactDetails[ItemNum])), tbSenders_ContactDetails[], 2, FALSE), " - ", TEXT(RANDBETWEEN(7000000, 9999999), " -000-0000"))</f>
        <v>060 -  -848-8338</v>
      </c>
      <c r="F42" s="6" t="str">
        <f ca="1">VLOOKUP(RANDBETWEEN(1,MAX(tbSendersAddress[ItemNum])),tbSendersAddress[],2,FALSE)</f>
        <v>8 Atlantic Beach Drive,City of Cape Town</v>
      </c>
      <c r="G42" s="6" t="str">
        <f ca="1">VLOOKUP(RANDBETWEEN(1,MAX(tbSReceiversAddress8[ItemNum])),tbSReceiversAddress8[],2,FALSE)</f>
        <v>23 Martin Close,CPT, 6478</v>
      </c>
      <c r="H42" s="6" t="str">
        <f ca="1">_xlfn.CONCAT(
    VLOOKUP(RANDBETWEEN(1, MAX(tbPONumbers[ItemNum])), tbPONumbers[], 2, FALSE),
    TEXT(RANDBETWEEN(20, 99999), REPT("0", RANDBETWEEN(4, 10)))
)</f>
        <v># 00075267</v>
      </c>
      <c r="I42" t="str">
        <f>DataGenerator!G45</f>
        <v>CORRUSEAL SF</v>
      </c>
      <c r="J42" s="6" t="str">
        <f>ItemsTable!A44</f>
        <v>Event Coordination</v>
      </c>
      <c r="K42" s="6" t="str">
        <f>ItemsTable!B44</f>
        <v>Themed Catering Services</v>
      </c>
      <c r="L42" s="40">
        <f ca="1">ItemsTable!C44</f>
        <v>490.11</v>
      </c>
      <c r="M42" s="6">
        <f ca="1">ItemsTable!D44</f>
        <v>8</v>
      </c>
      <c r="N42" s="6">
        <f ca="1">ItemsTable!E44</f>
        <v>422</v>
      </c>
      <c r="O42" s="21">
        <f ca="1">ItemsTable!F44</f>
        <v>71.11</v>
      </c>
      <c r="P42" s="21">
        <f ca="1">ItemsTable!G44</f>
        <v>9630.64</v>
      </c>
      <c r="Q42" t="str">
        <f>DataGenerator!K45</f>
        <v>Sanlam Life Insurance Limited:GTI</v>
      </c>
      <c r="R42" s="6" t="str">
        <f ca="1">_xlfn.CONCAT(
VLOOKUP(RANDBETWEEN(1,MAX(tbTaxNumb[ItemNum])),tbTaxNumb[],2,FALSE),TEXT(RANDBETWEEN(20,99999),REPT("0",RANDBETWEEN(4,10))))</f>
        <v>TIN00033223</v>
      </c>
      <c r="S42" s="6" t="str">
        <f ca="1">_xlfn.CONCAT(
VLOOKUP(RANDBETWEEN(1,MAX(tbVAT_Numb[ItemNum])),tbVAT_Numb[],2,FALSE),TEXT(RANDBETWEEN(20,99999),REPT("0",RANDBETWEEN(4,10))))</f>
        <v>VIC-0029806</v>
      </c>
      <c r="T42" s="6" t="str">
        <f ca="1">VLOOKUP(RANDBETWEEN(1,MAX(tbBank_Names[ItemNum])),tbBank_Names[],2,FALSE)</f>
        <v>NedBank</v>
      </c>
      <c r="U42" s="6" t="str">
        <f t="shared" ca="1" si="7"/>
        <v>81983772</v>
      </c>
      <c r="V42" s="6" t="str">
        <f ca="1">VLOOKUP(RANDBETWEEN(1,MAX(tbCurrency[ItemNum])),tbCurrency[],2,FALSE)</f>
        <v>ZAR</v>
      </c>
      <c r="W42" s="6" t="e" vm="5">
        <f ca="1">VLOOKUP(RANDBETWEEN(1,MAX(tbCurrencyExchange[ItemNum])),tbCurrencyExchange[],2,FALSE)</f>
        <v>#VALUE!</v>
      </c>
      <c r="X42" s="21">
        <f ca="1">VLOOKUP(RANDBETWEEN(1,MAX(tbCurrencyExchange[ItemNum])),tbCurrencyExchange[],4,FALSE)</f>
        <v>-3.2899999999999999E-2</v>
      </c>
      <c r="Y42" s="21">
        <f t="shared" ca="1" si="4"/>
        <v>2251139.23</v>
      </c>
      <c r="Z42" s="21">
        <f t="shared" ca="1" si="2"/>
        <v>4990677</v>
      </c>
      <c r="AA42" s="26">
        <f t="shared" ca="1" si="3"/>
        <v>558878</v>
      </c>
    </row>
    <row r="43" spans="1:27" x14ac:dyDescent="0.3">
      <c r="A43" s="11">
        <f t="shared" si="5"/>
        <v>42</v>
      </c>
      <c r="B43" s="6" t="str">
        <f ca="1">TEXT(RANDBETWEEN((DATE(2020,1,5)),(DATE(2023,12,23))), VLOOKUP(RANDBETWEEN(1,MAX(tbDate[ItemNum])),tbDate[],2,FALSE))</f>
        <v>30/08/2023</v>
      </c>
      <c r="C43" s="6" t="str">
        <f ca="1">_xlfn.CONCAT(
    VLOOKUP(RANDBETWEEN(1,MAX(tbInvoiceNO[ItemNum])),tbInvoiceNO[],2,FALSE),
    TEXT(RANDBETWEEN(20,99999),REPT("0",RANDBETWEEN(4,10))),
    CHAR(RANDBETWEEN(65,90)),
    CHAR(RANDBETWEEN(97,122)))</f>
        <v>##000016026Jb</v>
      </c>
      <c r="D43" s="6" t="str">
        <f ca="1">_xlfn.CONCAT(VLOOKUP(RANDBETWEEN(1, MAX(tbContactDetails[ItemNum])), tbContactDetails[], 2, FALSE), " - ", TEXT(RANDBETWEEN(7000000, 9999999), " -000-0000"))</f>
        <v>068 -  -913-9641</v>
      </c>
      <c r="E43" s="6" t="str">
        <f ca="1">_xlfn.CONCAT(VLOOKUP(RANDBETWEEN(1, MAX(tbSenders_ContactDetails[ItemNum])), tbSenders_ContactDetails[], 2, FALSE), " - ", TEXT(RANDBETWEEN(7000000, 9999999), " -000-0000"))</f>
        <v>011 -  -886-4217</v>
      </c>
      <c r="F43" s="6" t="str">
        <f ca="1">VLOOKUP(RANDBETWEEN(1,MAX(tbSendersAddress[ItemNum])),tbSendersAddress[],2,FALSE)</f>
        <v>15 B. Molokoane Road,Hout Bay,7872</v>
      </c>
      <c r="G43" s="6" t="str">
        <f ca="1">VLOOKUP(RANDBETWEEN(1,MAX(tbSReceiversAddress8[ItemNum])),tbSReceiversAddress8[],2,FALSE)</f>
        <v>4406 Pilane Street,Soweto,</v>
      </c>
      <c r="H43" s="6" t="str">
        <f ca="1">_xlfn.CONCAT(
    VLOOKUP(RANDBETWEEN(1, MAX(tbPONumbers[ItemNum])), tbPONumbers[], 2, FALSE),
    TEXT(RANDBETWEEN(20, 99999), REPT("0", RANDBETWEEN(4, 10)))
)</f>
        <v>PO#0000075359</v>
      </c>
      <c r="I43" t="str">
        <f>DataGenerator!G46</f>
        <v>CORRUSEAL WESTERN CAPE (PTY) LTD</v>
      </c>
      <c r="J43" s="6" t="str">
        <f>ItemsTable!A45</f>
        <v>Event Photography</v>
      </c>
      <c r="K43" s="6" t="str">
        <f>ItemsTable!B45</f>
        <v>IT &amp; Web services</v>
      </c>
      <c r="L43" s="40">
        <f ca="1">ItemsTable!C45</f>
        <v>570.65</v>
      </c>
      <c r="M43" s="6">
        <f ca="1">ItemsTable!D45</f>
        <v>3</v>
      </c>
      <c r="N43" s="6">
        <f ca="1">ItemsTable!E45</f>
        <v>242</v>
      </c>
      <c r="O43" s="21">
        <f ca="1">ItemsTable!F45</f>
        <v>298.24</v>
      </c>
      <c r="P43" s="21">
        <f ca="1">ItemsTable!G45</f>
        <v>5152.53</v>
      </c>
      <c r="Q43" t="str">
        <f>DataGenerator!K46</f>
        <v>Foskor (Pty) Ltd</v>
      </c>
      <c r="R43" s="6" t="str">
        <f ca="1">_xlfn.CONCAT(
VLOOKUP(RANDBETWEEN(1,MAX(tbTaxNumb[ItemNum])),tbTaxNumb[],2,FALSE),TEXT(RANDBETWEEN(20,99999),REPT("0",RANDBETWEEN(4,10))))</f>
        <v>TRN: 000057457</v>
      </c>
      <c r="S43" s="6" t="str">
        <f ca="1">_xlfn.CONCAT(
VLOOKUP(RANDBETWEEN(1,MAX(tbVAT_Numb[ItemNum])),tbVAT_Numb[],2,FALSE),TEXT(RANDBETWEEN(20,99999),REPT("0",RANDBETWEEN(4,10))))</f>
        <v>## 0075536</v>
      </c>
      <c r="T43" s="6" t="str">
        <f ca="1">VLOOKUP(RANDBETWEEN(1,MAX(tbBank_Names[ItemNum])),tbBank_Names[],2,FALSE)</f>
        <v>Capitec</v>
      </c>
      <c r="U43" s="6" t="str">
        <f t="shared" ca="1" si="7"/>
        <v>4527764267</v>
      </c>
      <c r="V43" s="6" t="str">
        <f ca="1">VLOOKUP(RANDBETWEEN(1,MAX(tbCurrency[ItemNum])),tbCurrency[],2,FALSE)</f>
        <v>ZAR</v>
      </c>
      <c r="W43" s="6" t="e" vm="4">
        <f ca="1">VLOOKUP(RANDBETWEEN(1,MAX(tbCurrencyExchange[ItemNum])),tbCurrencyExchange[],2,FALSE)</f>
        <v>#VALUE!</v>
      </c>
      <c r="X43" s="21" t="e">
        <f ca="1">VLOOKUP(RANDBETWEEN(1,MAX(tbCurrencyExchange[ItemNum])),tbCurrencyExchange[],4,FALSE)</f>
        <v>#N/A</v>
      </c>
      <c r="Y43" s="21">
        <f t="shared" ca="1" si="4"/>
        <v>5561320</v>
      </c>
      <c r="Z43" s="21">
        <f t="shared" ca="1" si="2"/>
        <v>7386298.1100000003</v>
      </c>
      <c r="AA43" s="26">
        <f t="shared" ca="1" si="3"/>
        <v>470154</v>
      </c>
    </row>
    <row r="44" spans="1:27" x14ac:dyDescent="0.3">
      <c r="A44" s="11">
        <f t="shared" si="5"/>
        <v>43</v>
      </c>
      <c r="B44" s="6" t="str">
        <f ca="1">TEXT(RANDBETWEEN((DATE(2020,1,5)),(DATE(2023,12,23))), VLOOKUP(RANDBETWEEN(1,MAX(tbDate[ItemNum])),tbDate[],2,FALSE))</f>
        <v>15/06/2022</v>
      </c>
      <c r="C44" s="6" t="str">
        <f ca="1">_xlfn.CONCAT(
    VLOOKUP(RANDBETWEEN(1,MAX(tbInvoiceNO[ItemNum])),tbInvoiceNO[],2,FALSE),
    TEXT(RANDBETWEEN(20,99999),REPT("0",RANDBETWEEN(4,10))),
    CHAR(RANDBETWEEN(65,90)),
    CHAR(RANDBETWEEN(97,122)))</f>
        <v>BILL_0000042565Lv</v>
      </c>
      <c r="D44" s="6" t="str">
        <f ca="1">_xlfn.CONCAT(VLOOKUP(RANDBETWEEN(1, MAX(tbContactDetails[ItemNum])), tbContactDetails[], 2, FALSE), " - ", TEXT(RANDBETWEEN(7000000, 9999999), " -000-0000"))</f>
        <v>095 -  -807-1735</v>
      </c>
      <c r="E44" s="6" t="str">
        <f ca="1">_xlfn.CONCAT(VLOOKUP(RANDBETWEEN(1, MAX(tbSenders_ContactDetails[ItemNum])), tbSenders_ContactDetails[], 2, FALSE), " - ", TEXT(RANDBETWEEN(7000000, 9999999), " -000-0000"))</f>
        <v>011 -  -984-3775</v>
      </c>
      <c r="F44" s="6" t="str">
        <f ca="1">VLOOKUP(RANDBETWEEN(1,MAX(tbSendersAddress[ItemNum])),tbSendersAddress[],2,FALSE)</f>
        <v>Valley Primary School, Jip De Jager Drive,7530</v>
      </c>
      <c r="G44" s="6" t="str">
        <f ca="1">VLOOKUP(RANDBETWEEN(1,MAX(tbSReceiversAddress8[ItemNum])),tbSReceiversAddress8[],2,FALSE)</f>
        <v>23 Martin Close,CPT, 6478</v>
      </c>
      <c r="H44" s="6" t="str">
        <f ca="1">_xlfn.CONCAT(
    VLOOKUP(RANDBETWEEN(1, MAX(tbPONumbers[ItemNum])), tbPONumbers[], 2, FALSE),
    TEXT(RANDBETWEEN(20, 99999), REPT("0", RANDBETWEEN(4, 10)))
)</f>
        <v>@-000031785</v>
      </c>
      <c r="I44" t="str">
        <f>DataGenerator!G47</f>
        <v>Vulcan Mozambique S.A</v>
      </c>
      <c r="J44" s="6" t="str">
        <f>ItemsTable!A46</f>
        <v>Remote Tech Support</v>
      </c>
      <c r="K44" s="6" t="str">
        <f>ItemsTable!B46</f>
        <v>IT &amp; Web services</v>
      </c>
      <c r="L44" s="40">
        <f ca="1">ItemsTable!C46</f>
        <v>949.14</v>
      </c>
      <c r="M44" s="6">
        <f ca="1">ItemsTable!D46</f>
        <v>10</v>
      </c>
      <c r="N44" s="6">
        <f ca="1">ItemsTable!E46</f>
        <v>487</v>
      </c>
      <c r="O44" s="21">
        <f ca="1">ItemsTable!F46</f>
        <v>233.67</v>
      </c>
      <c r="P44" s="21">
        <f ca="1">ItemsTable!G46</f>
        <v>6649.72</v>
      </c>
      <c r="Q44" t="str">
        <f>DataGenerator!K47</f>
        <v>Babcock Ntuthuko Engineering</v>
      </c>
      <c r="R44" s="6" t="str">
        <f ca="1">_xlfn.CONCAT(
VLOOKUP(RANDBETWEEN(1,MAX(tbTaxNumb[ItemNum])),tbTaxNumb[],2,FALSE),TEXT(RANDBETWEEN(20,99999),REPT("0",RANDBETWEEN(4,10))))</f>
        <v>VRN - 14116</v>
      </c>
      <c r="S44" s="6" t="str">
        <f ca="1">_xlfn.CONCAT(
VLOOKUP(RANDBETWEEN(1,MAX(tbVAT_Numb[ItemNum])),tbVAT_Numb[],2,FALSE),TEXT(RANDBETWEEN(20,99999),REPT("0",RANDBETWEEN(4,10))))</f>
        <v>@VAT_#_19272</v>
      </c>
      <c r="T44" s="6" t="str">
        <f ca="1">VLOOKUP(RANDBETWEEN(1,MAX(tbBank_Names[ItemNum])),tbBank_Names[],2,FALSE)</f>
        <v>Standard Bank</v>
      </c>
      <c r="U44" s="6" t="str">
        <f t="shared" ca="1" si="7"/>
        <v>9674584</v>
      </c>
      <c r="V44" s="6" t="str">
        <f ca="1">VLOOKUP(RANDBETWEEN(1,MAX(tbCurrency[ItemNum])),tbCurrency[],2,FALSE)</f>
        <v>EUR</v>
      </c>
      <c r="W44" s="6" t="e">
        <f ca="1">VLOOKUP(RANDBETWEEN(1,MAX(tbCurrencyExchange[ItemNum])),tbCurrencyExchange[],2,FALSE)</f>
        <v>#N/A</v>
      </c>
      <c r="X44" s="21" t="e">
        <f ca="1">VLOOKUP(RANDBETWEEN(1,MAX(tbCurrencyExchange[ItemNum])),tbCurrencyExchange[],4,FALSE)</f>
        <v>#N/A</v>
      </c>
      <c r="Y44" s="21">
        <f t="shared" ca="1" si="4"/>
        <v>1357558</v>
      </c>
      <c r="Z44" s="21">
        <f t="shared" ca="1" si="2"/>
        <v>5681992.2999999998</v>
      </c>
      <c r="AA44" s="26">
        <f t="shared" ca="1" si="3"/>
        <v>377551</v>
      </c>
    </row>
    <row r="45" spans="1:27" x14ac:dyDescent="0.3">
      <c r="A45" s="11">
        <f t="shared" si="5"/>
        <v>44</v>
      </c>
      <c r="B45" s="6" t="str">
        <f ca="1">TEXT(RANDBETWEEN((DATE(2020,1,5)),(DATE(2023,12,23))), VLOOKUP(RANDBETWEEN(1,MAX(tbDate[ItemNum])),tbDate[],2,FALSE))</f>
        <v>2021/08/01</v>
      </c>
      <c r="C45" s="6" t="str">
        <f ca="1">_xlfn.CONCAT(
    VLOOKUP(RANDBETWEEN(1,MAX(tbInvoiceNO[ItemNum])),tbInvoiceNO[],2,FALSE),
    TEXT(RANDBETWEEN(20,99999),REPT("0",RANDBETWEEN(4,10))),
    CHAR(RANDBETWEEN(65,90)),
    CHAR(RANDBETWEEN(97,122)))</f>
        <v>INVOICE:000033222If</v>
      </c>
      <c r="D45" s="6" t="str">
        <f ca="1">_xlfn.CONCAT(VLOOKUP(RANDBETWEEN(1, MAX(tbContactDetails[ItemNum])), tbContactDetails[], 2, FALSE), " - ", TEXT(RANDBETWEEN(7000000, 9999999), " -000-0000"))</f>
        <v>068 -  -839-3147</v>
      </c>
      <c r="E45" s="6" t="str">
        <f ca="1">_xlfn.CONCAT(VLOOKUP(RANDBETWEEN(1, MAX(tbSenders_ContactDetails[ItemNum])), tbSenders_ContactDetails[], 2, FALSE), " - ", TEXT(RANDBETWEEN(7000000, 9999999), " -000-0000"))</f>
        <v>065 -  -754-6554</v>
      </c>
      <c r="F45" s="6" t="str">
        <f ca="1">VLOOKUP(RANDBETWEEN(1,MAX(tbSendersAddress[ItemNum])),tbSendersAddress[],2,FALSE)</f>
        <v>Witzands Aquifer Nature Reserve, 1 Dassenberg Drive</v>
      </c>
      <c r="G45" s="6" t="str">
        <f ca="1">VLOOKUP(RANDBETWEEN(1,MAX(tbSReceiversAddress8[ItemNum])),tbSReceiversAddress8[],2,FALSE)</f>
        <v>11 Westcliff Drive,Johannesburg</v>
      </c>
      <c r="H45" s="6" t="str">
        <f ca="1">_xlfn.CONCAT(
    VLOOKUP(RANDBETWEEN(1, MAX(tbPONumbers[ItemNum])), tbPONumbers[], 2, FALSE),
    TEXT(RANDBETWEEN(20, 99999), REPT("0", RANDBETWEEN(4, 10)))
)</f>
        <v>#@_0012514</v>
      </c>
      <c r="I45" t="str">
        <f>DataGenerator!G48</f>
        <v>Sasol South Africa (Pty) Ltd</v>
      </c>
      <c r="J45" s="6" t="str">
        <f>ItemsTable!A47</f>
        <v>Business Strategy Consulting</v>
      </c>
      <c r="K45" s="6" t="str">
        <f>ItemsTable!B47</f>
        <v>Consultation</v>
      </c>
      <c r="L45" s="40">
        <f ca="1">ItemsTable!C47</f>
        <v>961.79</v>
      </c>
      <c r="M45" s="6">
        <f ca="1">ItemsTable!D47</f>
        <v>2</v>
      </c>
      <c r="N45" s="6">
        <f ca="1">ItemsTable!E47</f>
        <v>42</v>
      </c>
      <c r="O45" s="21">
        <f ca="1">ItemsTable!F47</f>
        <v>326.58</v>
      </c>
      <c r="P45" s="21">
        <f ca="1">ItemsTable!G47</f>
        <v>3788.03</v>
      </c>
      <c r="Q45" t="str">
        <f>DataGenerator!K48</f>
        <v>Tsogo Sun Casino Management Company (Pty) Ltd</v>
      </c>
      <c r="R45" s="6" t="str">
        <f ca="1">_xlfn.CONCAT(
VLOOKUP(RANDBETWEEN(1,MAX(tbTaxNumb[ItemNum])),tbTaxNumb[],2,FALSE),TEXT(RANDBETWEEN(20,99999),REPT("0",RANDBETWEEN(4,10))))</f>
        <v>## -00008672</v>
      </c>
      <c r="S45" s="6" t="str">
        <f ca="1">_xlfn.CONCAT(
VLOOKUP(RANDBETWEEN(1,MAX(tbVAT_Numb[ItemNum])),tbVAT_Numb[],2,FALSE),TEXT(RANDBETWEEN(20,99999),REPT("0",RANDBETWEEN(4,10))))</f>
        <v>VRN - 000093209</v>
      </c>
      <c r="T45" s="6" t="str">
        <f ca="1">VLOOKUP(RANDBETWEEN(1,MAX(tbBank_Names[ItemNum])),tbBank_Names[],2,FALSE)</f>
        <v>Standard Bank</v>
      </c>
      <c r="U45" s="6" t="str">
        <f t="shared" ca="1" si="7"/>
        <v>37716383</v>
      </c>
      <c r="V45" s="6" t="str">
        <f ca="1">VLOOKUP(RANDBETWEEN(1,MAX(tbCurrency[ItemNum])),tbCurrency[],2,FALSE)</f>
        <v>JPY</v>
      </c>
      <c r="W45" s="6" t="e">
        <f ca="1">VLOOKUP(RANDBETWEEN(1,MAX(tbCurrencyExchange[ItemNum])),tbCurrencyExchange[],2,FALSE)</f>
        <v>#N/A</v>
      </c>
      <c r="X45" s="21">
        <f ca="1">VLOOKUP(RANDBETWEEN(1,MAX(tbCurrencyExchange[ItemNum])),tbCurrencyExchange[],4,FALSE)</f>
        <v>-3.2899999999999999E-2</v>
      </c>
      <c r="Y45" s="21">
        <f t="shared" ca="1" si="4"/>
        <v>5407471</v>
      </c>
      <c r="Z45" s="21">
        <f t="shared" ca="1" si="2"/>
        <v>1714043.31</v>
      </c>
      <c r="AA45" s="26">
        <f t="shared" ca="1" si="3"/>
        <v>781728</v>
      </c>
    </row>
    <row r="46" spans="1:27" x14ac:dyDescent="0.3">
      <c r="A46" s="11">
        <f t="shared" si="5"/>
        <v>45</v>
      </c>
      <c r="B46" s="6" t="str">
        <f ca="1">TEXT(RANDBETWEEN((DATE(2020,1,5)),(DATE(2023,12,23))), VLOOKUP(RANDBETWEEN(1,MAX(tbDate[ItemNum])),tbDate[],2,FALSE))</f>
        <v>10-Dec-2021</v>
      </c>
      <c r="C46" s="6" t="str">
        <f ca="1">_xlfn.CONCAT(
    VLOOKUP(RANDBETWEEN(1,MAX(tbInvoiceNO[ItemNum])),tbInvoiceNO[],2,FALSE),
    TEXT(RANDBETWEEN(20,99999),REPT("0",RANDBETWEEN(4,10))),
    CHAR(RANDBETWEEN(65,90)),
    CHAR(RANDBETWEEN(97,122)))</f>
        <v>INVO: 37407Vj</v>
      </c>
      <c r="D46" s="6" t="str">
        <f ca="1">_xlfn.CONCAT(VLOOKUP(RANDBETWEEN(1, MAX(tbContactDetails[ItemNum])), tbContactDetails[], 2, FALSE), " - ", TEXT(RANDBETWEEN(7000000, 9999999), " -000-0000"))</f>
        <v>062 -  -739-4340</v>
      </c>
      <c r="E46" s="6" t="str">
        <f ca="1">_xlfn.CONCAT(VLOOKUP(RANDBETWEEN(1, MAX(tbSenders_ContactDetails[ItemNum])), tbSenders_ContactDetails[], 2, FALSE), " - ", TEXT(RANDBETWEEN(7000000, 9999999), " -000-0000"))</f>
        <v>071 -  -891-3969</v>
      </c>
      <c r="F46" s="6" t="str">
        <f ca="1">VLOOKUP(RANDBETWEEN(1,MAX(tbSendersAddress[ItemNum])),tbSendersAddress[],2,FALSE)</f>
        <v>8 Braambos Lane,7347</v>
      </c>
      <c r="G46" s="6" t="str">
        <f ca="1">VLOOKUP(RANDBETWEEN(1,MAX(tbSReceiversAddress8[ItemNum])),tbSReceiversAddress8[],2,FALSE)</f>
        <v>23 Martin Close,CPT, 6478</v>
      </c>
      <c r="H46" s="6" t="str">
        <f ca="1">_xlfn.CONCAT(
    VLOOKUP(RANDBETWEEN(1, MAX(tbPONumbers[ItemNum])), tbPONumbers[], 2, FALSE),
    TEXT(RANDBETWEEN(20, 99999), REPT("0", RANDBETWEEN(4, 10)))
)</f>
        <v>'PO No-082135</v>
      </c>
      <c r="I46" t="str">
        <f>DataGenerator!G49</f>
        <v>Coega Development Corporation (Pty) Ltd</v>
      </c>
      <c r="J46" s="6" t="str">
        <f>ItemsTable!A48</f>
        <v>Local Courier Service</v>
      </c>
      <c r="K46" s="6" t="str">
        <f>ItemsTable!B48</f>
        <v>Delivery Services</v>
      </c>
      <c r="L46" s="40">
        <f ca="1">ItemsTable!C48</f>
        <v>642.49</v>
      </c>
      <c r="M46" s="6">
        <f ca="1">ItemsTable!D48</f>
        <v>6</v>
      </c>
      <c r="N46" s="6">
        <f ca="1">ItemsTable!E48</f>
        <v>145</v>
      </c>
      <c r="O46" s="21">
        <f ca="1">ItemsTable!F48</f>
        <v>294.31</v>
      </c>
      <c r="P46" s="21">
        <f ca="1">ItemsTable!G48</f>
        <v>8248.64</v>
      </c>
      <c r="Q46" t="str">
        <f>DataGenerator!K49</f>
        <v>City Of Cape Town</v>
      </c>
      <c r="R46" s="6" t="str">
        <f ca="1">_xlfn.CONCAT(
VLOOKUP(RANDBETWEEN(1,MAX(tbTaxNumb[ItemNum])),tbTaxNumb[],2,FALSE),TEXT(RANDBETWEEN(20,99999),REPT("0",RANDBETWEEN(4,10))))</f>
        <v>Tax _Num_29399</v>
      </c>
      <c r="S46" s="6" t="str">
        <f ca="1">_xlfn.CONCAT(
VLOOKUP(RANDBETWEEN(1,MAX(tbVAT_Numb[ItemNum])),tbVAT_Numb[],2,FALSE),TEXT(RANDBETWEEN(20,99999),REPT("0",RANDBETWEEN(4,10))))</f>
        <v>VAT :04702</v>
      </c>
      <c r="T46" s="6" t="str">
        <f ca="1">VLOOKUP(RANDBETWEEN(1,MAX(tbBank_Names[ItemNum])),tbBank_Names[],2,FALSE)</f>
        <v>ABSA</v>
      </c>
      <c r="U46" s="6" t="str">
        <f t="shared" ca="1" si="7"/>
        <v>240773000370</v>
      </c>
      <c r="V46" s="6" t="str">
        <f ca="1">VLOOKUP(RANDBETWEEN(1,MAX(tbCurrency[ItemNum])),tbCurrency[],2,FALSE)</f>
        <v>EUR</v>
      </c>
      <c r="W46" s="6" t="e">
        <f ca="1">VLOOKUP(RANDBETWEEN(1,MAX(tbCurrencyExchange[ItemNum])),tbCurrencyExchange[],2,FALSE)</f>
        <v>#N/A</v>
      </c>
      <c r="X46" s="21" t="e">
        <f ca="1">VLOOKUP(RANDBETWEEN(1,MAX(tbCurrencyExchange[ItemNum])),tbCurrencyExchange[],4,FALSE)</f>
        <v>#N/A</v>
      </c>
      <c r="Y46" s="21">
        <f t="shared" ca="1" si="4"/>
        <v>8650477</v>
      </c>
      <c r="Z46" s="21">
        <f t="shared" ca="1" si="2"/>
        <v>3520977</v>
      </c>
      <c r="AA46" s="26">
        <f t="shared" ca="1" si="3"/>
        <v>906265</v>
      </c>
    </row>
    <row r="47" spans="1:27" x14ac:dyDescent="0.3">
      <c r="A47" s="11">
        <f t="shared" si="5"/>
        <v>46</v>
      </c>
      <c r="B47" s="6" t="str">
        <f ca="1">TEXT(RANDBETWEEN((DATE(2020,1,5)),(DATE(2023,12,23))), VLOOKUP(RANDBETWEEN(1,MAX(tbDate[ItemNum])),tbDate[],2,FALSE))</f>
        <v>2023-12-04</v>
      </c>
      <c r="C47" s="6" t="str">
        <f ca="1">_xlfn.CONCAT(
    VLOOKUP(RANDBETWEEN(1,MAX(tbInvoiceNO[ItemNum])),tbInvoiceNO[],2,FALSE),
    TEXT(RANDBETWEEN(20,99999),REPT("0",RANDBETWEEN(4,10))),
    CHAR(RANDBETWEEN(65,90)),
    CHAR(RANDBETWEEN(97,122)))</f>
        <v>INUMB_00020265De</v>
      </c>
      <c r="D47" s="6" t="str">
        <f ca="1">_xlfn.CONCAT(VLOOKUP(RANDBETWEEN(1, MAX(tbContactDetails[ItemNum])), tbContactDetails[], 2, FALSE), " - ", TEXT(RANDBETWEEN(7000000, 9999999), " -000-0000"))</f>
        <v>065 -  -965-5610</v>
      </c>
      <c r="E47" s="6" t="str">
        <f ca="1">_xlfn.CONCAT(VLOOKUP(RANDBETWEEN(1, MAX(tbSenders_ContactDetails[ItemNum])), tbSenders_ContactDetails[], 2, FALSE), " - ", TEXT(RANDBETWEEN(7000000, 9999999), " -000-0000"))</f>
        <v>(+213) -  -900-0425</v>
      </c>
      <c r="F47" s="6" t="str">
        <f ca="1">VLOOKUP(RANDBETWEEN(1,MAX(tbSendersAddress[ItemNum])),tbSendersAddress[],2,FALSE)</f>
        <v>8 Braambos Lane,7347</v>
      </c>
      <c r="G47" s="6" t="str">
        <f ca="1">VLOOKUP(RANDBETWEEN(1,MAX(tbSReceiversAddress8[ItemNum])),tbSReceiversAddress8[],2,FALSE)</f>
        <v>23 Martin Close,CPT, 6478</v>
      </c>
      <c r="H47" s="6" t="str">
        <f ca="1">_xlfn.CONCAT(
    VLOOKUP(RANDBETWEEN(1, MAX(tbPONumbers[ItemNum])), tbPONumbers[], 2, FALSE),
    TEXT(RANDBETWEEN(20, 99999), REPT("0", RANDBETWEEN(4, 10)))
)</f>
        <v># 0000068354</v>
      </c>
      <c r="I47" t="str">
        <f>DataGenerator!G50</f>
        <v>Department of Water and Sanitation</v>
      </c>
      <c r="J47" s="6" t="str">
        <f>ItemsTable!A49</f>
        <v xml:space="preserve">Basic Buffet Catering </v>
      </c>
      <c r="K47" s="6" t="str">
        <f>ItemsTable!B49</f>
        <v>Catering Services</v>
      </c>
      <c r="L47" s="40">
        <f ca="1">ItemsTable!C49</f>
        <v>183.07</v>
      </c>
      <c r="M47" s="6">
        <f ca="1">ItemsTable!D49</f>
        <v>4</v>
      </c>
      <c r="N47" s="6">
        <f ca="1">ItemsTable!E49</f>
        <v>492</v>
      </c>
      <c r="O47" s="21">
        <f ca="1">ItemsTable!F49</f>
        <v>66.41</v>
      </c>
      <c r="P47" s="21">
        <f ca="1">ItemsTable!G49</f>
        <v>8308.82</v>
      </c>
      <c r="Q47" t="str">
        <f>DataGenerator!K50</f>
        <v>Caritas Schweiz</v>
      </c>
      <c r="R47" s="6" t="str">
        <f ca="1">_xlfn.CONCAT(
VLOOKUP(RANDBETWEEN(1,MAX(tbTaxNumb[ItemNum])),tbTaxNumb[],2,FALSE),TEXT(RANDBETWEEN(20,99999),REPT("0",RANDBETWEEN(4,10))))</f>
        <v>#TAX - 10275</v>
      </c>
      <c r="S47" s="6" t="str">
        <f ca="1">_xlfn.CONCAT(
VLOOKUP(RANDBETWEEN(1,MAX(tbVAT_Numb[ItemNum])),tbVAT_Numb[],2,FALSE),TEXT(RANDBETWEEN(20,99999),REPT("0",RANDBETWEEN(4,10))))</f>
        <v># 71150</v>
      </c>
      <c r="T47" s="6" t="str">
        <f ca="1">VLOOKUP(RANDBETWEEN(1,MAX(tbBank_Names[ItemNum])),tbBank_Names[],2,FALSE)</f>
        <v>FNB</v>
      </c>
      <c r="U47" s="6" t="str">
        <f t="shared" ca="1" si="7"/>
        <v>5649732</v>
      </c>
      <c r="V47" s="6" t="str">
        <f ca="1">VLOOKUP(RANDBETWEEN(1,MAX(tbCurrency[ItemNum])),tbCurrency[],2,FALSE)</f>
        <v>USD</v>
      </c>
      <c r="W47" s="6" t="e">
        <f ca="1">VLOOKUP(RANDBETWEEN(1,MAX(tbCurrencyExchange[ItemNum])),tbCurrencyExchange[],2,FALSE)</f>
        <v>#N/A</v>
      </c>
      <c r="X47" s="21" t="e">
        <f ca="1">VLOOKUP(RANDBETWEEN(1,MAX(tbCurrencyExchange[ItemNum])),tbCurrencyExchange[],4,FALSE)</f>
        <v>#N/A</v>
      </c>
      <c r="Y47" s="21">
        <f t="shared" ca="1" si="4"/>
        <v>5456046</v>
      </c>
      <c r="Z47" s="21">
        <f t="shared" ca="1" si="2"/>
        <v>8376573.7400000002</v>
      </c>
      <c r="AA47" s="26">
        <f t="shared" ca="1" si="3"/>
        <v>827136</v>
      </c>
    </row>
    <row r="48" spans="1:27" x14ac:dyDescent="0.3">
      <c r="A48" s="11">
        <f t="shared" si="5"/>
        <v>47</v>
      </c>
      <c r="B48" s="6" t="str">
        <f ca="1">TEXT(RANDBETWEEN((DATE(2020,1,5)),(DATE(2023,12,23))), VLOOKUP(RANDBETWEEN(1,MAX(tbDate[ItemNum])),tbDate[],2,FALSE))</f>
        <v>28/Apr/2023</v>
      </c>
      <c r="C48" s="6" t="str">
        <f ca="1">_xlfn.CONCAT(
    VLOOKUP(RANDBETWEEN(1,MAX(tbInvoiceNO[ItemNum])),tbInvoiceNO[],2,FALSE),
    TEXT(RANDBETWEEN(20,99999),REPT("0",RANDBETWEEN(4,10))),
    CHAR(RANDBETWEEN(65,90)),
    CHAR(RANDBETWEEN(97,122)))</f>
        <v>#07385Uk</v>
      </c>
      <c r="D48" s="6" t="str">
        <f ca="1">_xlfn.CONCAT(VLOOKUP(RANDBETWEEN(1, MAX(tbContactDetails[ItemNum])), tbContactDetails[], 2, FALSE), " - ", TEXT(RANDBETWEEN(7000000, 9999999), " -000-0000"))</f>
        <v>010 -  -981-6795</v>
      </c>
      <c r="E48" s="6" t="str">
        <f ca="1">_xlfn.CONCAT(VLOOKUP(RANDBETWEEN(1, MAX(tbSenders_ContactDetails[ItemNum])), tbSenders_ContactDetails[], 2, FALSE), " - ", TEXT(RANDBETWEEN(7000000, 9999999), " -000-0000"))</f>
        <v>095 -  -724-1581</v>
      </c>
      <c r="F48" s="6" t="str">
        <f ca="1">VLOOKUP(RANDBETWEEN(1,MAX(tbSendersAddress[ItemNum])),tbSendersAddress[],2,FALSE)</f>
        <v>Witzands Aquifer Nature Reserve, 1 Dassenberg Drive</v>
      </c>
      <c r="G48" s="6" t="str">
        <f ca="1">VLOOKUP(RANDBETWEEN(1,MAX(tbSReceiversAddress8[ItemNum])),tbSReceiversAddress8[],2,FALSE)</f>
        <v>365 Ontdekkers Road, Roodepoort</v>
      </c>
      <c r="H48" s="6" t="str">
        <f ca="1">_xlfn.CONCAT(
    VLOOKUP(RANDBETWEEN(1, MAX(tbPONumbers[ItemNum])), tbPONumbers[], 2, FALSE),
    TEXT(RANDBETWEEN(20, 99999), REPT("0", RANDBETWEEN(4, 10)))
)</f>
        <v>## 000012788</v>
      </c>
      <c r="I48" t="str">
        <f>DataGenerator!G51</f>
        <v>Tsebo Facilities Solutions</v>
      </c>
      <c r="J48" s="6" t="str">
        <f>ItemsTable!A50</f>
        <v>Website Design</v>
      </c>
      <c r="K48" s="6" t="str">
        <f>ItemsTable!B50</f>
        <v>IT &amp; Web services</v>
      </c>
      <c r="L48" s="40">
        <f ca="1">ItemsTable!C50</f>
        <v>380.97</v>
      </c>
      <c r="M48" s="6">
        <f ca="1">ItemsTable!D50</f>
        <v>6</v>
      </c>
      <c r="N48" s="6">
        <f ca="1">ItemsTable!E50</f>
        <v>167</v>
      </c>
      <c r="O48" s="21">
        <f ca="1">ItemsTable!F50</f>
        <v>240.31</v>
      </c>
      <c r="P48" s="21">
        <f ca="1">ItemsTable!G50</f>
        <v>3743.77</v>
      </c>
      <c r="Q48" t="str">
        <f>DataGenerator!K51</f>
        <v>Air Liquide Large Industries South Africa</v>
      </c>
      <c r="R48" s="6" t="str">
        <f ca="1">_xlfn.CONCAT(
VLOOKUP(RANDBETWEEN(1,MAX(tbTaxNumb[ItemNum])),tbTaxNumb[],2,FALSE),TEXT(RANDBETWEEN(20,99999),REPT("0",RANDBETWEEN(4,10))))</f>
        <v>#TAX 00007967</v>
      </c>
      <c r="S48" s="6" t="str">
        <f ca="1">_xlfn.CONCAT(
VLOOKUP(RANDBETWEEN(1,MAX(tbVAT_Numb[ItemNum])),tbVAT_Numb[],2,FALSE),TEXT(RANDBETWEEN(20,99999),REPT("0",RANDBETWEEN(4,10))))</f>
        <v>VAT #_000055701</v>
      </c>
      <c r="T48" s="6" t="str">
        <f ca="1">VLOOKUP(RANDBETWEEN(1,MAX(tbBank_Names[ItemNum])),tbBank_Names[],2,FALSE)</f>
        <v>Standard Bank</v>
      </c>
      <c r="U48" s="6" t="str">
        <f t="shared" ca="1" si="7"/>
        <v>66323204207</v>
      </c>
      <c r="V48" s="6" t="str">
        <f ca="1">VLOOKUP(RANDBETWEEN(1,MAX(tbCurrency[ItemNum])),tbCurrency[],2,FALSE)</f>
        <v>USD</v>
      </c>
      <c r="W48" s="6" t="e" vm="4">
        <f ca="1">VLOOKUP(RANDBETWEEN(1,MAX(tbCurrencyExchange[ItemNum])),tbCurrencyExchange[],2,FALSE)</f>
        <v>#VALUE!</v>
      </c>
      <c r="X48" s="21" t="e">
        <f ca="1">VLOOKUP(RANDBETWEEN(1,MAX(tbCurrencyExchange[ItemNum])),tbCurrencyExchange[],4,FALSE)</f>
        <v>#N/A</v>
      </c>
      <c r="Y48" s="21">
        <f t="shared" ca="1" si="4"/>
        <v>6019134</v>
      </c>
      <c r="Z48" s="21">
        <f t="shared" ca="1" si="2"/>
        <v>4477476</v>
      </c>
      <c r="AA48" s="26">
        <f t="shared" ca="1" si="3"/>
        <v>517116</v>
      </c>
    </row>
    <row r="49" spans="1:27" x14ac:dyDescent="0.3">
      <c r="A49" s="11">
        <f t="shared" si="5"/>
        <v>48</v>
      </c>
      <c r="B49" s="6" t="str">
        <f ca="1">TEXT(RANDBETWEEN((DATE(2020,1,5)),(DATE(2023,12,23))), VLOOKUP(RANDBETWEEN(1,MAX(tbDate[ItemNum])),tbDate[],2,FALSE))</f>
        <v>30/09/23</v>
      </c>
      <c r="C49" s="6" t="str">
        <f ca="1">_xlfn.CONCAT(
    VLOOKUP(RANDBETWEEN(1,MAX(tbInvoiceNO[ItemNum])),tbInvoiceNO[],2,FALSE),
    TEXT(RANDBETWEEN(20,99999),REPT("0",RANDBETWEEN(4,10))),
    CHAR(RANDBETWEEN(65,90)),
    CHAR(RANDBETWEEN(97,122)))</f>
        <v>INV-0096541Le</v>
      </c>
      <c r="D49" s="6" t="str">
        <f ca="1">_xlfn.CONCAT(VLOOKUP(RANDBETWEEN(1, MAX(tbContactDetails[ItemNum])), tbContactDetails[], 2, FALSE), " - ", TEXT(RANDBETWEEN(7000000, 9999999), " -000-0000"))</f>
        <v>095 -  -767-2070</v>
      </c>
      <c r="E49" s="6" t="str">
        <f ca="1">_xlfn.CONCAT(VLOOKUP(RANDBETWEEN(1, MAX(tbSenders_ContactDetails[ItemNum])), tbSenders_ContactDetails[], 2, FALSE), " - ", TEXT(RANDBETWEEN(7000000, 9999999), " -000-0000"))</f>
        <v>062 -  -957-1923</v>
      </c>
      <c r="F49" s="6" t="str">
        <f ca="1">VLOOKUP(RANDBETWEEN(1,MAX(tbSendersAddress[ItemNum])),tbSendersAddress[],2,FALSE)</f>
        <v>14 Bonanza Street,2092</v>
      </c>
      <c r="G49" s="6" t="str">
        <f ca="1">VLOOKUP(RANDBETWEEN(1,MAX(tbSReceiversAddress8[ItemNum])),tbSReceiversAddress8[],2,FALSE)</f>
        <v>11 Westcliff Drive,Johannesburg</v>
      </c>
      <c r="H49" s="6" t="str">
        <f ca="1">_xlfn.CONCAT(
    VLOOKUP(RANDBETWEEN(1, MAX(tbPONumbers[ItemNum])), tbPONumbers[], 2, FALSE),
    TEXT(RANDBETWEEN(20, 99999), REPT("0", RANDBETWEEN(4, 10)))
)</f>
        <v># 09414</v>
      </c>
      <c r="I49" t="str">
        <f>DataGenerator!G52</f>
        <v>Mayuriza Pty Ltd</v>
      </c>
      <c r="J49" s="6" t="str">
        <f>ItemsTable!A51</f>
        <v>Social Media Graphics</v>
      </c>
      <c r="K49" s="6" t="str">
        <f>ItemsTable!B51</f>
        <v>Graphic Design</v>
      </c>
      <c r="L49" s="40">
        <f ca="1">ItemsTable!C51</f>
        <v>746.78</v>
      </c>
      <c r="M49" s="6">
        <f ca="1">ItemsTable!D51</f>
        <v>2</v>
      </c>
      <c r="N49" s="6">
        <f ca="1">ItemsTable!E51</f>
        <v>236</v>
      </c>
      <c r="O49" s="21">
        <f ca="1">ItemsTable!F51</f>
        <v>313.05</v>
      </c>
      <c r="P49" s="21">
        <f ca="1">ItemsTable!G51</f>
        <v>9410.9500000000007</v>
      </c>
      <c r="Q49" t="str">
        <f>DataGenerator!K52</f>
        <v>Nike South Africa (Pty) Ltd</v>
      </c>
      <c r="R49" s="6" t="str">
        <f ca="1">_xlfn.CONCAT(
VLOOKUP(RANDBETWEEN(1,MAX(tbTaxNumb[ItemNum])),tbTaxNumb[],2,FALSE),TEXT(RANDBETWEEN(20,99999),REPT("0",RANDBETWEEN(4,10))))</f>
        <v>VRN - 000037157</v>
      </c>
      <c r="S49" s="6" t="str">
        <f ca="1">_xlfn.CONCAT(
VLOOKUP(RANDBETWEEN(1,MAX(tbVAT_Numb[ItemNum])),tbVAT_Numb[],2,FALSE),TEXT(RANDBETWEEN(20,99999),REPT("0",RANDBETWEEN(4,10))))</f>
        <v>VAT :000082025</v>
      </c>
      <c r="T49" s="6" t="str">
        <f ca="1">VLOOKUP(RANDBETWEEN(1,MAX(tbBank_Names[ItemNum])),tbBank_Names[],2,FALSE)</f>
        <v>Empty</v>
      </c>
      <c r="U49" s="6" t="str">
        <f t="shared" ca="1" si="7"/>
        <v>118450000370</v>
      </c>
      <c r="V49" s="6" t="str">
        <f ca="1">VLOOKUP(RANDBETWEEN(1,MAX(tbCurrency[ItemNum])),tbCurrency[],2,FALSE)</f>
        <v>ZAR</v>
      </c>
      <c r="W49" s="6" t="e">
        <f ca="1">VLOOKUP(RANDBETWEEN(1,MAX(tbCurrencyExchange[ItemNum])),tbCurrencyExchange[],2,FALSE)</f>
        <v>#N/A</v>
      </c>
      <c r="X49" s="21" t="e">
        <f ca="1">VLOOKUP(RANDBETWEEN(1,MAX(tbCurrencyExchange[ItemNum])),tbCurrencyExchange[],4,FALSE)</f>
        <v>#N/A</v>
      </c>
      <c r="Y49" s="21">
        <f t="shared" ca="1" si="4"/>
        <v>760672.03</v>
      </c>
      <c r="Z49" s="21">
        <f t="shared" ca="1" si="2"/>
        <v>5584281</v>
      </c>
      <c r="AA49" s="26">
        <f t="shared" ca="1" si="3"/>
        <v>915913</v>
      </c>
    </row>
    <row r="50" spans="1:27" x14ac:dyDescent="0.3">
      <c r="A50" s="11">
        <f t="shared" si="5"/>
        <v>49</v>
      </c>
      <c r="B50" s="6" t="str">
        <f ca="1">TEXT(RANDBETWEEN((DATE(2020,1,5)),(DATE(2023,12,23))), VLOOKUP(RANDBETWEEN(1,MAX(tbDate[ItemNum])),tbDate[],2,FALSE))</f>
        <v>06-08-2020</v>
      </c>
      <c r="C50" s="6" t="str">
        <f ca="1">_xlfn.CONCAT(
    VLOOKUP(RANDBETWEEN(1,MAX(tbInvoiceNO[ItemNum])),tbInvoiceNO[],2,FALSE),
    TEXT(RANDBETWEEN(20,99999),REPT("0",RANDBETWEEN(4,10))),
    CHAR(RANDBETWEEN(65,90)),
    CHAR(RANDBETWEEN(97,122)))</f>
        <v>#INV045877Ki</v>
      </c>
      <c r="D50" s="6" t="str">
        <f ca="1">_xlfn.CONCAT(VLOOKUP(RANDBETWEEN(1, MAX(tbContactDetails[ItemNum])), tbContactDetails[], 2, FALSE), " - ", TEXT(RANDBETWEEN(7000000, 9999999), " -000-0000"))</f>
        <v>011 -  -700-8777</v>
      </c>
      <c r="E50" s="6" t="str">
        <f ca="1">_xlfn.CONCAT(VLOOKUP(RANDBETWEEN(1, MAX(tbSenders_ContactDetails[ItemNum])), tbSenders_ContactDetails[], 2, FALSE), " - ", TEXT(RANDBETWEEN(7000000, 9999999), " -000-0000"))</f>
        <v>(+214) -  -787-0872</v>
      </c>
      <c r="F50" s="6" t="str">
        <f ca="1">VLOOKUP(RANDBETWEEN(1,MAX(tbSendersAddress[ItemNum])),tbSendersAddress[],2,FALSE)</f>
        <v>Pakalolo Table View, 14 Beach Boulevard,7433</v>
      </c>
      <c r="G50" s="6" t="str">
        <f ca="1">VLOOKUP(RANDBETWEEN(1,MAX(tbSReceiversAddress8[ItemNum])),tbSReceiversAddress8[],2,FALSE)</f>
        <v>23 Martin Close,2054</v>
      </c>
      <c r="H50" s="6" t="str">
        <f ca="1">_xlfn.CONCAT(
    VLOOKUP(RANDBETWEEN(1, MAX(tbPONumbers[ItemNum])), tbPONumbers[], 2, FALSE),
    TEXT(RANDBETWEEN(20, 99999), REPT("0", RANDBETWEEN(4, 10)))
)</f>
        <v>PO #_41859</v>
      </c>
      <c r="I50" t="str">
        <f>DataGenerator!G53</f>
        <v>Samsung Electronics South Africa (Pty) Ltd</v>
      </c>
      <c r="J50" s="6" t="str">
        <f>ItemsTable!A52</f>
        <v>Armed Security Guard</v>
      </c>
      <c r="K50" s="6" t="str">
        <f>ItemsTable!B52</f>
        <v>Security Services</v>
      </c>
      <c r="L50" s="40">
        <f ca="1">ItemsTable!C52</f>
        <v>200.78</v>
      </c>
      <c r="M50" s="6">
        <f ca="1">ItemsTable!D52</f>
        <v>1</v>
      </c>
      <c r="N50" s="6">
        <f ca="1">ItemsTable!E52</f>
        <v>469</v>
      </c>
      <c r="O50" s="21">
        <f ca="1">ItemsTable!F52</f>
        <v>977.18</v>
      </c>
      <c r="P50" s="21">
        <f ca="1">ItemsTable!G52</f>
        <v>1694.9</v>
      </c>
      <c r="Q50" t="str">
        <f>DataGenerator!K53</f>
        <v>Bluefields centre for Challenge Funds (Pty) Ltd</v>
      </c>
      <c r="R50" s="6" t="str">
        <f ca="1">_xlfn.CONCAT(
VLOOKUP(RANDBETWEEN(1,MAX(tbTaxNumb[ItemNum])),tbTaxNumb[],2,FALSE),TEXT(RANDBETWEEN(20,99999),REPT("0",RANDBETWEEN(4,10))))</f>
        <v>TRN_0000074723</v>
      </c>
      <c r="S50" s="6" t="str">
        <f ca="1">_xlfn.CONCAT(
VLOOKUP(RANDBETWEEN(1,MAX(tbVAT_Numb[ItemNum])),tbVAT_Numb[],2,FALSE),TEXT(RANDBETWEEN(20,99999),REPT("0",RANDBETWEEN(4,10))))</f>
        <v>#VAT0015632</v>
      </c>
      <c r="T50" s="6" t="str">
        <f ca="1">VLOOKUP(RANDBETWEEN(1,MAX(tbBank_Names[ItemNum])),tbBank_Names[],2,FALSE)</f>
        <v>NedBank</v>
      </c>
      <c r="U50" s="6" t="str">
        <f t="shared" ca="1" si="7"/>
        <v>8005358</v>
      </c>
      <c r="V50" s="6" t="str">
        <f ca="1">VLOOKUP(RANDBETWEEN(1,MAX(tbCurrency[ItemNum])),tbCurrency[],2,FALSE)</f>
        <v>EUR</v>
      </c>
      <c r="W50" s="6" t="e" vm="6">
        <f ca="1">VLOOKUP(RANDBETWEEN(1,MAX(tbCurrencyExchange[ItemNum])),tbCurrencyExchange[],2,FALSE)</f>
        <v>#VALUE!</v>
      </c>
      <c r="X50" s="21" t="e">
        <f ca="1">VLOOKUP(RANDBETWEEN(1,MAX(tbCurrencyExchange[ItemNum])),tbCurrencyExchange[],4,FALSE)</f>
        <v>#N/A</v>
      </c>
      <c r="Y50" s="21">
        <f t="shared" ca="1" si="4"/>
        <v>2722766.79</v>
      </c>
      <c r="Z50" s="21">
        <f t="shared" ca="1" si="2"/>
        <v>6288299.9900000002</v>
      </c>
      <c r="AA50" s="26">
        <f t="shared" ca="1" si="3"/>
        <v>737740</v>
      </c>
    </row>
    <row r="51" spans="1:27" x14ac:dyDescent="0.3">
      <c r="A51" s="11">
        <f t="shared" si="5"/>
        <v>50</v>
      </c>
      <c r="B51" s="6" t="str">
        <f ca="1">TEXT(RANDBETWEEN((DATE(2020,1,5)),(DATE(2023,12,23))), VLOOKUP(RANDBETWEEN(1,MAX(tbDate[ItemNum])),tbDate[],2,FALSE))</f>
        <v>11-February-2022</v>
      </c>
      <c r="C51" s="6" t="str">
        <f ca="1">_xlfn.CONCAT(
    VLOOKUP(RANDBETWEEN(1,MAX(tbInvoiceNO[ItemNum])),tbInvoiceNO[],2,FALSE),
    TEXT(RANDBETWEEN(20,99999),REPT("0",RANDBETWEEN(4,10))),
    CHAR(RANDBETWEEN(65,90)),
    CHAR(RANDBETWEEN(97,122)))</f>
        <v>#-00094750He</v>
      </c>
      <c r="D51" s="6" t="str">
        <f ca="1">_xlfn.CONCAT(VLOOKUP(RANDBETWEEN(1, MAX(tbContactDetails[ItemNum])), tbContactDetails[], 2, FALSE), " - ", TEXT(RANDBETWEEN(7000000, 9999999), " -000-0000"))</f>
        <v>080 -  -829-4035</v>
      </c>
      <c r="E51" s="6" t="str">
        <f ca="1">_xlfn.CONCAT(VLOOKUP(RANDBETWEEN(1, MAX(tbSenders_ContactDetails[ItemNum])), tbSenders_ContactDetails[], 2, FALSE), " - ", TEXT(RANDBETWEEN(7000000, 9999999), " -000-0000"))</f>
        <v>021 -  -701-3424</v>
      </c>
      <c r="F51" s="6" t="str">
        <f ca="1">VLOOKUP(RANDBETWEEN(1,MAX(tbSendersAddress[ItemNum])),tbSendersAddress[],2,FALSE)</f>
        <v>8 Braambos Lane,7347</v>
      </c>
      <c r="G51" s="6" t="str">
        <f ca="1">VLOOKUP(RANDBETWEEN(1,MAX(tbSReceiversAddress8[ItemNum])),tbSReceiversAddress8[],2,FALSE)</f>
        <v>14 Bonanza Street,Gauteng,6442</v>
      </c>
      <c r="H51" s="6" t="str">
        <f ca="1">_xlfn.CONCAT(
    VLOOKUP(RANDBETWEEN(1, MAX(tbPONumbers[ItemNum])), tbPONumbers[], 2, FALSE),
    TEXT(RANDBETWEEN(20, 99999), REPT("0", RANDBETWEEN(4, 10)))
)</f>
        <v># 19327</v>
      </c>
      <c r="I51" t="str">
        <f>DataGenerator!G54</f>
        <v>Shoprite Checkers (Pty) Ltd</v>
      </c>
      <c r="J51" s="6" t="str">
        <f>ItemsTable!A53</f>
        <v xml:space="preserve">Basic Buffet Catering </v>
      </c>
      <c r="K51" s="6" t="str">
        <f>ItemsTable!B53</f>
        <v>Catering Services</v>
      </c>
      <c r="L51" s="40">
        <f ca="1">ItemsTable!C53</f>
        <v>731.97</v>
      </c>
      <c r="M51" s="6">
        <f ca="1">ItemsTable!D53</f>
        <v>1</v>
      </c>
      <c r="N51" s="6">
        <f ca="1">ItemsTable!E53</f>
        <v>30</v>
      </c>
      <c r="O51" s="21">
        <f ca="1">ItemsTable!F53</f>
        <v>54.49</v>
      </c>
      <c r="P51" s="21">
        <f ca="1">ItemsTable!G53</f>
        <v>9779.2000000000007</v>
      </c>
      <c r="Q51" t="str">
        <f>DataGenerator!K54</f>
        <v>Tatu Connect Limited</v>
      </c>
      <c r="R51" s="6" t="str">
        <f ca="1">_xlfn.CONCAT(
VLOOKUP(RANDBETWEEN(1,MAX(tbTaxNumb[ItemNum])),tbTaxNumb[],2,FALSE),TEXT(RANDBETWEEN(20,99999),REPT("0",RANDBETWEEN(4,10))))</f>
        <v>#TAX 0060158</v>
      </c>
      <c r="S51" s="6" t="str">
        <f ca="1">_xlfn.CONCAT(
VLOOKUP(RANDBETWEEN(1,MAX(tbVAT_Numb[ItemNum])),tbVAT_Numb[],2,FALSE),TEXT(RANDBETWEEN(20,99999),REPT("0",RANDBETWEEN(4,10))))</f>
        <v>@VAT_#_052149</v>
      </c>
      <c r="T51" s="6" t="str">
        <f ca="1">VLOOKUP(RANDBETWEEN(1,MAX(tbBank_Names[ItemNum])),tbBank_Names[],2,FALSE)</f>
        <v>Empty</v>
      </c>
      <c r="U51" s="6" t="str">
        <f t="shared" ca="1" si="7"/>
        <v>81865234705</v>
      </c>
      <c r="V51" s="6" t="str">
        <f ca="1">VLOOKUP(RANDBETWEEN(1,MAX(tbCurrency[ItemNum])),tbCurrency[],2,FALSE)</f>
        <v>EUR</v>
      </c>
      <c r="W51" s="6" t="e">
        <f ca="1">VLOOKUP(RANDBETWEEN(1,MAX(tbCurrencyExchange[ItemNum])),tbCurrencyExchange[],2,FALSE)</f>
        <v>#N/A</v>
      </c>
      <c r="X51" s="21" t="e">
        <f ca="1">VLOOKUP(RANDBETWEEN(1,MAX(tbCurrencyExchange[ItemNum])),tbCurrencyExchange[],4,FALSE)</f>
        <v>#N/A</v>
      </c>
      <c r="Y51" s="21">
        <f t="shared" ca="1" si="4"/>
        <v>8074246</v>
      </c>
      <c r="Z51" s="21">
        <f t="shared" ca="1" si="2"/>
        <v>2234285.5499999998</v>
      </c>
      <c r="AA51" s="26">
        <f t="shared" ca="1" si="3"/>
        <v>486269</v>
      </c>
    </row>
    <row r="52" spans="1:27" x14ac:dyDescent="0.3">
      <c r="A52" s="11">
        <f t="shared" si="5"/>
        <v>51</v>
      </c>
      <c r="B52" s="6" t="str">
        <f ca="1">TEXT(RANDBETWEEN((DATE(2020,1,5)),(DATE(2023,12,23))), VLOOKUP(RANDBETWEEN(1,MAX(tbDate[ItemNum])),tbDate[],2,FALSE))</f>
        <v>05-21-2022</v>
      </c>
      <c r="C52" s="6" t="str">
        <f ca="1">_xlfn.CONCAT(
    VLOOKUP(RANDBETWEEN(1,MAX(tbInvoiceNO[ItemNum])),tbInvoiceNO[],2,FALSE),
    TEXT(RANDBETWEEN(20,99999),REPT("0",RANDBETWEEN(4,10))),
    CHAR(RANDBETWEEN(65,90)),
    CHAR(RANDBETWEEN(97,122)))</f>
        <v>#NUMB- 0000083642Sr</v>
      </c>
      <c r="D52" s="6" t="str">
        <f ca="1">_xlfn.CONCAT(VLOOKUP(RANDBETWEEN(1, MAX(tbContactDetails[ItemNum])), tbContactDetails[], 2, FALSE), " - ", TEXT(RANDBETWEEN(7000000, 9999999), " -000-0000"))</f>
        <v>010 -  -757-5445</v>
      </c>
      <c r="E52" s="6" t="str">
        <f ca="1">_xlfn.CONCAT(VLOOKUP(RANDBETWEEN(1, MAX(tbSenders_ContactDetails[ItemNum])), tbSenders_ContactDetails[], 2, FALSE), " - ", TEXT(RANDBETWEEN(7000000, 9999999), " -000-0000"))</f>
        <v>063 -  -888-3157</v>
      </c>
      <c r="F52" s="6" t="str">
        <f ca="1">VLOOKUP(RANDBETWEEN(1,MAX(tbSendersAddress[ItemNum])),tbSendersAddress[],2,FALSE)</f>
        <v>14 Bonanza Street,2092</v>
      </c>
      <c r="G52" s="6" t="str">
        <f ca="1">VLOOKUP(RANDBETWEEN(1,MAX(tbSReceiversAddress8[ItemNum])),tbSReceiversAddress8[],2,FALSE)</f>
        <v>354 Main Street,Gauteng,2008</v>
      </c>
      <c r="H52" s="6" t="str">
        <f ca="1">_xlfn.CONCAT(
    VLOOKUP(RANDBETWEEN(1, MAX(tbPONumbers[ItemNum])), tbPONumbers[], 2, FALSE),
    TEXT(RANDBETWEEN(20, 99999), REPT("0", RANDBETWEEN(4, 10)))
)</f>
        <v>PO #_0021645</v>
      </c>
      <c r="I52" t="str">
        <f>DataGenerator!G55</f>
        <v>Life Healthcare Group (Pty) Ltd</v>
      </c>
      <c r="J52" s="6" t="str">
        <f>ItemsTable!A54</f>
        <v>Social Media Graphics</v>
      </c>
      <c r="K52" s="6" t="str">
        <f>ItemsTable!B54</f>
        <v>Graphic Design</v>
      </c>
      <c r="L52" s="40">
        <f ca="1">ItemsTable!C54</f>
        <v>527.37</v>
      </c>
      <c r="M52" s="6">
        <f ca="1">ItemsTable!D54</f>
        <v>9</v>
      </c>
      <c r="N52" s="6">
        <f ca="1">ItemsTable!E54</f>
        <v>179</v>
      </c>
      <c r="O52" s="21">
        <f ca="1">ItemsTable!F54</f>
        <v>640.26</v>
      </c>
      <c r="P52" s="21">
        <f ca="1">ItemsTable!G54</f>
        <v>6634.22</v>
      </c>
      <c r="Q52" t="str">
        <f>DataGenerator!K55</f>
        <v>Agility Channel (Pty) Ltd</v>
      </c>
      <c r="R52" s="6" t="str">
        <f ca="1">_xlfn.CONCAT(
VLOOKUP(RANDBETWEEN(1,MAX(tbTaxNumb[ItemNum])),tbTaxNumb[],2,FALSE),TEXT(RANDBETWEEN(20,99999),REPT("0",RANDBETWEEN(4,10))))</f>
        <v>##000042418</v>
      </c>
      <c r="S52" s="6" t="str">
        <f ca="1">_xlfn.CONCAT(
VLOOKUP(RANDBETWEEN(1,MAX(tbVAT_Numb[ItemNum])),tbVAT_Numb[],2,FALSE),TEXT(RANDBETWEEN(20,99999),REPT("0",RANDBETWEEN(4,10))))</f>
        <v>VAT No.065851</v>
      </c>
      <c r="T52" s="6" t="str">
        <f ca="1">VLOOKUP(RANDBETWEEN(1,MAX(tbBank_Names[ItemNum])),tbBank_Names[],2,FALSE)</f>
        <v>FNB</v>
      </c>
      <c r="U52" s="6" t="str">
        <f t="shared" ca="1" si="7"/>
        <v>45811294</v>
      </c>
      <c r="V52" s="6" t="str">
        <f ca="1">VLOOKUP(RANDBETWEEN(1,MAX(tbCurrency[ItemNum])),tbCurrency[],2,FALSE)</f>
        <v>USD</v>
      </c>
      <c r="W52" s="6" t="e">
        <f ca="1">VLOOKUP(RANDBETWEEN(1,MAX(tbCurrencyExchange[ItemNum])),tbCurrencyExchange[],2,FALSE)</f>
        <v>#N/A</v>
      </c>
      <c r="X52" s="21" t="e">
        <f ca="1">VLOOKUP(RANDBETWEEN(1,MAX(tbCurrencyExchange[ItemNum])),tbCurrencyExchange[],4,FALSE)</f>
        <v>#N/A</v>
      </c>
      <c r="Y52" s="21">
        <f t="shared" ca="1" si="4"/>
        <v>2921865.09</v>
      </c>
      <c r="Z52" s="21">
        <f t="shared" ca="1" si="2"/>
        <v>5943526.9699999997</v>
      </c>
      <c r="AA52" s="26">
        <f t="shared" ca="1" si="3"/>
        <v>313529</v>
      </c>
    </row>
    <row r="53" spans="1:27" x14ac:dyDescent="0.3">
      <c r="A53" s="11">
        <f t="shared" si="5"/>
        <v>52</v>
      </c>
      <c r="B53" s="6" t="str">
        <f ca="1">TEXT(RANDBETWEEN((DATE(2020,1,5)),(DATE(2023,12,23))), VLOOKUP(RANDBETWEEN(1,MAX(tbDate[ItemNum])),tbDate[],2,FALSE))</f>
        <v>2022/09/01</v>
      </c>
      <c r="C53" s="6" t="str">
        <f ca="1">_xlfn.CONCAT(
    VLOOKUP(RANDBETWEEN(1,MAX(tbInvoiceNO[ItemNum])),tbInvoiceNO[],2,FALSE),
    TEXT(RANDBETWEEN(20,99999),REPT("0",RANDBETWEEN(4,10))),
    CHAR(RANDBETWEEN(65,90)),
    CHAR(RANDBETWEEN(97,122)))</f>
        <v>B-043299Kk</v>
      </c>
      <c r="D53" s="6" t="str">
        <f ca="1">_xlfn.CONCAT(VLOOKUP(RANDBETWEEN(1, MAX(tbContactDetails[ItemNum])), tbContactDetails[], 2, FALSE), " - ", TEXT(RANDBETWEEN(7000000, 9999999), " -000-0000"))</f>
        <v>(+213) -  -813-8005</v>
      </c>
      <c r="E53" s="6" t="str">
        <f ca="1">_xlfn.CONCAT(VLOOKUP(RANDBETWEEN(1, MAX(tbSenders_ContactDetails[ItemNum])), tbSenders_ContactDetails[], 2, FALSE), " - ", TEXT(RANDBETWEEN(7000000, 9999999), " -000-0000"))</f>
        <v>065 -  -884-9014</v>
      </c>
      <c r="F53" s="6" t="str">
        <f ca="1">VLOOKUP(RANDBETWEEN(1,MAX(tbSendersAddress[ItemNum])),tbSendersAddress[],2,FALSE)</f>
        <v>14 Bonanza Street,2092</v>
      </c>
      <c r="G53" s="6" t="str">
        <f ca="1">VLOOKUP(RANDBETWEEN(1,MAX(tbSReceiversAddress8[ItemNum])),tbSReceiversAddress8[],2,FALSE)</f>
        <v>14 Bonanza Street,Gauteng,6442</v>
      </c>
      <c r="H53" s="6" t="str">
        <f ca="1">_xlfn.CONCAT(
    VLOOKUP(RANDBETWEEN(1, MAX(tbPONumbers[ItemNum])), tbPONumbers[], 2, FALSE),
    TEXT(RANDBETWEEN(20, 99999), REPT("0", RANDBETWEEN(4, 10)))
)</f>
        <v>'PO No-0060619</v>
      </c>
      <c r="I53" t="str">
        <f>DataGenerator!G56</f>
        <v>Corruseal Corrugated Gauteng (Pty) Ltd</v>
      </c>
      <c r="J53" s="6" t="str">
        <f>ItemsTable!A55</f>
        <v>Event Photography</v>
      </c>
      <c r="K53" s="6" t="str">
        <f>ItemsTable!B55</f>
        <v>Photography</v>
      </c>
      <c r="L53" s="40">
        <f ca="1">ItemsTable!C55</f>
        <v>703.36</v>
      </c>
      <c r="M53" s="6">
        <f ca="1">ItemsTable!D55</f>
        <v>10</v>
      </c>
      <c r="N53" s="6">
        <f ca="1">ItemsTable!E55</f>
        <v>171</v>
      </c>
      <c r="O53" s="21">
        <f ca="1">ItemsTable!F55</f>
        <v>298.45</v>
      </c>
      <c r="P53" s="21">
        <f ca="1">ItemsTable!G55</f>
        <v>3638.49</v>
      </c>
      <c r="Q53" t="str">
        <f>DataGenerator!K56</f>
        <v>Commission de Surveillance du Secteur Financier</v>
      </c>
      <c r="R53" s="6" t="str">
        <f ca="1">_xlfn.CONCAT(
VLOOKUP(RANDBETWEEN(1,MAX(tbTaxNumb[ItemNum])),tbTaxNumb[],2,FALSE),TEXT(RANDBETWEEN(20,99999),REPT("0",RANDBETWEEN(4,10))))</f>
        <v>TRN: 78279</v>
      </c>
      <c r="S53" s="6" t="str">
        <f ca="1">_xlfn.CONCAT(
VLOOKUP(RANDBETWEEN(1,MAX(tbVAT_Numb[ItemNum])),tbVAT_Numb[],2,FALSE),TEXT(RANDBETWEEN(20,99999),REPT("0",RANDBETWEEN(4,10))))</f>
        <v>@VAT_#_000044152</v>
      </c>
      <c r="T53" s="6" t="str">
        <f ca="1">VLOOKUP(RANDBETWEEN(1,MAX(tbBank_Names[ItemNum])),tbBank_Names[],2,FALSE)</f>
        <v>NedBank</v>
      </c>
      <c r="U53" s="6" t="str">
        <f t="shared" ca="1" si="7"/>
        <v>49508446</v>
      </c>
      <c r="V53" s="6" t="str">
        <f ca="1">VLOOKUP(RANDBETWEEN(1,MAX(tbCurrency[ItemNum])),tbCurrency[],2,FALSE)</f>
        <v>USD</v>
      </c>
      <c r="W53" s="6" t="e">
        <f ca="1">VLOOKUP(RANDBETWEEN(1,MAX(tbCurrencyExchange[ItemNum])),tbCurrencyExchange[],2,FALSE)</f>
        <v>#N/A</v>
      </c>
      <c r="X53" s="21" t="e">
        <f ca="1">VLOOKUP(RANDBETWEEN(1,MAX(tbCurrencyExchange[ItemNum])),tbCurrencyExchange[],4,FALSE)</f>
        <v>#N/A</v>
      </c>
      <c r="Y53" s="21">
        <f t="shared" ca="1" si="4"/>
        <v>9398809</v>
      </c>
      <c r="Z53" s="21">
        <f t="shared" ca="1" si="2"/>
        <v>5242819</v>
      </c>
      <c r="AA53" s="26">
        <f t="shared" ca="1" si="3"/>
        <v>215342</v>
      </c>
    </row>
    <row r="54" spans="1:27" x14ac:dyDescent="0.3">
      <c r="A54" s="11">
        <f t="shared" si="5"/>
        <v>53</v>
      </c>
      <c r="B54" s="6" t="str">
        <f ca="1">TEXT(RANDBETWEEN((DATE(2020,1,5)),(DATE(2023,12,23))), VLOOKUP(RANDBETWEEN(1,MAX(tbDate[ItemNum])),tbDate[],2,FALSE))</f>
        <v>01 N</v>
      </c>
      <c r="C54" s="6" t="str">
        <f ca="1">_xlfn.CONCAT(
    VLOOKUP(RANDBETWEEN(1,MAX(tbInvoiceNO[ItemNum])),tbInvoiceNO[],2,FALSE),
    TEXT(RANDBETWEEN(20,99999),REPT("0",RANDBETWEEN(4,10))),
    CHAR(RANDBETWEEN(65,90)),
    CHAR(RANDBETWEEN(97,122)))</f>
        <v>BILL_0000082056Px</v>
      </c>
      <c r="D54" s="6" t="str">
        <f ca="1">_xlfn.CONCAT(VLOOKUP(RANDBETWEEN(1, MAX(tbContactDetails[ItemNum])), tbContactDetails[], 2, FALSE), " - ", TEXT(RANDBETWEEN(7000000, 9999999), " -000-0000"))</f>
        <v>071 -  -755-8544</v>
      </c>
      <c r="E54" s="6" t="str">
        <f ca="1">_xlfn.CONCAT(VLOOKUP(RANDBETWEEN(1, MAX(tbSenders_ContactDetails[ItemNum])), tbSenders_ContactDetails[], 2, FALSE), " - ", TEXT(RANDBETWEEN(7000000, 9999999), " -000-0000"))</f>
        <v>010 -  -705-9405</v>
      </c>
      <c r="F54" s="6" t="str">
        <f ca="1">VLOOKUP(RANDBETWEEN(1,MAX(tbSendersAddress[ItemNum])),tbSendersAddress[],2,FALSE)</f>
        <v>1 Westcliff Drive,Gauteng,2001</v>
      </c>
      <c r="G54" s="6" t="str">
        <f ca="1">VLOOKUP(RANDBETWEEN(1,MAX(tbSReceiversAddress8[ItemNum])),tbSReceiversAddress8[],2,FALSE)</f>
        <v>406 Pilane Street,Hout Bay,7872</v>
      </c>
      <c r="H54" s="6" t="str">
        <f ca="1">_xlfn.CONCAT(
    VLOOKUP(RANDBETWEEN(1, MAX(tbPONumbers[ItemNum])), tbPONumbers[], 2, FALSE),
    TEXT(RANDBETWEEN(20, 99999), REPT("0", RANDBETWEEN(4, 10)))
)</f>
        <v>PON-0009863</v>
      </c>
      <c r="I54" t="str">
        <f>DataGenerator!G57</f>
        <v>Department of Infrastructure</v>
      </c>
      <c r="J54" s="6" t="str">
        <f>ItemsTable!A56</f>
        <v>Business Cards</v>
      </c>
      <c r="K54" s="6" t="str">
        <f>ItemsTable!B56</f>
        <v>Graphic Design</v>
      </c>
      <c r="L54" s="40">
        <f ca="1">ItemsTable!C56</f>
        <v>601.09</v>
      </c>
      <c r="M54" s="6">
        <f ca="1">ItemsTable!D56</f>
        <v>7</v>
      </c>
      <c r="N54" s="6">
        <f ca="1">ItemsTable!E56</f>
        <v>387</v>
      </c>
      <c r="O54" s="21">
        <f ca="1">ItemsTable!F56</f>
        <v>580.14</v>
      </c>
      <c r="P54" s="21">
        <f ca="1">ItemsTable!G56</f>
        <v>3689.4</v>
      </c>
      <c r="Q54" t="str">
        <f>DataGenerator!K57</f>
        <v>Red Alert TSS (Pty)</v>
      </c>
      <c r="R54" s="6" t="str">
        <f ca="1">_xlfn.CONCAT(
VLOOKUP(RANDBETWEEN(1,MAX(tbTaxNumb[ItemNum])),tbTaxNumb[],2,FALSE),TEXT(RANDBETWEEN(20,99999),REPT("0",RANDBETWEEN(4,10))))</f>
        <v>Tax -76966</v>
      </c>
      <c r="S54" s="6" t="str">
        <f ca="1">_xlfn.CONCAT(
VLOOKUP(RANDBETWEEN(1,MAX(tbVAT_Numb[ItemNum])),tbVAT_Numb[],2,FALSE),TEXT(RANDBETWEEN(20,99999),REPT("0",RANDBETWEEN(4,10))))</f>
        <v>VAT ID:  0000037581</v>
      </c>
      <c r="T54" s="6" t="str">
        <f ca="1">VLOOKUP(RANDBETWEEN(1,MAX(tbBank_Names[ItemNum])),tbBank_Names[],2,FALSE)</f>
        <v>Empty</v>
      </c>
      <c r="U54" s="6" t="str">
        <f t="shared" ca="1" si="7"/>
        <v>4534976</v>
      </c>
      <c r="V54" s="6" t="str">
        <f ca="1">VLOOKUP(RANDBETWEEN(1,MAX(tbCurrency[ItemNum])),tbCurrency[],2,FALSE)</f>
        <v>GBP</v>
      </c>
      <c r="W54" s="6" t="e" vm="2">
        <f ca="1">VLOOKUP(RANDBETWEEN(1,MAX(tbCurrencyExchange[ItemNum])),tbCurrencyExchange[],2,FALSE)</f>
        <v>#VALUE!</v>
      </c>
      <c r="X54" s="21">
        <f ca="1">VLOOKUP(RANDBETWEEN(1,MAX(tbCurrencyExchange[ItemNum])),tbCurrencyExchange[],4,FALSE)</f>
        <v>1.1E-4</v>
      </c>
      <c r="Y54" s="21">
        <f t="shared" ca="1" si="4"/>
        <v>122259.55</v>
      </c>
      <c r="Z54" s="21">
        <f t="shared" ca="1" si="2"/>
        <v>843843.8</v>
      </c>
      <c r="AA54" s="26">
        <f t="shared" ca="1" si="3"/>
        <v>572558</v>
      </c>
    </row>
    <row r="55" spans="1:27" x14ac:dyDescent="0.3">
      <c r="A55" s="11">
        <f t="shared" si="5"/>
        <v>54</v>
      </c>
      <c r="B55" s="6" t="str">
        <f ca="1">TEXT(RANDBETWEEN((DATE(2020,1,5)),(DATE(2023,12,23))), VLOOKUP(RANDBETWEEN(1,MAX(tbDate[ItemNum])),tbDate[],2,FALSE))</f>
        <v>08 May 2023</v>
      </c>
      <c r="C55" s="6" t="str">
        <f ca="1">_xlfn.CONCAT(
    VLOOKUP(RANDBETWEEN(1,MAX(tbInvoiceNO[ItemNum])),tbInvoiceNO[],2,FALSE),
    TEXT(RANDBETWEEN(20,99999),REPT("0",RANDBETWEEN(4,10))),
    CHAR(RANDBETWEEN(65,90)),
    CHAR(RANDBETWEEN(97,122)))</f>
        <v>#095678Mz</v>
      </c>
      <c r="D55" s="6" t="str">
        <f ca="1">_xlfn.CONCAT(VLOOKUP(RANDBETWEEN(1, MAX(tbContactDetails[ItemNum])), tbContactDetails[], 2, FALSE), " - ", TEXT(RANDBETWEEN(7000000, 9999999), " -000-0000"))</f>
        <v>+27 -  -970-3836</v>
      </c>
      <c r="E55" s="6" t="str">
        <f ca="1">_xlfn.CONCAT(VLOOKUP(RANDBETWEEN(1, MAX(tbSenders_ContactDetails[ItemNum])), tbSenders_ContactDetails[], 2, FALSE), " - ", TEXT(RANDBETWEEN(7000000, 9999999), " -000-0000"))</f>
        <v>084 -  -845-9395</v>
      </c>
      <c r="F55" s="6" t="str">
        <f ca="1">VLOOKUP(RANDBETWEEN(1,MAX(tbSendersAddress[ItemNum])),tbSendersAddress[],2,FALSE)</f>
        <v>8 Atlantic Beach Drive,City of Cape Town</v>
      </c>
      <c r="G55" s="6" t="str">
        <f ca="1">VLOOKUP(RANDBETWEEN(1,MAX(tbSReceiversAddress8[ItemNum])),tbSReceiversAddress8[],2,FALSE)</f>
        <v>11 Westcliff Drive,Johannesburg</v>
      </c>
      <c r="H55" s="6" t="str">
        <f ca="1">_xlfn.CONCAT(
    VLOOKUP(RANDBETWEEN(1, MAX(tbPONumbers[ItemNum])), tbPONumbers[], 2, FALSE),
    TEXT(RANDBETWEEN(20, 99999), REPT("0", RANDBETWEEN(4, 10)))
)</f>
        <v># 060816</v>
      </c>
      <c r="I55" t="str">
        <f>DataGenerator!G58</f>
        <v>Gijima Holdings (Pty) Ltd</v>
      </c>
      <c r="J55" s="6" t="str">
        <f>ItemsTable!A57</f>
        <v>Asian Fusion Catering</v>
      </c>
      <c r="K55" s="6" t="str">
        <f>ItemsTable!B57</f>
        <v>Themed Catering Services</v>
      </c>
      <c r="L55" s="40">
        <f ca="1">ItemsTable!C57</f>
        <v>277.08</v>
      </c>
      <c r="M55" s="6">
        <f ca="1">ItemsTable!D57</f>
        <v>9</v>
      </c>
      <c r="N55" s="6">
        <f ca="1">ItemsTable!E57</f>
        <v>141</v>
      </c>
      <c r="O55" s="21">
        <f ca="1">ItemsTable!F57</f>
        <v>306.08999999999997</v>
      </c>
      <c r="P55" s="21">
        <f ca="1">ItemsTable!G57</f>
        <v>7641.84</v>
      </c>
      <c r="Q55" t="str">
        <f>DataGenerator!K58</f>
        <v>Cogence (Pty) Limited</v>
      </c>
      <c r="R55" s="6" t="str">
        <f ca="1">_xlfn.CONCAT(
VLOOKUP(RANDBETWEEN(1,MAX(tbTaxNumb[ItemNum])),tbTaxNumb[],2,FALSE),TEXT(RANDBETWEEN(20,99999),REPT("0",RANDBETWEEN(4,10))))</f>
        <v>##94146</v>
      </c>
      <c r="S55" s="6" t="str">
        <f ca="1">_xlfn.CONCAT(
VLOOKUP(RANDBETWEEN(1,MAX(tbVAT_Numb[ItemNum])),tbVAT_Numb[],2,FALSE),TEXT(RANDBETWEEN(20,99999),REPT("0",RANDBETWEEN(4,10))))</f>
        <v>VIC-72434</v>
      </c>
      <c r="T55" s="6" t="str">
        <f ca="1">VLOOKUP(RANDBETWEEN(1,MAX(tbBank_Names[ItemNum])),tbBank_Names[],2,FALSE)</f>
        <v>Capitec</v>
      </c>
      <c r="U55" s="6" t="str">
        <f t="shared" ca="1" si="7"/>
        <v>127748000370</v>
      </c>
      <c r="V55" s="6" t="str">
        <f ca="1">VLOOKUP(RANDBETWEEN(1,MAX(tbCurrency[ItemNum])),tbCurrency[],2,FALSE)</f>
        <v>GBP</v>
      </c>
      <c r="W55" s="6" t="e">
        <f ca="1">VLOOKUP(RANDBETWEEN(1,MAX(tbCurrencyExchange[ItemNum])),tbCurrencyExchange[],2,FALSE)</f>
        <v>#N/A</v>
      </c>
      <c r="X55" s="21" t="e">
        <f ca="1">VLOOKUP(RANDBETWEEN(1,MAX(tbCurrencyExchange[ItemNum])),tbCurrencyExchange[],4,FALSE)</f>
        <v>#N/A</v>
      </c>
      <c r="Y55" s="21">
        <f t="shared" ca="1" si="4"/>
        <v>4230639</v>
      </c>
      <c r="Z55" s="21">
        <f t="shared" ca="1" si="2"/>
        <v>5453119.8799999999</v>
      </c>
      <c r="AA55" s="26">
        <f t="shared" ca="1" si="3"/>
        <v>2976</v>
      </c>
    </row>
    <row r="56" spans="1:27" x14ac:dyDescent="0.3">
      <c r="A56" s="11">
        <f>ROW()-1</f>
        <v>55</v>
      </c>
      <c r="B56" s="6" t="str">
        <f ca="1">TEXT(RANDBETWEEN((DATE(2020,1,5)),(DATE(2023,12,23))), VLOOKUP(RANDBETWEEN(1,MAX(tbDate[ItemNum])),tbDate[],2,FALSE))</f>
        <v>21/04/2023</v>
      </c>
      <c r="C56" s="6" t="str">
        <f ca="1">_xlfn.CONCAT(
    VLOOKUP(RANDBETWEEN(1,MAX(tbInvoiceNO[ItemNum])),tbInvoiceNO[],2,FALSE),
    TEXT(RANDBETWEEN(20,99999),REPT("0",RANDBETWEEN(4,10))),
    CHAR(RANDBETWEEN(65,90)),
    CHAR(RANDBETWEEN(97,122)))</f>
        <v>##-98848Sp</v>
      </c>
      <c r="D56" s="6" t="str">
        <f ca="1">_xlfn.CONCAT(VLOOKUP(RANDBETWEEN(1, MAX(tbContactDetails[ItemNum])), tbContactDetails[], 2, FALSE), " - ", TEXT(RANDBETWEEN(7000000, 9999999), " -000-0000"))</f>
        <v>(+214) -  -854-8887</v>
      </c>
      <c r="E56" s="6" t="str">
        <f ca="1">_xlfn.CONCAT(VLOOKUP(RANDBETWEEN(1, MAX(tbSenders_ContactDetails[ItemNum])), tbSenders_ContactDetails[], 2, FALSE), " - ", TEXT(RANDBETWEEN(7000000, 9999999), " -000-0000"))</f>
        <v>(+214) -  -855-1843</v>
      </c>
      <c r="F56" s="6" t="str">
        <f ca="1">VLOOKUP(RANDBETWEEN(1,MAX(tbSendersAddress[ItemNum])),tbSendersAddress[],2,FALSE)</f>
        <v>365 Ontdekkers Road,Roodepoort,Gauteng,1709</v>
      </c>
      <c r="G56" s="6" t="str">
        <f ca="1">VLOOKUP(RANDBETWEEN(1,MAX(tbSReceiversAddress8[ItemNum])),tbSReceiversAddress8[],2,FALSE)</f>
        <v>53 Brunton Circle,1645</v>
      </c>
      <c r="H56" s="6" t="str">
        <f ca="1">_xlfn.CONCAT(
    VLOOKUP(RANDBETWEEN(1, MAX(tbPONumbers[ItemNum])), tbPONumbers[], 2, FALSE),
    TEXT(RANDBETWEEN(20, 99999), REPT("0", RANDBETWEEN(4, 10)))
)</f>
        <v>NUM-0000066401</v>
      </c>
      <c r="I56" t="str">
        <f>DataGenerator!G59</f>
        <v>ABB South Africa (Pty) Ltd</v>
      </c>
      <c r="J56" s="6" t="str">
        <f>ItemsTable!A58</f>
        <v>A5 Flyers</v>
      </c>
      <c r="K56" s="6" t="str">
        <f>ItemsTable!B58</f>
        <v>Printing Services</v>
      </c>
      <c r="L56" s="40">
        <f ca="1">ItemsTable!C58</f>
        <v>558.44000000000005</v>
      </c>
      <c r="M56" s="6">
        <f ca="1">ItemsTable!D58</f>
        <v>9</v>
      </c>
      <c r="N56" s="6">
        <f ca="1">ItemsTable!E58</f>
        <v>293</v>
      </c>
      <c r="O56" s="21">
        <f ca="1">ItemsTable!F58</f>
        <v>642.39</v>
      </c>
      <c r="P56" s="21">
        <f ca="1">ItemsTable!G58</f>
        <v>8517</v>
      </c>
      <c r="Q56" t="str">
        <f>DataGenerator!K59</f>
        <v>Value Logistics (Pty) Ltd</v>
      </c>
      <c r="R56" s="6" t="str">
        <f ca="1">_xlfn.CONCAT(
VLOOKUP(RANDBETWEEN(1,MAX(tbTaxNumb[ItemNum])),tbTaxNumb[],2,FALSE),TEXT(RANDBETWEEN(20,99999),REPT("0",RANDBETWEEN(4,10))))</f>
        <v>TRN-23046</v>
      </c>
      <c r="S56" s="6" t="str">
        <f ca="1">_xlfn.CONCAT(
VLOOKUP(RANDBETWEEN(1,MAX(tbVAT_Numb[ItemNum])),tbVAT_Numb[],2,FALSE),TEXT(RANDBETWEEN(20,99999),REPT("0",RANDBETWEEN(4,10))))</f>
        <v># 0000063903</v>
      </c>
      <c r="T56" s="6" t="str">
        <f ca="1">VLOOKUP(RANDBETWEEN(1,MAX(tbBank_Names[ItemNum])),tbBank_Names[],2,FALSE)</f>
        <v>Standard Bank</v>
      </c>
      <c r="U56" s="6" t="str">
        <f t="shared" ca="1" si="7"/>
        <v>55472801350</v>
      </c>
      <c r="V56" s="6" t="str">
        <f ca="1">VLOOKUP(RANDBETWEEN(1,MAX(tbCurrency[ItemNum])),tbCurrency[],2,FALSE)</f>
        <v>ZAR</v>
      </c>
      <c r="W56" s="6" t="e">
        <f ca="1">VLOOKUP(RANDBETWEEN(1,MAX(tbCurrencyExchange[ItemNum])),tbCurrencyExchange[],2,FALSE)</f>
        <v>#N/A</v>
      </c>
      <c r="X56" s="21" t="e">
        <f ca="1">VLOOKUP(RANDBETWEEN(1,MAX(tbCurrencyExchange[ItemNum])),tbCurrencyExchange[],4,FALSE)</f>
        <v>#N/A</v>
      </c>
      <c r="Y56" s="21">
        <f t="shared" ca="1" si="4"/>
        <v>851185</v>
      </c>
      <c r="Z56" s="21">
        <f t="shared" ca="1" si="2"/>
        <v>296238</v>
      </c>
      <c r="AA56" s="26">
        <f t="shared" ca="1" si="3"/>
        <v>496425</v>
      </c>
    </row>
    <row r="57" spans="1:27" x14ac:dyDescent="0.3">
      <c r="A57" s="11">
        <f t="shared" si="5"/>
        <v>56</v>
      </c>
      <c r="B57" s="6" t="str">
        <f ca="1">TEXT(RANDBETWEEN((DATE(2020,1,5)),(DATE(2023,12,23))), VLOOKUP(RANDBETWEEN(1,MAX(tbDate[ItemNum])),tbDate[],2,FALSE))</f>
        <v>10-01-2023</v>
      </c>
      <c r="C57" s="6" t="str">
        <f ca="1">_xlfn.CONCAT(
    VLOOKUP(RANDBETWEEN(1,MAX(tbInvoiceNO[ItemNum])),tbInvoiceNO[],2,FALSE),
    TEXT(RANDBETWEEN(20,99999),REPT("0",RANDBETWEEN(4,10))),
    CHAR(RANDBETWEEN(65,90)),
    CHAR(RANDBETWEEN(97,122)))</f>
        <v>#000093450Wy</v>
      </c>
      <c r="D57" s="6" t="str">
        <f ca="1">_xlfn.CONCAT(VLOOKUP(RANDBETWEEN(1, MAX(tbContactDetails[ItemNum])), tbContactDetails[], 2, FALSE), " - ", TEXT(RANDBETWEEN(7000000, 9999999), " -000-0000"))</f>
        <v>011 -  -737-4850</v>
      </c>
      <c r="E57" s="6" t="str">
        <f ca="1">_xlfn.CONCAT(VLOOKUP(RANDBETWEEN(1, MAX(tbSenders_ContactDetails[ItemNum])), tbSenders_ContactDetails[], 2, FALSE), " - ", TEXT(RANDBETWEEN(7000000, 9999999), " -000-0000"))</f>
        <v>+27 -  -888-1263</v>
      </c>
      <c r="F57" s="6" t="str">
        <f ca="1">VLOOKUP(RANDBETWEEN(1,MAX(tbSendersAddress[ItemNum])),tbSendersAddress[],2,FALSE)</f>
        <v>32 Denne Crescent,Western Cape,7347</v>
      </c>
      <c r="G57" s="6" t="str">
        <f ca="1">VLOOKUP(RANDBETWEEN(1,MAX(tbSReceiversAddress8[ItemNum])),tbSReceiversAddress8[],2,FALSE)</f>
        <v>23 Martin Close,2054</v>
      </c>
      <c r="H57" s="6" t="str">
        <f ca="1">_xlfn.CONCAT(
    VLOOKUP(RANDBETWEEN(1, MAX(tbPONumbers[ItemNum])), tbPONumbers[], 2, FALSE),
    TEXT(RANDBETWEEN(20, 99999), REPT("0", RANDBETWEEN(4, 10)))
)</f>
        <v>PO_NUMB-000003795</v>
      </c>
      <c r="I57" t="str">
        <f>DataGenerator!G60</f>
        <v>Agility Holdings (Pty) Ltd</v>
      </c>
      <c r="J57" s="6" t="str">
        <f>ItemsTable!A59</f>
        <v>Financial Consulting</v>
      </c>
      <c r="K57" s="6" t="str">
        <f>ItemsTable!B59</f>
        <v>Consultation</v>
      </c>
      <c r="L57" s="40">
        <f ca="1">ItemsTable!C59</f>
        <v>601.30999999999995</v>
      </c>
      <c r="M57" s="6">
        <f ca="1">ItemsTable!D59</f>
        <v>8</v>
      </c>
      <c r="N57" s="6">
        <f ca="1">ItemsTable!E59</f>
        <v>286</v>
      </c>
      <c r="O57" s="21">
        <f ca="1">ItemsTable!F59</f>
        <v>901.12</v>
      </c>
      <c r="P57" s="21">
        <f ca="1">ItemsTable!G59</f>
        <v>2725.21</v>
      </c>
      <c r="Q57" t="str">
        <f>DataGenerator!K60</f>
        <v>Esayidi FET College Centre</v>
      </c>
      <c r="R57" s="6" t="str">
        <f ca="1">_xlfn.CONCAT(
VLOOKUP(RANDBETWEEN(1,MAX(tbTaxNumb[ItemNum])),tbTaxNumb[],2,FALSE),TEXT(RANDBETWEEN(20,99999),REPT("0",RANDBETWEEN(4,10))))</f>
        <v>Tax -000002083</v>
      </c>
      <c r="S57" s="6" t="str">
        <f ca="1">_xlfn.CONCAT(
VLOOKUP(RANDBETWEEN(1,MAX(tbVAT_Numb[ItemNum])),tbVAT_Numb[],2,FALSE),TEXT(RANDBETWEEN(20,99999),REPT("0",RANDBETWEEN(4,10))))</f>
        <v>VAT #_000097217</v>
      </c>
      <c r="T57" s="6" t="str">
        <f ca="1">VLOOKUP(RANDBETWEEN(1,MAX(tbBank_Names[ItemNum])),tbBank_Names[],2,FALSE)</f>
        <v>ABSA</v>
      </c>
      <c r="U57" s="6" t="str">
        <f t="shared" ca="1" si="7"/>
        <v>171236000370</v>
      </c>
      <c r="V57" s="6" t="str">
        <f ca="1">VLOOKUP(RANDBETWEEN(1,MAX(tbCurrency[ItemNum])),tbCurrency[],2,FALSE)</f>
        <v>JPY</v>
      </c>
      <c r="W57" s="6" t="e">
        <f ca="1">VLOOKUP(RANDBETWEEN(1,MAX(tbCurrencyExchange[ItemNum])),tbCurrencyExchange[],2,FALSE)</f>
        <v>#N/A</v>
      </c>
      <c r="X57" s="21">
        <f ca="1">VLOOKUP(RANDBETWEEN(1,MAX(tbCurrencyExchange[ItemNum])),tbCurrencyExchange[],4,FALSE)</f>
        <v>2.4199999999999999E-2</v>
      </c>
      <c r="Y57" s="21">
        <f t="shared" ca="1" si="4"/>
        <v>8657321.0399999991</v>
      </c>
      <c r="Z57" s="21">
        <f t="shared" ca="1" si="2"/>
        <v>2282401</v>
      </c>
      <c r="AA57" s="26">
        <f t="shared" ca="1" si="3"/>
        <v>12895</v>
      </c>
    </row>
    <row r="58" spans="1:27" x14ac:dyDescent="0.3">
      <c r="A58" s="11">
        <f t="shared" si="5"/>
        <v>57</v>
      </c>
      <c r="B58" s="6" t="str">
        <f ca="1">TEXT(RANDBETWEEN((DATE(2020,1,5)),(DATE(2023,12,23))), VLOOKUP(RANDBETWEEN(1,MAX(tbDate[ItemNum])),tbDate[],2,FALSE))</f>
        <v>17/08/23</v>
      </c>
      <c r="C58" s="6" t="str">
        <f ca="1">_xlfn.CONCAT(
    VLOOKUP(RANDBETWEEN(1,MAX(tbInvoiceNO[ItemNum])),tbInvoiceNO[],2,FALSE),
    TEXT(RANDBETWEEN(20,99999),REPT("0",RANDBETWEEN(4,10))),
    CHAR(RANDBETWEEN(65,90)),
    CHAR(RANDBETWEEN(97,122)))</f>
        <v>INV-41533Zy</v>
      </c>
      <c r="D58" s="6" t="str">
        <f ca="1">_xlfn.CONCAT(VLOOKUP(RANDBETWEEN(1, MAX(tbContactDetails[ItemNum])), tbContactDetails[], 2, FALSE), " - ", TEXT(RANDBETWEEN(7000000, 9999999), " -000-0000"))</f>
        <v>+27 -  -759-0946</v>
      </c>
      <c r="E58" s="6" t="str">
        <f ca="1">_xlfn.CONCAT(VLOOKUP(RANDBETWEEN(1, MAX(tbSenders_ContactDetails[ItemNum])), tbSenders_ContactDetails[], 2, FALSE), " - ", TEXT(RANDBETWEEN(7000000, 9999999), " -000-0000"))</f>
        <v>071 -  -892-0927</v>
      </c>
      <c r="F58" s="6" t="str">
        <f ca="1">VLOOKUP(RANDBETWEEN(1,MAX(tbSendersAddress[ItemNum])),tbSendersAddress[],2,FALSE)</f>
        <v>365 Ontdekkers Road,Roodepoort,Gauteng,1709</v>
      </c>
      <c r="G58" s="6" t="str">
        <f ca="1">VLOOKUP(RANDBETWEEN(1,MAX(tbSReceiversAddress8[ItemNum])),tbSReceiversAddress8[],2,FALSE)</f>
        <v>Sheetmetal Crafts, 28 Ffennell Road</v>
      </c>
      <c r="H58" s="6" t="str">
        <f ca="1">_xlfn.CONCAT(
    VLOOKUP(RANDBETWEEN(1, MAX(tbPONumbers[ItemNum])), tbPONumbers[], 2, FALSE),
    TEXT(RANDBETWEEN(20, 99999), REPT("0", RANDBETWEEN(4, 10)))
)</f>
        <v>NUM-0323</v>
      </c>
      <c r="I58" t="str">
        <f>DataGenerator!G61</f>
        <v>Isanti Glass 1 (Pty) Ltd</v>
      </c>
      <c r="J58" s="6" t="str">
        <f>ItemsTable!A60</f>
        <v>Financial Consulting</v>
      </c>
      <c r="K58" s="6" t="str">
        <f>ItemsTable!B60</f>
        <v>Consultation</v>
      </c>
      <c r="L58" s="40">
        <f ca="1">ItemsTable!C60</f>
        <v>315.66000000000003</v>
      </c>
      <c r="M58" s="6">
        <f ca="1">ItemsTable!D60</f>
        <v>7</v>
      </c>
      <c r="N58" s="6">
        <f ca="1">ItemsTable!E60</f>
        <v>422</v>
      </c>
      <c r="O58" s="21">
        <f ca="1">ItemsTable!F60</f>
        <v>390.1</v>
      </c>
      <c r="P58" s="21">
        <f ca="1">ItemsTable!G60</f>
        <v>7483.07</v>
      </c>
      <c r="Q58" t="str">
        <f>DataGenerator!K61</f>
        <v>Clover (Pty)Ltd</v>
      </c>
      <c r="R58" s="6" t="str">
        <f ca="1">_xlfn.CONCAT(
VLOOKUP(RANDBETWEEN(1,MAX(tbTaxNumb[ItemNum])),tbTaxNumb[],2,FALSE),TEXT(RANDBETWEEN(20,99999),REPT("0",RANDBETWEEN(4,10))))</f>
        <v>TRN: 000055255</v>
      </c>
      <c r="S58" s="6" t="str">
        <f ca="1">_xlfn.CONCAT(
VLOOKUP(RANDBETWEEN(1,MAX(tbVAT_Numb[ItemNum])),tbVAT_Numb[],2,FALSE),TEXT(RANDBETWEEN(20,99999),REPT("0",RANDBETWEEN(4,10))))</f>
        <v>#VRN_ 21083</v>
      </c>
      <c r="T58" s="6" t="str">
        <f ca="1">VLOOKUP(RANDBETWEEN(1,MAX(tbBank_Names[ItemNum])),tbBank_Names[],2,FALSE)</f>
        <v>NedBank</v>
      </c>
      <c r="U58" s="6" t="str">
        <f t="shared" ca="1" si="7"/>
        <v>5803507</v>
      </c>
      <c r="V58" s="6" t="str">
        <f ca="1">VLOOKUP(RANDBETWEEN(1,MAX(tbCurrency[ItemNum])),tbCurrency[],2,FALSE)</f>
        <v>EUR</v>
      </c>
      <c r="W58" s="6" t="e">
        <f ca="1">VLOOKUP(RANDBETWEEN(1,MAX(tbCurrencyExchange[ItemNum])),tbCurrencyExchange[],2,FALSE)</f>
        <v>#N/A</v>
      </c>
      <c r="X58" s="21" t="e">
        <f ca="1">VLOOKUP(RANDBETWEEN(1,MAX(tbCurrencyExchange[ItemNum])),tbCurrencyExchange[],4,FALSE)</f>
        <v>#N/A</v>
      </c>
      <c r="Y58" s="21">
        <f t="shared" ca="1" si="4"/>
        <v>1423138.93</v>
      </c>
      <c r="Z58" s="21">
        <f t="shared" ca="1" si="2"/>
        <v>1210271</v>
      </c>
      <c r="AA58" s="26">
        <f t="shared" ca="1" si="3"/>
        <v>400401</v>
      </c>
    </row>
    <row r="59" spans="1:27" x14ac:dyDescent="0.3">
      <c r="A59" s="11">
        <f t="shared" si="5"/>
        <v>58</v>
      </c>
      <c r="B59" s="6" t="str">
        <f ca="1">TEXT(RANDBETWEEN((DATE(2020,1,5)),(DATE(2023,12,23))), VLOOKUP(RANDBETWEEN(1,MAX(tbDate[ItemNum])),tbDate[],2,FALSE))</f>
        <v>16 Aug 2022</v>
      </c>
      <c r="C59" s="6" t="str">
        <f ca="1">_xlfn.CONCAT(
    VLOOKUP(RANDBETWEEN(1,MAX(tbInvoiceNO[ItemNum])),tbInvoiceNO[],2,FALSE),
    TEXT(RANDBETWEEN(20,99999),REPT("0",RANDBETWEEN(4,10))),
    CHAR(RANDBETWEEN(65,90)),
    CHAR(RANDBETWEEN(97,122)))</f>
        <v>INVO: 50750Fa</v>
      </c>
      <c r="D59" s="6" t="str">
        <f ca="1">_xlfn.CONCAT(VLOOKUP(RANDBETWEEN(1, MAX(tbContactDetails[ItemNum])), tbContactDetails[], 2, FALSE), " - ", TEXT(RANDBETWEEN(7000000, 9999999), " -000-0000"))</f>
        <v>065 -  -913-3214</v>
      </c>
      <c r="E59" s="6" t="str">
        <f ca="1">_xlfn.CONCAT(VLOOKUP(RANDBETWEEN(1, MAX(tbSenders_ContactDetails[ItemNum])), tbSenders_ContactDetails[], 2, FALSE), " - ", TEXT(RANDBETWEEN(7000000, 9999999), " -000-0000"))</f>
        <v>065 -  -755-6722</v>
      </c>
      <c r="F59" s="6" t="str">
        <f ca="1">VLOOKUP(RANDBETWEEN(1,MAX(tbSendersAddress[ItemNum])),tbSendersAddress[],2,FALSE)</f>
        <v>8 Braambos Lane,7347</v>
      </c>
      <c r="G59" s="6" t="str">
        <f ca="1">VLOOKUP(RANDBETWEEN(1,MAX(tbSReceiversAddress8[ItemNum])),tbSReceiversAddress8[],2,FALSE)</f>
        <v>14 Bonanza Street,Gauteng,6442</v>
      </c>
      <c r="H59" s="6" t="str">
        <f ca="1">_xlfn.CONCAT(
    VLOOKUP(RANDBETWEEN(1, MAX(tbPONumbers[ItemNum])), tbPONumbers[], 2, FALSE),
    TEXT(RANDBETWEEN(20, 99999), REPT("0", RANDBETWEEN(4, 10)))
)</f>
        <v>'PO No-0074768</v>
      </c>
      <c r="I59" t="str">
        <f>DataGenerator!G62</f>
        <v>Tsogo Sun Casinos (Pty) Ltd - t/a Monte Casino</v>
      </c>
      <c r="J59" s="6" t="str">
        <f>ItemsTable!A61</f>
        <v xml:space="preserve">Formal Sit-Down Dinner </v>
      </c>
      <c r="K59" s="6" t="str">
        <f>ItemsTable!B61</f>
        <v>Catering Services</v>
      </c>
      <c r="L59" s="40">
        <f ca="1">ItemsTable!C61</f>
        <v>576.51</v>
      </c>
      <c r="M59" s="6">
        <f ca="1">ItemsTable!D61</f>
        <v>9</v>
      </c>
      <c r="N59" s="6">
        <f ca="1">ItemsTable!E61</f>
        <v>361</v>
      </c>
      <c r="O59" s="21">
        <f ca="1">ItemsTable!F61</f>
        <v>343.11</v>
      </c>
      <c r="P59" s="21">
        <f ca="1">ItemsTable!G61</f>
        <v>5476.63</v>
      </c>
      <c r="Q59" t="str">
        <f>DataGenerator!K62</f>
        <v>Aveng Grinaker-LTA</v>
      </c>
      <c r="R59" s="6" t="str">
        <f ca="1">_xlfn.CONCAT(
VLOOKUP(RANDBETWEEN(1,MAX(tbTaxNumb[ItemNum])),tbTaxNumb[],2,FALSE),TEXT(RANDBETWEEN(20,99999),REPT("0",RANDBETWEEN(4,10))))</f>
        <v>VRN - 66906</v>
      </c>
      <c r="S59" s="6" t="str">
        <f ca="1">_xlfn.CONCAT(
VLOOKUP(RANDBETWEEN(1,MAX(tbVAT_Numb[ItemNum])),tbVAT_Numb[],2,FALSE),TEXT(RANDBETWEEN(20,99999),REPT("0",RANDBETWEEN(4,10))))</f>
        <v>VAT ID:  48870</v>
      </c>
      <c r="T59" s="6" t="str">
        <f ca="1">VLOOKUP(RANDBETWEEN(1,MAX(tbBank_Names[ItemNum])),tbBank_Names[],2,FALSE)</f>
        <v>Empty</v>
      </c>
      <c r="U59" s="6" t="str">
        <f t="shared" ca="1" si="7"/>
        <v>73742760</v>
      </c>
      <c r="V59" s="6" t="str">
        <f ca="1">VLOOKUP(RANDBETWEEN(1,MAX(tbCurrency[ItemNum])),tbCurrency[],2,FALSE)</f>
        <v>GBP</v>
      </c>
      <c r="W59" s="6" t="e">
        <f ca="1">VLOOKUP(RANDBETWEEN(1,MAX(tbCurrencyExchange[ItemNum])),tbCurrencyExchange[],2,FALSE)</f>
        <v>#N/A</v>
      </c>
      <c r="X59" s="21" t="e">
        <f ca="1">VLOOKUP(RANDBETWEEN(1,MAX(tbCurrencyExchange[ItemNum])),tbCurrencyExchange[],4,FALSE)</f>
        <v>#N/A</v>
      </c>
      <c r="Y59" s="21">
        <f t="shared" ca="1" si="4"/>
        <v>599609.97</v>
      </c>
      <c r="Z59" s="21">
        <f t="shared" ca="1" si="2"/>
        <v>7446414</v>
      </c>
      <c r="AA59" s="26">
        <f t="shared" ca="1" si="3"/>
        <v>518395</v>
      </c>
    </row>
    <row r="60" spans="1:27" x14ac:dyDescent="0.3">
      <c r="A60" s="11">
        <f t="shared" si="5"/>
        <v>59</v>
      </c>
      <c r="B60" s="6" t="str">
        <f ca="1">TEXT(RANDBETWEEN((DATE(2020,1,5)),(DATE(2023,12,23))), VLOOKUP(RANDBETWEEN(1,MAX(tbDate[ItemNum])),tbDate[],2,FALSE))</f>
        <v>07/04/2021</v>
      </c>
      <c r="C60" s="6" t="str">
        <f ca="1">_xlfn.CONCAT(
    VLOOKUP(RANDBETWEEN(1,MAX(tbInvoiceNO[ItemNum])),tbInvoiceNO[],2,FALSE),
    TEXT(RANDBETWEEN(20,99999),REPT("0",RANDBETWEEN(4,10))),
    CHAR(RANDBETWEEN(65,90)),
    CHAR(RANDBETWEEN(97,122)))</f>
        <v>##0043239Lx</v>
      </c>
      <c r="D60" s="6" t="str">
        <f ca="1">_xlfn.CONCAT(VLOOKUP(RANDBETWEEN(1, MAX(tbContactDetails[ItemNum])), tbContactDetails[], 2, FALSE), " - ", TEXT(RANDBETWEEN(7000000, 9999999), " -000-0000"))</f>
        <v>+93 -  -939-7278</v>
      </c>
      <c r="E60" s="6" t="str">
        <f ca="1">_xlfn.CONCAT(VLOOKUP(RANDBETWEEN(1, MAX(tbSenders_ContactDetails[ItemNum])), tbSenders_ContactDetails[], 2, FALSE), " - ", TEXT(RANDBETWEEN(7000000, 9999999), " -000-0000"))</f>
        <v>071 -  -854-7479</v>
      </c>
      <c r="F60" s="6" t="str">
        <f ca="1">VLOOKUP(RANDBETWEEN(1,MAX(tbSendersAddress[ItemNum])),tbSendersAddress[],2,FALSE)</f>
        <v>Witzands Aquifer Nature Reserve, 1 Dassenberg Drive</v>
      </c>
      <c r="G60" s="6" t="str">
        <f ca="1">VLOOKUP(RANDBETWEEN(1,MAX(tbSReceiversAddress8[ItemNum])),tbSReceiversAddress8[],2,FALSE)</f>
        <v>53 Brunton Circle,1645</v>
      </c>
      <c r="H60" s="6" t="str">
        <f ca="1">_xlfn.CONCAT(
    VLOOKUP(RANDBETWEEN(1, MAX(tbPONumbers[ItemNum])), tbPONumbers[], 2, FALSE),
    TEXT(RANDBETWEEN(20, 99999), REPT("0", RANDBETWEEN(4, 10)))
)</f>
        <v>PO_NUMB-065810</v>
      </c>
      <c r="I60" t="str">
        <f>DataGenerator!G63</f>
        <v>THE SPAR GROUP LTD</v>
      </c>
      <c r="J60" s="6" t="str">
        <f>ItemsTable!A62</f>
        <v>Same-Day Delivery</v>
      </c>
      <c r="K60" s="6" t="str">
        <f>ItemsTable!B62</f>
        <v>Delivery Services</v>
      </c>
      <c r="L60" s="40">
        <f ca="1">ItemsTable!C62</f>
        <v>189.75</v>
      </c>
      <c r="M60" s="6">
        <f ca="1">ItemsTable!D62</f>
        <v>3</v>
      </c>
      <c r="N60" s="6">
        <f ca="1">ItemsTable!E62</f>
        <v>70</v>
      </c>
      <c r="O60" s="21">
        <f ca="1">ItemsTable!F62</f>
        <v>49.7</v>
      </c>
      <c r="P60" s="21">
        <f ca="1">ItemsTable!G62</f>
        <v>6167.6</v>
      </c>
      <c r="Q60" t="str">
        <f>DataGenerator!K63</f>
        <v>Hanley Energy Ltd.</v>
      </c>
      <c r="R60" s="6" t="str">
        <f ca="1">_xlfn.CONCAT(
VLOOKUP(RANDBETWEEN(1,MAX(tbTaxNumb[ItemNum])),tbTaxNumb[],2,FALSE),TEXT(RANDBETWEEN(20,99999),REPT("0",RANDBETWEEN(4,10))))</f>
        <v>PAN_000097575</v>
      </c>
      <c r="S60" s="6" t="str">
        <f ca="1">_xlfn.CONCAT(
VLOOKUP(RANDBETWEEN(1,MAX(tbVAT_Numb[ItemNum])),tbVAT_Numb[],2,FALSE),TEXT(RANDBETWEEN(20,99999),REPT("0",RANDBETWEEN(4,10))))</f>
        <v>'VAT Reg No. 73574</v>
      </c>
      <c r="T60" s="6" t="str">
        <f ca="1">VLOOKUP(RANDBETWEEN(1,MAX(tbBank_Names[ItemNum])),tbBank_Names[],2,FALSE)</f>
        <v>Discovery</v>
      </c>
      <c r="U60" s="6" t="str">
        <f t="shared" ca="1" si="7"/>
        <v>411477000370</v>
      </c>
      <c r="V60" s="6" t="str">
        <f ca="1">VLOOKUP(RANDBETWEEN(1,MAX(tbCurrency[ItemNum])),tbCurrency[],2,FALSE)</f>
        <v>GBP</v>
      </c>
      <c r="W60" s="6" t="e">
        <f ca="1">VLOOKUP(RANDBETWEEN(1,MAX(tbCurrencyExchange[ItemNum])),tbCurrencyExchange[],2,FALSE)</f>
        <v>#N/A</v>
      </c>
      <c r="X60" s="21">
        <f ca="1">VLOOKUP(RANDBETWEEN(1,MAX(tbCurrencyExchange[ItemNum])),tbCurrencyExchange[],4,FALSE)</f>
        <v>-3.2899999999999999E-2</v>
      </c>
      <c r="Y60" s="21">
        <f t="shared" ca="1" si="4"/>
        <v>7968469</v>
      </c>
      <c r="Z60" s="21">
        <f t="shared" ca="1" si="2"/>
        <v>5505977.1299999999</v>
      </c>
      <c r="AA60" s="26">
        <f t="shared" ca="1" si="3"/>
        <v>425786</v>
      </c>
    </row>
    <row r="61" spans="1:27" x14ac:dyDescent="0.3">
      <c r="A61" s="11">
        <f t="shared" si="5"/>
        <v>60</v>
      </c>
      <c r="B61" s="6" t="str">
        <f ca="1">TEXT(RANDBETWEEN((DATE(2020,1,5)),(DATE(2023,12,23))), VLOOKUP(RANDBETWEEN(1,MAX(tbDate[ItemNum])),tbDate[],2,FALSE))</f>
        <v>27-Oct</v>
      </c>
      <c r="C61" s="6" t="str">
        <f ca="1">_xlfn.CONCAT(
    VLOOKUP(RANDBETWEEN(1,MAX(tbInvoiceNO[ItemNum])),tbInvoiceNO[],2,FALSE),
    TEXT(RANDBETWEEN(20,99999),REPT("0",RANDBETWEEN(4,10))),
    CHAR(RANDBETWEEN(65,90)),
    CHAR(RANDBETWEEN(97,122)))</f>
        <v>INUMB_093843Uh</v>
      </c>
      <c r="D61" s="6" t="str">
        <f ca="1">_xlfn.CONCAT(VLOOKUP(RANDBETWEEN(1, MAX(tbContactDetails[ItemNum])), tbContactDetails[], 2, FALSE), " - ", TEXT(RANDBETWEEN(7000000, 9999999), " -000-0000"))</f>
        <v>021 -  -827-9584</v>
      </c>
      <c r="E61" s="6" t="str">
        <f ca="1">_xlfn.CONCAT(VLOOKUP(RANDBETWEEN(1, MAX(tbSenders_ContactDetails[ItemNum])), tbSenders_ContactDetails[], 2, FALSE), " - ", TEXT(RANDBETWEEN(7000000, 9999999), " -000-0000"))</f>
        <v>084 -  -895-1992</v>
      </c>
      <c r="F61" s="6" t="str">
        <f ca="1">VLOOKUP(RANDBETWEEN(1,MAX(tbSendersAddress[ItemNum])),tbSendersAddress[],2,FALSE)</f>
        <v>8 Atlantic Beach Drive,City of Cape Town</v>
      </c>
      <c r="G61" s="6" t="str">
        <f ca="1">VLOOKUP(RANDBETWEEN(1,MAX(tbSReceiversAddress8[ItemNum])),tbSReceiversAddress8[],2,FALSE)</f>
        <v>Sheetmetal Crafts, 28 Ffennell Road</v>
      </c>
      <c r="H61" s="6" t="str">
        <f ca="1">_xlfn.CONCAT(
    VLOOKUP(RANDBETWEEN(1, MAX(tbPONumbers[ItemNum])), tbPONumbers[], 2, FALSE),
    TEXT(RANDBETWEEN(20, 99999), REPT("0", RANDBETWEEN(4, 10)))
)</f>
        <v>PON-0065065</v>
      </c>
      <c r="I61" t="str">
        <f>DataGenerator!G64</f>
        <v>Benteler South Africa (Pty) Ltd</v>
      </c>
      <c r="J61" s="6" t="str">
        <f>ItemsTable!A63</f>
        <v>USB</v>
      </c>
      <c r="K61" s="6" t="str">
        <f>ItemsTable!B63</f>
        <v>Graphic Design</v>
      </c>
      <c r="L61" s="40">
        <f ca="1">ItemsTable!C63</f>
        <v>856.72</v>
      </c>
      <c r="M61" s="6">
        <f ca="1">ItemsTable!D63</f>
        <v>6</v>
      </c>
      <c r="N61" s="6">
        <f ca="1">ItemsTable!E63</f>
        <v>279</v>
      </c>
      <c r="O61" s="21">
        <f ca="1">ItemsTable!F63</f>
        <v>267.08</v>
      </c>
      <c r="P61" s="21">
        <f ca="1">ItemsTable!G63</f>
        <v>1219.03</v>
      </c>
      <c r="Q61" t="str">
        <f>DataGenerator!K64</f>
        <v>Venture Diversified Products (Pty) Ltd</v>
      </c>
      <c r="R61" s="6" t="str">
        <f ca="1">_xlfn.CONCAT(
VLOOKUP(RANDBETWEEN(1,MAX(tbTaxNumb[ItemNum])),tbTaxNumb[],2,FALSE),TEXT(RANDBETWEEN(20,99999),REPT("0",RANDBETWEEN(4,10))))</f>
        <v>#TAX 57002</v>
      </c>
      <c r="S61" s="6" t="str">
        <f ca="1">_xlfn.CONCAT(
VLOOKUP(RANDBETWEEN(1,MAX(tbVAT_Numb[ItemNum])),tbVAT_Numb[],2,FALSE),TEXT(RANDBETWEEN(20,99999),REPT("0",RANDBETWEEN(4,10))))</f>
        <v>## 13228</v>
      </c>
      <c r="T61" s="6" t="str">
        <f ca="1">VLOOKUP(RANDBETWEEN(1,MAX(tbBank_Names[ItemNum])),tbBank_Names[],2,FALSE)</f>
        <v>NedBank</v>
      </c>
      <c r="U61" s="6" t="str">
        <f t="shared" ca="1" si="7"/>
        <v>90496562</v>
      </c>
      <c r="V61" s="6" t="str">
        <f ca="1">VLOOKUP(RANDBETWEEN(1,MAX(tbCurrency[ItemNum])),tbCurrency[],2,FALSE)</f>
        <v>USD</v>
      </c>
      <c r="W61" s="6" t="e">
        <f ca="1">VLOOKUP(RANDBETWEEN(1,MAX(tbCurrencyExchange[ItemNum])),tbCurrencyExchange[],2,FALSE)</f>
        <v>#N/A</v>
      </c>
      <c r="X61" s="21" t="e">
        <f ca="1">VLOOKUP(RANDBETWEEN(1,MAX(tbCurrencyExchange[ItemNum])),tbCurrencyExchange[],4,FALSE)</f>
        <v>#N/A</v>
      </c>
      <c r="Y61" s="21">
        <f t="shared" ca="1" si="4"/>
        <v>2965427</v>
      </c>
      <c r="Z61" s="21">
        <f t="shared" ca="1" si="2"/>
        <v>4237413.6900000004</v>
      </c>
      <c r="AA61" s="26">
        <f t="shared" ca="1" si="3"/>
        <v>369415</v>
      </c>
    </row>
    <row r="62" spans="1:27" x14ac:dyDescent="0.3">
      <c r="A62" s="11">
        <f t="shared" si="5"/>
        <v>61</v>
      </c>
      <c r="B62" s="6" t="str">
        <f ca="1">TEXT(RANDBETWEEN((DATE(2020,1,5)),(DATE(2023,12,23))), VLOOKUP(RANDBETWEEN(1,MAX(tbDate[ItemNum])),tbDate[],2,FALSE))</f>
        <v>2021/03/09</v>
      </c>
      <c r="C62" s="6" t="str">
        <f ca="1">_xlfn.CONCAT(
    VLOOKUP(RANDBETWEEN(1,MAX(tbInvoiceNO[ItemNum])),tbInvoiceNO[],2,FALSE),
    TEXT(RANDBETWEEN(20,99999),REPT("0",RANDBETWEEN(4,10))),
    CHAR(RANDBETWEEN(65,90)),
    CHAR(RANDBETWEEN(97,122)))</f>
        <v>INVOICE:0006936Ls</v>
      </c>
      <c r="D62" s="6" t="str">
        <f ca="1">_xlfn.CONCAT(VLOOKUP(RANDBETWEEN(1, MAX(tbContactDetails[ItemNum])), tbContactDetails[], 2, FALSE), " - ", TEXT(RANDBETWEEN(7000000, 9999999), " -000-0000"))</f>
        <v>084 -  -833-8591</v>
      </c>
      <c r="E62" s="6" t="str">
        <f ca="1">_xlfn.CONCAT(VLOOKUP(RANDBETWEEN(1, MAX(tbSenders_ContactDetails[ItemNum])), tbSenders_ContactDetails[], 2, FALSE), " - ", TEXT(RANDBETWEEN(7000000, 9999999), " -000-0000"))</f>
        <v>(+213) -  -740-6295</v>
      </c>
      <c r="F62" s="6" t="str">
        <f ca="1">VLOOKUP(RANDBETWEEN(1,MAX(tbSendersAddress[ItemNum])),tbSendersAddress[],2,FALSE)</f>
        <v>4 Southern Right Circle,City of Cape Town,7579</v>
      </c>
      <c r="G62" s="6" t="str">
        <f ca="1">VLOOKUP(RANDBETWEEN(1,MAX(tbSReceiversAddress8[ItemNum])),tbSReceiversAddress8[],2,FALSE)</f>
        <v>14 Bonanza Street,Gauteng,6442</v>
      </c>
      <c r="H62" s="6" t="str">
        <f ca="1">_xlfn.CONCAT(
    VLOOKUP(RANDBETWEEN(1, MAX(tbPONumbers[ItemNum])), tbPONumbers[], 2, FALSE),
    TEXT(RANDBETWEEN(20, 99999), REPT("0", RANDBETWEEN(4, 10)))
)</f>
        <v>PO_NUM_00032011</v>
      </c>
      <c r="I62" t="str">
        <f>DataGenerator!G65</f>
        <v>City of Mbombela</v>
      </c>
      <c r="J62" s="6" t="str">
        <f>ItemsTable!A64</f>
        <v>Armed Security Guard</v>
      </c>
      <c r="K62" s="6" t="str">
        <f>ItemsTable!B64</f>
        <v>Security Services</v>
      </c>
      <c r="L62" s="40">
        <f ca="1">ItemsTable!C64</f>
        <v>102.68</v>
      </c>
      <c r="M62" s="6">
        <f ca="1">ItemsTable!D64</f>
        <v>11</v>
      </c>
      <c r="N62" s="6">
        <f ca="1">ItemsTable!E64</f>
        <v>497</v>
      </c>
      <c r="O62" s="21">
        <f ca="1">ItemsTable!F64</f>
        <v>335.02</v>
      </c>
      <c r="P62" s="21">
        <f ca="1">ItemsTable!G64</f>
        <v>6174.6</v>
      </c>
      <c r="Q62" t="str">
        <f>DataGenerator!K65</f>
        <v>Mitakyo ICT Solutions Pty Ltd</v>
      </c>
      <c r="R62" s="6" t="str">
        <f ca="1">_xlfn.CONCAT(
VLOOKUP(RANDBETWEEN(1,MAX(tbTaxNumb[ItemNum])),tbTaxNumb[],2,FALSE),TEXT(RANDBETWEEN(20,99999),REPT("0",RANDBETWEEN(4,10))))</f>
        <v>#CRN - 000094938</v>
      </c>
      <c r="S62" s="6" t="str">
        <f ca="1">_xlfn.CONCAT(
VLOOKUP(RANDBETWEEN(1,MAX(tbVAT_Numb[ItemNum])),tbVAT_Numb[],2,FALSE),TEXT(RANDBETWEEN(20,99999),REPT("0",RANDBETWEEN(4,10))))</f>
        <v># 000030831</v>
      </c>
      <c r="T62" s="6" t="str">
        <f ca="1">VLOOKUP(RANDBETWEEN(1,MAX(tbBank_Names[ItemNum])),tbBank_Names[],2,FALSE)</f>
        <v>NedBank</v>
      </c>
      <c r="U62" s="6" t="str">
        <f t="shared" ca="1" si="7"/>
        <v>568826000370</v>
      </c>
      <c r="V62" s="6" t="str">
        <f ca="1">VLOOKUP(RANDBETWEEN(1,MAX(tbCurrency[ItemNum])),tbCurrency[],2,FALSE)</f>
        <v>GBP</v>
      </c>
      <c r="W62" s="6" t="e" vm="3">
        <f ca="1">VLOOKUP(RANDBETWEEN(1,MAX(tbCurrencyExchange[ItemNum])),tbCurrencyExchange[],2,FALSE)</f>
        <v>#VALUE!</v>
      </c>
      <c r="X62" s="21" t="e">
        <f ca="1">VLOOKUP(RANDBETWEEN(1,MAX(tbCurrencyExchange[ItemNum])),tbCurrencyExchange[],4,FALSE)</f>
        <v>#N/A</v>
      </c>
      <c r="Y62" s="21">
        <f t="shared" ca="1" si="4"/>
        <v>1181697</v>
      </c>
      <c r="Z62" s="21">
        <f t="shared" ca="1" si="2"/>
        <v>9146823</v>
      </c>
      <c r="AA62" s="26">
        <f t="shared" ca="1" si="3"/>
        <v>298112</v>
      </c>
    </row>
    <row r="63" spans="1:27" x14ac:dyDescent="0.3">
      <c r="A63" s="11">
        <f t="shared" si="5"/>
        <v>62</v>
      </c>
      <c r="B63" s="6" t="str">
        <f ca="1">TEXT(RANDBETWEEN((DATE(2020,1,5)),(DATE(2023,12,23))), VLOOKUP(RANDBETWEEN(1,MAX(tbDate[ItemNum])),tbDate[],2,FALSE))</f>
        <v>15/07/2020</v>
      </c>
      <c r="C63" s="6" t="str">
        <f ca="1">_xlfn.CONCAT(
    VLOOKUP(RANDBETWEEN(1,MAX(tbInvoiceNO[ItemNum])),tbInvoiceNO[],2,FALSE),
    TEXT(RANDBETWEEN(20,99999),REPT("0",RANDBETWEEN(4,10))),
    CHAR(RANDBETWEEN(65,90)),
    CHAR(RANDBETWEEN(97,122)))</f>
        <v>##-94342Kx</v>
      </c>
      <c r="D63" s="6" t="str">
        <f ca="1">_xlfn.CONCAT(VLOOKUP(RANDBETWEEN(1, MAX(tbContactDetails[ItemNum])), tbContactDetails[], 2, FALSE), " - ", TEXT(RANDBETWEEN(7000000, 9999999), " -000-0000"))</f>
        <v>+93 -  -731-2904</v>
      </c>
      <c r="E63" s="6" t="str">
        <f ca="1">_xlfn.CONCAT(VLOOKUP(RANDBETWEEN(1, MAX(tbSenders_ContactDetails[ItemNum])), tbSenders_ContactDetails[], 2, FALSE), " - ", TEXT(RANDBETWEEN(7000000, 9999999), " -000-0000"))</f>
        <v>(+213) -  -900-0419</v>
      </c>
      <c r="F63" s="6" t="str">
        <f ca="1">VLOOKUP(RANDBETWEEN(1,MAX(tbSendersAddress[ItemNum])),tbSendersAddress[],2,FALSE)</f>
        <v>365 Ontdekkers Road,Roodepoort,Gauteng,1709</v>
      </c>
      <c r="G63" s="6" t="str">
        <f ca="1">VLOOKUP(RANDBETWEEN(1,MAX(tbSReceiversAddress8[ItemNum])),tbSReceiversAddress8[],2,FALSE)</f>
        <v>14 Bonanza Street,Gauteng,6442</v>
      </c>
      <c r="H63" s="6" t="str">
        <f ca="1">_xlfn.CONCAT(
    VLOOKUP(RANDBETWEEN(1, MAX(tbPONumbers[ItemNum])), tbPONumbers[], 2, FALSE),
    TEXT(RANDBETWEEN(20, 99999), REPT("0", RANDBETWEEN(4, 10)))
)</f>
        <v>PO#0095726</v>
      </c>
      <c r="I63" t="str">
        <f>DataGenerator!G66</f>
        <v>PG Bison (Pty) Ltd</v>
      </c>
      <c r="J63" s="6" t="str">
        <f>ItemsTable!A65</f>
        <v>Same-Day Delivery</v>
      </c>
      <c r="K63" s="6" t="str">
        <f>ItemsTable!B65</f>
        <v>Delivery Services</v>
      </c>
      <c r="L63" s="40">
        <f ca="1">ItemsTable!C65</f>
        <v>158.34</v>
      </c>
      <c r="M63" s="6">
        <f ca="1">ItemsTable!D65</f>
        <v>3</v>
      </c>
      <c r="N63" s="6">
        <f ca="1">ItemsTable!E65</f>
        <v>273</v>
      </c>
      <c r="O63" s="21">
        <f ca="1">ItemsTable!F65</f>
        <v>760.18</v>
      </c>
      <c r="P63" s="21">
        <f ca="1">ItemsTable!G65</f>
        <v>6867.11</v>
      </c>
      <c r="Q63" t="str">
        <f>DataGenerator!K66</f>
        <v>Imperial Logistics Group (Pty) Ltd</v>
      </c>
      <c r="R63" s="6" t="str">
        <f ca="1">_xlfn.CONCAT(
VLOOKUP(RANDBETWEEN(1,MAX(tbTaxNumb[ItemNum])),tbTaxNumb[],2,FALSE),TEXT(RANDBETWEEN(20,99999),REPT("0",RANDBETWEEN(4,10))))</f>
        <v>## -000063874</v>
      </c>
      <c r="S63" s="6" t="str">
        <f ca="1">_xlfn.CONCAT(
VLOOKUP(RANDBETWEEN(1,MAX(tbVAT_Numb[ItemNum])),tbVAT_Numb[],2,FALSE),TEXT(RANDBETWEEN(20,99999),REPT("0",RANDBETWEEN(4,10))))</f>
        <v>NUM-0037564</v>
      </c>
      <c r="T63" s="6" t="str">
        <f ca="1">VLOOKUP(RANDBETWEEN(1,MAX(tbBank_Names[ItemNum])),tbBank_Names[],2,FALSE)</f>
        <v>Empty</v>
      </c>
      <c r="U63" s="6" t="str">
        <f t="shared" ca="1" si="7"/>
        <v>20952255417</v>
      </c>
      <c r="V63" s="6" t="str">
        <f ca="1">VLOOKUP(RANDBETWEEN(1,MAX(tbCurrency[ItemNum])),tbCurrency[],2,FALSE)</f>
        <v>EUR</v>
      </c>
      <c r="W63" s="6" t="e">
        <f ca="1">VLOOKUP(RANDBETWEEN(1,MAX(tbCurrencyExchange[ItemNum])),tbCurrencyExchange[],2,FALSE)</f>
        <v>#N/A</v>
      </c>
      <c r="X63" s="21" t="e">
        <f ca="1">VLOOKUP(RANDBETWEEN(1,MAX(tbCurrencyExchange[ItemNum])),tbCurrencyExchange[],4,FALSE)</f>
        <v>#N/A</v>
      </c>
      <c r="Y63" s="21">
        <f t="shared" ca="1" si="4"/>
        <v>7875545.71</v>
      </c>
      <c r="Z63" s="21">
        <f t="shared" ca="1" si="2"/>
        <v>5256040</v>
      </c>
      <c r="AA63" s="26">
        <f t="shared" ca="1" si="3"/>
        <v>678936</v>
      </c>
    </row>
    <row r="64" spans="1:27" x14ac:dyDescent="0.3">
      <c r="A64" s="11">
        <f t="shared" si="5"/>
        <v>63</v>
      </c>
      <c r="B64" s="6" t="str">
        <f ca="1">TEXT(RANDBETWEEN((DATE(2020,1,5)),(DATE(2023,12,23))), VLOOKUP(RANDBETWEEN(1,MAX(tbDate[ItemNum])),tbDate[],2,FALSE))</f>
        <v>12-Jul-2023</v>
      </c>
      <c r="C64" s="6" t="str">
        <f ca="1">_xlfn.CONCAT(
    VLOOKUP(RANDBETWEEN(1,MAX(tbInvoiceNO[ItemNum])),tbInvoiceNO[],2,FALSE),
    TEXT(RANDBETWEEN(20,99999),REPT("0",RANDBETWEEN(4,10))),
    CHAR(RANDBETWEEN(65,90)),
    CHAR(RANDBETWEEN(97,122)))</f>
        <v>BILL_TO-0000012996Ra</v>
      </c>
      <c r="D64" s="6" t="str">
        <f ca="1">_xlfn.CONCAT(VLOOKUP(RANDBETWEEN(1, MAX(tbContactDetails[ItemNum])), tbContactDetails[], 2, FALSE), " - ", TEXT(RANDBETWEEN(7000000, 9999999), " -000-0000"))</f>
        <v>00 -  -815-8407</v>
      </c>
      <c r="E64" s="6" t="str">
        <f ca="1">_xlfn.CONCAT(VLOOKUP(RANDBETWEEN(1, MAX(tbSenders_ContactDetails[ItemNum])), tbSenders_ContactDetails[], 2, FALSE), " - ", TEXT(RANDBETWEEN(7000000, 9999999), " -000-0000"))</f>
        <v>010 -  -854-8875</v>
      </c>
      <c r="F64" s="6" t="str">
        <f ca="1">VLOOKUP(RANDBETWEEN(1,MAX(tbSendersAddress[ItemNum])),tbSendersAddress[],2,FALSE)</f>
        <v>8 Atlantic Beach Drive,City of Cape Town</v>
      </c>
      <c r="G64" s="6" t="str">
        <f ca="1">VLOOKUP(RANDBETWEEN(1,MAX(tbSReceiversAddress8[ItemNum])),tbSReceiversAddress8[],2,FALSE)</f>
        <v>23 Martin Close,2054</v>
      </c>
      <c r="H64" s="6" t="str">
        <f ca="1">_xlfn.CONCAT(
    VLOOKUP(RANDBETWEEN(1, MAX(tbPONumbers[ItemNum])), tbPONumbers[], 2, FALSE),
    TEXT(RANDBETWEEN(20, 99999), REPT("0", RANDBETWEEN(4, 10)))
)</f>
        <v>PO No.097395</v>
      </c>
      <c r="I64" t="str">
        <f>DataGenerator!G67</f>
        <v>City of Tshwane</v>
      </c>
      <c r="J64" s="6" t="str">
        <f>ItemsTable!A66</f>
        <v>USB</v>
      </c>
      <c r="K64" s="6" t="str">
        <f>ItemsTable!B66</f>
        <v>Graphic Design</v>
      </c>
      <c r="L64" s="40">
        <f ca="1">ItemsTable!C66</f>
        <v>512.04</v>
      </c>
      <c r="M64" s="6">
        <f ca="1">ItemsTable!D66</f>
        <v>1</v>
      </c>
      <c r="N64" s="6">
        <f ca="1">ItemsTable!E66</f>
        <v>268</v>
      </c>
      <c r="O64" s="21">
        <f ca="1">ItemsTable!F66</f>
        <v>278.05</v>
      </c>
      <c r="P64" s="21">
        <f ca="1">ItemsTable!G66</f>
        <v>8155.2</v>
      </c>
      <c r="Q64" t="str">
        <f>DataGenerator!K67</f>
        <v>IMQS Software (Pty) Ltd</v>
      </c>
      <c r="R64" s="6" t="str">
        <f ca="1">_xlfn.CONCAT(
VLOOKUP(RANDBETWEEN(1,MAX(tbTaxNumb[ItemNum])),tbTaxNumb[],2,FALSE),TEXT(RANDBETWEEN(20,99999),REPT("0",RANDBETWEEN(4,10))))</f>
        <v>TRN: 029722</v>
      </c>
      <c r="S64" s="6" t="str">
        <f ca="1">_xlfn.CONCAT(
VLOOKUP(RANDBETWEEN(1,MAX(tbVAT_Numb[ItemNum])),tbVAT_Numb[],2,FALSE),TEXT(RANDBETWEEN(20,99999),REPT("0",RANDBETWEEN(4,10))))</f>
        <v>'VAT Reg No. 0048376</v>
      </c>
      <c r="T64" s="6" t="str">
        <f ca="1">VLOOKUP(RANDBETWEEN(1,MAX(tbBank_Names[ItemNum])),tbBank_Names[],2,FALSE)</f>
        <v>Standard Bank</v>
      </c>
      <c r="U64" s="6" t="str">
        <f t="shared" ca="1" si="7"/>
        <v>50892708354</v>
      </c>
      <c r="V64" s="6" t="str">
        <f ca="1">VLOOKUP(RANDBETWEEN(1,MAX(tbCurrency[ItemNum])),tbCurrency[],2,FALSE)</f>
        <v>EUR</v>
      </c>
      <c r="W64" s="6" t="e">
        <f ca="1">VLOOKUP(RANDBETWEEN(1,MAX(tbCurrencyExchange[ItemNum])),tbCurrencyExchange[],2,FALSE)</f>
        <v>#N/A</v>
      </c>
      <c r="X64" s="21" t="e">
        <f ca="1">VLOOKUP(RANDBETWEEN(1,MAX(tbCurrencyExchange[ItemNum])),tbCurrencyExchange[],4,FALSE)</f>
        <v>#N/A</v>
      </c>
      <c r="Y64" s="21">
        <f t="shared" ca="1" si="4"/>
        <v>4940084</v>
      </c>
      <c r="Z64" s="21">
        <f t="shared" ca="1" si="2"/>
        <v>9294185.0600000005</v>
      </c>
      <c r="AA64" s="26">
        <f t="shared" ca="1" si="3"/>
        <v>186505</v>
      </c>
    </row>
    <row r="65" spans="1:27" x14ac:dyDescent="0.3">
      <c r="A65" s="11">
        <f t="shared" si="5"/>
        <v>64</v>
      </c>
      <c r="B65" s="6" t="str">
        <f ca="1">TEXT(RANDBETWEEN((DATE(2020,1,5)),(DATE(2023,12,23))), VLOOKUP(RANDBETWEEN(1,MAX(tbDate[ItemNum])),tbDate[],2,FALSE))</f>
        <v>Sep 02, 20</v>
      </c>
      <c r="C65" s="6" t="str">
        <f ca="1">_xlfn.CONCAT(
    VLOOKUP(RANDBETWEEN(1,MAX(tbInvoiceNO[ItemNum])),tbInvoiceNO[],2,FALSE),
    TEXT(RANDBETWEEN(20,99999),REPT("0",RANDBETWEEN(4,10))),
    CHAR(RANDBETWEEN(65,90)),
    CHAR(RANDBETWEEN(97,122)))</f>
        <v>INVO: 01038Dp</v>
      </c>
      <c r="D65" s="6" t="str">
        <f ca="1">_xlfn.CONCAT(VLOOKUP(RANDBETWEEN(1, MAX(tbContactDetails[ItemNum])), tbContactDetails[], 2, FALSE), " - ", TEXT(RANDBETWEEN(7000000, 9999999), " -000-0000"))</f>
        <v>071 -  -794-5028</v>
      </c>
      <c r="E65" s="6" t="str">
        <f ca="1">_xlfn.CONCAT(VLOOKUP(RANDBETWEEN(1, MAX(tbSenders_ContactDetails[ItemNum])), tbSenders_ContactDetails[], 2, FALSE), " - ", TEXT(RANDBETWEEN(7000000, 9999999), " -000-0000"))</f>
        <v>068 -  -945-6325</v>
      </c>
      <c r="F65" s="6" t="str">
        <f ca="1">VLOOKUP(RANDBETWEEN(1,MAX(tbSendersAddress[ItemNum])),tbSendersAddress[],2,FALSE)</f>
        <v>32 Denne Crescent,Western Cape,7347</v>
      </c>
      <c r="G65" s="6" t="str">
        <f ca="1">VLOOKUP(RANDBETWEEN(1,MAX(tbSReceiversAddress8[ItemNum])),tbSReceiversAddress8[],2,FALSE)</f>
        <v>406 Pilane Street,Hout Bay,7872</v>
      </c>
      <c r="H65" s="6" t="str">
        <f ca="1">_xlfn.CONCAT(
    VLOOKUP(RANDBETWEEN(1, MAX(tbPONumbers[ItemNum])), tbPONumbers[], 2, FALSE),
    TEXT(RANDBETWEEN(20, 99999), REPT("0", RANDBETWEEN(4, 10)))
)</f>
        <v>@-00003197</v>
      </c>
      <c r="I65" t="str">
        <f>DataGenerator!G68</f>
        <v>Volkswagen Sa</v>
      </c>
      <c r="J65" s="6" t="str">
        <f>ItemsTable!A67</f>
        <v>Hardcover Books</v>
      </c>
      <c r="K65" s="6" t="str">
        <f>ItemsTable!B67</f>
        <v>Delivery Services</v>
      </c>
      <c r="L65" s="40">
        <f ca="1">ItemsTable!C67</f>
        <v>173.92</v>
      </c>
      <c r="M65" s="6">
        <f ca="1">ItemsTable!D67</f>
        <v>10</v>
      </c>
      <c r="N65" s="6">
        <f ca="1">ItemsTable!E67</f>
        <v>459</v>
      </c>
      <c r="O65" s="21">
        <f ca="1">ItemsTable!F67</f>
        <v>70.17</v>
      </c>
      <c r="P65" s="21">
        <f ca="1">ItemsTable!G67</f>
        <v>1472.56</v>
      </c>
      <c r="Q65" t="str">
        <f>DataGenerator!K68</f>
        <v>Fontanella Consulting</v>
      </c>
      <c r="R65" s="6" t="str">
        <f ca="1">_xlfn.CONCAT(
VLOOKUP(RANDBETWEEN(1,MAX(tbTaxNumb[ItemNum])),tbTaxNumb[],2,FALSE),TEXT(RANDBETWEEN(20,99999),REPT("0",RANDBETWEEN(4,10))))</f>
        <v>TRN: 000057930</v>
      </c>
      <c r="S65" s="6" t="str">
        <f ca="1">_xlfn.CONCAT(
VLOOKUP(RANDBETWEEN(1,MAX(tbVAT_Numb[ItemNum])),tbVAT_Numb[],2,FALSE),TEXT(RANDBETWEEN(20,99999),REPT("0",RANDBETWEEN(4,10))))</f>
        <v>VAT No.000051723</v>
      </c>
      <c r="T65" s="6" t="str">
        <f ca="1">VLOOKUP(RANDBETWEEN(1,MAX(tbBank_Names[ItemNum])),tbBank_Names[],2,FALSE)</f>
        <v>Empty</v>
      </c>
      <c r="U65" s="6" t="str">
        <f t="shared" ca="1" si="7"/>
        <v>71465363369</v>
      </c>
      <c r="V65" s="6" t="str">
        <f ca="1">VLOOKUP(RANDBETWEEN(1,MAX(tbCurrency[ItemNum])),tbCurrency[],2,FALSE)</f>
        <v>ZAR</v>
      </c>
      <c r="W65" s="6" t="e">
        <f ca="1">VLOOKUP(RANDBETWEEN(1,MAX(tbCurrencyExchange[ItemNum])),tbCurrencyExchange[],2,FALSE)</f>
        <v>#N/A</v>
      </c>
      <c r="X65" s="21">
        <f ca="1">VLOOKUP(RANDBETWEEN(1,MAX(tbCurrencyExchange[ItemNum])),tbCurrencyExchange[],4,FALSE)</f>
        <v>2.4199999999999999E-2</v>
      </c>
      <c r="Y65" s="21">
        <f t="shared" ca="1" si="4"/>
        <v>5919224.5599999996</v>
      </c>
      <c r="Z65" s="21">
        <f t="shared" ca="1" si="2"/>
        <v>1629922</v>
      </c>
      <c r="AA65" s="26">
        <f t="shared" ca="1" si="3"/>
        <v>646050</v>
      </c>
    </row>
    <row r="66" spans="1:27" x14ac:dyDescent="0.3">
      <c r="A66" s="11">
        <f t="shared" si="5"/>
        <v>65</v>
      </c>
      <c r="B66" s="6" t="str">
        <f ca="1">TEXT(RANDBETWEEN((DATE(2020,1,5)),(DATE(2023,12,23))), VLOOKUP(RANDBETWEEN(1,MAX(tbDate[ItemNum])),tbDate[],2,FALSE))</f>
        <v>01 Mar 2021</v>
      </c>
      <c r="C66" s="6" t="str">
        <f ca="1">_xlfn.CONCAT(
    VLOOKUP(RANDBETWEEN(1,MAX(tbInvoiceNO[ItemNum])),tbInvoiceNO[],2,FALSE),
    TEXT(RANDBETWEEN(20,99999),REPT("0",RANDBETWEEN(4,10))),
    CHAR(RANDBETWEEN(65,90)),
    CHAR(RANDBETWEEN(97,122)))</f>
        <v>#NUMB- 00082429Xh</v>
      </c>
      <c r="D66" s="6" t="str">
        <f ca="1">_xlfn.CONCAT(VLOOKUP(RANDBETWEEN(1, MAX(tbContactDetails[ItemNum])), tbContactDetails[], 2, FALSE), " - ", TEXT(RANDBETWEEN(7000000, 9999999), " -000-0000"))</f>
        <v>063 -  -935-0205</v>
      </c>
      <c r="E66" s="6" t="str">
        <f ca="1">_xlfn.CONCAT(VLOOKUP(RANDBETWEEN(1, MAX(tbSenders_ContactDetails[ItemNum])), tbSenders_ContactDetails[], 2, FALSE), " - ", TEXT(RANDBETWEEN(7000000, 9999999), " -000-0000"))</f>
        <v>071 -  -789-1710</v>
      </c>
      <c r="F66" s="6" t="str">
        <f ca="1">VLOOKUP(RANDBETWEEN(1,MAX(tbSendersAddress[ItemNum])),tbSendersAddress[],2,FALSE)</f>
        <v>32 Denne Crescent,Western Cape,7347</v>
      </c>
      <c r="G66" s="6" t="str">
        <f ca="1">VLOOKUP(RANDBETWEEN(1,MAX(tbSReceiversAddress8[ItemNum])),tbSReceiversAddress8[],2,FALSE)</f>
        <v>Sheetmetal Crafts, 28 Ffennell Road</v>
      </c>
      <c r="H66" s="6" t="str">
        <f ca="1">_xlfn.CONCAT(
    VLOOKUP(RANDBETWEEN(1, MAX(tbPONumbers[ItemNum])), tbPONumbers[], 2, FALSE),
    TEXT(RANDBETWEEN(20, 99999), REPT("0", RANDBETWEEN(4, 10)))
)</f>
        <v>## 00076075</v>
      </c>
      <c r="I66" t="str">
        <f>DataGenerator!G69</f>
        <v>Ethekwini Municipality</v>
      </c>
      <c r="J66" s="6" t="str">
        <f>ItemsTable!A68</f>
        <v>Black Pens</v>
      </c>
      <c r="K66" s="6" t="str">
        <f>ItemsTable!B68</f>
        <v>Delivery Services</v>
      </c>
      <c r="L66" s="40">
        <f ca="1">ItemsTable!C68</f>
        <v>876.99</v>
      </c>
      <c r="M66" s="6">
        <f ca="1">ItemsTable!D68</f>
        <v>10</v>
      </c>
      <c r="N66" s="6">
        <f ca="1">ItemsTable!E68</f>
        <v>183</v>
      </c>
      <c r="O66" s="21">
        <f ca="1">ItemsTable!F68</f>
        <v>444.15</v>
      </c>
      <c r="P66" s="21">
        <f ca="1">ItemsTable!G68</f>
        <v>7312.98</v>
      </c>
      <c r="Q66" t="str">
        <f>DataGenerator!K69</f>
        <v>RSPH (Pty) Ltd</v>
      </c>
      <c r="R66" s="6" t="str">
        <f ca="1">_xlfn.CONCAT(
VLOOKUP(RANDBETWEEN(1,MAX(tbTaxNumb[ItemNum])),tbTaxNumb[],2,FALSE),TEXT(RANDBETWEEN(20,99999),REPT("0",RANDBETWEEN(4,10))))</f>
        <v>PAN_88092</v>
      </c>
      <c r="S66" s="6" t="str">
        <f ca="1">_xlfn.CONCAT(
VLOOKUP(RANDBETWEEN(1,MAX(tbVAT_Numb[ItemNum])),tbVAT_Numb[],2,FALSE),TEXT(RANDBETWEEN(20,99999),REPT("0",RANDBETWEEN(4,10))))</f>
        <v>@VAT_#_87664</v>
      </c>
      <c r="T66" s="6" t="str">
        <f ca="1">VLOOKUP(RANDBETWEEN(1,MAX(tbBank_Names[ItemNum])),tbBank_Names[],2,FALSE)</f>
        <v>ABSA</v>
      </c>
      <c r="U66" s="6" t="str">
        <f t="shared" ca="1" si="7"/>
        <v>70543308657</v>
      </c>
      <c r="V66" s="6" t="str">
        <f ca="1">VLOOKUP(RANDBETWEEN(1,MAX(tbCurrency[ItemNum])),tbCurrency[],2,FALSE)</f>
        <v>EUR</v>
      </c>
      <c r="W66" s="6" t="e" vm="4">
        <f ca="1">VLOOKUP(RANDBETWEEN(1,MAX(tbCurrencyExchange[ItemNum])),tbCurrencyExchange[],2,FALSE)</f>
        <v>#VALUE!</v>
      </c>
      <c r="X66" s="21" t="e">
        <f ca="1">VLOOKUP(RANDBETWEEN(1,MAX(tbCurrencyExchange[ItemNum])),tbCurrencyExchange[],4,FALSE)</f>
        <v>#N/A</v>
      </c>
      <c r="Y66" s="21">
        <f t="shared" ca="1" si="4"/>
        <v>3840981</v>
      </c>
      <c r="Z66" s="21">
        <f t="shared" ca="1" si="2"/>
        <v>5087637.91</v>
      </c>
      <c r="AA66" s="26">
        <f t="shared" ca="1" si="3"/>
        <v>188086</v>
      </c>
    </row>
    <row r="67" spans="1:27" x14ac:dyDescent="0.3">
      <c r="A67" s="11">
        <f t="shared" si="5"/>
        <v>66</v>
      </c>
      <c r="B67" s="6" t="str">
        <f ca="1">TEXT(RANDBETWEEN((DATE(2020,1,5)),(DATE(2023,12,23))), VLOOKUP(RANDBETWEEN(1,MAX(tbDate[ItemNum])),tbDate[],2,FALSE))</f>
        <v>21/Jan/2023</v>
      </c>
      <c r="C67" s="6" t="str">
        <f ca="1">_xlfn.CONCAT(
    VLOOKUP(RANDBETWEEN(1,MAX(tbInvoiceNO[ItemNum])),tbInvoiceNO[],2,FALSE),
    TEXT(RANDBETWEEN(20,99999),REPT("0",RANDBETWEEN(4,10))),
    CHAR(RANDBETWEEN(65,90)),
    CHAR(RANDBETWEEN(97,122)))</f>
        <v>INV-37411My</v>
      </c>
      <c r="D67" s="6" t="str">
        <f ca="1">_xlfn.CONCAT(VLOOKUP(RANDBETWEEN(1, MAX(tbContactDetails[ItemNum])), tbContactDetails[], 2, FALSE), " - ", TEXT(RANDBETWEEN(7000000, 9999999), " -000-0000"))</f>
        <v>068 -  -884-5748</v>
      </c>
      <c r="E67" s="6" t="str">
        <f ca="1">_xlfn.CONCAT(VLOOKUP(RANDBETWEEN(1, MAX(tbSenders_ContactDetails[ItemNum])), tbSenders_ContactDetails[], 2, FALSE), " - ", TEXT(RANDBETWEEN(7000000, 9999999), " -000-0000"))</f>
        <v>060 -  -861-3698</v>
      </c>
      <c r="F67" s="6" t="str">
        <f ca="1">VLOOKUP(RANDBETWEEN(1,MAX(tbSendersAddress[ItemNum])),tbSendersAddress[],2,FALSE)</f>
        <v>Pakalolo Table View, 14 Beach Boulevard,7433</v>
      </c>
      <c r="G67" s="6" t="str">
        <f ca="1">VLOOKUP(RANDBETWEEN(1,MAX(tbSReceiversAddress8[ItemNum])),tbSReceiversAddress8[],2,FALSE)</f>
        <v>11 Westcliff Drive,Johannesburg</v>
      </c>
      <c r="H67" s="6" t="str">
        <f ca="1">_xlfn.CONCAT(
    VLOOKUP(RANDBETWEEN(1, MAX(tbPONumbers[ItemNum])), tbPONumbers[], 2, FALSE),
    TEXT(RANDBETWEEN(20, 99999), REPT("0", RANDBETWEEN(4, 10)))
)</f>
        <v>PO #_0029785</v>
      </c>
      <c r="I67" t="str">
        <f>DataGenerator!G70</f>
        <v>Old Mutual Transaction Services</v>
      </c>
      <c r="J67" s="6" t="str">
        <f>ItemsTable!A69</f>
        <v>Gift Bags</v>
      </c>
      <c r="K67" s="6" t="str">
        <f>ItemsTable!B69</f>
        <v>Printing Services</v>
      </c>
      <c r="L67" s="40">
        <f ca="1">ItemsTable!C69</f>
        <v>717.06</v>
      </c>
      <c r="M67" s="6">
        <f ca="1">ItemsTable!D69</f>
        <v>4</v>
      </c>
      <c r="N67" s="6">
        <f ca="1">ItemsTable!E69</f>
        <v>341</v>
      </c>
      <c r="O67" s="21">
        <f ca="1">ItemsTable!F69</f>
        <v>842.39</v>
      </c>
      <c r="P67" s="21">
        <f ca="1">ItemsTable!G69</f>
        <v>6765.37</v>
      </c>
      <c r="Q67" t="str">
        <f>DataGenerator!K70</f>
        <v>Izinga Holdings</v>
      </c>
      <c r="R67" s="6" t="str">
        <f ca="1">_xlfn.CONCAT(
VLOOKUP(RANDBETWEEN(1,MAX(tbTaxNumb[ItemNum])),tbTaxNumb[],2,FALSE),TEXT(RANDBETWEEN(20,99999),REPT("0",RANDBETWEEN(4,10))))</f>
        <v>Tax _Num_0031913</v>
      </c>
      <c r="S67" s="6" t="str">
        <f ca="1">_xlfn.CONCAT(
VLOOKUP(RANDBETWEEN(1,MAX(tbVAT_Numb[ItemNum])),tbVAT_Numb[],2,FALSE),TEXT(RANDBETWEEN(20,99999),REPT("0",RANDBETWEEN(4,10))))</f>
        <v>VAT_NUM_80087</v>
      </c>
      <c r="T67" s="6" t="str">
        <f ca="1">VLOOKUP(RANDBETWEEN(1,MAX(tbBank_Names[ItemNum])),tbBank_Names[],2,FALSE)</f>
        <v>ABSA</v>
      </c>
      <c r="U67" s="6" t="str">
        <f t="shared" ca="1" si="7"/>
        <v>91768755</v>
      </c>
      <c r="V67" s="6" t="str">
        <f ca="1">VLOOKUP(RANDBETWEEN(1,MAX(tbCurrency[ItemNum])),tbCurrency[],2,FALSE)</f>
        <v>USD</v>
      </c>
      <c r="W67" s="6" t="e">
        <f ca="1">VLOOKUP(RANDBETWEEN(1,MAX(tbCurrencyExchange[ItemNum])),tbCurrencyExchange[],2,FALSE)</f>
        <v>#N/A</v>
      </c>
      <c r="X67" s="21">
        <f ca="1">VLOOKUP(RANDBETWEEN(1,MAX(tbCurrencyExchange[ItemNum])),tbCurrencyExchange[],4,FALSE)</f>
        <v>1E-4</v>
      </c>
      <c r="Y67" s="21">
        <f t="shared" ca="1" si="4"/>
        <v>5297384.74</v>
      </c>
      <c r="Z67" s="21">
        <f t="shared" ca="1" si="2"/>
        <v>8172727</v>
      </c>
      <c r="AA67" s="26">
        <f t="shared" ca="1" si="3"/>
        <v>947842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8D63-3D17-4C3F-BD64-99A9B81C7EAA}">
  <dimension ref="A2:E10"/>
  <sheetViews>
    <sheetView workbookViewId="0">
      <selection activeCell="A17" sqref="A17"/>
    </sheetView>
  </sheetViews>
  <sheetFormatPr defaultRowHeight="14.4" x14ac:dyDescent="0.3"/>
  <cols>
    <col min="1" max="1" width="38.33203125" customWidth="1"/>
    <col min="2" max="2" width="31.88671875" customWidth="1"/>
    <col min="3" max="3" width="32.88671875" customWidth="1"/>
    <col min="4" max="4" width="37.6640625" customWidth="1"/>
    <col min="5" max="5" width="16.33203125" customWidth="1"/>
  </cols>
  <sheetData>
    <row r="2" spans="1:5" x14ac:dyDescent="0.3">
      <c r="A2" s="14" t="s">
        <v>85</v>
      </c>
      <c r="B2" s="14" t="s">
        <v>20</v>
      </c>
      <c r="C2" s="14" t="s">
        <v>21</v>
      </c>
      <c r="D2" s="14" t="s">
        <v>86</v>
      </c>
      <c r="E2" s="14" t="s">
        <v>87</v>
      </c>
    </row>
    <row r="3" spans="1:5" x14ac:dyDescent="0.3">
      <c r="A3" s="16"/>
      <c r="B3" s="27" t="e" cm="1" vm="7">
        <f t="array" ref="B3">_FV(tbExchangeRateTable[[#This Row],[Currency]],"Change")</f>
        <v>#VALUE!</v>
      </c>
      <c r="C3" t="e" cm="1" vm="8">
        <f t="array" ref="C3">_FV(tbExchangeRateTable[[#This Row],[Currency]],"Price")</f>
        <v>#VALUE!</v>
      </c>
      <c r="E3" t="e" cm="1" vm="9">
        <f t="array" ref="E3">_FV(tbExchangeRateTable[[#This Row],[Currency]],"Currency")</f>
        <v>#VALUE!</v>
      </c>
    </row>
    <row r="4" spans="1:5" x14ac:dyDescent="0.3">
      <c r="A4" s="16" t="e" vm="6">
        <v>#VALUE!</v>
      </c>
      <c r="B4" s="28" cm="1">
        <f t="array" ref="B4">_FV(tbExchangeRateTable[[#This Row],[Currency]],"Change")</f>
        <v>1.1E-4</v>
      </c>
      <c r="C4" s="29" cm="1">
        <f t="array" ref="C4">_FV(tbExchangeRateTable[[#This Row],[Currency]],"Price")</f>
        <v>5.4280000000000002E-2</v>
      </c>
      <c r="D4">
        <v>10000</v>
      </c>
      <c r="E4" t="str" cm="1">
        <f t="array" ref="E4">_FV(tbExchangeRateTable[[#This Row],[Currency]],"Currency")</f>
        <v>USD</v>
      </c>
    </row>
    <row r="5" spans="1:5" x14ac:dyDescent="0.3">
      <c r="A5" s="16" t="e" vm="3">
        <v>#VALUE!</v>
      </c>
      <c r="B5" s="30" cm="1">
        <f t="array" ref="B5">_FV(tbExchangeRateTable[[#This Row],[Currency]],"Change")</f>
        <v>-3.2899999999999999E-2</v>
      </c>
      <c r="C5" s="31" cm="1">
        <f t="array" ref="C5">_FV(tbExchangeRateTable[[#This Row],[Currency]],"Price")</f>
        <v>18.412099999999999</v>
      </c>
      <c r="E5" t="str" cm="1">
        <f t="array" ref="E5">_FV(tbExchangeRateTable[[#This Row],[Currency]],"Currency")</f>
        <v>ZAR</v>
      </c>
    </row>
    <row r="6" spans="1:5" x14ac:dyDescent="0.3">
      <c r="A6" s="16" t="e" vm="1">
        <v>#VALUE!</v>
      </c>
      <c r="B6" s="30" cm="1">
        <f t="array" ref="B6">_FV(tbExchangeRateTable[[#This Row],[Currency]],"Change")</f>
        <v>-2.9700000000000001E-2</v>
      </c>
      <c r="C6" s="31" cm="1">
        <f t="array" ref="C6">_FV(tbExchangeRateTable[[#This Row],[Currency]],"Price")</f>
        <v>19.8337</v>
      </c>
      <c r="E6" t="str" cm="1">
        <f t="array" ref="E6">_FV(tbExchangeRateTable[[#This Row],[Currency]],"Currency")</f>
        <v>ZAR</v>
      </c>
    </row>
    <row r="7" spans="1:5" x14ac:dyDescent="0.3">
      <c r="A7" s="16" t="e" vm="4">
        <v>#VALUE!</v>
      </c>
      <c r="B7" s="32" cm="1">
        <f t="array" ref="B7">_FV(tbExchangeRateTable[[#This Row],[Currency]],"Change")</f>
        <v>1E-4</v>
      </c>
      <c r="C7" s="33" cm="1">
        <f t="array" ref="C7">_FV(tbExchangeRateTable[[#This Row],[Currency]],"Price")</f>
        <v>5.04E-2</v>
      </c>
      <c r="E7" t="str" cm="1">
        <f t="array" ref="E7">_FV(tbExchangeRateTable[[#This Row],[Currency]],"Currency")</f>
        <v>EUR</v>
      </c>
    </row>
    <row r="8" spans="1:5" x14ac:dyDescent="0.3">
      <c r="A8" s="16" t="e" vm="5">
        <v>#VALUE!</v>
      </c>
      <c r="B8" s="34" cm="1">
        <f t="array" ref="B8">_FV(tbExchangeRateTable[[#This Row],[Currency]],"Change")</f>
        <v>-2.7700000000000001E-4</v>
      </c>
      <c r="C8" s="31" cm="1">
        <f t="array" ref="C8">_FV(tbExchangeRateTable[[#This Row],[Currency]],"Price")</f>
        <v>0.1182</v>
      </c>
      <c r="E8" t="str" cm="1">
        <f t="array" ref="E8">_FV(tbExchangeRateTable[[#This Row],[Currency]],"Currency")</f>
        <v>ZAR</v>
      </c>
    </row>
    <row r="9" spans="1:5" x14ac:dyDescent="0.3">
      <c r="A9" s="16" t="e" vm="2">
        <v>#VALUE!</v>
      </c>
      <c r="B9" s="35" cm="1">
        <f t="array" ref="B9">_FV(tbExchangeRateTable[[#This Row],[Currency]],"Change")</f>
        <v>2.4199999999999999E-2</v>
      </c>
      <c r="C9" s="36" cm="1">
        <f t="array" ref="C9">_FV(tbExchangeRateTable[[#This Row],[Currency]],"Price")</f>
        <v>8.4596999999999998</v>
      </c>
      <c r="E9" t="str" cm="1">
        <f t="array" ref="E9">_FV(tbExchangeRateTable[[#This Row],[Currency]],"Currency")</f>
        <v>JPY</v>
      </c>
    </row>
    <row r="10" spans="1:5" x14ac:dyDescent="0.3">
      <c r="A10" s="16" t="s">
        <v>88</v>
      </c>
      <c r="B10" s="37"/>
      <c r="C10" s="31"/>
      <c r="E10" t="e" cm="1" vm="9">
        <f t="array" ref="E10">_FV(tbExchangeRateTable[[#This Row],[Currency]],"Currency")</f>
        <v>#VALUE!</v>
      </c>
    </row>
  </sheetData>
  <conditionalFormatting sqref="D4">
    <cfRule type="expression" priority="1">
      <formula>$A$3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FD24-E554-4F34-9A62-528C0841CF6B}">
  <dimension ref="A2:G125"/>
  <sheetViews>
    <sheetView zoomScale="70" zoomScaleNormal="70" workbookViewId="0">
      <selection activeCell="A3" sqref="A3"/>
    </sheetView>
  </sheetViews>
  <sheetFormatPr defaultRowHeight="14.4" x14ac:dyDescent="0.3"/>
  <cols>
    <col min="1" max="1" width="34.109375" customWidth="1"/>
    <col min="2" max="2" width="34" customWidth="1"/>
    <col min="3" max="3" width="38.6640625" customWidth="1"/>
    <col min="4" max="4" width="35.109375" customWidth="1"/>
    <col min="5" max="5" width="30.5546875" customWidth="1"/>
    <col min="6" max="6" width="20.6640625" customWidth="1"/>
    <col min="7" max="7" width="30.33203125" customWidth="1"/>
  </cols>
  <sheetData>
    <row r="2" spans="1:7" x14ac:dyDescent="0.3">
      <c r="A2" s="13" t="s">
        <v>89</v>
      </c>
      <c r="B2" s="13" t="s">
        <v>7</v>
      </c>
      <c r="C2" s="13" t="s">
        <v>90</v>
      </c>
      <c r="D2" s="13" t="s">
        <v>9</v>
      </c>
      <c r="E2" s="14" t="s">
        <v>10</v>
      </c>
      <c r="F2" s="14" t="s">
        <v>91</v>
      </c>
      <c r="G2" s="15" t="s">
        <v>12</v>
      </c>
    </row>
    <row r="3" spans="1:7" x14ac:dyDescent="0.3">
      <c r="A3" s="16" t="s">
        <v>414</v>
      </c>
      <c r="B3" s="16" t="s">
        <v>110</v>
      </c>
      <c r="C3" s="17">
        <f ca="1">ROUND(RAND() * (1000 - 1) + 2, 2)</f>
        <v>656.54</v>
      </c>
      <c r="D3" s="18">
        <f ca="1">INT(RAND() * (12 - 1) + 1)</f>
        <v>4</v>
      </c>
      <c r="E3" s="16">
        <f ca="1">ROUND(RAND() * (500 - 1) + 1, 0)</f>
        <v>477</v>
      </c>
      <c r="F3" s="19">
        <f ca="1">ROUND(RAND() * (1000 - 1) + 2, 2)</f>
        <v>124.55</v>
      </c>
      <c r="G3" s="38">
        <f ca="1">ROUND(RAND() * (10000 - 1) + 2, 2)</f>
        <v>5249.42</v>
      </c>
    </row>
    <row r="4" spans="1:7" x14ac:dyDescent="0.3">
      <c r="A4" s="16" t="s">
        <v>92</v>
      </c>
      <c r="B4" s="16" t="s">
        <v>110</v>
      </c>
      <c r="C4" s="17">
        <f t="shared" ref="C4:C67" ca="1" si="0">ROUND(RAND() * (1000 - 1) + 2, 2)</f>
        <v>427.03</v>
      </c>
      <c r="D4" s="18">
        <f t="shared" ref="D4:D67" ca="1" si="1">INT(RAND() * (12 - 1) + 1)</f>
        <v>4</v>
      </c>
      <c r="E4" s="16">
        <f t="shared" ref="E4:E67" ca="1" si="2">ROUND(RAND() * (500 - 1) + 1, 0)</f>
        <v>43</v>
      </c>
      <c r="F4" s="19">
        <f t="shared" ref="F4:F67" ca="1" si="3">ROUND(RAND() * (1000 - 1) + 2, 2)</f>
        <v>184.14</v>
      </c>
      <c r="G4" s="38">
        <f t="shared" ref="G4:G67" ca="1" si="4">ROUND(RAND() * (10000 - 1) + 2, 2)</f>
        <v>8207.7099999999991</v>
      </c>
    </row>
    <row r="5" spans="1:7" x14ac:dyDescent="0.3">
      <c r="A5" s="20" t="s">
        <v>93</v>
      </c>
      <c r="B5" s="16" t="s">
        <v>119</v>
      </c>
      <c r="C5" s="17">
        <f t="shared" ca="1" si="0"/>
        <v>866.53</v>
      </c>
      <c r="D5" s="18">
        <f t="shared" ca="1" si="1"/>
        <v>11</v>
      </c>
      <c r="E5" s="16">
        <f t="shared" ca="1" si="2"/>
        <v>409</v>
      </c>
      <c r="F5" s="19">
        <f t="shared" ca="1" si="3"/>
        <v>68.39</v>
      </c>
      <c r="G5" s="38">
        <f t="shared" ca="1" si="4"/>
        <v>8684.89</v>
      </c>
    </row>
    <row r="6" spans="1:7" x14ac:dyDescent="0.3">
      <c r="A6" s="20" t="s">
        <v>94</v>
      </c>
      <c r="B6" s="16" t="s">
        <v>119</v>
      </c>
      <c r="C6" s="17">
        <f t="shared" ca="1" si="0"/>
        <v>111.14</v>
      </c>
      <c r="D6" s="18">
        <f t="shared" ca="1" si="1"/>
        <v>6</v>
      </c>
      <c r="E6" s="16">
        <f t="shared" ca="1" si="2"/>
        <v>459</v>
      </c>
      <c r="F6" s="19">
        <f t="shared" ca="1" si="3"/>
        <v>334.92</v>
      </c>
      <c r="G6" s="38">
        <f t="shared" ca="1" si="4"/>
        <v>1439.47</v>
      </c>
    </row>
    <row r="7" spans="1:7" x14ac:dyDescent="0.3">
      <c r="A7" s="16" t="s">
        <v>95</v>
      </c>
      <c r="B7" s="16" t="s">
        <v>96</v>
      </c>
      <c r="C7" s="17">
        <f t="shared" ca="1" si="0"/>
        <v>850.42</v>
      </c>
      <c r="D7" s="18">
        <f t="shared" ca="1" si="1"/>
        <v>1</v>
      </c>
      <c r="E7" s="16">
        <f t="shared" ca="1" si="2"/>
        <v>390</v>
      </c>
      <c r="F7" s="19">
        <f t="shared" ca="1" si="3"/>
        <v>800.58</v>
      </c>
      <c r="G7" s="38">
        <f t="shared" ca="1" si="4"/>
        <v>3428.46</v>
      </c>
    </row>
    <row r="8" spans="1:7" ht="15" x14ac:dyDescent="0.35">
      <c r="A8" s="39" t="s">
        <v>97</v>
      </c>
      <c r="B8" s="20" t="s">
        <v>98</v>
      </c>
      <c r="C8" s="17">
        <f t="shared" ca="1" si="0"/>
        <v>233.21</v>
      </c>
      <c r="D8" s="18">
        <f t="shared" ca="1" si="1"/>
        <v>8</v>
      </c>
      <c r="E8" s="16">
        <f t="shared" ca="1" si="2"/>
        <v>401</v>
      </c>
      <c r="F8" s="19">
        <f t="shared" ca="1" si="3"/>
        <v>891.15</v>
      </c>
      <c r="G8" s="38">
        <f t="shared" ca="1" si="4"/>
        <v>4488.68</v>
      </c>
    </row>
    <row r="9" spans="1:7" ht="15" x14ac:dyDescent="0.35">
      <c r="A9" s="39" t="s">
        <v>99</v>
      </c>
      <c r="B9" s="20" t="s">
        <v>100</v>
      </c>
      <c r="C9" s="17">
        <f t="shared" ca="1" si="0"/>
        <v>554.47</v>
      </c>
      <c r="D9" s="18">
        <f t="shared" ca="1" si="1"/>
        <v>7</v>
      </c>
      <c r="E9" s="16">
        <f t="shared" ca="1" si="2"/>
        <v>458</v>
      </c>
      <c r="F9" s="19">
        <f t="shared" ca="1" si="3"/>
        <v>283.5</v>
      </c>
      <c r="G9" s="38">
        <f t="shared" ca="1" si="4"/>
        <v>8269.4599999999991</v>
      </c>
    </row>
    <row r="10" spans="1:7" x14ac:dyDescent="0.3">
      <c r="A10" s="16" t="s">
        <v>101</v>
      </c>
      <c r="B10" s="20" t="s">
        <v>100</v>
      </c>
      <c r="C10" s="17">
        <f t="shared" ca="1" si="0"/>
        <v>679.05</v>
      </c>
      <c r="D10" s="18">
        <f t="shared" ca="1" si="1"/>
        <v>4</v>
      </c>
      <c r="E10" s="16">
        <f t="shared" ca="1" si="2"/>
        <v>8</v>
      </c>
      <c r="F10" s="19">
        <f t="shared" ca="1" si="3"/>
        <v>612.13</v>
      </c>
      <c r="G10" s="38">
        <f t="shared" ca="1" si="4"/>
        <v>9482.65</v>
      </c>
    </row>
    <row r="11" spans="1:7" x14ac:dyDescent="0.3">
      <c r="A11" s="16" t="s">
        <v>102</v>
      </c>
      <c r="B11" s="20" t="s">
        <v>100</v>
      </c>
      <c r="C11" s="17">
        <f t="shared" ca="1" si="0"/>
        <v>403.25</v>
      </c>
      <c r="D11" s="18">
        <f t="shared" ca="1" si="1"/>
        <v>1</v>
      </c>
      <c r="E11" s="16">
        <f t="shared" ca="1" si="2"/>
        <v>375</v>
      </c>
      <c r="F11" s="19">
        <f t="shared" ca="1" si="3"/>
        <v>895.42</v>
      </c>
      <c r="G11" s="38">
        <f t="shared" ca="1" si="4"/>
        <v>3007.13</v>
      </c>
    </row>
    <row r="12" spans="1:7" x14ac:dyDescent="0.3">
      <c r="A12" s="16" t="s">
        <v>103</v>
      </c>
      <c r="B12" s="20" t="s">
        <v>104</v>
      </c>
      <c r="C12" s="17">
        <f t="shared" ca="1" si="0"/>
        <v>272.22000000000003</v>
      </c>
      <c r="D12" s="18">
        <f t="shared" ca="1" si="1"/>
        <v>4</v>
      </c>
      <c r="E12" s="16">
        <f t="shared" ca="1" si="2"/>
        <v>12</v>
      </c>
      <c r="F12" s="19">
        <f t="shared" ca="1" si="3"/>
        <v>742.88</v>
      </c>
      <c r="G12" s="38">
        <f t="shared" ca="1" si="4"/>
        <v>9317</v>
      </c>
    </row>
    <row r="13" spans="1:7" x14ac:dyDescent="0.3">
      <c r="A13" s="16" t="s">
        <v>105</v>
      </c>
      <c r="B13" s="20" t="s">
        <v>100</v>
      </c>
      <c r="C13" s="17">
        <f t="shared" ca="1" si="0"/>
        <v>674.23</v>
      </c>
      <c r="D13" s="18">
        <f t="shared" ca="1" si="1"/>
        <v>8</v>
      </c>
      <c r="E13" s="16">
        <f t="shared" ca="1" si="2"/>
        <v>69</v>
      </c>
      <c r="F13" s="19">
        <f t="shared" ca="1" si="3"/>
        <v>93.78</v>
      </c>
      <c r="G13" s="38">
        <f t="shared" ca="1" si="4"/>
        <v>7517.36</v>
      </c>
    </row>
    <row r="14" spans="1:7" x14ac:dyDescent="0.3">
      <c r="A14" s="16" t="s">
        <v>106</v>
      </c>
      <c r="B14" s="20" t="s">
        <v>100</v>
      </c>
      <c r="C14" s="17">
        <f t="shared" ca="1" si="0"/>
        <v>409.96</v>
      </c>
      <c r="D14" s="18">
        <f t="shared" ca="1" si="1"/>
        <v>2</v>
      </c>
      <c r="E14" s="16">
        <f t="shared" ca="1" si="2"/>
        <v>273</v>
      </c>
      <c r="F14" s="19">
        <f t="shared" ca="1" si="3"/>
        <v>887.03</v>
      </c>
      <c r="G14" s="38">
        <f t="shared" ca="1" si="4"/>
        <v>3914.1</v>
      </c>
    </row>
    <row r="15" spans="1:7" x14ac:dyDescent="0.3">
      <c r="A15" s="16" t="s">
        <v>107</v>
      </c>
      <c r="B15" s="20" t="s">
        <v>108</v>
      </c>
      <c r="C15" s="17">
        <f t="shared" ca="1" si="0"/>
        <v>29.94</v>
      </c>
      <c r="D15" s="18">
        <f t="shared" ca="1" si="1"/>
        <v>7</v>
      </c>
      <c r="E15" s="16">
        <f t="shared" ca="1" si="2"/>
        <v>341</v>
      </c>
      <c r="F15" s="19">
        <f t="shared" ca="1" si="3"/>
        <v>375.25</v>
      </c>
      <c r="G15" s="38">
        <f t="shared" ca="1" si="4"/>
        <v>3868.22</v>
      </c>
    </row>
    <row r="16" spans="1:7" x14ac:dyDescent="0.3">
      <c r="A16" s="16" t="s">
        <v>109</v>
      </c>
      <c r="B16" s="20" t="s">
        <v>110</v>
      </c>
      <c r="C16" s="17">
        <f t="shared" ca="1" si="0"/>
        <v>201.69</v>
      </c>
      <c r="D16" s="18">
        <f t="shared" ca="1" si="1"/>
        <v>8</v>
      </c>
      <c r="E16" s="16">
        <f t="shared" ca="1" si="2"/>
        <v>364</v>
      </c>
      <c r="F16" s="19">
        <f t="shared" ca="1" si="3"/>
        <v>869.53</v>
      </c>
      <c r="G16" s="38">
        <f t="shared" ca="1" si="4"/>
        <v>6533.23</v>
      </c>
    </row>
    <row r="17" spans="1:7" x14ac:dyDescent="0.3">
      <c r="A17" s="16" t="s">
        <v>111</v>
      </c>
      <c r="B17" s="20" t="s">
        <v>112</v>
      </c>
      <c r="C17" s="17">
        <f t="shared" ca="1" si="0"/>
        <v>642.01</v>
      </c>
      <c r="D17" s="18">
        <f t="shared" ca="1" si="1"/>
        <v>9</v>
      </c>
      <c r="E17" s="16">
        <f t="shared" ca="1" si="2"/>
        <v>390</v>
      </c>
      <c r="F17" s="19">
        <f t="shared" ca="1" si="3"/>
        <v>939.35</v>
      </c>
      <c r="G17" s="38">
        <f t="shared" ca="1" si="4"/>
        <v>6507.52</v>
      </c>
    </row>
    <row r="18" spans="1:7" x14ac:dyDescent="0.3">
      <c r="A18" s="16" t="s">
        <v>102</v>
      </c>
      <c r="B18" s="20" t="s">
        <v>100</v>
      </c>
      <c r="C18" s="17">
        <f t="shared" ca="1" si="0"/>
        <v>129.71</v>
      </c>
      <c r="D18" s="18">
        <f t="shared" ca="1" si="1"/>
        <v>4</v>
      </c>
      <c r="E18" s="16">
        <f t="shared" ca="1" si="2"/>
        <v>166</v>
      </c>
      <c r="F18" s="19">
        <f t="shared" ca="1" si="3"/>
        <v>530.91999999999996</v>
      </c>
      <c r="G18" s="38">
        <f t="shared" ca="1" si="4"/>
        <v>7655.54</v>
      </c>
    </row>
    <row r="19" spans="1:7" x14ac:dyDescent="0.3">
      <c r="A19" s="16" t="s">
        <v>113</v>
      </c>
      <c r="B19" s="20" t="s">
        <v>98</v>
      </c>
      <c r="C19" s="17">
        <f t="shared" ca="1" si="0"/>
        <v>31.74</v>
      </c>
      <c r="D19" s="18">
        <f t="shared" ca="1" si="1"/>
        <v>6</v>
      </c>
      <c r="E19" s="16">
        <f t="shared" ca="1" si="2"/>
        <v>461</v>
      </c>
      <c r="F19" s="19">
        <f t="shared" ca="1" si="3"/>
        <v>788.77</v>
      </c>
      <c r="G19" s="38">
        <f t="shared" ca="1" si="4"/>
        <v>6741.45</v>
      </c>
    </row>
    <row r="20" spans="1:7" x14ac:dyDescent="0.3">
      <c r="A20" s="16" t="s">
        <v>114</v>
      </c>
      <c r="B20" s="20" t="s">
        <v>96</v>
      </c>
      <c r="C20" s="17">
        <f t="shared" ca="1" si="0"/>
        <v>654.03</v>
      </c>
      <c r="D20" s="18">
        <f t="shared" ca="1" si="1"/>
        <v>2</v>
      </c>
      <c r="E20" s="16">
        <f t="shared" ca="1" si="2"/>
        <v>23</v>
      </c>
      <c r="F20" s="19">
        <f t="shared" ca="1" si="3"/>
        <v>817.32</v>
      </c>
      <c r="G20" s="38">
        <f t="shared" ca="1" si="4"/>
        <v>9885.01</v>
      </c>
    </row>
    <row r="21" spans="1:7" x14ac:dyDescent="0.3">
      <c r="A21" s="16" t="s">
        <v>111</v>
      </c>
      <c r="B21" s="20" t="s">
        <v>112</v>
      </c>
      <c r="C21" s="17">
        <f t="shared" ca="1" si="0"/>
        <v>251.39</v>
      </c>
      <c r="D21" s="18">
        <f t="shared" ca="1" si="1"/>
        <v>8</v>
      </c>
      <c r="E21" s="16">
        <f t="shared" ca="1" si="2"/>
        <v>232</v>
      </c>
      <c r="F21" s="19">
        <f t="shared" ca="1" si="3"/>
        <v>104.22</v>
      </c>
      <c r="G21" s="38">
        <f t="shared" ca="1" si="4"/>
        <v>9307.3799999999992</v>
      </c>
    </row>
    <row r="22" spans="1:7" x14ac:dyDescent="0.3">
      <c r="A22" s="16" t="s">
        <v>113</v>
      </c>
      <c r="B22" s="20" t="s">
        <v>98</v>
      </c>
      <c r="C22" s="17">
        <f t="shared" ca="1" si="0"/>
        <v>583.75</v>
      </c>
      <c r="D22" s="18">
        <f t="shared" ca="1" si="1"/>
        <v>7</v>
      </c>
      <c r="E22" s="16">
        <f t="shared" ca="1" si="2"/>
        <v>47</v>
      </c>
      <c r="F22" s="19">
        <f t="shared" ca="1" si="3"/>
        <v>806.39</v>
      </c>
      <c r="G22" s="38">
        <f t="shared" ca="1" si="4"/>
        <v>7011.36</v>
      </c>
    </row>
    <row r="23" spans="1:7" x14ac:dyDescent="0.3">
      <c r="A23" s="16" t="s">
        <v>105</v>
      </c>
      <c r="B23" s="20" t="s">
        <v>115</v>
      </c>
      <c r="C23" s="17">
        <f t="shared" ca="1" si="0"/>
        <v>583.44000000000005</v>
      </c>
      <c r="D23" s="18">
        <f t="shared" ca="1" si="1"/>
        <v>9</v>
      </c>
      <c r="E23" s="16">
        <f t="shared" ca="1" si="2"/>
        <v>489</v>
      </c>
      <c r="F23" s="19">
        <f t="shared" ca="1" si="3"/>
        <v>228.35</v>
      </c>
      <c r="G23" s="38">
        <f t="shared" ca="1" si="4"/>
        <v>7770.13</v>
      </c>
    </row>
    <row r="24" spans="1:7" x14ac:dyDescent="0.3">
      <c r="A24" s="16" t="s">
        <v>116</v>
      </c>
      <c r="B24" s="20" t="s">
        <v>98</v>
      </c>
      <c r="C24" s="17">
        <f t="shared" ca="1" si="0"/>
        <v>825.52</v>
      </c>
      <c r="D24" s="18">
        <f t="shared" ca="1" si="1"/>
        <v>10</v>
      </c>
      <c r="E24" s="16">
        <f t="shared" ca="1" si="2"/>
        <v>20</v>
      </c>
      <c r="F24" s="19">
        <f t="shared" ca="1" si="3"/>
        <v>245.2</v>
      </c>
      <c r="G24" s="38">
        <f t="shared" ca="1" si="4"/>
        <v>8703.7099999999991</v>
      </c>
    </row>
    <row r="25" spans="1:7" x14ac:dyDescent="0.3">
      <c r="A25" s="16" t="s">
        <v>117</v>
      </c>
      <c r="B25" s="20" t="s">
        <v>104</v>
      </c>
      <c r="C25" s="17">
        <f t="shared" ca="1" si="0"/>
        <v>679.22</v>
      </c>
      <c r="D25" s="18">
        <f t="shared" ca="1" si="1"/>
        <v>3</v>
      </c>
      <c r="E25" s="16">
        <f t="shared" ca="1" si="2"/>
        <v>467</v>
      </c>
      <c r="F25" s="19">
        <f t="shared" ca="1" si="3"/>
        <v>678.12</v>
      </c>
      <c r="G25" s="38">
        <f t="shared" ca="1" si="4"/>
        <v>2352.0500000000002</v>
      </c>
    </row>
    <row r="26" spans="1:7" x14ac:dyDescent="0.3">
      <c r="A26" s="16" t="s">
        <v>118</v>
      </c>
      <c r="B26" s="20" t="s">
        <v>119</v>
      </c>
      <c r="C26" s="17">
        <f t="shared" ca="1" si="0"/>
        <v>452.14</v>
      </c>
      <c r="D26" s="18">
        <f t="shared" ca="1" si="1"/>
        <v>4</v>
      </c>
      <c r="E26" s="16">
        <f t="shared" ca="1" si="2"/>
        <v>132</v>
      </c>
      <c r="F26" s="19">
        <f t="shared" ca="1" si="3"/>
        <v>153.63</v>
      </c>
      <c r="G26" s="38">
        <f t="shared" ca="1" si="4"/>
        <v>4695.29</v>
      </c>
    </row>
    <row r="27" spans="1:7" x14ac:dyDescent="0.3">
      <c r="A27" s="16" t="s">
        <v>120</v>
      </c>
      <c r="B27" s="20" t="s">
        <v>108</v>
      </c>
      <c r="C27" s="17">
        <f t="shared" ca="1" si="0"/>
        <v>267.32</v>
      </c>
      <c r="D27" s="18">
        <f t="shared" ca="1" si="1"/>
        <v>3</v>
      </c>
      <c r="E27" s="16">
        <f t="shared" ca="1" si="2"/>
        <v>200</v>
      </c>
      <c r="F27" s="19">
        <f t="shared" ca="1" si="3"/>
        <v>421.74</v>
      </c>
      <c r="G27" s="38">
        <f t="shared" ca="1" si="4"/>
        <v>8082.35</v>
      </c>
    </row>
    <row r="28" spans="1:7" x14ac:dyDescent="0.3">
      <c r="A28" s="16" t="s">
        <v>120</v>
      </c>
      <c r="B28" s="20" t="s">
        <v>108</v>
      </c>
      <c r="C28" s="17">
        <f t="shared" ca="1" si="0"/>
        <v>166.13</v>
      </c>
      <c r="D28" s="18">
        <f t="shared" ca="1" si="1"/>
        <v>8</v>
      </c>
      <c r="E28" s="16">
        <f t="shared" ca="1" si="2"/>
        <v>390</v>
      </c>
      <c r="F28" s="19">
        <f t="shared" ca="1" si="3"/>
        <v>719.08</v>
      </c>
      <c r="G28" s="38">
        <f t="shared" ca="1" si="4"/>
        <v>4857.54</v>
      </c>
    </row>
    <row r="29" spans="1:7" x14ac:dyDescent="0.3">
      <c r="A29" s="16" t="s">
        <v>121</v>
      </c>
      <c r="B29" s="20" t="s">
        <v>112</v>
      </c>
      <c r="C29" s="17">
        <f t="shared" ca="1" si="0"/>
        <v>542.14</v>
      </c>
      <c r="D29" s="18">
        <f t="shared" ca="1" si="1"/>
        <v>8</v>
      </c>
      <c r="E29" s="16">
        <f t="shared" ca="1" si="2"/>
        <v>170</v>
      </c>
      <c r="F29" s="19">
        <f t="shared" ca="1" si="3"/>
        <v>72.099999999999994</v>
      </c>
      <c r="G29" s="38">
        <f t="shared" ca="1" si="4"/>
        <v>7397.94</v>
      </c>
    </row>
    <row r="30" spans="1:7" x14ac:dyDescent="0.3">
      <c r="A30" s="16" t="s">
        <v>122</v>
      </c>
      <c r="B30" s="20" t="s">
        <v>110</v>
      </c>
      <c r="C30" s="17">
        <f t="shared" ca="1" si="0"/>
        <v>667.99</v>
      </c>
      <c r="D30" s="18">
        <f t="shared" ca="1" si="1"/>
        <v>2</v>
      </c>
      <c r="E30" s="16">
        <f t="shared" ca="1" si="2"/>
        <v>216</v>
      </c>
      <c r="F30" s="19">
        <f t="shared" ca="1" si="3"/>
        <v>470.57</v>
      </c>
      <c r="G30" s="38">
        <f t="shared" ca="1" si="4"/>
        <v>4761.76</v>
      </c>
    </row>
    <row r="31" spans="1:7" x14ac:dyDescent="0.3">
      <c r="A31" s="16" t="s">
        <v>123</v>
      </c>
      <c r="B31" s="20" t="s">
        <v>98</v>
      </c>
      <c r="C31" s="17">
        <f t="shared" ca="1" si="0"/>
        <v>104.24</v>
      </c>
      <c r="D31" s="18">
        <f t="shared" ca="1" si="1"/>
        <v>11</v>
      </c>
      <c r="E31" s="16">
        <f t="shared" ca="1" si="2"/>
        <v>67</v>
      </c>
      <c r="F31" s="19">
        <f t="shared" ca="1" si="3"/>
        <v>552.41999999999996</v>
      </c>
      <c r="G31" s="38">
        <f t="shared" ca="1" si="4"/>
        <v>6720.49</v>
      </c>
    </row>
    <row r="32" spans="1:7" x14ac:dyDescent="0.3">
      <c r="A32" s="20" t="s">
        <v>114</v>
      </c>
      <c r="B32" s="20" t="s">
        <v>96</v>
      </c>
      <c r="C32" s="17">
        <f t="shared" ca="1" si="0"/>
        <v>17.690000000000001</v>
      </c>
      <c r="D32" s="18">
        <f t="shared" ca="1" si="1"/>
        <v>9</v>
      </c>
      <c r="E32" s="16">
        <f t="shared" ca="1" si="2"/>
        <v>140</v>
      </c>
      <c r="F32" s="19">
        <f t="shared" ca="1" si="3"/>
        <v>525.25</v>
      </c>
      <c r="G32" s="38">
        <f t="shared" ca="1" si="4"/>
        <v>411.01</v>
      </c>
    </row>
    <row r="33" spans="1:7" x14ac:dyDescent="0.3">
      <c r="A33" s="16" t="s">
        <v>122</v>
      </c>
      <c r="B33" s="20" t="s">
        <v>110</v>
      </c>
      <c r="C33" s="17">
        <f t="shared" ca="1" si="0"/>
        <v>403</v>
      </c>
      <c r="D33" s="18">
        <f t="shared" ca="1" si="1"/>
        <v>4</v>
      </c>
      <c r="E33" s="16">
        <f t="shared" ca="1" si="2"/>
        <v>68</v>
      </c>
      <c r="F33" s="19">
        <f t="shared" ca="1" si="3"/>
        <v>863.35</v>
      </c>
      <c r="G33" s="38">
        <f t="shared" ca="1" si="4"/>
        <v>6746.55</v>
      </c>
    </row>
    <row r="34" spans="1:7" x14ac:dyDescent="0.3">
      <c r="A34" s="16" t="s">
        <v>123</v>
      </c>
      <c r="B34" s="20" t="s">
        <v>98</v>
      </c>
      <c r="C34" s="17">
        <f t="shared" ca="1" si="0"/>
        <v>636.57000000000005</v>
      </c>
      <c r="D34" s="18">
        <f t="shared" ca="1" si="1"/>
        <v>7</v>
      </c>
      <c r="E34" s="16">
        <f t="shared" ca="1" si="2"/>
        <v>107</v>
      </c>
      <c r="F34" s="19">
        <f t="shared" ca="1" si="3"/>
        <v>637.82000000000005</v>
      </c>
      <c r="G34" s="38">
        <f t="shared" ca="1" si="4"/>
        <v>9192.0300000000007</v>
      </c>
    </row>
    <row r="35" spans="1:7" x14ac:dyDescent="0.3">
      <c r="A35" s="16" t="s">
        <v>414</v>
      </c>
      <c r="B35" s="16" t="s">
        <v>110</v>
      </c>
      <c r="C35" s="17">
        <f t="shared" ca="1" si="0"/>
        <v>961.09</v>
      </c>
      <c r="D35" s="18">
        <f t="shared" ca="1" si="1"/>
        <v>7</v>
      </c>
      <c r="E35" s="16">
        <f t="shared" ca="1" si="2"/>
        <v>237</v>
      </c>
      <c r="F35" s="19">
        <f t="shared" ca="1" si="3"/>
        <v>26.96</v>
      </c>
      <c r="G35" s="38">
        <f t="shared" ca="1" si="4"/>
        <v>1445.76</v>
      </c>
    </row>
    <row r="36" spans="1:7" x14ac:dyDescent="0.3">
      <c r="A36" s="16" t="s">
        <v>92</v>
      </c>
      <c r="B36" s="16" t="s">
        <v>110</v>
      </c>
      <c r="C36" s="17">
        <f t="shared" ca="1" si="0"/>
        <v>135.16999999999999</v>
      </c>
      <c r="D36" s="18">
        <f t="shared" ca="1" si="1"/>
        <v>4</v>
      </c>
      <c r="E36" s="16">
        <f t="shared" ca="1" si="2"/>
        <v>113</v>
      </c>
      <c r="F36" s="19">
        <f t="shared" ca="1" si="3"/>
        <v>250.42</v>
      </c>
      <c r="G36" s="38">
        <f t="shared" ca="1" si="4"/>
        <v>2024.21</v>
      </c>
    </row>
    <row r="37" spans="1:7" x14ac:dyDescent="0.3">
      <c r="A37" s="20" t="s">
        <v>93</v>
      </c>
      <c r="B37" s="16" t="s">
        <v>119</v>
      </c>
      <c r="C37" s="17">
        <f t="shared" ca="1" si="0"/>
        <v>869.36</v>
      </c>
      <c r="D37" s="18">
        <f t="shared" ca="1" si="1"/>
        <v>2</v>
      </c>
      <c r="E37" s="16">
        <f t="shared" ca="1" si="2"/>
        <v>324</v>
      </c>
      <c r="F37" s="19">
        <f t="shared" ca="1" si="3"/>
        <v>451.81</v>
      </c>
      <c r="G37" s="38">
        <f t="shared" ca="1" si="4"/>
        <v>8980.41</v>
      </c>
    </row>
    <row r="38" spans="1:7" x14ac:dyDescent="0.3">
      <c r="A38" s="20" t="s">
        <v>94</v>
      </c>
      <c r="B38" s="16" t="s">
        <v>119</v>
      </c>
      <c r="C38" s="17">
        <f t="shared" ca="1" si="0"/>
        <v>7.04</v>
      </c>
      <c r="D38" s="18">
        <f t="shared" ca="1" si="1"/>
        <v>5</v>
      </c>
      <c r="E38" s="16">
        <f t="shared" ca="1" si="2"/>
        <v>261</v>
      </c>
      <c r="F38" s="19">
        <f t="shared" ca="1" si="3"/>
        <v>462.14</v>
      </c>
      <c r="G38" s="38">
        <f t="shared" ca="1" si="4"/>
        <v>5570.99</v>
      </c>
    </row>
    <row r="39" spans="1:7" x14ac:dyDescent="0.3">
      <c r="A39" s="16" t="s">
        <v>95</v>
      </c>
      <c r="B39" s="16" t="s">
        <v>96</v>
      </c>
      <c r="C39" s="17">
        <f t="shared" ca="1" si="0"/>
        <v>408.32</v>
      </c>
      <c r="D39" s="18">
        <f t="shared" ca="1" si="1"/>
        <v>1</v>
      </c>
      <c r="E39" s="16">
        <f t="shared" ca="1" si="2"/>
        <v>136</v>
      </c>
      <c r="F39" s="19">
        <f t="shared" ca="1" si="3"/>
        <v>935.58</v>
      </c>
      <c r="G39" s="38">
        <f t="shared" ca="1" si="4"/>
        <v>4928.5</v>
      </c>
    </row>
    <row r="40" spans="1:7" ht="15" x14ac:dyDescent="0.35">
      <c r="A40" s="39" t="s">
        <v>97</v>
      </c>
      <c r="B40" s="20" t="s">
        <v>98</v>
      </c>
      <c r="C40" s="17">
        <f t="shared" ca="1" si="0"/>
        <v>182.51</v>
      </c>
      <c r="D40" s="18">
        <f t="shared" ca="1" si="1"/>
        <v>11</v>
      </c>
      <c r="E40" s="16">
        <f t="shared" ca="1" si="2"/>
        <v>433</v>
      </c>
      <c r="F40" s="19">
        <f t="shared" ca="1" si="3"/>
        <v>292.89999999999998</v>
      </c>
      <c r="G40" s="38">
        <f t="shared" ca="1" si="4"/>
        <v>6630.71</v>
      </c>
    </row>
    <row r="41" spans="1:7" ht="15" x14ac:dyDescent="0.35">
      <c r="A41" s="39" t="s">
        <v>99</v>
      </c>
      <c r="B41" s="20" t="s">
        <v>100</v>
      </c>
      <c r="C41" s="17">
        <f t="shared" ca="1" si="0"/>
        <v>896.67</v>
      </c>
      <c r="D41" s="18">
        <f t="shared" ca="1" si="1"/>
        <v>5</v>
      </c>
      <c r="E41" s="16">
        <f t="shared" ca="1" si="2"/>
        <v>370</v>
      </c>
      <c r="F41" s="19">
        <f t="shared" ca="1" si="3"/>
        <v>211.48</v>
      </c>
      <c r="G41" s="38">
        <f t="shared" ca="1" si="4"/>
        <v>5802.59</v>
      </c>
    </row>
    <row r="42" spans="1:7" x14ac:dyDescent="0.3">
      <c r="A42" s="16" t="s">
        <v>101</v>
      </c>
      <c r="B42" s="20" t="s">
        <v>100</v>
      </c>
      <c r="C42" s="17">
        <f t="shared" ca="1" si="0"/>
        <v>532.02</v>
      </c>
      <c r="D42" s="18">
        <f t="shared" ca="1" si="1"/>
        <v>2</v>
      </c>
      <c r="E42" s="16">
        <f t="shared" ca="1" si="2"/>
        <v>195</v>
      </c>
      <c r="F42" s="19">
        <f t="shared" ca="1" si="3"/>
        <v>757.18</v>
      </c>
      <c r="G42" s="38">
        <f t="shared" ca="1" si="4"/>
        <v>3054.43</v>
      </c>
    </row>
    <row r="43" spans="1:7" x14ac:dyDescent="0.3">
      <c r="A43" s="16" t="s">
        <v>102</v>
      </c>
      <c r="B43" s="20" t="s">
        <v>100</v>
      </c>
      <c r="C43" s="17">
        <f t="shared" ca="1" si="0"/>
        <v>973.75</v>
      </c>
      <c r="D43" s="18">
        <f t="shared" ca="1" si="1"/>
        <v>4</v>
      </c>
      <c r="E43" s="16">
        <f t="shared" ca="1" si="2"/>
        <v>480</v>
      </c>
      <c r="F43" s="19">
        <f t="shared" ca="1" si="3"/>
        <v>887.02</v>
      </c>
      <c r="G43" s="38">
        <f t="shared" ca="1" si="4"/>
        <v>5237.13</v>
      </c>
    </row>
    <row r="44" spans="1:7" x14ac:dyDescent="0.3">
      <c r="A44" s="16" t="s">
        <v>103</v>
      </c>
      <c r="B44" s="20" t="s">
        <v>104</v>
      </c>
      <c r="C44" s="17">
        <f t="shared" ca="1" si="0"/>
        <v>490.11</v>
      </c>
      <c r="D44" s="18">
        <f t="shared" ca="1" si="1"/>
        <v>8</v>
      </c>
      <c r="E44" s="16">
        <f t="shared" ca="1" si="2"/>
        <v>422</v>
      </c>
      <c r="F44" s="19">
        <f t="shared" ca="1" si="3"/>
        <v>71.11</v>
      </c>
      <c r="G44" s="38">
        <f t="shared" ca="1" si="4"/>
        <v>9630.64</v>
      </c>
    </row>
    <row r="45" spans="1:7" x14ac:dyDescent="0.3">
      <c r="A45" s="16" t="s">
        <v>105</v>
      </c>
      <c r="B45" s="20" t="s">
        <v>100</v>
      </c>
      <c r="C45" s="17">
        <f t="shared" ca="1" si="0"/>
        <v>570.65</v>
      </c>
      <c r="D45" s="18">
        <f t="shared" ca="1" si="1"/>
        <v>3</v>
      </c>
      <c r="E45" s="16">
        <f t="shared" ca="1" si="2"/>
        <v>242</v>
      </c>
      <c r="F45" s="19">
        <f t="shared" ca="1" si="3"/>
        <v>298.24</v>
      </c>
      <c r="G45" s="38">
        <f t="shared" ca="1" si="4"/>
        <v>5152.53</v>
      </c>
    </row>
    <row r="46" spans="1:7" x14ac:dyDescent="0.3">
      <c r="A46" s="16" t="s">
        <v>106</v>
      </c>
      <c r="B46" s="20" t="s">
        <v>100</v>
      </c>
      <c r="C46" s="17">
        <f t="shared" ca="1" si="0"/>
        <v>949.14</v>
      </c>
      <c r="D46" s="18">
        <f t="shared" ca="1" si="1"/>
        <v>10</v>
      </c>
      <c r="E46" s="16">
        <f t="shared" ca="1" si="2"/>
        <v>487</v>
      </c>
      <c r="F46" s="19">
        <f t="shared" ca="1" si="3"/>
        <v>233.67</v>
      </c>
      <c r="G46" s="38">
        <f t="shared" ca="1" si="4"/>
        <v>6649.72</v>
      </c>
    </row>
    <row r="47" spans="1:7" x14ac:dyDescent="0.3">
      <c r="A47" s="16" t="s">
        <v>107</v>
      </c>
      <c r="B47" s="20" t="s">
        <v>108</v>
      </c>
      <c r="C47" s="17">
        <f t="shared" ca="1" si="0"/>
        <v>961.79</v>
      </c>
      <c r="D47" s="18">
        <f t="shared" ca="1" si="1"/>
        <v>2</v>
      </c>
      <c r="E47" s="16">
        <f t="shared" ca="1" si="2"/>
        <v>42</v>
      </c>
      <c r="F47" s="19">
        <f t="shared" ca="1" si="3"/>
        <v>326.58</v>
      </c>
      <c r="G47" s="38">
        <f t="shared" ca="1" si="4"/>
        <v>3788.03</v>
      </c>
    </row>
    <row r="48" spans="1:7" x14ac:dyDescent="0.3">
      <c r="A48" s="16" t="s">
        <v>109</v>
      </c>
      <c r="B48" s="20" t="s">
        <v>110</v>
      </c>
      <c r="C48" s="17">
        <f t="shared" ca="1" si="0"/>
        <v>642.49</v>
      </c>
      <c r="D48" s="18">
        <f t="shared" ca="1" si="1"/>
        <v>6</v>
      </c>
      <c r="E48" s="16">
        <f t="shared" ca="1" si="2"/>
        <v>145</v>
      </c>
      <c r="F48" s="19">
        <f t="shared" ca="1" si="3"/>
        <v>294.31</v>
      </c>
      <c r="G48" s="38">
        <f t="shared" ca="1" si="4"/>
        <v>8248.64</v>
      </c>
    </row>
    <row r="49" spans="1:7" x14ac:dyDescent="0.3">
      <c r="A49" s="16" t="s">
        <v>111</v>
      </c>
      <c r="B49" s="20" t="s">
        <v>112</v>
      </c>
      <c r="C49" s="17">
        <f t="shared" ca="1" si="0"/>
        <v>183.07</v>
      </c>
      <c r="D49" s="18">
        <f t="shared" ca="1" si="1"/>
        <v>4</v>
      </c>
      <c r="E49" s="16">
        <f t="shared" ca="1" si="2"/>
        <v>492</v>
      </c>
      <c r="F49" s="19">
        <f t="shared" ca="1" si="3"/>
        <v>66.41</v>
      </c>
      <c r="G49" s="38">
        <f t="shared" ca="1" si="4"/>
        <v>8308.82</v>
      </c>
    </row>
    <row r="50" spans="1:7" x14ac:dyDescent="0.3">
      <c r="A50" s="16" t="s">
        <v>102</v>
      </c>
      <c r="B50" s="20" t="s">
        <v>100</v>
      </c>
      <c r="C50" s="17">
        <f t="shared" ca="1" si="0"/>
        <v>380.97</v>
      </c>
      <c r="D50" s="18">
        <f t="shared" ca="1" si="1"/>
        <v>6</v>
      </c>
      <c r="E50" s="16">
        <f t="shared" ca="1" si="2"/>
        <v>167</v>
      </c>
      <c r="F50" s="19">
        <f t="shared" ca="1" si="3"/>
        <v>240.31</v>
      </c>
      <c r="G50" s="38">
        <f t="shared" ca="1" si="4"/>
        <v>3743.77</v>
      </c>
    </row>
    <row r="51" spans="1:7" x14ac:dyDescent="0.3">
      <c r="A51" s="16" t="s">
        <v>113</v>
      </c>
      <c r="B51" s="20" t="s">
        <v>98</v>
      </c>
      <c r="C51" s="17">
        <f t="shared" ca="1" si="0"/>
        <v>746.78</v>
      </c>
      <c r="D51" s="18">
        <f t="shared" ca="1" si="1"/>
        <v>2</v>
      </c>
      <c r="E51" s="16">
        <f t="shared" ca="1" si="2"/>
        <v>236</v>
      </c>
      <c r="F51" s="19">
        <f t="shared" ca="1" si="3"/>
        <v>313.05</v>
      </c>
      <c r="G51" s="38">
        <f t="shared" ca="1" si="4"/>
        <v>9410.9500000000007</v>
      </c>
    </row>
    <row r="52" spans="1:7" x14ac:dyDescent="0.3">
      <c r="A52" s="16" t="s">
        <v>114</v>
      </c>
      <c r="B52" s="20" t="s">
        <v>96</v>
      </c>
      <c r="C52" s="17">
        <f t="shared" ca="1" si="0"/>
        <v>200.78</v>
      </c>
      <c r="D52" s="18">
        <f t="shared" ca="1" si="1"/>
        <v>1</v>
      </c>
      <c r="E52" s="16">
        <f t="shared" ca="1" si="2"/>
        <v>469</v>
      </c>
      <c r="F52" s="19">
        <f t="shared" ca="1" si="3"/>
        <v>977.18</v>
      </c>
      <c r="G52" s="38">
        <f t="shared" ca="1" si="4"/>
        <v>1694.9</v>
      </c>
    </row>
    <row r="53" spans="1:7" x14ac:dyDescent="0.3">
      <c r="A53" s="16" t="s">
        <v>111</v>
      </c>
      <c r="B53" s="20" t="s">
        <v>112</v>
      </c>
      <c r="C53" s="17">
        <f t="shared" ca="1" si="0"/>
        <v>731.97</v>
      </c>
      <c r="D53" s="18">
        <f t="shared" ca="1" si="1"/>
        <v>1</v>
      </c>
      <c r="E53" s="16">
        <f t="shared" ca="1" si="2"/>
        <v>30</v>
      </c>
      <c r="F53" s="19">
        <f t="shared" ca="1" si="3"/>
        <v>54.49</v>
      </c>
      <c r="G53" s="38">
        <f t="shared" ca="1" si="4"/>
        <v>9779.2000000000007</v>
      </c>
    </row>
    <row r="54" spans="1:7" x14ac:dyDescent="0.3">
      <c r="A54" s="16" t="s">
        <v>113</v>
      </c>
      <c r="B54" s="20" t="s">
        <v>98</v>
      </c>
      <c r="C54" s="17">
        <f t="shared" ca="1" si="0"/>
        <v>527.37</v>
      </c>
      <c r="D54" s="18">
        <f t="shared" ca="1" si="1"/>
        <v>9</v>
      </c>
      <c r="E54" s="16">
        <f t="shared" ca="1" si="2"/>
        <v>179</v>
      </c>
      <c r="F54" s="19">
        <f t="shared" ca="1" si="3"/>
        <v>640.26</v>
      </c>
      <c r="G54" s="38">
        <f t="shared" ca="1" si="4"/>
        <v>6634.22</v>
      </c>
    </row>
    <row r="55" spans="1:7" x14ac:dyDescent="0.3">
      <c r="A55" s="16" t="s">
        <v>105</v>
      </c>
      <c r="B55" s="20" t="s">
        <v>115</v>
      </c>
      <c r="C55" s="17">
        <f t="shared" ca="1" si="0"/>
        <v>703.36</v>
      </c>
      <c r="D55" s="18">
        <f t="shared" ca="1" si="1"/>
        <v>10</v>
      </c>
      <c r="E55" s="16">
        <f t="shared" ca="1" si="2"/>
        <v>171</v>
      </c>
      <c r="F55" s="19">
        <f t="shared" ca="1" si="3"/>
        <v>298.45</v>
      </c>
      <c r="G55" s="38">
        <f t="shared" ca="1" si="4"/>
        <v>3638.49</v>
      </c>
    </row>
    <row r="56" spans="1:7" x14ac:dyDescent="0.3">
      <c r="A56" s="16" t="s">
        <v>116</v>
      </c>
      <c r="B56" s="20" t="s">
        <v>98</v>
      </c>
      <c r="C56" s="17">
        <f t="shared" ca="1" si="0"/>
        <v>601.09</v>
      </c>
      <c r="D56" s="18">
        <f t="shared" ca="1" si="1"/>
        <v>7</v>
      </c>
      <c r="E56" s="16">
        <f t="shared" ca="1" si="2"/>
        <v>387</v>
      </c>
      <c r="F56" s="19">
        <f t="shared" ca="1" si="3"/>
        <v>580.14</v>
      </c>
      <c r="G56" s="38">
        <f t="shared" ca="1" si="4"/>
        <v>3689.4</v>
      </c>
    </row>
    <row r="57" spans="1:7" x14ac:dyDescent="0.3">
      <c r="A57" s="16" t="s">
        <v>117</v>
      </c>
      <c r="B57" s="20" t="s">
        <v>104</v>
      </c>
      <c r="C57" s="17">
        <f t="shared" ca="1" si="0"/>
        <v>277.08</v>
      </c>
      <c r="D57" s="18">
        <f t="shared" ca="1" si="1"/>
        <v>9</v>
      </c>
      <c r="E57" s="16">
        <f t="shared" ca="1" si="2"/>
        <v>141</v>
      </c>
      <c r="F57" s="19">
        <f t="shared" ca="1" si="3"/>
        <v>306.08999999999997</v>
      </c>
      <c r="G57" s="38">
        <f t="shared" ca="1" si="4"/>
        <v>7641.84</v>
      </c>
    </row>
    <row r="58" spans="1:7" x14ac:dyDescent="0.3">
      <c r="A58" s="16" t="s">
        <v>118</v>
      </c>
      <c r="B58" s="20" t="s">
        <v>119</v>
      </c>
      <c r="C58" s="17">
        <f t="shared" ca="1" si="0"/>
        <v>558.44000000000005</v>
      </c>
      <c r="D58" s="18">
        <f t="shared" ca="1" si="1"/>
        <v>9</v>
      </c>
      <c r="E58" s="16">
        <f t="shared" ca="1" si="2"/>
        <v>293</v>
      </c>
      <c r="F58" s="19">
        <f t="shared" ca="1" si="3"/>
        <v>642.39</v>
      </c>
      <c r="G58" s="38">
        <f t="shared" ca="1" si="4"/>
        <v>8517</v>
      </c>
    </row>
    <row r="59" spans="1:7" x14ac:dyDescent="0.3">
      <c r="A59" s="16" t="s">
        <v>120</v>
      </c>
      <c r="B59" s="20" t="s">
        <v>108</v>
      </c>
      <c r="C59" s="17">
        <f t="shared" ca="1" si="0"/>
        <v>601.30999999999995</v>
      </c>
      <c r="D59" s="18">
        <f t="shared" ca="1" si="1"/>
        <v>8</v>
      </c>
      <c r="E59" s="16">
        <f t="shared" ca="1" si="2"/>
        <v>286</v>
      </c>
      <c r="F59" s="19">
        <f t="shared" ca="1" si="3"/>
        <v>901.12</v>
      </c>
      <c r="G59" s="38">
        <f t="shared" ca="1" si="4"/>
        <v>2725.21</v>
      </c>
    </row>
    <row r="60" spans="1:7" x14ac:dyDescent="0.3">
      <c r="A60" s="16" t="s">
        <v>120</v>
      </c>
      <c r="B60" s="20" t="s">
        <v>108</v>
      </c>
      <c r="C60" s="17">
        <f t="shared" ca="1" si="0"/>
        <v>315.66000000000003</v>
      </c>
      <c r="D60" s="18">
        <f t="shared" ca="1" si="1"/>
        <v>7</v>
      </c>
      <c r="E60" s="16">
        <f t="shared" ca="1" si="2"/>
        <v>422</v>
      </c>
      <c r="F60" s="19">
        <f t="shared" ca="1" si="3"/>
        <v>390.1</v>
      </c>
      <c r="G60" s="38">
        <f t="shared" ca="1" si="4"/>
        <v>7483.07</v>
      </c>
    </row>
    <row r="61" spans="1:7" x14ac:dyDescent="0.3">
      <c r="A61" s="16" t="s">
        <v>121</v>
      </c>
      <c r="B61" s="20" t="s">
        <v>112</v>
      </c>
      <c r="C61" s="17">
        <f t="shared" ca="1" si="0"/>
        <v>576.51</v>
      </c>
      <c r="D61" s="18">
        <f t="shared" ca="1" si="1"/>
        <v>9</v>
      </c>
      <c r="E61" s="16">
        <f t="shared" ca="1" si="2"/>
        <v>361</v>
      </c>
      <c r="F61" s="19">
        <f t="shared" ca="1" si="3"/>
        <v>343.11</v>
      </c>
      <c r="G61" s="38">
        <f t="shared" ca="1" si="4"/>
        <v>5476.63</v>
      </c>
    </row>
    <row r="62" spans="1:7" x14ac:dyDescent="0.3">
      <c r="A62" s="16" t="s">
        <v>122</v>
      </c>
      <c r="B62" s="20" t="s">
        <v>110</v>
      </c>
      <c r="C62" s="17">
        <f t="shared" ca="1" si="0"/>
        <v>189.75</v>
      </c>
      <c r="D62" s="18">
        <f t="shared" ca="1" si="1"/>
        <v>3</v>
      </c>
      <c r="E62" s="16">
        <f t="shared" ca="1" si="2"/>
        <v>70</v>
      </c>
      <c r="F62" s="19">
        <f t="shared" ca="1" si="3"/>
        <v>49.7</v>
      </c>
      <c r="G62" s="38">
        <f t="shared" ca="1" si="4"/>
        <v>6167.6</v>
      </c>
    </row>
    <row r="63" spans="1:7" x14ac:dyDescent="0.3">
      <c r="A63" s="16" t="s">
        <v>123</v>
      </c>
      <c r="B63" s="20" t="s">
        <v>98</v>
      </c>
      <c r="C63" s="17">
        <f t="shared" ca="1" si="0"/>
        <v>856.72</v>
      </c>
      <c r="D63" s="18">
        <f t="shared" ca="1" si="1"/>
        <v>6</v>
      </c>
      <c r="E63" s="16">
        <f t="shared" ca="1" si="2"/>
        <v>279</v>
      </c>
      <c r="F63" s="19">
        <f t="shared" ca="1" si="3"/>
        <v>267.08</v>
      </c>
      <c r="G63" s="38">
        <f t="shared" ca="1" si="4"/>
        <v>1219.03</v>
      </c>
    </row>
    <row r="64" spans="1:7" x14ac:dyDescent="0.3">
      <c r="A64" s="20" t="s">
        <v>114</v>
      </c>
      <c r="B64" s="20" t="s">
        <v>96</v>
      </c>
      <c r="C64" s="17">
        <f t="shared" ca="1" si="0"/>
        <v>102.68</v>
      </c>
      <c r="D64" s="18">
        <f t="shared" ca="1" si="1"/>
        <v>11</v>
      </c>
      <c r="E64" s="16">
        <f t="shared" ca="1" si="2"/>
        <v>497</v>
      </c>
      <c r="F64" s="19">
        <f t="shared" ca="1" si="3"/>
        <v>335.02</v>
      </c>
      <c r="G64" s="38">
        <f t="shared" ca="1" si="4"/>
        <v>6174.6</v>
      </c>
    </row>
    <row r="65" spans="1:7" x14ac:dyDescent="0.3">
      <c r="A65" s="16" t="s">
        <v>122</v>
      </c>
      <c r="B65" s="20" t="s">
        <v>110</v>
      </c>
      <c r="C65" s="17">
        <f t="shared" ca="1" si="0"/>
        <v>158.34</v>
      </c>
      <c r="D65" s="18">
        <f t="shared" ca="1" si="1"/>
        <v>3</v>
      </c>
      <c r="E65" s="16">
        <f t="shared" ca="1" si="2"/>
        <v>273</v>
      </c>
      <c r="F65" s="19">
        <f t="shared" ca="1" si="3"/>
        <v>760.18</v>
      </c>
      <c r="G65" s="38">
        <f t="shared" ca="1" si="4"/>
        <v>6867.11</v>
      </c>
    </row>
    <row r="66" spans="1:7" x14ac:dyDescent="0.3">
      <c r="A66" s="16" t="s">
        <v>123</v>
      </c>
      <c r="B66" s="20" t="s">
        <v>98</v>
      </c>
      <c r="C66" s="17">
        <f t="shared" ca="1" si="0"/>
        <v>512.04</v>
      </c>
      <c r="D66" s="18">
        <f t="shared" ca="1" si="1"/>
        <v>1</v>
      </c>
      <c r="E66" s="16">
        <f t="shared" ca="1" si="2"/>
        <v>268</v>
      </c>
      <c r="F66" s="19">
        <f t="shared" ca="1" si="3"/>
        <v>278.05</v>
      </c>
      <c r="G66" s="38">
        <f t="shared" ca="1" si="4"/>
        <v>8155.2</v>
      </c>
    </row>
    <row r="67" spans="1:7" x14ac:dyDescent="0.3">
      <c r="A67" s="16" t="s">
        <v>414</v>
      </c>
      <c r="B67" s="16" t="s">
        <v>110</v>
      </c>
      <c r="C67" s="17">
        <f t="shared" ca="1" si="0"/>
        <v>173.92</v>
      </c>
      <c r="D67" s="18">
        <f t="shared" ca="1" si="1"/>
        <v>10</v>
      </c>
      <c r="E67" s="16">
        <f t="shared" ca="1" si="2"/>
        <v>459</v>
      </c>
      <c r="F67" s="19">
        <f t="shared" ca="1" si="3"/>
        <v>70.17</v>
      </c>
      <c r="G67" s="38">
        <f t="shared" ca="1" si="4"/>
        <v>1472.56</v>
      </c>
    </row>
    <row r="68" spans="1:7" x14ac:dyDescent="0.3">
      <c r="A68" s="16" t="s">
        <v>92</v>
      </c>
      <c r="B68" s="16" t="s">
        <v>110</v>
      </c>
      <c r="C68" s="17">
        <f t="shared" ref="C68:C125" ca="1" si="5">ROUND(RAND() * (1000 - 1) + 2, 2)</f>
        <v>876.99</v>
      </c>
      <c r="D68" s="18">
        <f t="shared" ref="D68:D125" ca="1" si="6">INT(RAND() * (12 - 1) + 1)</f>
        <v>10</v>
      </c>
      <c r="E68" s="16">
        <f t="shared" ref="E68:E125" ca="1" si="7">ROUND(RAND() * (500 - 1) + 1, 0)</f>
        <v>183</v>
      </c>
      <c r="F68" s="19">
        <f t="shared" ref="F68:F125" ca="1" si="8">ROUND(RAND() * (1000 - 1) + 2, 2)</f>
        <v>444.15</v>
      </c>
      <c r="G68" s="38">
        <f t="shared" ref="G68:G125" ca="1" si="9">ROUND(RAND() * (10000 - 1) + 2, 2)</f>
        <v>7312.98</v>
      </c>
    </row>
    <row r="69" spans="1:7" x14ac:dyDescent="0.3">
      <c r="A69" s="20" t="s">
        <v>93</v>
      </c>
      <c r="B69" s="16" t="s">
        <v>119</v>
      </c>
      <c r="C69" s="17">
        <f t="shared" ca="1" si="5"/>
        <v>717.06</v>
      </c>
      <c r="D69" s="18">
        <f t="shared" ca="1" si="6"/>
        <v>4</v>
      </c>
      <c r="E69" s="16">
        <f t="shared" ca="1" si="7"/>
        <v>341</v>
      </c>
      <c r="F69" s="19">
        <f t="shared" ca="1" si="8"/>
        <v>842.39</v>
      </c>
      <c r="G69" s="38">
        <f t="shared" ca="1" si="9"/>
        <v>6765.37</v>
      </c>
    </row>
    <row r="70" spans="1:7" x14ac:dyDescent="0.3">
      <c r="A70" s="20" t="s">
        <v>94</v>
      </c>
      <c r="B70" s="16" t="s">
        <v>119</v>
      </c>
      <c r="C70" s="17">
        <f t="shared" ca="1" si="5"/>
        <v>11.46</v>
      </c>
      <c r="D70" s="18">
        <f t="shared" ca="1" si="6"/>
        <v>10</v>
      </c>
      <c r="E70" s="16">
        <f t="shared" ca="1" si="7"/>
        <v>135</v>
      </c>
      <c r="F70" s="19">
        <f t="shared" ca="1" si="8"/>
        <v>656.88</v>
      </c>
      <c r="G70" s="38">
        <f t="shared" ca="1" si="9"/>
        <v>2706.44</v>
      </c>
    </row>
    <row r="71" spans="1:7" x14ac:dyDescent="0.3">
      <c r="A71" s="16" t="s">
        <v>95</v>
      </c>
      <c r="B71" s="16" t="s">
        <v>96</v>
      </c>
      <c r="C71" s="17">
        <f t="shared" ca="1" si="5"/>
        <v>995.63</v>
      </c>
      <c r="D71" s="18">
        <f t="shared" ca="1" si="6"/>
        <v>9</v>
      </c>
      <c r="E71" s="16">
        <f t="shared" ca="1" si="7"/>
        <v>415</v>
      </c>
      <c r="F71" s="19">
        <f t="shared" ca="1" si="8"/>
        <v>249.97</v>
      </c>
      <c r="G71" s="38">
        <f t="shared" ca="1" si="9"/>
        <v>6369.54</v>
      </c>
    </row>
    <row r="72" spans="1:7" ht="15" x14ac:dyDescent="0.35">
      <c r="A72" s="39" t="s">
        <v>97</v>
      </c>
      <c r="B72" s="20" t="s">
        <v>98</v>
      </c>
      <c r="C72" s="17">
        <f t="shared" ca="1" si="5"/>
        <v>885.52</v>
      </c>
      <c r="D72" s="18">
        <f t="shared" ca="1" si="6"/>
        <v>8</v>
      </c>
      <c r="E72" s="16">
        <f t="shared" ca="1" si="7"/>
        <v>17</v>
      </c>
      <c r="F72" s="19">
        <f t="shared" ca="1" si="8"/>
        <v>499.08</v>
      </c>
      <c r="G72" s="38">
        <f t="shared" ca="1" si="9"/>
        <v>2598.1</v>
      </c>
    </row>
    <row r="73" spans="1:7" ht="15" x14ac:dyDescent="0.35">
      <c r="A73" s="39" t="s">
        <v>99</v>
      </c>
      <c r="B73" s="20" t="s">
        <v>100</v>
      </c>
      <c r="C73" s="17">
        <f t="shared" ca="1" si="5"/>
        <v>725.68</v>
      </c>
      <c r="D73" s="18">
        <f t="shared" ca="1" si="6"/>
        <v>5</v>
      </c>
      <c r="E73" s="16">
        <f t="shared" ca="1" si="7"/>
        <v>170</v>
      </c>
      <c r="F73" s="19">
        <f t="shared" ca="1" si="8"/>
        <v>936.92</v>
      </c>
      <c r="G73" s="38">
        <f t="shared" ca="1" si="9"/>
        <v>98.78</v>
      </c>
    </row>
    <row r="74" spans="1:7" x14ac:dyDescent="0.3">
      <c r="A74" s="16" t="s">
        <v>101</v>
      </c>
      <c r="B74" s="20" t="s">
        <v>100</v>
      </c>
      <c r="C74" s="17">
        <f t="shared" ca="1" si="5"/>
        <v>208.55</v>
      </c>
      <c r="D74" s="18">
        <f t="shared" ca="1" si="6"/>
        <v>9</v>
      </c>
      <c r="E74" s="16">
        <f t="shared" ca="1" si="7"/>
        <v>159</v>
      </c>
      <c r="F74" s="19">
        <f t="shared" ca="1" si="8"/>
        <v>633.97</v>
      </c>
      <c r="G74" s="38">
        <f t="shared" ca="1" si="9"/>
        <v>7051.87</v>
      </c>
    </row>
    <row r="75" spans="1:7" x14ac:dyDescent="0.3">
      <c r="A75" s="16" t="s">
        <v>102</v>
      </c>
      <c r="B75" s="20" t="s">
        <v>100</v>
      </c>
      <c r="C75" s="17">
        <f t="shared" ca="1" si="5"/>
        <v>844.27</v>
      </c>
      <c r="D75" s="18">
        <f t="shared" ca="1" si="6"/>
        <v>11</v>
      </c>
      <c r="E75" s="16">
        <f t="shared" ca="1" si="7"/>
        <v>375</v>
      </c>
      <c r="F75" s="19">
        <f t="shared" ca="1" si="8"/>
        <v>681.01</v>
      </c>
      <c r="G75" s="38">
        <f t="shared" ca="1" si="9"/>
        <v>8379.5400000000009</v>
      </c>
    </row>
    <row r="76" spans="1:7" x14ac:dyDescent="0.3">
      <c r="A76" s="16" t="s">
        <v>103</v>
      </c>
      <c r="B76" s="20" t="s">
        <v>104</v>
      </c>
      <c r="C76" s="17">
        <f t="shared" ca="1" si="5"/>
        <v>845.25</v>
      </c>
      <c r="D76" s="18">
        <f t="shared" ca="1" si="6"/>
        <v>7</v>
      </c>
      <c r="E76" s="16">
        <f t="shared" ca="1" si="7"/>
        <v>425</v>
      </c>
      <c r="F76" s="19">
        <f t="shared" ca="1" si="8"/>
        <v>829.28</v>
      </c>
      <c r="G76" s="38">
        <f t="shared" ca="1" si="9"/>
        <v>5963.84</v>
      </c>
    </row>
    <row r="77" spans="1:7" x14ac:dyDescent="0.3">
      <c r="A77" s="16" t="s">
        <v>105</v>
      </c>
      <c r="B77" s="20" t="s">
        <v>100</v>
      </c>
      <c r="C77" s="17">
        <f t="shared" ca="1" si="5"/>
        <v>698.89</v>
      </c>
      <c r="D77" s="18">
        <f t="shared" ca="1" si="6"/>
        <v>2</v>
      </c>
      <c r="E77" s="16">
        <f t="shared" ca="1" si="7"/>
        <v>36</v>
      </c>
      <c r="F77" s="19">
        <f t="shared" ca="1" si="8"/>
        <v>66.05</v>
      </c>
      <c r="G77" s="38">
        <f t="shared" ca="1" si="9"/>
        <v>2346.23</v>
      </c>
    </row>
    <row r="78" spans="1:7" x14ac:dyDescent="0.3">
      <c r="A78" s="16" t="s">
        <v>106</v>
      </c>
      <c r="B78" s="20" t="s">
        <v>100</v>
      </c>
      <c r="C78" s="17">
        <f t="shared" ca="1" si="5"/>
        <v>419.51</v>
      </c>
      <c r="D78" s="18">
        <f t="shared" ca="1" si="6"/>
        <v>1</v>
      </c>
      <c r="E78" s="16">
        <f t="shared" ca="1" si="7"/>
        <v>133</v>
      </c>
      <c r="F78" s="19">
        <f t="shared" ca="1" si="8"/>
        <v>261.02</v>
      </c>
      <c r="G78" s="38">
        <f t="shared" ca="1" si="9"/>
        <v>8469.2199999999993</v>
      </c>
    </row>
    <row r="79" spans="1:7" x14ac:dyDescent="0.3">
      <c r="A79" s="16" t="s">
        <v>107</v>
      </c>
      <c r="B79" s="20" t="s">
        <v>108</v>
      </c>
      <c r="C79" s="17">
        <f t="shared" ca="1" si="5"/>
        <v>526.29</v>
      </c>
      <c r="D79" s="18">
        <f t="shared" ca="1" si="6"/>
        <v>10</v>
      </c>
      <c r="E79" s="16">
        <f t="shared" ca="1" si="7"/>
        <v>441</v>
      </c>
      <c r="F79" s="19">
        <f t="shared" ca="1" si="8"/>
        <v>500.27</v>
      </c>
      <c r="G79" s="38">
        <f t="shared" ca="1" si="9"/>
        <v>5252.19</v>
      </c>
    </row>
    <row r="80" spans="1:7" x14ac:dyDescent="0.3">
      <c r="A80" s="16" t="s">
        <v>109</v>
      </c>
      <c r="B80" s="20" t="s">
        <v>110</v>
      </c>
      <c r="C80" s="17">
        <f t="shared" ca="1" si="5"/>
        <v>849.13</v>
      </c>
      <c r="D80" s="18">
        <f t="shared" ca="1" si="6"/>
        <v>11</v>
      </c>
      <c r="E80" s="16">
        <f t="shared" ca="1" si="7"/>
        <v>325</v>
      </c>
      <c r="F80" s="19">
        <f t="shared" ca="1" si="8"/>
        <v>906.96</v>
      </c>
      <c r="G80" s="38">
        <f t="shared" ca="1" si="9"/>
        <v>9916.02</v>
      </c>
    </row>
    <row r="81" spans="1:7" x14ac:dyDescent="0.3">
      <c r="A81" s="16" t="s">
        <v>111</v>
      </c>
      <c r="B81" s="20" t="s">
        <v>112</v>
      </c>
      <c r="C81" s="17">
        <f t="shared" ca="1" si="5"/>
        <v>462.87</v>
      </c>
      <c r="D81" s="18">
        <f t="shared" ca="1" si="6"/>
        <v>3</v>
      </c>
      <c r="E81" s="16">
        <f t="shared" ca="1" si="7"/>
        <v>260</v>
      </c>
      <c r="F81" s="19">
        <f t="shared" ca="1" si="8"/>
        <v>552.52</v>
      </c>
      <c r="G81" s="38">
        <f t="shared" ca="1" si="9"/>
        <v>4919.16</v>
      </c>
    </row>
    <row r="82" spans="1:7" x14ac:dyDescent="0.3">
      <c r="A82" s="16" t="s">
        <v>102</v>
      </c>
      <c r="B82" s="20" t="s">
        <v>100</v>
      </c>
      <c r="C82" s="17">
        <f t="shared" ca="1" si="5"/>
        <v>355.74</v>
      </c>
      <c r="D82" s="18">
        <f t="shared" ca="1" si="6"/>
        <v>10</v>
      </c>
      <c r="E82" s="16">
        <f t="shared" ca="1" si="7"/>
        <v>330</v>
      </c>
      <c r="F82" s="19">
        <f t="shared" ca="1" si="8"/>
        <v>801.78</v>
      </c>
      <c r="G82" s="38">
        <f t="shared" ca="1" si="9"/>
        <v>6153.96</v>
      </c>
    </row>
    <row r="83" spans="1:7" x14ac:dyDescent="0.3">
      <c r="A83" s="16" t="s">
        <v>113</v>
      </c>
      <c r="B83" s="20" t="s">
        <v>98</v>
      </c>
      <c r="C83" s="17">
        <f t="shared" ca="1" si="5"/>
        <v>844.44</v>
      </c>
      <c r="D83" s="18">
        <f t="shared" ca="1" si="6"/>
        <v>7</v>
      </c>
      <c r="E83" s="16">
        <f t="shared" ca="1" si="7"/>
        <v>217</v>
      </c>
      <c r="F83" s="19">
        <f t="shared" ca="1" si="8"/>
        <v>159.74</v>
      </c>
      <c r="G83" s="38">
        <f t="shared" ca="1" si="9"/>
        <v>3196.22</v>
      </c>
    </row>
    <row r="84" spans="1:7" x14ac:dyDescent="0.3">
      <c r="A84" s="16" t="s">
        <v>114</v>
      </c>
      <c r="B84" s="20" t="s">
        <v>96</v>
      </c>
      <c r="C84" s="17">
        <f t="shared" ca="1" si="5"/>
        <v>143.43</v>
      </c>
      <c r="D84" s="18">
        <f t="shared" ca="1" si="6"/>
        <v>2</v>
      </c>
      <c r="E84" s="16">
        <f t="shared" ca="1" si="7"/>
        <v>272</v>
      </c>
      <c r="F84" s="19">
        <f t="shared" ca="1" si="8"/>
        <v>134.97999999999999</v>
      </c>
      <c r="G84" s="38">
        <f t="shared" ca="1" si="9"/>
        <v>1490.01</v>
      </c>
    </row>
    <row r="85" spans="1:7" x14ac:dyDescent="0.3">
      <c r="A85" s="16" t="s">
        <v>111</v>
      </c>
      <c r="B85" s="20" t="s">
        <v>112</v>
      </c>
      <c r="C85" s="17">
        <f t="shared" ca="1" si="5"/>
        <v>106.55</v>
      </c>
      <c r="D85" s="18">
        <f t="shared" ca="1" si="6"/>
        <v>11</v>
      </c>
      <c r="E85" s="16">
        <f t="shared" ca="1" si="7"/>
        <v>419</v>
      </c>
      <c r="F85" s="19">
        <f t="shared" ca="1" si="8"/>
        <v>133.26</v>
      </c>
      <c r="G85" s="38">
        <f t="shared" ca="1" si="9"/>
        <v>1108.43</v>
      </c>
    </row>
    <row r="86" spans="1:7" x14ac:dyDescent="0.3">
      <c r="A86" s="16" t="s">
        <v>113</v>
      </c>
      <c r="B86" s="20" t="s">
        <v>98</v>
      </c>
      <c r="C86" s="17">
        <f t="shared" ca="1" si="5"/>
        <v>274.89999999999998</v>
      </c>
      <c r="D86" s="18">
        <f t="shared" ca="1" si="6"/>
        <v>9</v>
      </c>
      <c r="E86" s="16">
        <f t="shared" ca="1" si="7"/>
        <v>475</v>
      </c>
      <c r="F86" s="19">
        <f t="shared" ca="1" si="8"/>
        <v>302.56</v>
      </c>
      <c r="G86" s="38">
        <f t="shared" ca="1" si="9"/>
        <v>5857.72</v>
      </c>
    </row>
    <row r="87" spans="1:7" x14ac:dyDescent="0.3">
      <c r="A87" s="16" t="s">
        <v>105</v>
      </c>
      <c r="B87" s="20" t="s">
        <v>115</v>
      </c>
      <c r="C87" s="17">
        <f t="shared" ca="1" si="5"/>
        <v>643.08000000000004</v>
      </c>
      <c r="D87" s="18">
        <f t="shared" ca="1" si="6"/>
        <v>1</v>
      </c>
      <c r="E87" s="16">
        <f t="shared" ca="1" si="7"/>
        <v>257</v>
      </c>
      <c r="F87" s="19">
        <f t="shared" ca="1" si="8"/>
        <v>292.37</v>
      </c>
      <c r="G87" s="38">
        <f t="shared" ca="1" si="9"/>
        <v>1122.49</v>
      </c>
    </row>
    <row r="88" spans="1:7" x14ac:dyDescent="0.3">
      <c r="A88" s="16" t="s">
        <v>116</v>
      </c>
      <c r="B88" s="20" t="s">
        <v>98</v>
      </c>
      <c r="C88" s="17">
        <f t="shared" ca="1" si="5"/>
        <v>669.67</v>
      </c>
      <c r="D88" s="18">
        <f t="shared" ca="1" si="6"/>
        <v>11</v>
      </c>
      <c r="E88" s="16">
        <f t="shared" ca="1" si="7"/>
        <v>63</v>
      </c>
      <c r="F88" s="19">
        <f t="shared" ca="1" si="8"/>
        <v>472.24</v>
      </c>
      <c r="G88" s="38">
        <f t="shared" ca="1" si="9"/>
        <v>9886.64</v>
      </c>
    </row>
    <row r="89" spans="1:7" x14ac:dyDescent="0.3">
      <c r="A89" s="16" t="s">
        <v>117</v>
      </c>
      <c r="B89" s="20" t="s">
        <v>104</v>
      </c>
      <c r="C89" s="17">
        <f t="shared" ca="1" si="5"/>
        <v>489.8</v>
      </c>
      <c r="D89" s="18">
        <f t="shared" ca="1" si="6"/>
        <v>6</v>
      </c>
      <c r="E89" s="16">
        <f t="shared" ca="1" si="7"/>
        <v>408</v>
      </c>
      <c r="F89" s="19">
        <f t="shared" ca="1" si="8"/>
        <v>955</v>
      </c>
      <c r="G89" s="38">
        <f t="shared" ca="1" si="9"/>
        <v>8156.99</v>
      </c>
    </row>
    <row r="90" spans="1:7" x14ac:dyDescent="0.3">
      <c r="A90" s="16" t="s">
        <v>118</v>
      </c>
      <c r="B90" s="20" t="s">
        <v>119</v>
      </c>
      <c r="C90" s="17">
        <f t="shared" ca="1" si="5"/>
        <v>787.45</v>
      </c>
      <c r="D90" s="18">
        <f t="shared" ca="1" si="6"/>
        <v>9</v>
      </c>
      <c r="E90" s="16">
        <f t="shared" ca="1" si="7"/>
        <v>494</v>
      </c>
      <c r="F90" s="19">
        <f t="shared" ca="1" si="8"/>
        <v>467.2</v>
      </c>
      <c r="G90" s="38">
        <f t="shared" ca="1" si="9"/>
        <v>4640.6099999999997</v>
      </c>
    </row>
    <row r="91" spans="1:7" x14ac:dyDescent="0.3">
      <c r="A91" s="16" t="s">
        <v>120</v>
      </c>
      <c r="B91" s="20" t="s">
        <v>108</v>
      </c>
      <c r="C91" s="17">
        <f t="shared" ca="1" si="5"/>
        <v>927.91</v>
      </c>
      <c r="D91" s="18">
        <f t="shared" ca="1" si="6"/>
        <v>1</v>
      </c>
      <c r="E91" s="16">
        <f t="shared" ca="1" si="7"/>
        <v>300</v>
      </c>
      <c r="F91" s="19">
        <f t="shared" ca="1" si="8"/>
        <v>478.02</v>
      </c>
      <c r="G91" s="38">
        <f t="shared" ca="1" si="9"/>
        <v>8371.5400000000009</v>
      </c>
    </row>
    <row r="92" spans="1:7" x14ac:dyDescent="0.3">
      <c r="A92" s="16" t="s">
        <v>120</v>
      </c>
      <c r="B92" s="20" t="s">
        <v>108</v>
      </c>
      <c r="C92" s="17">
        <f t="shared" ca="1" si="5"/>
        <v>200.97</v>
      </c>
      <c r="D92" s="18">
        <f t="shared" ca="1" si="6"/>
        <v>6</v>
      </c>
      <c r="E92" s="16">
        <f t="shared" ca="1" si="7"/>
        <v>453</v>
      </c>
      <c r="F92" s="19">
        <f t="shared" ca="1" si="8"/>
        <v>789.57</v>
      </c>
      <c r="G92" s="38">
        <f t="shared" ca="1" si="9"/>
        <v>9969.83</v>
      </c>
    </row>
    <row r="93" spans="1:7" x14ac:dyDescent="0.3">
      <c r="A93" s="16" t="s">
        <v>121</v>
      </c>
      <c r="B93" s="20" t="s">
        <v>112</v>
      </c>
      <c r="C93" s="17">
        <f t="shared" ca="1" si="5"/>
        <v>693.9</v>
      </c>
      <c r="D93" s="18">
        <f t="shared" ca="1" si="6"/>
        <v>1</v>
      </c>
      <c r="E93" s="16">
        <f t="shared" ca="1" si="7"/>
        <v>126</v>
      </c>
      <c r="F93" s="19">
        <f t="shared" ca="1" si="8"/>
        <v>854.48</v>
      </c>
      <c r="G93" s="38">
        <f t="shared" ca="1" si="9"/>
        <v>7953.95</v>
      </c>
    </row>
    <row r="94" spans="1:7" x14ac:dyDescent="0.3">
      <c r="A94" s="16" t="s">
        <v>122</v>
      </c>
      <c r="B94" s="20" t="s">
        <v>110</v>
      </c>
      <c r="C94" s="17">
        <f t="shared" ca="1" si="5"/>
        <v>903.87</v>
      </c>
      <c r="D94" s="18">
        <f t="shared" ca="1" si="6"/>
        <v>3</v>
      </c>
      <c r="E94" s="16">
        <f t="shared" ca="1" si="7"/>
        <v>27</v>
      </c>
      <c r="F94" s="19">
        <f t="shared" ca="1" si="8"/>
        <v>518.44000000000005</v>
      </c>
      <c r="G94" s="38">
        <f t="shared" ca="1" si="9"/>
        <v>9595.02</v>
      </c>
    </row>
    <row r="95" spans="1:7" x14ac:dyDescent="0.3">
      <c r="A95" s="16" t="s">
        <v>123</v>
      </c>
      <c r="B95" s="20" t="s">
        <v>98</v>
      </c>
      <c r="C95" s="17">
        <f t="shared" ca="1" si="5"/>
        <v>252.63</v>
      </c>
      <c r="D95" s="18">
        <f t="shared" ca="1" si="6"/>
        <v>4</v>
      </c>
      <c r="E95" s="16">
        <f t="shared" ca="1" si="7"/>
        <v>85</v>
      </c>
      <c r="F95" s="19">
        <f t="shared" ca="1" si="8"/>
        <v>114.95</v>
      </c>
      <c r="G95" s="38">
        <f t="shared" ca="1" si="9"/>
        <v>9041.74</v>
      </c>
    </row>
    <row r="96" spans="1:7" x14ac:dyDescent="0.3">
      <c r="A96" s="20" t="s">
        <v>114</v>
      </c>
      <c r="B96" s="20" t="s">
        <v>96</v>
      </c>
      <c r="C96" s="17">
        <f t="shared" ca="1" si="5"/>
        <v>360.66</v>
      </c>
      <c r="D96" s="18">
        <f t="shared" ca="1" si="6"/>
        <v>6</v>
      </c>
      <c r="E96" s="16">
        <f t="shared" ca="1" si="7"/>
        <v>430</v>
      </c>
      <c r="F96" s="19">
        <f t="shared" ca="1" si="8"/>
        <v>424.13</v>
      </c>
      <c r="G96" s="38">
        <f t="shared" ca="1" si="9"/>
        <v>2077.48</v>
      </c>
    </row>
    <row r="97" spans="1:7" x14ac:dyDescent="0.3">
      <c r="A97" s="16" t="s">
        <v>122</v>
      </c>
      <c r="B97" s="20" t="s">
        <v>110</v>
      </c>
      <c r="C97" s="17">
        <f t="shared" ca="1" si="5"/>
        <v>147.25</v>
      </c>
      <c r="D97" s="18">
        <f t="shared" ca="1" si="6"/>
        <v>7</v>
      </c>
      <c r="E97" s="16">
        <f t="shared" ca="1" si="7"/>
        <v>494</v>
      </c>
      <c r="F97" s="19">
        <f t="shared" ca="1" si="8"/>
        <v>852.68</v>
      </c>
      <c r="G97" s="38">
        <f t="shared" ca="1" si="9"/>
        <v>3732.99</v>
      </c>
    </row>
    <row r="98" spans="1:7" x14ac:dyDescent="0.3">
      <c r="A98" s="16" t="s">
        <v>123</v>
      </c>
      <c r="B98" s="20" t="s">
        <v>98</v>
      </c>
      <c r="C98" s="17">
        <f t="shared" ca="1" si="5"/>
        <v>873.38</v>
      </c>
      <c r="D98" s="18">
        <f t="shared" ca="1" si="6"/>
        <v>9</v>
      </c>
      <c r="E98" s="16">
        <f t="shared" ca="1" si="7"/>
        <v>182</v>
      </c>
      <c r="F98" s="19">
        <f t="shared" ca="1" si="8"/>
        <v>64.040000000000006</v>
      </c>
      <c r="G98" s="38">
        <f t="shared" ca="1" si="9"/>
        <v>375.54</v>
      </c>
    </row>
    <row r="99" spans="1:7" x14ac:dyDescent="0.3">
      <c r="A99" s="16" t="s">
        <v>414</v>
      </c>
      <c r="B99" s="16" t="s">
        <v>110</v>
      </c>
      <c r="C99" s="17">
        <f t="shared" ca="1" si="5"/>
        <v>850.75</v>
      </c>
      <c r="D99" s="18">
        <f t="shared" ca="1" si="6"/>
        <v>6</v>
      </c>
      <c r="E99" s="16">
        <f t="shared" ca="1" si="7"/>
        <v>492</v>
      </c>
      <c r="F99" s="19">
        <f t="shared" ca="1" si="8"/>
        <v>153.33000000000001</v>
      </c>
      <c r="G99" s="38">
        <f t="shared" ca="1" si="9"/>
        <v>9854.84</v>
      </c>
    </row>
    <row r="100" spans="1:7" x14ac:dyDescent="0.3">
      <c r="A100" s="16" t="s">
        <v>92</v>
      </c>
      <c r="B100" s="16" t="s">
        <v>110</v>
      </c>
      <c r="C100" s="17">
        <f t="shared" ca="1" si="5"/>
        <v>317.95999999999998</v>
      </c>
      <c r="D100" s="18">
        <f t="shared" ca="1" si="6"/>
        <v>3</v>
      </c>
      <c r="E100" s="16">
        <f t="shared" ca="1" si="7"/>
        <v>460</v>
      </c>
      <c r="F100" s="19">
        <f t="shared" ca="1" si="8"/>
        <v>530.41999999999996</v>
      </c>
      <c r="G100" s="38">
        <f t="shared" ca="1" si="9"/>
        <v>2476.14</v>
      </c>
    </row>
    <row r="101" spans="1:7" x14ac:dyDescent="0.3">
      <c r="A101" s="20" t="s">
        <v>93</v>
      </c>
      <c r="B101" s="16" t="s">
        <v>119</v>
      </c>
      <c r="C101" s="17">
        <f t="shared" ca="1" si="5"/>
        <v>115.28</v>
      </c>
      <c r="D101" s="18">
        <f t="shared" ca="1" si="6"/>
        <v>1</v>
      </c>
      <c r="E101" s="16">
        <f t="shared" ca="1" si="7"/>
        <v>210</v>
      </c>
      <c r="F101" s="19">
        <f t="shared" ca="1" si="8"/>
        <v>5.28</v>
      </c>
      <c r="G101" s="38">
        <f t="shared" ca="1" si="9"/>
        <v>9777.23</v>
      </c>
    </row>
    <row r="102" spans="1:7" x14ac:dyDescent="0.3">
      <c r="A102" s="20" t="s">
        <v>94</v>
      </c>
      <c r="B102" s="16" t="s">
        <v>119</v>
      </c>
      <c r="C102" s="17">
        <f t="shared" ca="1" si="5"/>
        <v>780.81</v>
      </c>
      <c r="D102" s="18">
        <f t="shared" ca="1" si="6"/>
        <v>5</v>
      </c>
      <c r="E102" s="16">
        <f t="shared" ca="1" si="7"/>
        <v>364</v>
      </c>
      <c r="F102" s="19">
        <f t="shared" ca="1" si="8"/>
        <v>168.38</v>
      </c>
      <c r="G102" s="38">
        <f t="shared" ca="1" si="9"/>
        <v>6791.78</v>
      </c>
    </row>
    <row r="103" spans="1:7" x14ac:dyDescent="0.3">
      <c r="A103" s="16" t="s">
        <v>95</v>
      </c>
      <c r="B103" s="16" t="s">
        <v>96</v>
      </c>
      <c r="C103" s="17">
        <f t="shared" ca="1" si="5"/>
        <v>464.15</v>
      </c>
      <c r="D103" s="18">
        <f t="shared" ca="1" si="6"/>
        <v>9</v>
      </c>
      <c r="E103" s="16">
        <f t="shared" ca="1" si="7"/>
        <v>56</v>
      </c>
      <c r="F103" s="19">
        <f t="shared" ca="1" si="8"/>
        <v>529.27</v>
      </c>
      <c r="G103" s="38">
        <f t="shared" ca="1" si="9"/>
        <v>2053.8200000000002</v>
      </c>
    </row>
    <row r="104" spans="1:7" ht="15" x14ac:dyDescent="0.35">
      <c r="A104" s="39" t="s">
        <v>97</v>
      </c>
      <c r="B104" s="20" t="s">
        <v>98</v>
      </c>
      <c r="C104" s="17">
        <f t="shared" ca="1" si="5"/>
        <v>472.25</v>
      </c>
      <c r="D104" s="18">
        <f t="shared" ca="1" si="6"/>
        <v>9</v>
      </c>
      <c r="E104" s="16">
        <f t="shared" ca="1" si="7"/>
        <v>376</v>
      </c>
      <c r="F104" s="19">
        <f t="shared" ca="1" si="8"/>
        <v>538.26</v>
      </c>
      <c r="G104" s="38">
        <f t="shared" ca="1" si="9"/>
        <v>4463.09</v>
      </c>
    </row>
    <row r="105" spans="1:7" ht="15" x14ac:dyDescent="0.35">
      <c r="A105" s="39" t="s">
        <v>99</v>
      </c>
      <c r="B105" s="20" t="s">
        <v>100</v>
      </c>
      <c r="C105" s="17">
        <f t="shared" ca="1" si="5"/>
        <v>145.69999999999999</v>
      </c>
      <c r="D105" s="18">
        <f t="shared" ca="1" si="6"/>
        <v>3</v>
      </c>
      <c r="E105" s="16">
        <f t="shared" ca="1" si="7"/>
        <v>364</v>
      </c>
      <c r="F105" s="19">
        <f t="shared" ca="1" si="8"/>
        <v>455.02</v>
      </c>
      <c r="G105" s="38">
        <f t="shared" ca="1" si="9"/>
        <v>7021.32</v>
      </c>
    </row>
    <row r="106" spans="1:7" x14ac:dyDescent="0.3">
      <c r="A106" s="16" t="s">
        <v>101</v>
      </c>
      <c r="B106" s="20" t="s">
        <v>100</v>
      </c>
      <c r="C106" s="17">
        <f t="shared" ca="1" si="5"/>
        <v>277.48</v>
      </c>
      <c r="D106" s="18">
        <f t="shared" ca="1" si="6"/>
        <v>9</v>
      </c>
      <c r="E106" s="16">
        <f t="shared" ca="1" si="7"/>
        <v>455</v>
      </c>
      <c r="F106" s="19">
        <f t="shared" ca="1" si="8"/>
        <v>690.5</v>
      </c>
      <c r="G106" s="38">
        <f t="shared" ca="1" si="9"/>
        <v>5169.21</v>
      </c>
    </row>
    <row r="107" spans="1:7" x14ac:dyDescent="0.3">
      <c r="A107" s="16" t="s">
        <v>102</v>
      </c>
      <c r="B107" s="20" t="s">
        <v>100</v>
      </c>
      <c r="C107" s="17">
        <f t="shared" ca="1" si="5"/>
        <v>352.6</v>
      </c>
      <c r="D107" s="18">
        <f t="shared" ca="1" si="6"/>
        <v>11</v>
      </c>
      <c r="E107" s="16">
        <f t="shared" ca="1" si="7"/>
        <v>17</v>
      </c>
      <c r="F107" s="19">
        <f t="shared" ca="1" si="8"/>
        <v>7.71</v>
      </c>
      <c r="G107" s="38">
        <f t="shared" ca="1" si="9"/>
        <v>9552.68</v>
      </c>
    </row>
    <row r="108" spans="1:7" x14ac:dyDescent="0.3">
      <c r="A108" s="16" t="s">
        <v>103</v>
      </c>
      <c r="B108" s="20" t="s">
        <v>104</v>
      </c>
      <c r="C108" s="17">
        <f t="shared" ca="1" si="5"/>
        <v>15.75</v>
      </c>
      <c r="D108" s="18">
        <f t="shared" ca="1" si="6"/>
        <v>5</v>
      </c>
      <c r="E108" s="16">
        <f t="shared" ca="1" si="7"/>
        <v>331</v>
      </c>
      <c r="F108" s="19">
        <f t="shared" ca="1" si="8"/>
        <v>48.76</v>
      </c>
      <c r="G108" s="38">
        <f t="shared" ca="1" si="9"/>
        <v>3917.01</v>
      </c>
    </row>
    <row r="109" spans="1:7" x14ac:dyDescent="0.3">
      <c r="A109" s="16" t="s">
        <v>105</v>
      </c>
      <c r="B109" s="20" t="s">
        <v>100</v>
      </c>
      <c r="C109" s="17">
        <f t="shared" ca="1" si="5"/>
        <v>576.41999999999996</v>
      </c>
      <c r="D109" s="18">
        <f t="shared" ca="1" si="6"/>
        <v>4</v>
      </c>
      <c r="E109" s="16">
        <f t="shared" ca="1" si="7"/>
        <v>65</v>
      </c>
      <c r="F109" s="19">
        <f t="shared" ca="1" si="8"/>
        <v>360.16</v>
      </c>
      <c r="G109" s="38">
        <f t="shared" ca="1" si="9"/>
        <v>1626.27</v>
      </c>
    </row>
    <row r="110" spans="1:7" x14ac:dyDescent="0.3">
      <c r="A110" s="16" t="s">
        <v>106</v>
      </c>
      <c r="B110" s="20" t="s">
        <v>100</v>
      </c>
      <c r="C110" s="17">
        <f t="shared" ca="1" si="5"/>
        <v>478.29</v>
      </c>
      <c r="D110" s="18">
        <f t="shared" ca="1" si="6"/>
        <v>7</v>
      </c>
      <c r="E110" s="16">
        <f t="shared" ca="1" si="7"/>
        <v>417</v>
      </c>
      <c r="F110" s="19">
        <f t="shared" ca="1" si="8"/>
        <v>99.92</v>
      </c>
      <c r="G110" s="38">
        <f t="shared" ca="1" si="9"/>
        <v>8480.07</v>
      </c>
    </row>
    <row r="111" spans="1:7" x14ac:dyDescent="0.3">
      <c r="A111" s="16" t="s">
        <v>107</v>
      </c>
      <c r="B111" s="20" t="s">
        <v>108</v>
      </c>
      <c r="C111" s="17">
        <f t="shared" ca="1" si="5"/>
        <v>338.39</v>
      </c>
      <c r="D111" s="18">
        <f t="shared" ca="1" si="6"/>
        <v>6</v>
      </c>
      <c r="E111" s="16">
        <f t="shared" ca="1" si="7"/>
        <v>315</v>
      </c>
      <c r="F111" s="19">
        <f t="shared" ca="1" si="8"/>
        <v>223.61</v>
      </c>
      <c r="G111" s="38">
        <f t="shared" ca="1" si="9"/>
        <v>2094.4899999999998</v>
      </c>
    </row>
    <row r="112" spans="1:7" x14ac:dyDescent="0.3">
      <c r="A112" s="16" t="s">
        <v>109</v>
      </c>
      <c r="B112" s="20" t="s">
        <v>110</v>
      </c>
      <c r="C112" s="17">
        <f t="shared" ca="1" si="5"/>
        <v>496.87</v>
      </c>
      <c r="D112" s="18">
        <f t="shared" ca="1" si="6"/>
        <v>8</v>
      </c>
      <c r="E112" s="16">
        <f t="shared" ca="1" si="7"/>
        <v>344</v>
      </c>
      <c r="F112" s="19">
        <f t="shared" ca="1" si="8"/>
        <v>30.11</v>
      </c>
      <c r="G112" s="38">
        <f t="shared" ca="1" si="9"/>
        <v>6952.79</v>
      </c>
    </row>
    <row r="113" spans="1:7" x14ac:dyDescent="0.3">
      <c r="A113" s="16" t="s">
        <v>111</v>
      </c>
      <c r="B113" s="20" t="s">
        <v>112</v>
      </c>
      <c r="C113" s="17">
        <f t="shared" ca="1" si="5"/>
        <v>296.63</v>
      </c>
      <c r="D113" s="18">
        <f t="shared" ca="1" si="6"/>
        <v>11</v>
      </c>
      <c r="E113" s="16">
        <f t="shared" ca="1" si="7"/>
        <v>229</v>
      </c>
      <c r="F113" s="19">
        <f t="shared" ca="1" si="8"/>
        <v>17.829999999999998</v>
      </c>
      <c r="G113" s="38">
        <f t="shared" ca="1" si="9"/>
        <v>9781.33</v>
      </c>
    </row>
    <row r="114" spans="1:7" x14ac:dyDescent="0.3">
      <c r="A114" s="16" t="s">
        <v>102</v>
      </c>
      <c r="B114" s="20" t="s">
        <v>100</v>
      </c>
      <c r="C114" s="17">
        <f t="shared" ca="1" si="5"/>
        <v>58.52</v>
      </c>
      <c r="D114" s="18">
        <f t="shared" ca="1" si="6"/>
        <v>8</v>
      </c>
      <c r="E114" s="16">
        <f t="shared" ca="1" si="7"/>
        <v>399</v>
      </c>
      <c r="F114" s="19">
        <f t="shared" ca="1" si="8"/>
        <v>563.39</v>
      </c>
      <c r="G114" s="38">
        <f t="shared" ca="1" si="9"/>
        <v>4042.42</v>
      </c>
    </row>
    <row r="115" spans="1:7" x14ac:dyDescent="0.3">
      <c r="A115" s="16" t="s">
        <v>113</v>
      </c>
      <c r="B115" s="20" t="s">
        <v>98</v>
      </c>
      <c r="C115" s="17">
        <f t="shared" ca="1" si="5"/>
        <v>870.18</v>
      </c>
      <c r="D115" s="18">
        <f t="shared" ca="1" si="6"/>
        <v>11</v>
      </c>
      <c r="E115" s="16">
        <f t="shared" ca="1" si="7"/>
        <v>22</v>
      </c>
      <c r="F115" s="19">
        <f t="shared" ca="1" si="8"/>
        <v>12.94</v>
      </c>
      <c r="G115" s="38">
        <f t="shared" ca="1" si="9"/>
        <v>8551.98</v>
      </c>
    </row>
    <row r="116" spans="1:7" x14ac:dyDescent="0.3">
      <c r="A116" s="16" t="s">
        <v>114</v>
      </c>
      <c r="B116" s="20" t="s">
        <v>96</v>
      </c>
      <c r="C116" s="17">
        <f t="shared" ca="1" si="5"/>
        <v>215.67</v>
      </c>
      <c r="D116" s="18">
        <f t="shared" ca="1" si="6"/>
        <v>6</v>
      </c>
      <c r="E116" s="16">
        <f t="shared" ca="1" si="7"/>
        <v>174</v>
      </c>
      <c r="F116" s="19">
        <f t="shared" ca="1" si="8"/>
        <v>152.75</v>
      </c>
      <c r="G116" s="38">
        <f t="shared" ca="1" si="9"/>
        <v>9903.49</v>
      </c>
    </row>
    <row r="117" spans="1:7" x14ac:dyDescent="0.3">
      <c r="A117" s="16" t="s">
        <v>111</v>
      </c>
      <c r="B117" s="20" t="s">
        <v>112</v>
      </c>
      <c r="C117" s="17">
        <f t="shared" ca="1" si="5"/>
        <v>639.38</v>
      </c>
      <c r="D117" s="18">
        <f t="shared" ca="1" si="6"/>
        <v>11</v>
      </c>
      <c r="E117" s="16">
        <f t="shared" ca="1" si="7"/>
        <v>384</v>
      </c>
      <c r="F117" s="19">
        <f t="shared" ca="1" si="8"/>
        <v>799.96</v>
      </c>
      <c r="G117" s="38">
        <f t="shared" ca="1" si="9"/>
        <v>3306.23</v>
      </c>
    </row>
    <row r="118" spans="1:7" x14ac:dyDescent="0.3">
      <c r="A118" s="16" t="s">
        <v>113</v>
      </c>
      <c r="B118" s="20" t="s">
        <v>98</v>
      </c>
      <c r="C118" s="17">
        <f t="shared" ca="1" si="5"/>
        <v>488.1</v>
      </c>
      <c r="D118" s="18">
        <f t="shared" ca="1" si="6"/>
        <v>3</v>
      </c>
      <c r="E118" s="16">
        <f t="shared" ca="1" si="7"/>
        <v>498</v>
      </c>
      <c r="F118" s="19">
        <f t="shared" ca="1" si="8"/>
        <v>930.99</v>
      </c>
      <c r="G118" s="38">
        <f t="shared" ca="1" si="9"/>
        <v>4358.97</v>
      </c>
    </row>
    <row r="119" spans="1:7" x14ac:dyDescent="0.3">
      <c r="A119" s="16" t="s">
        <v>105</v>
      </c>
      <c r="B119" s="20" t="s">
        <v>115</v>
      </c>
      <c r="C119" s="17">
        <f t="shared" ca="1" si="5"/>
        <v>684.93</v>
      </c>
      <c r="D119" s="18">
        <f t="shared" ca="1" si="6"/>
        <v>1</v>
      </c>
      <c r="E119" s="16">
        <f t="shared" ca="1" si="7"/>
        <v>357</v>
      </c>
      <c r="F119" s="19">
        <f t="shared" ca="1" si="8"/>
        <v>476.81</v>
      </c>
      <c r="G119" s="38">
        <f t="shared" ca="1" si="9"/>
        <v>3273.28</v>
      </c>
    </row>
    <row r="120" spans="1:7" x14ac:dyDescent="0.3">
      <c r="A120" s="16" t="s">
        <v>116</v>
      </c>
      <c r="B120" s="20" t="s">
        <v>98</v>
      </c>
      <c r="C120" s="17">
        <f t="shared" ca="1" si="5"/>
        <v>1000.21</v>
      </c>
      <c r="D120" s="18">
        <f t="shared" ca="1" si="6"/>
        <v>4</v>
      </c>
      <c r="E120" s="16">
        <f t="shared" ca="1" si="7"/>
        <v>88</v>
      </c>
      <c r="F120" s="19">
        <f t="shared" ca="1" si="8"/>
        <v>154.86000000000001</v>
      </c>
      <c r="G120" s="38">
        <f t="shared" ca="1" si="9"/>
        <v>7030.14</v>
      </c>
    </row>
    <row r="121" spans="1:7" x14ac:dyDescent="0.3">
      <c r="A121" s="16" t="s">
        <v>117</v>
      </c>
      <c r="B121" s="20" t="s">
        <v>104</v>
      </c>
      <c r="C121" s="17">
        <f t="shared" ca="1" si="5"/>
        <v>856.83</v>
      </c>
      <c r="D121" s="18">
        <f t="shared" ca="1" si="6"/>
        <v>10</v>
      </c>
      <c r="E121" s="16">
        <f t="shared" ca="1" si="7"/>
        <v>18</v>
      </c>
      <c r="F121" s="19">
        <f t="shared" ca="1" si="8"/>
        <v>189.97</v>
      </c>
      <c r="G121" s="38">
        <f t="shared" ca="1" si="9"/>
        <v>5230.4799999999996</v>
      </c>
    </row>
    <row r="122" spans="1:7" x14ac:dyDescent="0.3">
      <c r="A122" s="16" t="s">
        <v>118</v>
      </c>
      <c r="B122" s="20" t="s">
        <v>119</v>
      </c>
      <c r="C122" s="17">
        <f t="shared" ca="1" si="5"/>
        <v>501.03</v>
      </c>
      <c r="D122" s="18">
        <f t="shared" ca="1" si="6"/>
        <v>4</v>
      </c>
      <c r="E122" s="16">
        <f t="shared" ca="1" si="7"/>
        <v>392</v>
      </c>
      <c r="F122" s="19">
        <f t="shared" ca="1" si="8"/>
        <v>519.54999999999995</v>
      </c>
      <c r="G122" s="38">
        <f t="shared" ca="1" si="9"/>
        <v>2434.0500000000002</v>
      </c>
    </row>
    <row r="123" spans="1:7" x14ac:dyDescent="0.3">
      <c r="A123" s="16" t="s">
        <v>414</v>
      </c>
      <c r="B123" s="16" t="s">
        <v>110</v>
      </c>
      <c r="C123" s="17">
        <f t="shared" ca="1" si="5"/>
        <v>460.94</v>
      </c>
      <c r="D123" s="18">
        <f t="shared" ca="1" si="6"/>
        <v>2</v>
      </c>
      <c r="E123" s="16">
        <f t="shared" ca="1" si="7"/>
        <v>439</v>
      </c>
      <c r="F123" s="19">
        <f t="shared" ca="1" si="8"/>
        <v>711.48</v>
      </c>
      <c r="G123" s="38">
        <f t="shared" ca="1" si="9"/>
        <v>7712.43</v>
      </c>
    </row>
    <row r="124" spans="1:7" x14ac:dyDescent="0.3">
      <c r="A124" s="16" t="s">
        <v>414</v>
      </c>
      <c r="B124" s="16" t="s">
        <v>110</v>
      </c>
      <c r="C124" s="17">
        <f t="shared" ca="1" si="5"/>
        <v>87.23</v>
      </c>
      <c r="D124" s="18">
        <f t="shared" ca="1" si="6"/>
        <v>10</v>
      </c>
      <c r="E124" s="16">
        <f t="shared" ca="1" si="7"/>
        <v>181</v>
      </c>
      <c r="F124" s="19">
        <f t="shared" ca="1" si="8"/>
        <v>102.31</v>
      </c>
      <c r="G124" s="38">
        <f t="shared" ca="1" si="9"/>
        <v>6365.38</v>
      </c>
    </row>
    <row r="125" spans="1:7" x14ac:dyDescent="0.3">
      <c r="A125" s="16" t="s">
        <v>92</v>
      </c>
      <c r="B125" s="16" t="s">
        <v>110</v>
      </c>
      <c r="C125" s="17">
        <f t="shared" ca="1" si="5"/>
        <v>473.15</v>
      </c>
      <c r="D125" s="18">
        <f t="shared" ca="1" si="6"/>
        <v>1</v>
      </c>
      <c r="E125" s="16">
        <f t="shared" ca="1" si="7"/>
        <v>445</v>
      </c>
      <c r="F125" s="19">
        <f t="shared" ca="1" si="8"/>
        <v>852.21</v>
      </c>
      <c r="G125" s="38">
        <f t="shared" ca="1" si="9"/>
        <v>7369.74</v>
      </c>
    </row>
  </sheetData>
  <conditionalFormatting sqref="B3:B125">
    <cfRule type="expression" dxfId="3" priority="1">
      <formula>$C$2="Catering Services"</formula>
    </cfRule>
  </conditionalFormatting>
  <dataValidations count="1">
    <dataValidation type="list" allowBlank="1" showInputMessage="1" showErrorMessage="1" sqref="B3:B125" xr:uid="{B19D791B-92FF-4005-8CC6-78EAA272361C}">
      <formula1>INDIRECT("ServiceSheet")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A900-85E1-48FF-BC16-84EAE81885B0}">
  <dimension ref="B3:U144"/>
  <sheetViews>
    <sheetView tabSelected="1" topLeftCell="J36" zoomScale="70" zoomScaleNormal="70" workbookViewId="0">
      <selection activeCell="K44" sqref="K44"/>
    </sheetView>
  </sheetViews>
  <sheetFormatPr defaultRowHeight="14.4" x14ac:dyDescent="0.3"/>
  <cols>
    <col min="3" max="3" width="15.5546875" customWidth="1"/>
    <col min="7" max="7" width="48" customWidth="1"/>
    <col min="8" max="9" width="8.88671875" customWidth="1"/>
    <col min="11" max="11" width="49.5546875" customWidth="1"/>
    <col min="12" max="12" width="52.88671875" customWidth="1"/>
    <col min="13" max="13" width="28.88671875" customWidth="1"/>
    <col min="14" max="14" width="48.33203125" customWidth="1"/>
    <col min="15" max="15" width="20.44140625" customWidth="1"/>
    <col min="17" max="17" width="34.88671875" customWidth="1"/>
    <col min="18" max="18" width="45.6640625" customWidth="1"/>
    <col min="19" max="19" width="21.88671875" customWidth="1"/>
    <col min="20" max="20" width="22.88671875" customWidth="1"/>
    <col min="21" max="21" width="26.44140625" customWidth="1"/>
  </cols>
  <sheetData>
    <row r="3" spans="2:21" ht="15" thickBot="1" x14ac:dyDescent="0.35">
      <c r="B3" s="41" t="s">
        <v>2</v>
      </c>
      <c r="C3" s="42"/>
      <c r="F3" s="41" t="s">
        <v>5</v>
      </c>
      <c r="G3" s="42"/>
      <c r="J3" s="41" t="s">
        <v>13</v>
      </c>
      <c r="K3" s="42"/>
      <c r="N3" s="41" t="s">
        <v>1</v>
      </c>
      <c r="O3" s="42"/>
      <c r="Q3" s="41" t="s">
        <v>3</v>
      </c>
      <c r="R3" s="42"/>
      <c r="T3" s="41" t="s">
        <v>236</v>
      </c>
      <c r="U3" s="42"/>
    </row>
    <row r="4" spans="2:21" ht="15" thickTop="1" x14ac:dyDescent="0.3">
      <c r="B4" s="1" t="s">
        <v>124</v>
      </c>
      <c r="C4" s="1" t="s">
        <v>125</v>
      </c>
      <c r="F4" s="1" t="s">
        <v>124</v>
      </c>
      <c r="G4" s="1" t="s">
        <v>125</v>
      </c>
      <c r="J4" s="1" t="s">
        <v>124</v>
      </c>
      <c r="K4" s="1" t="s">
        <v>125</v>
      </c>
      <c r="N4" s="1" t="s">
        <v>124</v>
      </c>
      <c r="O4" s="1" t="s">
        <v>125</v>
      </c>
      <c r="Q4" s="1" t="s">
        <v>124</v>
      </c>
      <c r="R4" s="1" t="s">
        <v>125</v>
      </c>
      <c r="T4" s="1" t="s">
        <v>124</v>
      </c>
      <c r="U4" s="1" t="s">
        <v>125</v>
      </c>
    </row>
    <row r="5" spans="2:21" ht="15" x14ac:dyDescent="0.3">
      <c r="B5" s="9">
        <f>ROW()-4</f>
        <v>1</v>
      </c>
      <c r="C5" s="10" t="s">
        <v>126</v>
      </c>
      <c r="F5" s="9">
        <f>ROW()-4</f>
        <v>1</v>
      </c>
      <c r="G5" s="10" t="s">
        <v>24</v>
      </c>
      <c r="H5" s="10"/>
      <c r="J5" s="9">
        <f>ROW()-4</f>
        <v>1</v>
      </c>
      <c r="K5" s="10" t="s">
        <v>25</v>
      </c>
      <c r="N5" s="9">
        <f>ROW()-4</f>
        <v>1</v>
      </c>
      <c r="O5" s="24" t="s">
        <v>127</v>
      </c>
      <c r="Q5" s="9">
        <f>ROW()-4</f>
        <v>1</v>
      </c>
      <c r="R5" s="10" t="s">
        <v>128</v>
      </c>
      <c r="T5" s="9">
        <f>ROW()-4</f>
        <v>1</v>
      </c>
      <c r="U5" s="10" t="s">
        <v>128</v>
      </c>
    </row>
    <row r="6" spans="2:21" ht="15" x14ac:dyDescent="0.3">
      <c r="B6" s="9">
        <f t="shared" ref="B6:B19" si="0">ROW()-4</f>
        <v>2</v>
      </c>
      <c r="C6" s="10" t="s">
        <v>129</v>
      </c>
      <c r="F6" s="9">
        <f t="shared" ref="F6:F69" si="1">ROW()-4</f>
        <v>2</v>
      </c>
      <c r="G6" s="10" t="s">
        <v>26</v>
      </c>
      <c r="J6" s="9">
        <f t="shared" ref="J6:J35" si="2">ROW()-4</f>
        <v>2</v>
      </c>
      <c r="K6" s="10" t="s">
        <v>27</v>
      </c>
      <c r="N6" s="9">
        <f t="shared" ref="N6:N28" si="3">ROW()-4</f>
        <v>2</v>
      </c>
      <c r="O6" s="24" t="s">
        <v>130</v>
      </c>
      <c r="Q6" s="9">
        <f t="shared" ref="Q6:Q24" si="4">ROW()-4</f>
        <v>2</v>
      </c>
      <c r="R6" s="10" t="s">
        <v>131</v>
      </c>
      <c r="T6" s="9">
        <f t="shared" ref="T6:T24" si="5">ROW()-4</f>
        <v>2</v>
      </c>
      <c r="U6" s="10" t="s">
        <v>131</v>
      </c>
    </row>
    <row r="7" spans="2:21" ht="15" x14ac:dyDescent="0.3">
      <c r="B7" s="9">
        <f t="shared" si="0"/>
        <v>3</v>
      </c>
      <c r="C7" s="10" t="s">
        <v>132</v>
      </c>
      <c r="F7" s="9">
        <f t="shared" si="1"/>
        <v>3</v>
      </c>
      <c r="G7" s="10" t="s">
        <v>28</v>
      </c>
      <c r="J7" s="9">
        <f t="shared" si="2"/>
        <v>3</v>
      </c>
      <c r="K7" s="10" t="s">
        <v>29</v>
      </c>
      <c r="N7" s="9">
        <f t="shared" si="3"/>
        <v>3</v>
      </c>
      <c r="O7" s="24" t="s">
        <v>133</v>
      </c>
      <c r="Q7" s="9">
        <f t="shared" si="4"/>
        <v>3</v>
      </c>
      <c r="R7" s="10" t="s">
        <v>134</v>
      </c>
      <c r="T7" s="9">
        <f t="shared" si="5"/>
        <v>3</v>
      </c>
      <c r="U7" s="10" t="s">
        <v>134</v>
      </c>
    </row>
    <row r="8" spans="2:21" ht="15" x14ac:dyDescent="0.3">
      <c r="B8" s="9">
        <f t="shared" si="0"/>
        <v>4</v>
      </c>
      <c r="C8" s="10" t="s">
        <v>135</v>
      </c>
      <c r="F8" s="9">
        <f t="shared" si="1"/>
        <v>4</v>
      </c>
      <c r="G8" s="10" t="s">
        <v>30</v>
      </c>
      <c r="J8" s="9">
        <f t="shared" si="2"/>
        <v>4</v>
      </c>
      <c r="K8" s="10" t="s">
        <v>31</v>
      </c>
      <c r="N8" s="9">
        <f t="shared" si="3"/>
        <v>4</v>
      </c>
      <c r="O8" s="24" t="s">
        <v>136</v>
      </c>
      <c r="Q8" s="9">
        <f t="shared" si="4"/>
        <v>4</v>
      </c>
      <c r="R8" s="10" t="s">
        <v>137</v>
      </c>
      <c r="T8" s="9">
        <f t="shared" si="5"/>
        <v>4</v>
      </c>
      <c r="U8" s="10" t="s">
        <v>137</v>
      </c>
    </row>
    <row r="9" spans="2:21" ht="15" x14ac:dyDescent="0.3">
      <c r="B9" s="9">
        <f t="shared" si="0"/>
        <v>5</v>
      </c>
      <c r="C9" s="10" t="s">
        <v>138</v>
      </c>
      <c r="F9" s="9">
        <f t="shared" si="1"/>
        <v>5</v>
      </c>
      <c r="G9" s="10" t="s">
        <v>32</v>
      </c>
      <c r="J9" s="9">
        <f t="shared" si="2"/>
        <v>5</v>
      </c>
      <c r="K9" t="s">
        <v>33</v>
      </c>
      <c r="N9" s="9">
        <f t="shared" si="3"/>
        <v>5</v>
      </c>
      <c r="O9" s="24" t="s">
        <v>139</v>
      </c>
      <c r="Q9" s="9">
        <f t="shared" si="4"/>
        <v>5</v>
      </c>
      <c r="R9" s="10" t="s">
        <v>140</v>
      </c>
      <c r="T9" s="9">
        <f t="shared" si="5"/>
        <v>5</v>
      </c>
      <c r="U9" s="10" t="s">
        <v>140</v>
      </c>
    </row>
    <row r="10" spans="2:21" ht="15" x14ac:dyDescent="0.3">
      <c r="B10" s="9">
        <f t="shared" si="0"/>
        <v>6</v>
      </c>
      <c r="C10" s="10" t="s">
        <v>141</v>
      </c>
      <c r="F10" s="9">
        <f t="shared" si="1"/>
        <v>6</v>
      </c>
      <c r="G10" s="10" t="s">
        <v>34</v>
      </c>
      <c r="J10" s="9">
        <f t="shared" si="2"/>
        <v>6</v>
      </c>
      <c r="K10" s="10" t="s">
        <v>35</v>
      </c>
      <c r="N10" s="9">
        <f t="shared" si="3"/>
        <v>6</v>
      </c>
      <c r="O10" s="24" t="s">
        <v>142</v>
      </c>
      <c r="Q10" s="9">
        <f t="shared" si="4"/>
        <v>6</v>
      </c>
      <c r="R10" s="10" t="s">
        <v>143</v>
      </c>
      <c r="T10" s="9">
        <f t="shared" si="5"/>
        <v>6</v>
      </c>
      <c r="U10" s="10" t="s">
        <v>143</v>
      </c>
    </row>
    <row r="11" spans="2:21" ht="15" x14ac:dyDescent="0.3">
      <c r="B11" s="9">
        <f t="shared" si="0"/>
        <v>7</v>
      </c>
      <c r="C11" s="10" t="s">
        <v>144</v>
      </c>
      <c r="F11" s="9">
        <f t="shared" si="1"/>
        <v>7</v>
      </c>
      <c r="G11" s="10" t="s">
        <v>36</v>
      </c>
      <c r="J11" s="9">
        <f t="shared" si="2"/>
        <v>7</v>
      </c>
      <c r="K11" t="s">
        <v>37</v>
      </c>
      <c r="N11" s="9">
        <f t="shared" si="3"/>
        <v>7</v>
      </c>
      <c r="O11" s="24" t="s">
        <v>145</v>
      </c>
      <c r="Q11" s="9">
        <f t="shared" si="4"/>
        <v>7</v>
      </c>
      <c r="R11" s="10" t="s">
        <v>146</v>
      </c>
      <c r="T11" s="9">
        <f t="shared" si="5"/>
        <v>7</v>
      </c>
      <c r="U11" s="10" t="s">
        <v>146</v>
      </c>
    </row>
    <row r="12" spans="2:21" ht="15" x14ac:dyDescent="0.3">
      <c r="B12" s="9">
        <f t="shared" si="0"/>
        <v>8</v>
      </c>
      <c r="C12" s="10" t="s">
        <v>147</v>
      </c>
      <c r="F12" s="9">
        <f t="shared" si="1"/>
        <v>8</v>
      </c>
      <c r="G12" s="10" t="s">
        <v>38</v>
      </c>
      <c r="J12" s="9">
        <f t="shared" si="2"/>
        <v>8</v>
      </c>
      <c r="K12" t="s">
        <v>39</v>
      </c>
      <c r="N12" s="9">
        <f t="shared" si="3"/>
        <v>8</v>
      </c>
      <c r="O12" s="24" t="s">
        <v>148</v>
      </c>
      <c r="Q12" s="9">
        <f t="shared" si="4"/>
        <v>8</v>
      </c>
      <c r="R12" s="10" t="s">
        <v>149</v>
      </c>
      <c r="T12" s="9">
        <f t="shared" si="5"/>
        <v>8</v>
      </c>
      <c r="U12" s="10" t="s">
        <v>149</v>
      </c>
    </row>
    <row r="13" spans="2:21" ht="15" x14ac:dyDescent="0.3">
      <c r="B13" s="9">
        <f t="shared" si="0"/>
        <v>9</v>
      </c>
      <c r="C13" s="10" t="s">
        <v>150</v>
      </c>
      <c r="F13" s="9">
        <f t="shared" si="1"/>
        <v>9</v>
      </c>
      <c r="G13" s="10" t="s">
        <v>40</v>
      </c>
      <c r="J13" s="9">
        <f t="shared" si="2"/>
        <v>9</v>
      </c>
      <c r="K13" t="s">
        <v>41</v>
      </c>
      <c r="N13" s="9">
        <f t="shared" si="3"/>
        <v>9</v>
      </c>
      <c r="O13" s="24" t="s">
        <v>151</v>
      </c>
      <c r="Q13" s="9">
        <f t="shared" si="4"/>
        <v>9</v>
      </c>
      <c r="R13" s="10" t="s">
        <v>152</v>
      </c>
      <c r="T13" s="9">
        <f t="shared" si="5"/>
        <v>9</v>
      </c>
      <c r="U13" s="10" t="s">
        <v>152</v>
      </c>
    </row>
    <row r="14" spans="2:21" ht="15" x14ac:dyDescent="0.3">
      <c r="B14" s="9">
        <f t="shared" si="0"/>
        <v>10</v>
      </c>
      <c r="C14" s="10" t="s">
        <v>153</v>
      </c>
      <c r="F14" s="9">
        <f t="shared" si="1"/>
        <v>10</v>
      </c>
      <c r="G14" s="10" t="s">
        <v>42</v>
      </c>
      <c r="J14" s="9">
        <f t="shared" si="2"/>
        <v>10</v>
      </c>
      <c r="K14" t="s">
        <v>43</v>
      </c>
      <c r="N14" s="9">
        <f t="shared" si="3"/>
        <v>10</v>
      </c>
      <c r="O14" s="24" t="s">
        <v>154</v>
      </c>
      <c r="Q14" s="9">
        <f t="shared" si="4"/>
        <v>10</v>
      </c>
      <c r="R14" s="10" t="s">
        <v>155</v>
      </c>
      <c r="T14" s="9">
        <f t="shared" si="5"/>
        <v>10</v>
      </c>
      <c r="U14" s="10" t="s">
        <v>155</v>
      </c>
    </row>
    <row r="15" spans="2:21" ht="15" x14ac:dyDescent="0.3">
      <c r="B15" s="9">
        <f t="shared" si="0"/>
        <v>11</v>
      </c>
      <c r="C15" s="10" t="s">
        <v>156</v>
      </c>
      <c r="F15" s="9">
        <f t="shared" si="1"/>
        <v>11</v>
      </c>
      <c r="G15" s="10" t="s">
        <v>44</v>
      </c>
      <c r="J15" s="9">
        <f t="shared" si="2"/>
        <v>11</v>
      </c>
      <c r="K15" t="s">
        <v>45</v>
      </c>
      <c r="N15" s="9">
        <f t="shared" si="3"/>
        <v>11</v>
      </c>
      <c r="O15" s="24" t="s">
        <v>157</v>
      </c>
      <c r="Q15" s="9">
        <f t="shared" si="4"/>
        <v>11</v>
      </c>
      <c r="R15" s="10" t="s">
        <v>158</v>
      </c>
      <c r="T15" s="9">
        <f t="shared" si="5"/>
        <v>11</v>
      </c>
      <c r="U15" s="10" t="s">
        <v>158</v>
      </c>
    </row>
    <row r="16" spans="2:21" ht="15" x14ac:dyDescent="0.3">
      <c r="B16" s="9">
        <f t="shared" si="0"/>
        <v>12</v>
      </c>
      <c r="C16" s="10" t="s">
        <v>159</v>
      </c>
      <c r="F16" s="9">
        <f t="shared" si="1"/>
        <v>12</v>
      </c>
      <c r="G16" s="10" t="s">
        <v>46</v>
      </c>
      <c r="J16" s="9">
        <f t="shared" si="2"/>
        <v>12</v>
      </c>
      <c r="K16" s="10" t="s">
        <v>47</v>
      </c>
      <c r="N16" s="9">
        <f t="shared" si="3"/>
        <v>12</v>
      </c>
      <c r="O16" s="24" t="s">
        <v>160</v>
      </c>
      <c r="Q16" s="9">
        <f t="shared" si="4"/>
        <v>12</v>
      </c>
      <c r="R16" s="10" t="s">
        <v>146</v>
      </c>
      <c r="T16" s="9">
        <f t="shared" si="5"/>
        <v>12</v>
      </c>
      <c r="U16" s="10" t="s">
        <v>146</v>
      </c>
    </row>
    <row r="17" spans="2:21" ht="15" x14ac:dyDescent="0.3">
      <c r="B17" s="9">
        <f t="shared" si="0"/>
        <v>13</v>
      </c>
      <c r="C17" s="10" t="s">
        <v>161</v>
      </c>
      <c r="F17" s="9">
        <f t="shared" si="1"/>
        <v>13</v>
      </c>
      <c r="G17" s="10" t="s">
        <v>48</v>
      </c>
      <c r="J17" s="9">
        <f t="shared" si="2"/>
        <v>13</v>
      </c>
      <c r="K17" s="10" t="s">
        <v>49</v>
      </c>
      <c r="N17" s="9">
        <f t="shared" si="3"/>
        <v>13</v>
      </c>
      <c r="O17" s="24" t="s">
        <v>162</v>
      </c>
      <c r="Q17" s="9">
        <f t="shared" si="4"/>
        <v>13</v>
      </c>
      <c r="R17" s="10" t="s">
        <v>163</v>
      </c>
      <c r="T17" s="9">
        <f t="shared" si="5"/>
        <v>13</v>
      </c>
      <c r="U17" s="10" t="s">
        <v>163</v>
      </c>
    </row>
    <row r="18" spans="2:21" ht="15" x14ac:dyDescent="0.3">
      <c r="B18" s="9">
        <f t="shared" si="0"/>
        <v>14</v>
      </c>
      <c r="C18" s="10" t="s">
        <v>164</v>
      </c>
      <c r="F18" s="9">
        <f t="shared" si="1"/>
        <v>14</v>
      </c>
      <c r="G18" s="10" t="s">
        <v>50</v>
      </c>
      <c r="J18" s="9">
        <f t="shared" si="2"/>
        <v>14</v>
      </c>
      <c r="K18" s="10" t="s">
        <v>51</v>
      </c>
      <c r="N18" s="9">
        <f t="shared" si="3"/>
        <v>14</v>
      </c>
      <c r="O18" s="24" t="s">
        <v>165</v>
      </c>
      <c r="Q18" s="9">
        <f t="shared" si="4"/>
        <v>14</v>
      </c>
      <c r="R18" s="10" t="s">
        <v>166</v>
      </c>
      <c r="T18" s="9">
        <f t="shared" si="5"/>
        <v>14</v>
      </c>
      <c r="U18" s="10" t="s">
        <v>166</v>
      </c>
    </row>
    <row r="19" spans="2:21" ht="15" x14ac:dyDescent="0.3">
      <c r="B19" s="9">
        <f t="shared" si="0"/>
        <v>15</v>
      </c>
      <c r="C19" s="10" t="s">
        <v>167</v>
      </c>
      <c r="F19" s="9">
        <f t="shared" si="1"/>
        <v>15</v>
      </c>
      <c r="G19" s="10" t="s">
        <v>52</v>
      </c>
      <c r="J19" s="9">
        <f t="shared" si="2"/>
        <v>15</v>
      </c>
      <c r="K19" s="10" t="s">
        <v>53</v>
      </c>
      <c r="N19" s="9">
        <f t="shared" si="3"/>
        <v>15</v>
      </c>
      <c r="O19" s="24" t="s">
        <v>168</v>
      </c>
      <c r="Q19" s="9">
        <f t="shared" si="4"/>
        <v>15</v>
      </c>
      <c r="R19" s="10" t="s">
        <v>169</v>
      </c>
      <c r="T19" s="9">
        <f t="shared" si="5"/>
        <v>15</v>
      </c>
      <c r="U19" s="10" t="s">
        <v>169</v>
      </c>
    </row>
    <row r="20" spans="2:21" ht="15" x14ac:dyDescent="0.3">
      <c r="B20" s="9" t="s">
        <v>12</v>
      </c>
      <c r="C20">
        <f>SUBTOTAL(103,tbInvoiceNO[Figure])</f>
        <v>15</v>
      </c>
      <c r="F20" s="9">
        <f t="shared" si="1"/>
        <v>16</v>
      </c>
      <c r="G20" s="10" t="s">
        <v>54</v>
      </c>
      <c r="J20" s="9">
        <f t="shared" si="2"/>
        <v>16</v>
      </c>
      <c r="K20" s="10" t="s">
        <v>55</v>
      </c>
      <c r="N20" s="9">
        <f t="shared" si="3"/>
        <v>16</v>
      </c>
      <c r="O20" s="24" t="s">
        <v>170</v>
      </c>
      <c r="Q20" s="9">
        <f t="shared" si="4"/>
        <v>16</v>
      </c>
      <c r="R20" s="10" t="s">
        <v>171</v>
      </c>
      <c r="T20" s="9">
        <f t="shared" si="5"/>
        <v>16</v>
      </c>
      <c r="U20" s="10" t="s">
        <v>171</v>
      </c>
    </row>
    <row r="21" spans="2:21" ht="15" x14ac:dyDescent="0.3">
      <c r="F21" s="9">
        <f t="shared" si="1"/>
        <v>17</v>
      </c>
      <c r="G21" s="10" t="s">
        <v>56</v>
      </c>
      <c r="J21" s="9">
        <f t="shared" si="2"/>
        <v>17</v>
      </c>
      <c r="K21" s="10" t="s">
        <v>57</v>
      </c>
      <c r="N21" s="9">
        <f t="shared" si="3"/>
        <v>17</v>
      </c>
      <c r="O21" s="24" t="s">
        <v>172</v>
      </c>
      <c r="Q21" s="9">
        <f t="shared" si="4"/>
        <v>17</v>
      </c>
      <c r="R21" s="10" t="s">
        <v>173</v>
      </c>
      <c r="T21" s="9">
        <f t="shared" si="5"/>
        <v>17</v>
      </c>
      <c r="U21" s="10" t="s">
        <v>173</v>
      </c>
    </row>
    <row r="22" spans="2:21" ht="15.6" thickBot="1" x14ac:dyDescent="0.35">
      <c r="B22" s="41" t="s">
        <v>4</v>
      </c>
      <c r="C22" s="42"/>
      <c r="F22" s="9">
        <f t="shared" si="1"/>
        <v>18</v>
      </c>
      <c r="G22" s="10" t="s">
        <v>58</v>
      </c>
      <c r="J22" s="9">
        <f t="shared" si="2"/>
        <v>18</v>
      </c>
      <c r="K22" s="10" t="s">
        <v>59</v>
      </c>
      <c r="N22" s="9">
        <f t="shared" si="3"/>
        <v>18</v>
      </c>
      <c r="O22" s="24" t="s">
        <v>148</v>
      </c>
      <c r="Q22" s="9">
        <f t="shared" si="4"/>
        <v>18</v>
      </c>
      <c r="R22" s="10" t="s">
        <v>174</v>
      </c>
      <c r="T22" s="9">
        <f t="shared" si="5"/>
        <v>18</v>
      </c>
      <c r="U22" s="10" t="s">
        <v>174</v>
      </c>
    </row>
    <row r="23" spans="2:21" ht="15.6" thickTop="1" x14ac:dyDescent="0.3">
      <c r="B23" s="1" t="s">
        <v>124</v>
      </c>
      <c r="C23" s="1" t="s">
        <v>125</v>
      </c>
      <c r="F23" s="9">
        <f t="shared" si="1"/>
        <v>19</v>
      </c>
      <c r="G23" s="10" t="s">
        <v>58</v>
      </c>
      <c r="J23" s="9">
        <f t="shared" si="2"/>
        <v>19</v>
      </c>
      <c r="K23" s="10" t="s">
        <v>60</v>
      </c>
      <c r="N23" s="9">
        <f t="shared" si="3"/>
        <v>19</v>
      </c>
      <c r="O23" s="24" t="s">
        <v>175</v>
      </c>
      <c r="Q23" s="9">
        <f t="shared" si="4"/>
        <v>19</v>
      </c>
      <c r="R23" s="10" t="s">
        <v>176</v>
      </c>
      <c r="T23" s="9">
        <f t="shared" si="5"/>
        <v>19</v>
      </c>
      <c r="U23" s="10" t="s">
        <v>176</v>
      </c>
    </row>
    <row r="24" spans="2:21" ht="15" x14ac:dyDescent="0.3">
      <c r="B24" s="9">
        <f t="shared" ref="B24:B38" si="6">ROW()-23</f>
        <v>1</v>
      </c>
      <c r="C24" s="10" t="s">
        <v>177</v>
      </c>
      <c r="F24" s="9">
        <f t="shared" si="1"/>
        <v>20</v>
      </c>
      <c r="G24" s="10" t="s">
        <v>61</v>
      </c>
      <c r="J24" s="9">
        <f t="shared" si="2"/>
        <v>20</v>
      </c>
      <c r="K24" s="10" t="s">
        <v>62</v>
      </c>
      <c r="N24" s="9">
        <f t="shared" si="3"/>
        <v>20</v>
      </c>
      <c r="O24" s="24" t="s">
        <v>178</v>
      </c>
      <c r="Q24" s="9">
        <f t="shared" si="4"/>
        <v>20</v>
      </c>
      <c r="R24" s="10" t="s">
        <v>179</v>
      </c>
      <c r="T24" s="9">
        <f t="shared" si="5"/>
        <v>20</v>
      </c>
      <c r="U24" s="10" t="s">
        <v>179</v>
      </c>
    </row>
    <row r="25" spans="2:21" ht="15" x14ac:dyDescent="0.3">
      <c r="B25" s="9">
        <f t="shared" si="6"/>
        <v>2</v>
      </c>
      <c r="C25" s="10" t="s">
        <v>180</v>
      </c>
      <c r="F25" s="9">
        <f t="shared" si="1"/>
        <v>21</v>
      </c>
      <c r="G25" s="10" t="s">
        <v>63</v>
      </c>
      <c r="J25" s="9">
        <f t="shared" si="2"/>
        <v>21</v>
      </c>
      <c r="K25" s="10" t="s">
        <v>64</v>
      </c>
      <c r="N25" s="9">
        <f t="shared" si="3"/>
        <v>21</v>
      </c>
      <c r="O25" s="24" t="s">
        <v>181</v>
      </c>
      <c r="Q25" s="9" t="s">
        <v>12</v>
      </c>
      <c r="R25">
        <f>SUBTOTAL(103,tbContactDetails[Figure])</f>
        <v>20</v>
      </c>
      <c r="T25" s="9" t="s">
        <v>12</v>
      </c>
      <c r="U25">
        <f>SUBTOTAL(103,tbSenders_ContactDetails[Figure])</f>
        <v>20</v>
      </c>
    </row>
    <row r="26" spans="2:21" ht="15" x14ac:dyDescent="0.3">
      <c r="B26" s="9">
        <f t="shared" si="6"/>
        <v>3</v>
      </c>
      <c r="C26" s="10" t="s">
        <v>182</v>
      </c>
      <c r="F26" s="9">
        <f t="shared" si="1"/>
        <v>22</v>
      </c>
      <c r="G26" s="10" t="s">
        <v>65</v>
      </c>
      <c r="J26" s="9">
        <f t="shared" si="2"/>
        <v>22</v>
      </c>
      <c r="K26" s="10" t="s">
        <v>66</v>
      </c>
      <c r="N26" s="9">
        <f t="shared" si="3"/>
        <v>22</v>
      </c>
      <c r="O26" s="24" t="s">
        <v>172</v>
      </c>
    </row>
    <row r="27" spans="2:21" ht="15.6" thickBot="1" x14ac:dyDescent="0.35">
      <c r="B27" s="9">
        <f t="shared" si="6"/>
        <v>4</v>
      </c>
      <c r="C27" s="10" t="s">
        <v>183</v>
      </c>
      <c r="F27" s="9">
        <f t="shared" si="1"/>
        <v>23</v>
      </c>
      <c r="G27" s="10" t="s">
        <v>67</v>
      </c>
      <c r="J27" s="9">
        <f t="shared" si="2"/>
        <v>23</v>
      </c>
      <c r="K27" s="10" t="s">
        <v>68</v>
      </c>
      <c r="N27" s="9">
        <f t="shared" si="3"/>
        <v>23</v>
      </c>
      <c r="O27" s="12" t="s">
        <v>151</v>
      </c>
      <c r="R27" s="41" t="s">
        <v>184</v>
      </c>
      <c r="S27" s="42"/>
    </row>
    <row r="28" spans="2:21" ht="15.6" thickTop="1" x14ac:dyDescent="0.3">
      <c r="B28" s="9">
        <f t="shared" si="6"/>
        <v>5</v>
      </c>
      <c r="C28" s="10" t="s">
        <v>185</v>
      </c>
      <c r="F28" s="9">
        <f t="shared" si="1"/>
        <v>24</v>
      </c>
      <c r="G28" s="10" t="s">
        <v>69</v>
      </c>
      <c r="J28" s="9">
        <f t="shared" si="2"/>
        <v>24</v>
      </c>
      <c r="K28" t="s">
        <v>70</v>
      </c>
      <c r="N28" s="9">
        <f t="shared" si="3"/>
        <v>24</v>
      </c>
      <c r="O28" s="12" t="s">
        <v>157</v>
      </c>
      <c r="R28" s="1" t="s">
        <v>124</v>
      </c>
      <c r="S28" s="1" t="s">
        <v>125</v>
      </c>
    </row>
    <row r="29" spans="2:21" x14ac:dyDescent="0.3">
      <c r="B29" s="9">
        <f t="shared" si="6"/>
        <v>6</v>
      </c>
      <c r="C29" s="10" t="s">
        <v>186</v>
      </c>
      <c r="F29" s="9">
        <f t="shared" si="1"/>
        <v>25</v>
      </c>
      <c r="G29" s="10" t="s">
        <v>71</v>
      </c>
      <c r="J29" s="9">
        <f t="shared" si="2"/>
        <v>25</v>
      </c>
      <c r="K29" t="s">
        <v>72</v>
      </c>
      <c r="N29" s="9" t="s">
        <v>12</v>
      </c>
      <c r="O29">
        <f>SUBTOTAL(103,tbDate[Figure])</f>
        <v>24</v>
      </c>
      <c r="R29" s="9">
        <f t="shared" ref="R29:R35" si="7">ROW()-28</f>
        <v>1</v>
      </c>
      <c r="S29" s="22" t="s">
        <v>88</v>
      </c>
    </row>
    <row r="30" spans="2:21" ht="15" thickBot="1" x14ac:dyDescent="0.35">
      <c r="B30" s="9">
        <f t="shared" si="6"/>
        <v>7</v>
      </c>
      <c r="C30" s="10" t="s">
        <v>187</v>
      </c>
      <c r="F30" s="9">
        <f t="shared" si="1"/>
        <v>26</v>
      </c>
      <c r="G30" t="s">
        <v>73</v>
      </c>
      <c r="J30" s="9">
        <f t="shared" si="2"/>
        <v>26</v>
      </c>
      <c r="K30" s="10" t="s">
        <v>74</v>
      </c>
      <c r="R30" s="9">
        <f t="shared" si="7"/>
        <v>2</v>
      </c>
      <c r="S30" s="22" t="s">
        <v>188</v>
      </c>
    </row>
    <row r="31" spans="2:21" ht="15.6" thickTop="1" thickBot="1" x14ac:dyDescent="0.35">
      <c r="B31" s="9">
        <f t="shared" si="6"/>
        <v>8</v>
      </c>
      <c r="C31" s="10" t="s">
        <v>189</v>
      </c>
      <c r="F31" s="9">
        <f t="shared" si="1"/>
        <v>27</v>
      </c>
      <c r="G31" t="s">
        <v>75</v>
      </c>
      <c r="J31" s="9">
        <f t="shared" si="2"/>
        <v>27</v>
      </c>
      <c r="K31" t="s">
        <v>76</v>
      </c>
      <c r="N31" s="43" t="s">
        <v>85</v>
      </c>
      <c r="O31" s="44"/>
      <c r="R31" s="9">
        <f t="shared" si="7"/>
        <v>3</v>
      </c>
      <c r="S31" s="22" t="s">
        <v>190</v>
      </c>
    </row>
    <row r="32" spans="2:21" ht="15" thickTop="1" x14ac:dyDescent="0.3">
      <c r="B32" s="9">
        <f t="shared" si="6"/>
        <v>9</v>
      </c>
      <c r="C32" s="10" t="s">
        <v>191</v>
      </c>
      <c r="F32" s="9">
        <f t="shared" si="1"/>
        <v>28</v>
      </c>
      <c r="G32" s="10" t="s">
        <v>77</v>
      </c>
      <c r="J32" s="9">
        <f t="shared" si="2"/>
        <v>28</v>
      </c>
      <c r="K32" s="10" t="s">
        <v>78</v>
      </c>
      <c r="N32" s="1" t="s">
        <v>124</v>
      </c>
      <c r="O32" s="1" t="s">
        <v>125</v>
      </c>
      <c r="R32" s="9">
        <f t="shared" si="7"/>
        <v>4</v>
      </c>
      <c r="S32" s="22" t="s">
        <v>192</v>
      </c>
    </row>
    <row r="33" spans="2:19" x14ac:dyDescent="0.3">
      <c r="B33" s="9">
        <f t="shared" si="6"/>
        <v>10</v>
      </c>
      <c r="C33" s="10" t="s">
        <v>193</v>
      </c>
      <c r="F33" s="9">
        <f t="shared" si="1"/>
        <v>29</v>
      </c>
      <c r="G33" s="10" t="s">
        <v>79</v>
      </c>
      <c r="J33" s="9">
        <f t="shared" si="2"/>
        <v>29</v>
      </c>
      <c r="K33" s="10" t="s">
        <v>80</v>
      </c>
      <c r="N33" s="9">
        <v>1</v>
      </c>
      <c r="O33" s="10" t="s">
        <v>194</v>
      </c>
      <c r="R33" s="9">
        <f t="shared" si="7"/>
        <v>5</v>
      </c>
      <c r="S33" s="22" t="s">
        <v>195</v>
      </c>
    </row>
    <row r="34" spans="2:19" x14ac:dyDescent="0.3">
      <c r="B34" s="9">
        <f t="shared" si="6"/>
        <v>11</v>
      </c>
      <c r="C34" s="10" t="s">
        <v>196</v>
      </c>
      <c r="F34" s="9">
        <f t="shared" si="1"/>
        <v>30</v>
      </c>
      <c r="G34" t="s">
        <v>81</v>
      </c>
      <c r="J34" s="9">
        <f t="shared" si="2"/>
        <v>30</v>
      </c>
      <c r="K34" s="10" t="s">
        <v>82</v>
      </c>
      <c r="N34" s="9">
        <v>2</v>
      </c>
      <c r="O34" s="10" t="s">
        <v>197</v>
      </c>
      <c r="R34" s="9">
        <f t="shared" si="7"/>
        <v>6</v>
      </c>
      <c r="S34" s="23" t="s">
        <v>198</v>
      </c>
    </row>
    <row r="35" spans="2:19" x14ac:dyDescent="0.3">
      <c r="B35" s="9">
        <f t="shared" si="6"/>
        <v>12</v>
      </c>
      <c r="C35" s="10" t="s">
        <v>199</v>
      </c>
      <c r="F35" s="9">
        <f t="shared" si="1"/>
        <v>31</v>
      </c>
      <c r="G35" s="25" t="s">
        <v>83</v>
      </c>
      <c r="J35" s="9">
        <f t="shared" si="2"/>
        <v>31</v>
      </c>
      <c r="K35" s="25" t="s">
        <v>84</v>
      </c>
      <c r="N35" s="9">
        <v>3</v>
      </c>
      <c r="O35" s="10" t="s">
        <v>200</v>
      </c>
      <c r="R35" s="9">
        <f t="shared" si="7"/>
        <v>7</v>
      </c>
      <c r="S35" s="23" t="s">
        <v>201</v>
      </c>
    </row>
    <row r="36" spans="2:19" x14ac:dyDescent="0.3">
      <c r="B36" s="9">
        <f t="shared" si="6"/>
        <v>13</v>
      </c>
      <c r="C36" s="10" t="s">
        <v>202</v>
      </c>
      <c r="F36" s="9">
        <f t="shared" si="1"/>
        <v>32</v>
      </c>
      <c r="G36" t="s">
        <v>239</v>
      </c>
      <c r="J36" s="9">
        <f t="shared" ref="J36:J56" si="8">ROW()-4</f>
        <v>32</v>
      </c>
      <c r="K36" t="s">
        <v>326</v>
      </c>
      <c r="N36" s="9">
        <v>4</v>
      </c>
      <c r="O36" s="10" t="s">
        <v>203</v>
      </c>
      <c r="R36" s="9" t="s">
        <v>12</v>
      </c>
      <c r="S36">
        <f>SUBTOTAL(103,tbBank_Names[Figure])</f>
        <v>7</v>
      </c>
    </row>
    <row r="37" spans="2:19" x14ac:dyDescent="0.3">
      <c r="B37" s="9">
        <f t="shared" si="6"/>
        <v>14</v>
      </c>
      <c r="C37" s="10" t="s">
        <v>204</v>
      </c>
      <c r="F37" s="9">
        <f t="shared" si="1"/>
        <v>33</v>
      </c>
      <c r="G37" t="s">
        <v>240</v>
      </c>
      <c r="J37" s="9">
        <f t="shared" si="8"/>
        <v>33</v>
      </c>
      <c r="K37" t="s">
        <v>327</v>
      </c>
      <c r="N37" s="9">
        <v>5</v>
      </c>
      <c r="O37" s="10" t="s">
        <v>205</v>
      </c>
    </row>
    <row r="38" spans="2:19" x14ac:dyDescent="0.3">
      <c r="B38" s="9">
        <f t="shared" si="6"/>
        <v>15</v>
      </c>
      <c r="C38" s="10" t="s">
        <v>206</v>
      </c>
      <c r="F38" s="9">
        <f t="shared" si="1"/>
        <v>34</v>
      </c>
      <c r="G38" t="s">
        <v>241</v>
      </c>
      <c r="J38" s="9">
        <f t="shared" si="8"/>
        <v>34</v>
      </c>
      <c r="K38" t="s">
        <v>328</v>
      </c>
      <c r="N38" s="9" t="s">
        <v>12</v>
      </c>
      <c r="O38">
        <f>SUBTOTAL(103,tbCurrency[Figure])</f>
        <v>5</v>
      </c>
    </row>
    <row r="39" spans="2:19" x14ac:dyDescent="0.3">
      <c r="B39" s="9" t="s">
        <v>12</v>
      </c>
      <c r="C39">
        <f>SUBTOTAL(103,tbPONumbers[Figure])</f>
        <v>15</v>
      </c>
      <c r="F39" s="9">
        <f t="shared" si="1"/>
        <v>35</v>
      </c>
      <c r="G39" t="s">
        <v>242</v>
      </c>
      <c r="J39" s="9">
        <f t="shared" si="8"/>
        <v>35</v>
      </c>
      <c r="K39" t="s">
        <v>329</v>
      </c>
    </row>
    <row r="40" spans="2:19" x14ac:dyDescent="0.3">
      <c r="F40" s="9">
        <f t="shared" si="1"/>
        <v>36</v>
      </c>
      <c r="G40" t="s">
        <v>243</v>
      </c>
      <c r="J40" s="9">
        <f t="shared" si="8"/>
        <v>36</v>
      </c>
      <c r="K40" t="s">
        <v>330</v>
      </c>
    </row>
    <row r="41" spans="2:19" ht="15" thickBot="1" x14ac:dyDescent="0.35">
      <c r="B41" s="41" t="s">
        <v>207</v>
      </c>
      <c r="C41" s="42"/>
      <c r="F41" s="9">
        <f t="shared" si="1"/>
        <v>37</v>
      </c>
      <c r="G41" t="s">
        <v>244</v>
      </c>
      <c r="J41" s="9">
        <f t="shared" si="8"/>
        <v>37</v>
      </c>
      <c r="K41" t="s">
        <v>331</v>
      </c>
    </row>
    <row r="42" spans="2:19" ht="15.6" thickTop="1" thickBot="1" x14ac:dyDescent="0.35">
      <c r="B42" s="1" t="s">
        <v>124</v>
      </c>
      <c r="C42" s="1" t="s">
        <v>125</v>
      </c>
      <c r="F42" s="9">
        <f t="shared" si="1"/>
        <v>38</v>
      </c>
      <c r="G42" t="s">
        <v>245</v>
      </c>
      <c r="J42" s="9">
        <f t="shared" si="8"/>
        <v>38</v>
      </c>
      <c r="K42" t="s">
        <v>332</v>
      </c>
      <c r="M42" s="43" t="s">
        <v>237</v>
      </c>
      <c r="N42" s="44"/>
      <c r="P42" s="43" t="s">
        <v>238</v>
      </c>
      <c r="Q42" s="44"/>
    </row>
    <row r="43" spans="2:19" ht="15" thickTop="1" x14ac:dyDescent="0.3">
      <c r="B43" s="9">
        <f t="shared" ref="B43:B57" si="9">ROW()-42</f>
        <v>1</v>
      </c>
      <c r="C43" s="10" t="s">
        <v>209</v>
      </c>
      <c r="F43" s="9">
        <f t="shared" si="1"/>
        <v>39</v>
      </c>
      <c r="G43" t="s">
        <v>246</v>
      </c>
      <c r="J43" s="9">
        <f t="shared" si="8"/>
        <v>39</v>
      </c>
      <c r="K43" t="s">
        <v>333</v>
      </c>
      <c r="M43" s="1" t="s">
        <v>124</v>
      </c>
      <c r="N43" s="1" t="s">
        <v>125</v>
      </c>
      <c r="P43" s="1" t="s">
        <v>124</v>
      </c>
      <c r="Q43" s="1" t="s">
        <v>125</v>
      </c>
    </row>
    <row r="44" spans="2:19" x14ac:dyDescent="0.3">
      <c r="B44" s="9">
        <f t="shared" si="9"/>
        <v>2</v>
      </c>
      <c r="C44" s="10" t="s">
        <v>210</v>
      </c>
      <c r="F44" s="9">
        <f t="shared" si="1"/>
        <v>40</v>
      </c>
      <c r="G44" t="s">
        <v>247</v>
      </c>
      <c r="J44" s="9">
        <f t="shared" si="8"/>
        <v>40</v>
      </c>
      <c r="K44" t="s">
        <v>334</v>
      </c>
      <c r="M44" s="9">
        <v>1</v>
      </c>
      <c r="N44" s="10" t="s">
        <v>415</v>
      </c>
      <c r="P44" s="9">
        <v>1</v>
      </c>
      <c r="Q44" s="10" t="s">
        <v>427</v>
      </c>
    </row>
    <row r="45" spans="2:19" x14ac:dyDescent="0.3">
      <c r="B45" s="9">
        <f t="shared" si="9"/>
        <v>3</v>
      </c>
      <c r="C45" s="10" t="s">
        <v>211</v>
      </c>
      <c r="F45" s="9">
        <f t="shared" si="1"/>
        <v>41</v>
      </c>
      <c r="G45" t="s">
        <v>248</v>
      </c>
      <c r="J45" s="9">
        <f t="shared" si="8"/>
        <v>41</v>
      </c>
      <c r="K45" t="s">
        <v>335</v>
      </c>
      <c r="M45" s="9">
        <v>2</v>
      </c>
      <c r="N45" s="10" t="s">
        <v>416</v>
      </c>
      <c r="P45" s="9">
        <v>2</v>
      </c>
      <c r="Q45" s="10" t="s">
        <v>428</v>
      </c>
    </row>
    <row r="46" spans="2:19" x14ac:dyDescent="0.3">
      <c r="B46" s="9">
        <f t="shared" si="9"/>
        <v>4</v>
      </c>
      <c r="C46" s="10" t="s">
        <v>183</v>
      </c>
      <c r="F46" s="9">
        <f t="shared" si="1"/>
        <v>42</v>
      </c>
      <c r="G46" t="s">
        <v>249</v>
      </c>
      <c r="J46" s="9">
        <f t="shared" si="8"/>
        <v>42</v>
      </c>
      <c r="K46" t="s">
        <v>336</v>
      </c>
      <c r="M46" s="9">
        <v>3</v>
      </c>
      <c r="N46" s="10" t="s">
        <v>417</v>
      </c>
      <c r="P46" s="9">
        <v>3</v>
      </c>
      <c r="Q46" s="10" t="s">
        <v>429</v>
      </c>
    </row>
    <row r="47" spans="2:19" x14ac:dyDescent="0.3">
      <c r="B47" s="9">
        <f t="shared" si="9"/>
        <v>5</v>
      </c>
      <c r="C47" s="10" t="s">
        <v>212</v>
      </c>
      <c r="F47" s="9">
        <f t="shared" si="1"/>
        <v>43</v>
      </c>
      <c r="G47" t="s">
        <v>250</v>
      </c>
      <c r="J47" s="9">
        <f t="shared" si="8"/>
        <v>43</v>
      </c>
      <c r="K47" t="s">
        <v>337</v>
      </c>
      <c r="M47" s="9">
        <v>4</v>
      </c>
      <c r="N47" s="10" t="s">
        <v>418</v>
      </c>
      <c r="P47" s="9">
        <v>4</v>
      </c>
      <c r="Q47" s="10" t="s">
        <v>430</v>
      </c>
    </row>
    <row r="48" spans="2:19" x14ac:dyDescent="0.3">
      <c r="B48" s="9">
        <f t="shared" si="9"/>
        <v>6</v>
      </c>
      <c r="C48" s="10" t="s">
        <v>213</v>
      </c>
      <c r="F48" s="9">
        <f t="shared" si="1"/>
        <v>44</v>
      </c>
      <c r="G48" t="s">
        <v>251</v>
      </c>
      <c r="J48" s="9">
        <f t="shared" si="8"/>
        <v>44</v>
      </c>
      <c r="K48" t="s">
        <v>338</v>
      </c>
      <c r="M48" s="9">
        <v>5</v>
      </c>
      <c r="N48" s="10" t="s">
        <v>419</v>
      </c>
      <c r="P48" s="9">
        <v>5</v>
      </c>
      <c r="Q48" s="10" t="s">
        <v>431</v>
      </c>
    </row>
    <row r="49" spans="2:17" x14ac:dyDescent="0.3">
      <c r="B49" s="9">
        <f t="shared" si="9"/>
        <v>7</v>
      </c>
      <c r="C49" s="10" t="s">
        <v>214</v>
      </c>
      <c r="F49" s="9">
        <f t="shared" si="1"/>
        <v>45</v>
      </c>
      <c r="G49" t="s">
        <v>252</v>
      </c>
      <c r="J49" s="9">
        <f t="shared" si="8"/>
        <v>45</v>
      </c>
      <c r="K49" t="s">
        <v>339</v>
      </c>
      <c r="M49" s="9">
        <v>6</v>
      </c>
      <c r="N49" s="10" t="s">
        <v>420</v>
      </c>
      <c r="P49" s="9">
        <v>6</v>
      </c>
      <c r="Q49" s="10" t="s">
        <v>432</v>
      </c>
    </row>
    <row r="50" spans="2:17" x14ac:dyDescent="0.3">
      <c r="B50" s="9">
        <f t="shared" si="9"/>
        <v>8</v>
      </c>
      <c r="C50" s="10" t="s">
        <v>147</v>
      </c>
      <c r="F50" s="9">
        <f t="shared" si="1"/>
        <v>46</v>
      </c>
      <c r="G50" t="s">
        <v>253</v>
      </c>
      <c r="J50" s="9">
        <f t="shared" si="8"/>
        <v>46</v>
      </c>
      <c r="K50" t="s">
        <v>340</v>
      </c>
      <c r="M50" s="9">
        <v>7</v>
      </c>
      <c r="N50" s="10" t="s">
        <v>421</v>
      </c>
      <c r="P50" s="9">
        <v>7</v>
      </c>
      <c r="Q50" s="10" t="s">
        <v>433</v>
      </c>
    </row>
    <row r="51" spans="2:17" x14ac:dyDescent="0.3">
      <c r="B51" s="9">
        <f t="shared" si="9"/>
        <v>9</v>
      </c>
      <c r="C51" s="10" t="s">
        <v>215</v>
      </c>
      <c r="F51" s="9">
        <f t="shared" si="1"/>
        <v>47</v>
      </c>
      <c r="G51" t="s">
        <v>254</v>
      </c>
      <c r="J51" s="9">
        <f t="shared" si="8"/>
        <v>47</v>
      </c>
      <c r="K51" t="s">
        <v>341</v>
      </c>
      <c r="M51" s="9">
        <v>8</v>
      </c>
      <c r="N51" s="10" t="s">
        <v>422</v>
      </c>
      <c r="P51" s="9">
        <v>8</v>
      </c>
      <c r="Q51" s="10" t="s">
        <v>432</v>
      </c>
    </row>
    <row r="52" spans="2:17" x14ac:dyDescent="0.3">
      <c r="B52" s="9">
        <f t="shared" si="9"/>
        <v>10</v>
      </c>
      <c r="C52" s="10" t="s">
        <v>216</v>
      </c>
      <c r="F52" s="9">
        <f t="shared" si="1"/>
        <v>48</v>
      </c>
      <c r="G52" t="s">
        <v>255</v>
      </c>
      <c r="J52" s="9">
        <f t="shared" si="8"/>
        <v>48</v>
      </c>
      <c r="K52" t="s">
        <v>342</v>
      </c>
      <c r="M52" s="9">
        <v>9</v>
      </c>
      <c r="N52" s="10" t="s">
        <v>423</v>
      </c>
      <c r="P52" s="9">
        <v>9</v>
      </c>
      <c r="Q52" s="10" t="s">
        <v>434</v>
      </c>
    </row>
    <row r="53" spans="2:17" x14ac:dyDescent="0.3">
      <c r="B53" s="9">
        <f t="shared" si="9"/>
        <v>11</v>
      </c>
      <c r="C53" s="10" t="s">
        <v>217</v>
      </c>
      <c r="F53" s="9">
        <f t="shared" si="1"/>
        <v>49</v>
      </c>
      <c r="G53" t="s">
        <v>256</v>
      </c>
      <c r="J53" s="9">
        <f t="shared" si="8"/>
        <v>49</v>
      </c>
      <c r="K53" t="s">
        <v>343</v>
      </c>
      <c r="M53" s="9">
        <v>10</v>
      </c>
      <c r="N53" s="10" t="s">
        <v>424</v>
      </c>
      <c r="P53" s="9">
        <v>10</v>
      </c>
      <c r="Q53" s="10" t="s">
        <v>435</v>
      </c>
    </row>
    <row r="54" spans="2:17" x14ac:dyDescent="0.3">
      <c r="B54" s="9">
        <f t="shared" si="9"/>
        <v>12</v>
      </c>
      <c r="C54" s="10" t="s">
        <v>218</v>
      </c>
      <c r="F54" s="9">
        <f t="shared" si="1"/>
        <v>50</v>
      </c>
      <c r="G54" t="s">
        <v>257</v>
      </c>
      <c r="J54" s="9">
        <f t="shared" si="8"/>
        <v>50</v>
      </c>
      <c r="K54" t="s">
        <v>344</v>
      </c>
      <c r="M54" s="9">
        <v>11</v>
      </c>
      <c r="N54" s="10" t="s">
        <v>425</v>
      </c>
      <c r="P54" s="9">
        <v>11</v>
      </c>
      <c r="Q54" s="10" t="s">
        <v>436</v>
      </c>
    </row>
    <row r="55" spans="2:17" x14ac:dyDescent="0.3">
      <c r="B55" s="9">
        <f t="shared" si="9"/>
        <v>13</v>
      </c>
      <c r="C55" s="10" t="s">
        <v>219</v>
      </c>
      <c r="F55" s="9">
        <f t="shared" si="1"/>
        <v>51</v>
      </c>
      <c r="G55" t="s">
        <v>258</v>
      </c>
      <c r="J55" s="9">
        <f t="shared" si="8"/>
        <v>51</v>
      </c>
      <c r="K55" t="s">
        <v>345</v>
      </c>
      <c r="M55" s="9">
        <v>12</v>
      </c>
      <c r="N55" s="10" t="s">
        <v>426</v>
      </c>
      <c r="P55" s="9">
        <v>12</v>
      </c>
      <c r="Q55" s="10" t="s">
        <v>437</v>
      </c>
    </row>
    <row r="56" spans="2:17" x14ac:dyDescent="0.3">
      <c r="B56" s="9">
        <f t="shared" si="9"/>
        <v>14</v>
      </c>
      <c r="C56" s="10" t="s">
        <v>220</v>
      </c>
      <c r="F56" s="9">
        <f t="shared" si="1"/>
        <v>52</v>
      </c>
      <c r="G56" t="s">
        <v>259</v>
      </c>
      <c r="J56" s="9">
        <f t="shared" si="8"/>
        <v>52</v>
      </c>
      <c r="K56" t="s">
        <v>346</v>
      </c>
      <c r="M56" s="9"/>
      <c r="N56" s="10"/>
      <c r="P56" s="9" t="s">
        <v>12</v>
      </c>
      <c r="Q56">
        <f>SUBTOTAL(103,tbSReceiversAddress8[Figure])</f>
        <v>12</v>
      </c>
    </row>
    <row r="57" spans="2:17" x14ac:dyDescent="0.3">
      <c r="B57" s="9">
        <f t="shared" si="9"/>
        <v>15</v>
      </c>
      <c r="C57" s="10" t="s">
        <v>221</v>
      </c>
      <c r="F57" s="9">
        <f t="shared" si="1"/>
        <v>53</v>
      </c>
      <c r="G57" t="s">
        <v>260</v>
      </c>
      <c r="J57" s="9">
        <f t="shared" ref="J57:J59" si="10">ROW()-4</f>
        <v>53</v>
      </c>
      <c r="K57" t="s">
        <v>347</v>
      </c>
      <c r="M57" s="9"/>
      <c r="N57" s="10"/>
    </row>
    <row r="58" spans="2:17" x14ac:dyDescent="0.3">
      <c r="B58" s="9" t="s">
        <v>12</v>
      </c>
      <c r="C58">
        <f>SUBTOTAL(103,tbTaxNumb[Figure])</f>
        <v>15</v>
      </c>
      <c r="F58" s="9">
        <f t="shared" si="1"/>
        <v>54</v>
      </c>
      <c r="G58" t="s">
        <v>261</v>
      </c>
      <c r="J58" s="9">
        <f t="shared" si="10"/>
        <v>54</v>
      </c>
      <c r="K58" t="s">
        <v>348</v>
      </c>
      <c r="M58" s="9"/>
      <c r="N58" s="10"/>
    </row>
    <row r="59" spans="2:17" x14ac:dyDescent="0.3">
      <c r="F59" s="9">
        <f t="shared" si="1"/>
        <v>55</v>
      </c>
      <c r="G59" t="s">
        <v>262</v>
      </c>
      <c r="J59" s="9">
        <f t="shared" si="10"/>
        <v>55</v>
      </c>
      <c r="K59" t="s">
        <v>349</v>
      </c>
      <c r="M59" s="9"/>
      <c r="N59" s="10"/>
    </row>
    <row r="60" spans="2:17" ht="15" thickBot="1" x14ac:dyDescent="0.35">
      <c r="B60" s="41" t="s">
        <v>222</v>
      </c>
      <c r="C60" s="42"/>
      <c r="F60" s="9">
        <f t="shared" si="1"/>
        <v>56</v>
      </c>
      <c r="G60" t="s">
        <v>263</v>
      </c>
      <c r="J60" s="9">
        <f t="shared" ref="J60:J123" si="11">ROW()-4</f>
        <v>56</v>
      </c>
      <c r="K60" t="s">
        <v>350</v>
      </c>
      <c r="M60" s="9"/>
      <c r="N60" s="10"/>
    </row>
    <row r="61" spans="2:17" ht="15" thickTop="1" x14ac:dyDescent="0.3">
      <c r="B61" s="1" t="s">
        <v>124</v>
      </c>
      <c r="C61" s="1" t="s">
        <v>125</v>
      </c>
      <c r="F61" s="9">
        <f t="shared" si="1"/>
        <v>57</v>
      </c>
      <c r="G61" t="s">
        <v>264</v>
      </c>
      <c r="J61" s="9">
        <f t="shared" si="11"/>
        <v>57</v>
      </c>
      <c r="K61" t="s">
        <v>351</v>
      </c>
      <c r="M61" s="9"/>
      <c r="N61" s="10"/>
    </row>
    <row r="62" spans="2:17" x14ac:dyDescent="0.3">
      <c r="B62" s="9">
        <f t="shared" ref="B62:B76" si="12">ROW()-61</f>
        <v>1</v>
      </c>
      <c r="C62" s="10" t="s">
        <v>223</v>
      </c>
      <c r="F62" s="9">
        <f t="shared" si="1"/>
        <v>58</v>
      </c>
      <c r="G62" t="s">
        <v>265</v>
      </c>
      <c r="J62" s="9">
        <f t="shared" si="11"/>
        <v>58</v>
      </c>
      <c r="K62" t="s">
        <v>352</v>
      </c>
      <c r="M62" s="9"/>
      <c r="N62" s="10"/>
    </row>
    <row r="63" spans="2:17" x14ac:dyDescent="0.3">
      <c r="B63" s="9">
        <f t="shared" si="12"/>
        <v>2</v>
      </c>
      <c r="C63" s="10" t="s">
        <v>224</v>
      </c>
      <c r="F63" s="9">
        <f t="shared" si="1"/>
        <v>59</v>
      </c>
      <c r="G63" t="s">
        <v>266</v>
      </c>
      <c r="J63" s="9">
        <f t="shared" si="11"/>
        <v>59</v>
      </c>
      <c r="K63" t="s">
        <v>353</v>
      </c>
      <c r="M63" s="9"/>
      <c r="N63" s="10"/>
    </row>
    <row r="64" spans="2:17" x14ac:dyDescent="0.3">
      <c r="B64" s="9">
        <f t="shared" si="12"/>
        <v>3</v>
      </c>
      <c r="C64" s="10" t="s">
        <v>225</v>
      </c>
      <c r="F64" s="9">
        <f t="shared" si="1"/>
        <v>60</v>
      </c>
      <c r="G64" t="s">
        <v>267</v>
      </c>
      <c r="J64" s="9">
        <f t="shared" si="11"/>
        <v>60</v>
      </c>
      <c r="K64" t="s">
        <v>354</v>
      </c>
      <c r="M64" s="9"/>
      <c r="N64" s="10"/>
    </row>
    <row r="65" spans="2:20" x14ac:dyDescent="0.3">
      <c r="B65" s="9">
        <f t="shared" si="12"/>
        <v>4</v>
      </c>
      <c r="C65" s="10" t="s">
        <v>226</v>
      </c>
      <c r="F65" s="9">
        <f t="shared" si="1"/>
        <v>61</v>
      </c>
      <c r="G65" t="s">
        <v>268</v>
      </c>
      <c r="J65" s="9">
        <f t="shared" si="11"/>
        <v>61</v>
      </c>
      <c r="K65" t="s">
        <v>355</v>
      </c>
      <c r="M65" s="9"/>
      <c r="N65" s="10"/>
    </row>
    <row r="66" spans="2:20" ht="15" thickBot="1" x14ac:dyDescent="0.35">
      <c r="B66" s="9">
        <f t="shared" si="12"/>
        <v>5</v>
      </c>
      <c r="C66" s="10" t="s">
        <v>183</v>
      </c>
      <c r="F66" s="9">
        <f t="shared" si="1"/>
        <v>62</v>
      </c>
      <c r="G66" t="s">
        <v>269</v>
      </c>
      <c r="J66" s="9">
        <f t="shared" si="11"/>
        <v>62</v>
      </c>
      <c r="K66" t="s">
        <v>356</v>
      </c>
      <c r="M66" s="9"/>
      <c r="N66" s="10"/>
      <c r="Q66" s="41" t="s">
        <v>208</v>
      </c>
      <c r="R66" s="42"/>
    </row>
    <row r="67" spans="2:20" ht="15" thickTop="1" x14ac:dyDescent="0.3">
      <c r="B67" s="9">
        <f t="shared" si="12"/>
        <v>6</v>
      </c>
      <c r="C67" s="10" t="s">
        <v>227</v>
      </c>
      <c r="F67" s="9">
        <f t="shared" si="1"/>
        <v>63</v>
      </c>
      <c r="G67" t="s">
        <v>270</v>
      </c>
      <c r="J67" s="9">
        <f t="shared" si="11"/>
        <v>63</v>
      </c>
      <c r="K67" t="s">
        <v>357</v>
      </c>
      <c r="M67" s="9"/>
      <c r="N67" s="10"/>
      <c r="Q67" s="1" t="s">
        <v>124</v>
      </c>
      <c r="R67" s="1" t="s">
        <v>125</v>
      </c>
      <c r="S67" s="1" t="s">
        <v>21</v>
      </c>
      <c r="T67" s="1" t="s">
        <v>20</v>
      </c>
    </row>
    <row r="68" spans="2:20" x14ac:dyDescent="0.3">
      <c r="B68" s="9">
        <f t="shared" si="12"/>
        <v>7</v>
      </c>
      <c r="C68" s="10" t="s">
        <v>228</v>
      </c>
      <c r="F68" s="9">
        <f t="shared" si="1"/>
        <v>64</v>
      </c>
      <c r="G68" t="s">
        <v>271</v>
      </c>
      <c r="J68" s="9">
        <f t="shared" si="11"/>
        <v>64</v>
      </c>
      <c r="K68" t="s">
        <v>358</v>
      </c>
      <c r="M68" s="9"/>
      <c r="N68" s="10"/>
      <c r="Q68" s="9">
        <f t="shared" ref="Q68:Q73" si="13">ROW()-43</f>
        <v>25</v>
      </c>
      <c r="R68" s="16" t="e" vm="6">
        <v>#VALUE!</v>
      </c>
      <c r="S68" s="29" cm="1">
        <f t="array" ref="S68">_FV(tbCurrencyExchange[[#This Row],[Figure]],"Price")</f>
        <v>5.4280000000000002E-2</v>
      </c>
      <c r="T68" s="29" cm="1">
        <f t="array" ref="T68">_FV(tbCurrencyExchange[[#This Row],[Figure]],"Change")</f>
        <v>1.1E-4</v>
      </c>
    </row>
    <row r="69" spans="2:20" x14ac:dyDescent="0.3">
      <c r="B69" s="9">
        <f t="shared" si="12"/>
        <v>8</v>
      </c>
      <c r="C69" s="10" t="s">
        <v>189</v>
      </c>
      <c r="F69" s="9">
        <f t="shared" si="1"/>
        <v>65</v>
      </c>
      <c r="G69" t="s">
        <v>272</v>
      </c>
      <c r="J69" s="9">
        <f t="shared" si="11"/>
        <v>65</v>
      </c>
      <c r="K69" t="s">
        <v>359</v>
      </c>
      <c r="M69" s="9"/>
      <c r="N69" s="10"/>
      <c r="Q69" s="9">
        <f t="shared" si="13"/>
        <v>26</v>
      </c>
      <c r="R69" s="16" t="e" vm="3">
        <v>#VALUE!</v>
      </c>
      <c r="S69" s="31" cm="1">
        <f t="array" ref="S69">_FV(tbCurrencyExchange[[#This Row],[Figure]],"Price")</f>
        <v>18.412099999999999</v>
      </c>
      <c r="T69" s="31" cm="1">
        <f t="array" ref="T69">_FV(tbCurrencyExchange[[#This Row],[Figure]],"Change")</f>
        <v>-3.2899999999999999E-2</v>
      </c>
    </row>
    <row r="70" spans="2:20" x14ac:dyDescent="0.3">
      <c r="B70" s="9">
        <f t="shared" si="12"/>
        <v>9</v>
      </c>
      <c r="C70" s="10" t="s">
        <v>229</v>
      </c>
      <c r="F70" s="9">
        <f t="shared" ref="F70:F126" si="14">ROW()-4</f>
        <v>66</v>
      </c>
      <c r="G70" t="s">
        <v>273</v>
      </c>
      <c r="J70" s="9">
        <f t="shared" si="11"/>
        <v>66</v>
      </c>
      <c r="K70" t="s">
        <v>360</v>
      </c>
      <c r="M70" s="9"/>
      <c r="N70" s="10"/>
      <c r="Q70" s="9">
        <f t="shared" si="13"/>
        <v>27</v>
      </c>
      <c r="R70" s="16" t="e" vm="1">
        <v>#VALUE!</v>
      </c>
      <c r="S70" s="31" cm="1">
        <f t="array" ref="S70">_FV(tbCurrencyExchange[[#This Row],[Figure]],"Price")</f>
        <v>19.8337</v>
      </c>
      <c r="T70" s="31" cm="1">
        <f t="array" ref="T70">_FV(tbCurrencyExchange[[#This Row],[Figure]],"Change")</f>
        <v>-2.9700000000000001E-2</v>
      </c>
    </row>
    <row r="71" spans="2:20" x14ac:dyDescent="0.3">
      <c r="B71" s="9">
        <f t="shared" si="12"/>
        <v>10</v>
      </c>
      <c r="C71" s="10" t="s">
        <v>230</v>
      </c>
      <c r="F71" s="9">
        <f t="shared" si="14"/>
        <v>67</v>
      </c>
      <c r="G71" t="s">
        <v>274</v>
      </c>
      <c r="J71" s="9">
        <f t="shared" si="11"/>
        <v>67</v>
      </c>
      <c r="K71" t="s">
        <v>361</v>
      </c>
      <c r="M71" s="9"/>
      <c r="N71" s="10"/>
      <c r="Q71" s="9">
        <f t="shared" si="13"/>
        <v>28</v>
      </c>
      <c r="R71" s="16" t="e" vm="4">
        <v>#VALUE!</v>
      </c>
      <c r="S71" s="33" cm="1">
        <f t="array" ref="S71">_FV(tbCurrencyExchange[[#This Row],[Figure]],"Price")</f>
        <v>5.04E-2</v>
      </c>
      <c r="T71" s="33" cm="1">
        <f t="array" ref="T71">_FV(tbCurrencyExchange[[#This Row],[Figure]],"Change")</f>
        <v>1E-4</v>
      </c>
    </row>
    <row r="72" spans="2:20" x14ac:dyDescent="0.3">
      <c r="B72" s="9">
        <f t="shared" si="12"/>
        <v>11</v>
      </c>
      <c r="C72" s="10" t="s">
        <v>231</v>
      </c>
      <c r="F72" s="9">
        <f t="shared" si="14"/>
        <v>68</v>
      </c>
      <c r="G72" t="s">
        <v>275</v>
      </c>
      <c r="J72" s="9">
        <f t="shared" si="11"/>
        <v>68</v>
      </c>
      <c r="K72" t="s">
        <v>362</v>
      </c>
      <c r="M72" s="9"/>
      <c r="N72" s="10"/>
      <c r="Q72" s="9">
        <f t="shared" si="13"/>
        <v>29</v>
      </c>
      <c r="R72" s="16" t="e" vm="5">
        <v>#VALUE!</v>
      </c>
      <c r="S72" s="31" cm="1">
        <f t="array" ref="S72">_FV(tbCurrencyExchange[[#This Row],[Figure]],"Price")</f>
        <v>0.1182</v>
      </c>
      <c r="T72" s="31" cm="1">
        <f t="array" ref="T72">_FV(tbCurrencyExchange[[#This Row],[Figure]],"Change")</f>
        <v>-2.7700000000000001E-4</v>
      </c>
    </row>
    <row r="73" spans="2:20" x14ac:dyDescent="0.3">
      <c r="B73" s="9">
        <f t="shared" si="12"/>
        <v>12</v>
      </c>
      <c r="C73" s="10" t="s">
        <v>232</v>
      </c>
      <c r="F73" s="9">
        <f t="shared" si="14"/>
        <v>69</v>
      </c>
      <c r="G73" t="s">
        <v>276</v>
      </c>
      <c r="J73" s="9">
        <f t="shared" si="11"/>
        <v>69</v>
      </c>
      <c r="K73" t="s">
        <v>363</v>
      </c>
      <c r="M73" s="9"/>
      <c r="N73" s="10"/>
      <c r="Q73" s="9">
        <f t="shared" si="13"/>
        <v>30</v>
      </c>
      <c r="R73" s="16" t="e" vm="2">
        <v>#VALUE!</v>
      </c>
      <c r="S73" s="36" cm="1">
        <f t="array" ref="S73">_FV(tbCurrencyExchange[[#This Row],[Figure]],"Price")</f>
        <v>8.4596999999999998</v>
      </c>
      <c r="T73" s="36" cm="1">
        <f t="array" ref="T73">_FV(tbCurrencyExchange[[#This Row],[Figure]],"Change")</f>
        <v>2.4199999999999999E-2</v>
      </c>
    </row>
    <row r="74" spans="2:20" x14ac:dyDescent="0.3">
      <c r="B74" s="9">
        <f t="shared" si="12"/>
        <v>13</v>
      </c>
      <c r="C74" s="10" t="s">
        <v>219</v>
      </c>
      <c r="F74" s="9">
        <f t="shared" si="14"/>
        <v>70</v>
      </c>
      <c r="G74" t="s">
        <v>277</v>
      </c>
      <c r="J74" s="9">
        <f t="shared" si="11"/>
        <v>70</v>
      </c>
      <c r="K74" t="s">
        <v>364</v>
      </c>
      <c r="M74" s="9"/>
      <c r="N74" s="10"/>
      <c r="Q74" s="9" t="s">
        <v>12</v>
      </c>
      <c r="R74">
        <f>SUBTOTAL(103,tbCurrencyExchange[Figure])</f>
        <v>6</v>
      </c>
      <c r="S74">
        <f>SUBTOTAL(103,tbCurrencyExchange[Price])</f>
        <v>6</v>
      </c>
    </row>
    <row r="75" spans="2:20" x14ac:dyDescent="0.3">
      <c r="B75" s="9">
        <f t="shared" si="12"/>
        <v>14</v>
      </c>
      <c r="C75" s="10" t="s">
        <v>233</v>
      </c>
      <c r="F75" s="9">
        <f t="shared" si="14"/>
        <v>71</v>
      </c>
      <c r="G75" t="s">
        <v>246</v>
      </c>
      <c r="J75" s="9">
        <f t="shared" si="11"/>
        <v>71</v>
      </c>
      <c r="K75" t="s">
        <v>314</v>
      </c>
      <c r="M75" s="9"/>
      <c r="N75" s="10"/>
    </row>
    <row r="76" spans="2:20" x14ac:dyDescent="0.3">
      <c r="B76" s="9">
        <f t="shared" si="12"/>
        <v>15</v>
      </c>
      <c r="C76" s="10" t="s">
        <v>206</v>
      </c>
      <c r="F76" s="9">
        <f t="shared" si="14"/>
        <v>72</v>
      </c>
      <c r="G76" t="s">
        <v>278</v>
      </c>
      <c r="J76" s="9">
        <f t="shared" si="11"/>
        <v>72</v>
      </c>
      <c r="K76" t="s">
        <v>365</v>
      </c>
      <c r="M76" s="9"/>
      <c r="N76" s="10"/>
    </row>
    <row r="77" spans="2:20" x14ac:dyDescent="0.3">
      <c r="B77" s="9" t="s">
        <v>12</v>
      </c>
      <c r="C77">
        <f>SUBTOTAL(103,tbVAT_Numb[Figure])</f>
        <v>15</v>
      </c>
      <c r="F77" s="9">
        <f t="shared" si="14"/>
        <v>73</v>
      </c>
      <c r="G77" t="s">
        <v>279</v>
      </c>
      <c r="J77" s="9">
        <f t="shared" si="11"/>
        <v>73</v>
      </c>
      <c r="K77" t="s">
        <v>344</v>
      </c>
      <c r="M77" s="9"/>
      <c r="N77" s="10"/>
    </row>
    <row r="78" spans="2:20" x14ac:dyDescent="0.3">
      <c r="F78" s="9">
        <f t="shared" si="14"/>
        <v>74</v>
      </c>
      <c r="G78" t="s">
        <v>280</v>
      </c>
      <c r="J78" s="9">
        <f t="shared" si="11"/>
        <v>74</v>
      </c>
      <c r="K78" t="s">
        <v>366</v>
      </c>
      <c r="M78" s="9"/>
      <c r="N78" s="10"/>
    </row>
    <row r="79" spans="2:20" x14ac:dyDescent="0.3">
      <c r="F79" s="9">
        <f t="shared" si="14"/>
        <v>75</v>
      </c>
      <c r="G79" t="s">
        <v>281</v>
      </c>
      <c r="J79" s="9">
        <f t="shared" si="11"/>
        <v>75</v>
      </c>
      <c r="K79" t="s">
        <v>367</v>
      </c>
      <c r="M79" s="9"/>
      <c r="N79" s="10"/>
    </row>
    <row r="80" spans="2:20" x14ac:dyDescent="0.3">
      <c r="F80" s="9">
        <f t="shared" si="14"/>
        <v>76</v>
      </c>
      <c r="G80" t="s">
        <v>282</v>
      </c>
      <c r="J80" s="9">
        <f t="shared" si="11"/>
        <v>76</v>
      </c>
      <c r="K80" t="s">
        <v>368</v>
      </c>
      <c r="M80" s="9"/>
      <c r="N80" s="10"/>
    </row>
    <row r="81" spans="6:14" x14ac:dyDescent="0.3">
      <c r="F81" s="9">
        <f t="shared" si="14"/>
        <v>77</v>
      </c>
      <c r="G81" t="s">
        <v>283</v>
      </c>
      <c r="J81" s="9">
        <f t="shared" si="11"/>
        <v>77</v>
      </c>
      <c r="K81" t="s">
        <v>369</v>
      </c>
      <c r="M81" s="9"/>
      <c r="N81" s="10"/>
    </row>
    <row r="82" spans="6:14" x14ac:dyDescent="0.3">
      <c r="F82" s="9">
        <f t="shared" si="14"/>
        <v>78</v>
      </c>
      <c r="G82" t="s">
        <v>284</v>
      </c>
      <c r="J82" s="9">
        <f t="shared" si="11"/>
        <v>78</v>
      </c>
      <c r="K82" t="s">
        <v>370</v>
      </c>
      <c r="M82" s="9"/>
      <c r="N82" s="10"/>
    </row>
    <row r="83" spans="6:14" x14ac:dyDescent="0.3">
      <c r="F83" s="9">
        <f t="shared" si="14"/>
        <v>79</v>
      </c>
      <c r="G83" t="s">
        <v>285</v>
      </c>
      <c r="J83" s="9">
        <f t="shared" si="11"/>
        <v>79</v>
      </c>
      <c r="K83" t="s">
        <v>371</v>
      </c>
      <c r="M83" s="9"/>
      <c r="N83" s="10"/>
    </row>
    <row r="84" spans="6:14" x14ac:dyDescent="0.3">
      <c r="F84" s="9">
        <f t="shared" si="14"/>
        <v>80</v>
      </c>
      <c r="G84" t="s">
        <v>286</v>
      </c>
      <c r="J84" s="9">
        <f t="shared" si="11"/>
        <v>80</v>
      </c>
      <c r="K84" t="s">
        <v>372</v>
      </c>
      <c r="M84" s="9"/>
      <c r="N84" s="10"/>
    </row>
    <row r="85" spans="6:14" x14ac:dyDescent="0.3">
      <c r="F85" s="9">
        <f t="shared" si="14"/>
        <v>81</v>
      </c>
      <c r="G85" t="s">
        <v>287</v>
      </c>
      <c r="J85" s="9">
        <f t="shared" si="11"/>
        <v>81</v>
      </c>
      <c r="K85" t="s">
        <v>373</v>
      </c>
      <c r="M85" s="9"/>
      <c r="N85" s="10"/>
    </row>
    <row r="86" spans="6:14" x14ac:dyDescent="0.3">
      <c r="F86" s="9">
        <f t="shared" si="14"/>
        <v>82</v>
      </c>
      <c r="G86" t="s">
        <v>288</v>
      </c>
      <c r="J86" s="9">
        <f t="shared" si="11"/>
        <v>82</v>
      </c>
      <c r="K86" t="s">
        <v>374</v>
      </c>
      <c r="M86" s="9"/>
      <c r="N86" s="10"/>
    </row>
    <row r="87" spans="6:14" x14ac:dyDescent="0.3">
      <c r="F87" s="9">
        <f t="shared" si="14"/>
        <v>83</v>
      </c>
      <c r="G87" t="s">
        <v>83</v>
      </c>
      <c r="J87" s="9">
        <f t="shared" si="11"/>
        <v>83</v>
      </c>
      <c r="K87" t="s">
        <v>375</v>
      </c>
      <c r="M87" s="9"/>
      <c r="N87" s="10"/>
    </row>
    <row r="88" spans="6:14" x14ac:dyDescent="0.3">
      <c r="F88" s="9">
        <f t="shared" si="14"/>
        <v>84</v>
      </c>
      <c r="G88" t="s">
        <v>289</v>
      </c>
      <c r="J88" s="9">
        <f t="shared" si="11"/>
        <v>84</v>
      </c>
      <c r="K88" t="s">
        <v>376</v>
      </c>
      <c r="M88" s="9"/>
      <c r="N88" s="10"/>
    </row>
    <row r="89" spans="6:14" x14ac:dyDescent="0.3">
      <c r="F89" s="9">
        <f t="shared" si="14"/>
        <v>85</v>
      </c>
      <c r="G89" t="s">
        <v>290</v>
      </c>
      <c r="J89" s="9">
        <f t="shared" si="11"/>
        <v>85</v>
      </c>
      <c r="K89" t="s">
        <v>377</v>
      </c>
      <c r="M89" s="9"/>
      <c r="N89" s="10"/>
    </row>
    <row r="90" spans="6:14" x14ac:dyDescent="0.3">
      <c r="F90" s="9">
        <f t="shared" si="14"/>
        <v>86</v>
      </c>
      <c r="G90" t="s">
        <v>291</v>
      </c>
      <c r="J90" s="9">
        <f t="shared" si="11"/>
        <v>86</v>
      </c>
      <c r="K90" t="s">
        <v>378</v>
      </c>
      <c r="M90" s="9"/>
      <c r="N90" s="10"/>
    </row>
    <row r="91" spans="6:14" x14ac:dyDescent="0.3">
      <c r="F91" s="9">
        <f t="shared" si="14"/>
        <v>87</v>
      </c>
      <c r="G91" t="s">
        <v>292</v>
      </c>
      <c r="J91" s="9">
        <f t="shared" si="11"/>
        <v>87</v>
      </c>
      <c r="K91" t="s">
        <v>309</v>
      </c>
      <c r="M91" s="9"/>
      <c r="N91" s="10"/>
    </row>
    <row r="92" spans="6:14" x14ac:dyDescent="0.3">
      <c r="F92" s="9">
        <f t="shared" si="14"/>
        <v>88</v>
      </c>
      <c r="G92" t="s">
        <v>293</v>
      </c>
      <c r="J92" s="9">
        <f t="shared" si="11"/>
        <v>88</v>
      </c>
      <c r="K92" t="s">
        <v>379</v>
      </c>
      <c r="M92" s="9"/>
      <c r="N92" s="10"/>
    </row>
    <row r="93" spans="6:14" x14ac:dyDescent="0.3">
      <c r="F93" s="9">
        <f t="shared" si="14"/>
        <v>89</v>
      </c>
      <c r="G93" t="s">
        <v>294</v>
      </c>
      <c r="J93" s="9">
        <f t="shared" si="11"/>
        <v>89</v>
      </c>
      <c r="K93" t="s">
        <v>380</v>
      </c>
      <c r="M93" s="9"/>
      <c r="N93" s="10"/>
    </row>
    <row r="94" spans="6:14" x14ac:dyDescent="0.3">
      <c r="F94" s="9">
        <f t="shared" si="14"/>
        <v>90</v>
      </c>
      <c r="G94" t="s">
        <v>295</v>
      </c>
      <c r="J94" s="9">
        <f t="shared" si="11"/>
        <v>90</v>
      </c>
      <c r="K94" t="s">
        <v>381</v>
      </c>
      <c r="M94" s="9"/>
      <c r="N94" s="10"/>
    </row>
    <row r="95" spans="6:14" x14ac:dyDescent="0.3">
      <c r="F95" s="9">
        <f t="shared" si="14"/>
        <v>91</v>
      </c>
      <c r="G95" t="s">
        <v>296</v>
      </c>
      <c r="J95" s="9">
        <f t="shared" si="11"/>
        <v>91</v>
      </c>
      <c r="K95" t="s">
        <v>382</v>
      </c>
      <c r="M95" s="9"/>
      <c r="N95" s="10"/>
    </row>
    <row r="96" spans="6:14" x14ac:dyDescent="0.3">
      <c r="F96" s="9">
        <f t="shared" si="14"/>
        <v>92</v>
      </c>
      <c r="G96" t="s">
        <v>297</v>
      </c>
      <c r="J96" s="9">
        <f t="shared" si="11"/>
        <v>92</v>
      </c>
      <c r="K96" t="s">
        <v>383</v>
      </c>
      <c r="M96" s="9"/>
      <c r="N96" s="10"/>
    </row>
    <row r="97" spans="6:14" x14ac:dyDescent="0.3">
      <c r="F97" s="9">
        <f t="shared" si="14"/>
        <v>93</v>
      </c>
      <c r="G97" t="s">
        <v>298</v>
      </c>
      <c r="J97" s="9">
        <f t="shared" si="11"/>
        <v>93</v>
      </c>
      <c r="K97" t="s">
        <v>384</v>
      </c>
      <c r="M97" s="9"/>
      <c r="N97" s="10"/>
    </row>
    <row r="98" spans="6:14" x14ac:dyDescent="0.3">
      <c r="F98" s="9">
        <f t="shared" si="14"/>
        <v>94</v>
      </c>
      <c r="G98" t="s">
        <v>299</v>
      </c>
      <c r="J98" s="9">
        <f t="shared" si="11"/>
        <v>94</v>
      </c>
      <c r="K98" t="s">
        <v>385</v>
      </c>
      <c r="M98" s="9"/>
      <c r="N98" s="10"/>
    </row>
    <row r="99" spans="6:14" x14ac:dyDescent="0.3">
      <c r="F99" s="9">
        <f t="shared" si="14"/>
        <v>95</v>
      </c>
      <c r="G99" t="s">
        <v>71</v>
      </c>
      <c r="J99" s="9">
        <f t="shared" si="11"/>
        <v>95</v>
      </c>
      <c r="K99" t="s">
        <v>386</v>
      </c>
      <c r="M99" s="9"/>
      <c r="N99" s="10"/>
    </row>
    <row r="100" spans="6:14" x14ac:dyDescent="0.3">
      <c r="F100" s="9">
        <f t="shared" si="14"/>
        <v>96</v>
      </c>
      <c r="G100" t="s">
        <v>300</v>
      </c>
      <c r="J100" s="9">
        <f t="shared" si="11"/>
        <v>96</v>
      </c>
      <c r="K100" t="s">
        <v>387</v>
      </c>
      <c r="M100" s="9"/>
      <c r="N100" s="10"/>
    </row>
    <row r="101" spans="6:14" x14ac:dyDescent="0.3">
      <c r="F101" s="9">
        <f t="shared" si="14"/>
        <v>97</v>
      </c>
      <c r="G101" t="s">
        <v>84</v>
      </c>
      <c r="J101" s="9">
        <f t="shared" si="11"/>
        <v>97</v>
      </c>
      <c r="K101" t="s">
        <v>388</v>
      </c>
      <c r="M101" s="9"/>
      <c r="N101" s="10"/>
    </row>
    <row r="102" spans="6:14" x14ac:dyDescent="0.3">
      <c r="F102" s="9">
        <f t="shared" si="14"/>
        <v>98</v>
      </c>
      <c r="G102" t="s">
        <v>301</v>
      </c>
      <c r="J102" s="9">
        <f t="shared" si="11"/>
        <v>98</v>
      </c>
      <c r="K102" t="s">
        <v>389</v>
      </c>
      <c r="M102" s="9"/>
      <c r="N102" s="10"/>
    </row>
    <row r="103" spans="6:14" x14ac:dyDescent="0.3">
      <c r="F103" s="9">
        <f t="shared" si="14"/>
        <v>99</v>
      </c>
      <c r="G103" t="s">
        <v>302</v>
      </c>
      <c r="J103" s="9">
        <f t="shared" si="11"/>
        <v>99</v>
      </c>
      <c r="K103" t="s">
        <v>390</v>
      </c>
      <c r="M103" s="9"/>
      <c r="N103" s="10"/>
    </row>
    <row r="104" spans="6:14" x14ac:dyDescent="0.3">
      <c r="F104" s="9">
        <f t="shared" si="14"/>
        <v>100</v>
      </c>
      <c r="G104" t="s">
        <v>303</v>
      </c>
      <c r="J104" s="9">
        <f t="shared" si="11"/>
        <v>100</v>
      </c>
      <c r="K104" t="s">
        <v>391</v>
      </c>
      <c r="M104" s="9"/>
      <c r="N104" s="10"/>
    </row>
    <row r="105" spans="6:14" x14ac:dyDescent="0.3">
      <c r="F105" s="9">
        <f t="shared" si="14"/>
        <v>101</v>
      </c>
      <c r="G105" t="s">
        <v>304</v>
      </c>
      <c r="J105" s="9">
        <f t="shared" si="11"/>
        <v>101</v>
      </c>
      <c r="K105" t="s">
        <v>392</v>
      </c>
      <c r="M105" s="9"/>
      <c r="N105" s="10"/>
    </row>
    <row r="106" spans="6:14" x14ac:dyDescent="0.3">
      <c r="F106" s="9">
        <f t="shared" si="14"/>
        <v>102</v>
      </c>
      <c r="G106" t="s">
        <v>305</v>
      </c>
      <c r="J106" s="9">
        <f t="shared" si="11"/>
        <v>102</v>
      </c>
      <c r="K106" t="s">
        <v>393</v>
      </c>
      <c r="M106" s="9"/>
      <c r="N106" s="10"/>
    </row>
    <row r="107" spans="6:14" x14ac:dyDescent="0.3">
      <c r="F107" s="9">
        <f t="shared" si="14"/>
        <v>103</v>
      </c>
      <c r="G107" t="s">
        <v>306</v>
      </c>
      <c r="J107" s="9">
        <f t="shared" si="11"/>
        <v>103</v>
      </c>
      <c r="K107" t="s">
        <v>394</v>
      </c>
      <c r="M107" s="9" t="s">
        <v>12</v>
      </c>
      <c r="N107">
        <f>SUBTOTAL(103,tbSendersAddress[Figure])</f>
        <v>12</v>
      </c>
    </row>
    <row r="108" spans="6:14" x14ac:dyDescent="0.3">
      <c r="F108" s="9">
        <f t="shared" si="14"/>
        <v>104</v>
      </c>
      <c r="G108" t="s">
        <v>307</v>
      </c>
      <c r="J108" s="9">
        <f t="shared" si="11"/>
        <v>104</v>
      </c>
      <c r="K108" t="s">
        <v>395</v>
      </c>
    </row>
    <row r="109" spans="6:14" x14ac:dyDescent="0.3">
      <c r="F109" s="9">
        <f t="shared" si="14"/>
        <v>105</v>
      </c>
      <c r="G109" t="s">
        <v>308</v>
      </c>
      <c r="J109" s="9">
        <f t="shared" si="11"/>
        <v>105</v>
      </c>
      <c r="K109" t="s">
        <v>396</v>
      </c>
    </row>
    <row r="110" spans="6:14" x14ac:dyDescent="0.3">
      <c r="F110" s="9">
        <f t="shared" si="14"/>
        <v>106</v>
      </c>
      <c r="G110" t="s">
        <v>309</v>
      </c>
      <c r="J110" s="9">
        <f t="shared" si="11"/>
        <v>106</v>
      </c>
      <c r="K110" t="s">
        <v>397</v>
      </c>
    </row>
    <row r="111" spans="6:14" x14ac:dyDescent="0.3">
      <c r="F111" s="9">
        <f t="shared" si="14"/>
        <v>107</v>
      </c>
      <c r="G111" t="s">
        <v>310</v>
      </c>
      <c r="J111" s="9">
        <f t="shared" si="11"/>
        <v>107</v>
      </c>
      <c r="K111" t="s">
        <v>398</v>
      </c>
    </row>
    <row r="112" spans="6:14" x14ac:dyDescent="0.3">
      <c r="F112" s="9">
        <f t="shared" si="14"/>
        <v>108</v>
      </c>
      <c r="G112" t="s">
        <v>311</v>
      </c>
      <c r="J112" s="9">
        <f t="shared" si="11"/>
        <v>108</v>
      </c>
      <c r="K112" t="s">
        <v>399</v>
      </c>
    </row>
    <row r="113" spans="6:11" x14ac:dyDescent="0.3">
      <c r="F113" s="9">
        <f t="shared" si="14"/>
        <v>109</v>
      </c>
      <c r="G113" t="s">
        <v>312</v>
      </c>
      <c r="J113" s="9">
        <f t="shared" si="11"/>
        <v>109</v>
      </c>
      <c r="K113" t="s">
        <v>400</v>
      </c>
    </row>
    <row r="114" spans="6:11" x14ac:dyDescent="0.3">
      <c r="F114" s="9">
        <f t="shared" si="14"/>
        <v>110</v>
      </c>
      <c r="G114" t="s">
        <v>313</v>
      </c>
      <c r="J114" s="9">
        <f t="shared" si="11"/>
        <v>110</v>
      </c>
      <c r="K114" t="s">
        <v>401</v>
      </c>
    </row>
    <row r="115" spans="6:11" x14ac:dyDescent="0.3">
      <c r="F115" s="9">
        <f t="shared" si="14"/>
        <v>111</v>
      </c>
      <c r="G115" t="s">
        <v>314</v>
      </c>
      <c r="J115" s="9">
        <f t="shared" si="11"/>
        <v>111</v>
      </c>
      <c r="K115" t="s">
        <v>402</v>
      </c>
    </row>
    <row r="116" spans="6:11" x14ac:dyDescent="0.3">
      <c r="F116" s="9">
        <f t="shared" si="14"/>
        <v>112</v>
      </c>
      <c r="G116" t="s">
        <v>315</v>
      </c>
      <c r="J116" s="9">
        <f t="shared" si="11"/>
        <v>112</v>
      </c>
      <c r="K116" t="s">
        <v>403</v>
      </c>
    </row>
    <row r="117" spans="6:11" x14ac:dyDescent="0.3">
      <c r="F117" s="9">
        <f t="shared" si="14"/>
        <v>113</v>
      </c>
      <c r="G117" t="s">
        <v>316</v>
      </c>
      <c r="J117" s="9">
        <f t="shared" si="11"/>
        <v>113</v>
      </c>
      <c r="K117" t="s">
        <v>404</v>
      </c>
    </row>
    <row r="118" spans="6:11" x14ac:dyDescent="0.3">
      <c r="F118" s="9">
        <f t="shared" si="14"/>
        <v>114</v>
      </c>
      <c r="G118" t="s">
        <v>317</v>
      </c>
      <c r="J118" s="9">
        <f t="shared" si="11"/>
        <v>114</v>
      </c>
      <c r="K118" t="s">
        <v>405</v>
      </c>
    </row>
    <row r="119" spans="6:11" x14ac:dyDescent="0.3">
      <c r="F119" s="9">
        <f t="shared" si="14"/>
        <v>115</v>
      </c>
      <c r="G119" t="s">
        <v>318</v>
      </c>
      <c r="J119" s="9">
        <f t="shared" si="11"/>
        <v>115</v>
      </c>
      <c r="K119" t="s">
        <v>406</v>
      </c>
    </row>
    <row r="120" spans="6:11" x14ac:dyDescent="0.3">
      <c r="F120" s="9">
        <f t="shared" si="14"/>
        <v>116</v>
      </c>
      <c r="G120" t="s">
        <v>319</v>
      </c>
      <c r="J120" s="9">
        <f t="shared" si="11"/>
        <v>116</v>
      </c>
      <c r="K120" t="s">
        <v>407</v>
      </c>
    </row>
    <row r="121" spans="6:11" x14ac:dyDescent="0.3">
      <c r="F121" s="9">
        <f t="shared" si="14"/>
        <v>117</v>
      </c>
      <c r="G121" t="s">
        <v>320</v>
      </c>
      <c r="J121" s="9">
        <f t="shared" si="11"/>
        <v>117</v>
      </c>
      <c r="K121" t="s">
        <v>408</v>
      </c>
    </row>
    <row r="122" spans="6:11" x14ac:dyDescent="0.3">
      <c r="F122" s="9">
        <f t="shared" si="14"/>
        <v>118</v>
      </c>
      <c r="G122" t="s">
        <v>321</v>
      </c>
      <c r="J122" s="9">
        <f t="shared" si="11"/>
        <v>118</v>
      </c>
      <c r="K122" t="s">
        <v>409</v>
      </c>
    </row>
    <row r="123" spans="6:11" x14ac:dyDescent="0.3">
      <c r="F123" s="9">
        <f t="shared" si="14"/>
        <v>119</v>
      </c>
      <c r="G123" t="s">
        <v>322</v>
      </c>
      <c r="J123" s="9">
        <f t="shared" si="11"/>
        <v>119</v>
      </c>
      <c r="K123" t="s">
        <v>410</v>
      </c>
    </row>
    <row r="124" spans="6:11" x14ac:dyDescent="0.3">
      <c r="F124" s="9">
        <f t="shared" si="14"/>
        <v>120</v>
      </c>
      <c r="G124" t="s">
        <v>323</v>
      </c>
      <c r="J124" s="9">
        <f t="shared" ref="J124:J126" si="15">ROW()-4</f>
        <v>120</v>
      </c>
      <c r="K124" t="s">
        <v>411</v>
      </c>
    </row>
    <row r="125" spans="6:11" x14ac:dyDescent="0.3">
      <c r="F125" s="9">
        <f t="shared" si="14"/>
        <v>121</v>
      </c>
      <c r="G125" t="s">
        <v>324</v>
      </c>
      <c r="J125" s="9">
        <f t="shared" si="15"/>
        <v>121</v>
      </c>
      <c r="K125" t="s">
        <v>412</v>
      </c>
    </row>
    <row r="126" spans="6:11" x14ac:dyDescent="0.3">
      <c r="F126" s="9">
        <f t="shared" si="14"/>
        <v>122</v>
      </c>
      <c r="G126" t="s">
        <v>325</v>
      </c>
      <c r="J126" s="9">
        <f t="shared" si="15"/>
        <v>122</v>
      </c>
      <c r="K126" t="s">
        <v>413</v>
      </c>
    </row>
    <row r="127" spans="6:11" x14ac:dyDescent="0.3">
      <c r="F127" s="9" t="s">
        <v>12</v>
      </c>
      <c r="G127">
        <f>SUBTOTAL(103,tbSendersCompanyNames[Figure])</f>
        <v>122</v>
      </c>
      <c r="J127" s="9" t="s">
        <v>12</v>
      </c>
      <c r="K127">
        <f>SUBTOTAL(103,tbReceiversCompanyNames[Figure])</f>
        <v>122</v>
      </c>
    </row>
    <row r="135" spans="14:14" x14ac:dyDescent="0.3">
      <c r="N135" s="27" t="s">
        <v>7</v>
      </c>
    </row>
    <row r="136" spans="14:14" x14ac:dyDescent="0.3">
      <c r="N136" s="16" t="s">
        <v>88</v>
      </c>
    </row>
    <row r="137" spans="14:14" x14ac:dyDescent="0.3">
      <c r="N137" s="16" t="s">
        <v>112</v>
      </c>
    </row>
    <row r="138" spans="14:14" x14ac:dyDescent="0.3">
      <c r="N138" s="16" t="s">
        <v>110</v>
      </c>
    </row>
    <row r="139" spans="14:14" x14ac:dyDescent="0.3">
      <c r="N139" s="16" t="s">
        <v>234</v>
      </c>
    </row>
    <row r="140" spans="14:14" x14ac:dyDescent="0.3">
      <c r="N140" s="16" t="s">
        <v>104</v>
      </c>
    </row>
    <row r="141" spans="14:14" x14ac:dyDescent="0.3">
      <c r="N141" s="16" t="s">
        <v>96</v>
      </c>
    </row>
    <row r="142" spans="14:14" x14ac:dyDescent="0.3">
      <c r="N142" s="20" t="s">
        <v>119</v>
      </c>
    </row>
    <row r="143" spans="14:14" x14ac:dyDescent="0.3">
      <c r="N143" s="16" t="s">
        <v>115</v>
      </c>
    </row>
    <row r="144" spans="14:14" x14ac:dyDescent="0.3">
      <c r="N144" s="20" t="s">
        <v>235</v>
      </c>
    </row>
  </sheetData>
  <mergeCells count="14">
    <mergeCell ref="T3:U3"/>
    <mergeCell ref="M42:N42"/>
    <mergeCell ref="P42:Q42"/>
    <mergeCell ref="Q3:R3"/>
    <mergeCell ref="B22:C22"/>
    <mergeCell ref="B41:C41"/>
    <mergeCell ref="B60:C60"/>
    <mergeCell ref="R27:S27"/>
    <mergeCell ref="N31:O31"/>
    <mergeCell ref="Q66:R66"/>
    <mergeCell ref="B3:C3"/>
    <mergeCell ref="F3:G3"/>
    <mergeCell ref="J3:K3"/>
    <mergeCell ref="N3:O3"/>
  </mergeCells>
  <phoneticPr fontId="6" type="noConversion"/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InvoiceLog</vt:lpstr>
      <vt:lpstr>ExchangeRateTable</vt:lpstr>
      <vt:lpstr>ItemsTable</vt:lpstr>
      <vt:lpstr>DataGenerator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Rahdee Salie</dc:creator>
  <cp:keywords/>
  <dc:description/>
  <cp:lastModifiedBy>Rahdee Salie</cp:lastModifiedBy>
  <cp:revision/>
  <dcterms:created xsi:type="dcterms:W3CDTF">2024-02-22T12:26:51Z</dcterms:created>
  <dcterms:modified xsi:type="dcterms:W3CDTF">2024-05-13T05:36:03Z</dcterms:modified>
  <cp:category/>
  <cp:contentStatus/>
</cp:coreProperties>
</file>