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hbaran/Google Drive/data_science_classes/udacity_nano/09-ab-test/"/>
    </mc:Choice>
  </mc:AlternateContent>
  <bookViews>
    <workbookView xWindow="0" yWindow="460" windowWidth="25600" windowHeight="14320" tabRatio="500"/>
  </bookViews>
  <sheets>
    <sheet name="Final Project Baseline Values" sheetId="1" r:id="rId1"/>
    <sheet name="Control" sheetId="3" r:id="rId2"/>
    <sheet name="Experiment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G3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7" i="3"/>
  <c r="J27" i="3"/>
  <c r="G28" i="3"/>
  <c r="J2" i="3"/>
  <c r="B41" i="3"/>
  <c r="B42" i="2"/>
  <c r="G15" i="1"/>
  <c r="H15" i="1"/>
  <c r="J15" i="1"/>
  <c r="I15" i="1"/>
  <c r="G34" i="3"/>
  <c r="G34" i="2"/>
  <c r="B19" i="1"/>
  <c r="K2" i="3"/>
  <c r="K2" i="2"/>
  <c r="B23" i="1"/>
  <c r="J2" i="2"/>
  <c r="B22" i="1"/>
  <c r="C22" i="1"/>
  <c r="C26" i="1"/>
  <c r="I26" i="1"/>
  <c r="B10" i="1"/>
  <c r="E1" i="1"/>
  <c r="C41" i="3"/>
  <c r="F41" i="3"/>
  <c r="C42" i="2"/>
  <c r="F42" i="2"/>
  <c r="L2" i="3"/>
  <c r="L2" i="2"/>
  <c r="B24" i="1"/>
  <c r="D22" i="1"/>
  <c r="E22" i="1"/>
  <c r="E4" i="1"/>
  <c r="E2" i="1"/>
  <c r="G4" i="1"/>
  <c r="B11" i="1"/>
  <c r="E3" i="1"/>
  <c r="B12" i="1"/>
  <c r="G3" i="1"/>
  <c r="G2" i="1"/>
  <c r="I34" i="2"/>
  <c r="I34" i="3"/>
  <c r="D19" i="1"/>
  <c r="E26" i="1"/>
  <c r="K27" i="1"/>
  <c r="H34" i="2"/>
  <c r="H34" i="3"/>
  <c r="C19" i="1"/>
  <c r="D26" i="1"/>
  <c r="J27" i="1"/>
  <c r="I27" i="1"/>
  <c r="K26" i="1"/>
  <c r="J26" i="1"/>
  <c r="C27" i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7" i="3"/>
  <c r="I28" i="3"/>
  <c r="I32" i="3"/>
  <c r="I31" i="3"/>
  <c r="G32" i="3"/>
  <c r="G31" i="3"/>
  <c r="H28" i="3"/>
  <c r="C15" i="1"/>
  <c r="D41" i="3"/>
  <c r="D42" i="2"/>
  <c r="D15" i="1"/>
  <c r="E41" i="3"/>
  <c r="E42" i="2"/>
  <c r="E15" i="1"/>
  <c r="G1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7" i="2"/>
</calcChain>
</file>

<file path=xl/sharedStrings.xml><?xml version="1.0" encoding="utf-8"?>
<sst xmlns="http://schemas.openxmlformats.org/spreadsheetml/2006/main" count="154" uniqueCount="96">
  <si>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</si>
  <si>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</si>
  <si>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</si>
  <si>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</si>
  <si>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</si>
  <si>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</si>
  <si>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</si>
  <si>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</si>
  <si>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</si>
  <si>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</si>
  <si>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</si>
  <si>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</si>
  <si>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</si>
  <si>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</si>
  <si>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</si>
  <si>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</si>
  <si>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</si>
  <si>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</si>
  <si>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</si>
  <si>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</si>
  <si>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</si>
  <si>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</si>
  <si>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</si>
  <si>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</si>
  <si>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</si>
  <si>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</si>
  <si>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</si>
  <si>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</si>
  <si>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</si>
  <si>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</si>
  <si>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</si>
  <si>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</si>
  <si>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</si>
  <si>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</si>
  <si>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</si>
  <si>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</si>
  <si>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</si>
  <si>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</si>
  <si>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</si>
  <si>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</si>
  <si>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</si>
  <si>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</si>
  <si>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</si>
  <si>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</si>
  <si>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</si>
  <si>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</si>
  <si>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</si>
  <si>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</si>
  <si>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</si>
  <si>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GC</t>
  </si>
  <si>
    <t>RR</t>
  </si>
  <si>
    <t>NC</t>
  </si>
  <si>
    <t>SD</t>
  </si>
  <si>
    <t>Var GD</t>
  </si>
  <si>
    <t>SD GD</t>
  </si>
  <si>
    <t>SD RR</t>
  </si>
  <si>
    <t>n for enrollment</t>
  </si>
  <si>
    <t>Sum</t>
  </si>
  <si>
    <t>ratio control /experiment</t>
  </si>
  <si>
    <t>cbr</t>
  </si>
  <si>
    <t>cpr</t>
  </si>
  <si>
    <t>margin of E pageviews</t>
  </si>
  <si>
    <t>ME</t>
  </si>
  <si>
    <t>diff</t>
  </si>
  <si>
    <t>CI +</t>
  </si>
  <si>
    <t>CI -</t>
  </si>
  <si>
    <t>total</t>
  </si>
  <si>
    <t>difference experimental - control</t>
  </si>
  <si>
    <t>enrollments total</t>
  </si>
  <si>
    <t>payments total</t>
  </si>
  <si>
    <t>clicks total</t>
  </si>
  <si>
    <t>GC_p_pool</t>
  </si>
  <si>
    <t>RR_p_pool</t>
  </si>
  <si>
    <t>NC_p_pool</t>
  </si>
  <si>
    <t>GC_se_pool</t>
  </si>
  <si>
    <t>RR_se_pool</t>
  </si>
  <si>
    <t>NC_se_pool</t>
  </si>
  <si>
    <t>margin of E NC pool</t>
  </si>
  <si>
    <t>margin of RR pool</t>
  </si>
  <si>
    <t>margin of E GC pool</t>
  </si>
  <si>
    <t>Var RR</t>
  </si>
  <si>
    <t>Var NC</t>
  </si>
  <si>
    <t>SD NC</t>
  </si>
  <si>
    <t>Var GC</t>
  </si>
  <si>
    <t>SD GC</t>
  </si>
  <si>
    <t>Sanity Check:</t>
  </si>
  <si>
    <t>p_pageviews</t>
  </si>
  <si>
    <t>p_clicks</t>
  </si>
  <si>
    <t>se_pageviews</t>
  </si>
  <si>
    <t>CI pageviews</t>
  </si>
  <si>
    <t>SQRT(n); n = 23</t>
  </si>
  <si>
    <t>clicks 2 weeks</t>
  </si>
  <si>
    <t>enrollments / cookies (double check)</t>
  </si>
  <si>
    <t>clicks on "SFT" with n = 5000 given</t>
  </si>
  <si>
    <t>enrollments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</si>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</sst>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5" x14ac:knownFonts="1">
    <font>
      <strike/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trike/>
      <u/>
      <sz val="12"/>
      <color theme="10"/>
      <name val="Calibri"/>
      <scheme val="minor"/>
    </font>
    <font>
      <strike/>
      <u/>
      <sz val="12"/>
      <color theme="11"/>
      <name val="Calibri"/>
      <scheme val="minor"/>
    </font>
    <font>
      <b/>
      <strike/>
      <sz val="12"/>
      <color theme="1"/>
      <name val="Calibri"/>
      <scheme val="minor"/>
    </font>
    <font>
      <b/>
      <sz val="13"/>
      <color rgb="FF000000"/>
      <name val="Arial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3" borderId="0" xfId="0" applyFont="1" applyFill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Fill="1"/>
    <xf numFmtId="0" fontId="5" fillId="0" borderId="0" xfId="0" applyFont="1" applyAlignment="1">
      <alignment horizontal="center"/>
    </xf>
    <xf numFmtId="0" fontId="13" fillId="0" borderId="0" xfId="0" applyFont="1"/>
    <xf numFmtId="0" fontId="5" fillId="5" borderId="0" xfId="0" applyFont="1" applyFill="1"/>
    <xf numFmtId="0" fontId="4" fillId="5" borderId="0" xfId="0" applyFont="1" applyFill="1"/>
    <xf numFmtId="0" fontId="5" fillId="6" borderId="0" xfId="0" quotePrefix="1" applyFont="1" applyFill="1"/>
    <xf numFmtId="0" fontId="4" fillId="6" borderId="0" xfId="0" applyFont="1" applyFill="1"/>
    <xf numFmtId="0" fontId="5" fillId="6" borderId="0" xfId="0" applyFont="1" applyFill="1"/>
    <xf numFmtId="0" fontId="1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 applyFill="1" applyAlignment="1"/>
    <xf numFmtId="0" fontId="1" fillId="8" borderId="0" xfId="0" applyFont="1" applyFill="1" applyAlignment="1">
      <alignment horizontal="left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F11" sqref="F11"/>
    </sheetView>
  </sheetViews>
  <sheetFormatPr baseColWidth="10" defaultRowHeight="16" x14ac:dyDescent="0.2"/>
  <cols>
    <col min="1" max="1" width="46.6640625" style="2" customWidth="1"/>
    <col min="2" max="2" width="12.6640625" style="2" bestFit="1" customWidth="1"/>
    <col min="3" max="3" width="10.83203125" style="2"/>
    <col min="4" max="4" width="10.83203125" style="7"/>
    <col min="5" max="5" width="10.83203125" style="2"/>
    <col min="6" max="6" width="17.1640625" style="7" customWidth="1"/>
    <col min="7" max="7" width="12.83203125" style="2" customWidth="1"/>
    <col min="8" max="8" width="15.5" style="2" customWidth="1"/>
    <col min="9" max="9" width="19.5" style="2" customWidth="1"/>
    <col min="10" max="10" width="16.1640625" style="2" customWidth="1"/>
    <col min="11" max="11" width="17.6640625" style="2" customWidth="1"/>
    <col min="12" max="16384" width="10.83203125" style="2"/>
  </cols>
  <sheetData>
    <row r="1" spans="1:10" ht="17" x14ac:dyDescent="0.2">
      <c r="A1" s="31" t="s">
        <v>0</v>
      </c>
      <c r="B1" s="31">
        <v>40000</v>
      </c>
      <c r="D1" s="18" t="s">
        <v>53</v>
      </c>
      <c r="E1" s="33">
        <f>(B5*(1-B5))/$B$10</f>
        <v>4.0927734374999997E-4</v>
      </c>
      <c r="F1" s="18" t="s">
        <v>54</v>
      </c>
      <c r="G1" s="34">
        <f>SQRT(E1)</f>
        <v>2.0230604137049392E-2</v>
      </c>
    </row>
    <row r="2" spans="1:10" ht="17" x14ac:dyDescent="0.2">
      <c r="A2" s="31" t="s">
        <v>1</v>
      </c>
      <c r="B2" s="31">
        <v>3200</v>
      </c>
      <c r="D2" s="18" t="s">
        <v>81</v>
      </c>
      <c r="E2" s="19">
        <f>(B7*(1-B7))/$B$10</f>
        <v>2.43408193359375E-4</v>
      </c>
      <c r="F2" s="18" t="s">
        <v>82</v>
      </c>
      <c r="G2" s="20">
        <f>SQRT(E2)</f>
        <v>1.560154458248846E-2</v>
      </c>
    </row>
    <row r="3" spans="1:10" ht="17" x14ac:dyDescent="0.2">
      <c r="A3" s="31" t="s">
        <v>2</v>
      </c>
      <c r="B3" s="31">
        <v>660</v>
      </c>
      <c r="D3" s="18" t="s">
        <v>80</v>
      </c>
      <c r="E3" s="19">
        <f>(B6*(1-B6))/B11</f>
        <v>3.0193939393939394E-3</v>
      </c>
      <c r="F3" s="18" t="s">
        <v>55</v>
      </c>
      <c r="G3" s="20">
        <f>SQRT(E3)</f>
        <v>5.4949012178509081E-2</v>
      </c>
    </row>
    <row r="4" spans="1:10" ht="17" x14ac:dyDescent="0.2">
      <c r="A4" s="31" t="s">
        <v>3</v>
      </c>
      <c r="B4" s="31">
        <v>0.08</v>
      </c>
      <c r="D4" s="18" t="s">
        <v>83</v>
      </c>
      <c r="E4" s="19">
        <f>(B5*(1-B5))/B10</f>
        <v>4.0927734374999997E-4</v>
      </c>
      <c r="F4" s="18" t="s">
        <v>84</v>
      </c>
      <c r="G4" s="20">
        <f>SQRT(E4)</f>
        <v>2.0230604137049392E-2</v>
      </c>
    </row>
    <row r="5" spans="1:10" ht="17" x14ac:dyDescent="0.2">
      <c r="A5" s="31" t="s">
        <v>4</v>
      </c>
      <c r="B5" s="8">
        <v>0.20624999999999999</v>
      </c>
      <c r="D5" s="36"/>
      <c r="E5" s="37"/>
      <c r="F5" s="36"/>
      <c r="G5" s="37"/>
    </row>
    <row r="6" spans="1:10" ht="17" x14ac:dyDescent="0.2">
      <c r="A6" s="31" t="s">
        <v>5</v>
      </c>
      <c r="B6" s="31">
        <v>0.53</v>
      </c>
      <c r="D6" s="38"/>
      <c r="E6" s="38"/>
      <c r="F6" s="38"/>
      <c r="G6" s="38"/>
    </row>
    <row r="7" spans="1:10" ht="17" x14ac:dyDescent="0.2">
      <c r="A7" s="31" t="s">
        <v>6</v>
      </c>
      <c r="B7" s="31">
        <v>0.10931250000000001</v>
      </c>
      <c r="D7" s="36"/>
      <c r="E7" s="37"/>
      <c r="F7" s="36"/>
      <c r="G7" s="37"/>
    </row>
    <row r="8" spans="1:10" x14ac:dyDescent="0.2">
      <c r="D8" s="36"/>
      <c r="E8" s="37"/>
      <c r="F8" s="36"/>
      <c r="G8" s="37"/>
    </row>
    <row r="9" spans="1:10" x14ac:dyDescent="0.2">
      <c r="D9" s="36"/>
      <c r="E9" s="37"/>
      <c r="F9" s="36"/>
      <c r="G9" s="37"/>
    </row>
    <row r="10" spans="1:10" s="7" customFormat="1" x14ac:dyDescent="0.2">
      <c r="A10" s="7" t="s">
        <v>93</v>
      </c>
      <c r="B10" s="7">
        <f>5000*B4</f>
        <v>400</v>
      </c>
      <c r="D10" s="36"/>
      <c r="E10" s="36"/>
      <c r="F10" s="36"/>
      <c r="G10" s="36"/>
    </row>
    <row r="11" spans="1:10" s="7" customFormat="1" x14ac:dyDescent="0.2">
      <c r="A11" s="7" t="s">
        <v>56</v>
      </c>
      <c r="B11" s="7">
        <f>B10*B5</f>
        <v>82.5</v>
      </c>
      <c r="D11" s="36"/>
      <c r="E11" s="36"/>
      <c r="F11" s="36"/>
      <c r="G11" s="36"/>
    </row>
    <row r="12" spans="1:10" x14ac:dyDescent="0.2">
      <c r="A12" s="30" t="s">
        <v>92</v>
      </c>
      <c r="B12" s="17">
        <f>B3/B2</f>
        <v>0.20624999999999999</v>
      </c>
      <c r="C12" s="16"/>
      <c r="E12" s="16"/>
    </row>
    <row r="13" spans="1:10" x14ac:dyDescent="0.2">
      <c r="A13" s="16"/>
      <c r="B13" s="16"/>
      <c r="C13" s="16"/>
      <c r="E13" s="16"/>
    </row>
    <row r="14" spans="1:10" s="21" customFormat="1" x14ac:dyDescent="0.2">
      <c r="A14" s="32" t="s">
        <v>85</v>
      </c>
      <c r="B14" s="32" t="s">
        <v>86</v>
      </c>
      <c r="C14" s="32" t="s">
        <v>87</v>
      </c>
      <c r="D14" s="32" t="s">
        <v>94</v>
      </c>
      <c r="E14" s="32" t="s">
        <v>95</v>
      </c>
      <c r="F14" s="7"/>
      <c r="G14" s="7" t="s">
        <v>88</v>
      </c>
      <c r="H14" s="7" t="s">
        <v>61</v>
      </c>
      <c r="I14" s="7" t="s">
        <v>89</v>
      </c>
      <c r="J14" s="7" t="s">
        <v>89</v>
      </c>
    </row>
    <row r="15" spans="1:10" x14ac:dyDescent="0.2">
      <c r="A15" s="32" t="s">
        <v>58</v>
      </c>
      <c r="B15" s="39">
        <f xml:space="preserve"> Control!B41/(Control!B41+Experiments!B42)</f>
        <v>0.50063966688061334</v>
      </c>
      <c r="C15" s="39">
        <f xml:space="preserve"> Control!C41/(Control!C41+Experiments!C42)</f>
        <v>0.50046734740666277</v>
      </c>
      <c r="D15" s="39">
        <f xml:space="preserve"> Control!D41/(Control!D41+Experiments!D42)</f>
        <v>0.52511098779134291</v>
      </c>
      <c r="E15" s="39">
        <f xml:space="preserve"> Control!E41/(Control!E41+Experiments!E42)</f>
        <v>0.51106083459024632</v>
      </c>
      <c r="G15" s="7">
        <f xml:space="preserve"> SQRT((B15*(1-B15))*(1/Control!B41 + 1/Experiments!B42))</f>
        <v>1.2036814805886495E-3</v>
      </c>
      <c r="H15" s="7">
        <f>1.96*G15</f>
        <v>2.3592157019537529E-3</v>
      </c>
      <c r="I15" s="7">
        <f>B15+H15</f>
        <v>0.50299888258256709</v>
      </c>
      <c r="J15" s="7">
        <f>B15-H15</f>
        <v>0.4982804511786596</v>
      </c>
    </row>
    <row r="16" spans="1:10" x14ac:dyDescent="0.2">
      <c r="A16" s="16"/>
      <c r="B16" s="16"/>
      <c r="C16" s="16"/>
      <c r="E16" s="16"/>
    </row>
    <row r="17" spans="1:12" x14ac:dyDescent="0.2">
      <c r="A17" s="16"/>
      <c r="B17" s="16"/>
      <c r="C17" s="16"/>
      <c r="E17" s="16"/>
      <c r="K17" s="12"/>
    </row>
    <row r="18" spans="1:12" x14ac:dyDescent="0.2">
      <c r="A18" s="16"/>
      <c r="B18" s="7" t="s">
        <v>49</v>
      </c>
      <c r="C18" s="7" t="s">
        <v>50</v>
      </c>
      <c r="D18" s="7" t="s">
        <v>51</v>
      </c>
      <c r="E18" s="16"/>
      <c r="I18" s="6"/>
      <c r="J18" s="6"/>
      <c r="K18" s="11"/>
    </row>
    <row r="19" spans="1:12" x14ac:dyDescent="0.2">
      <c r="A19" s="7" t="s">
        <v>67</v>
      </c>
      <c r="B19" s="16">
        <f>Experiments!G34 - Control!G34</f>
        <v>-2.0554874580361565E-2</v>
      </c>
      <c r="C19" s="16">
        <f>Experiments!H34-Control!H34</f>
        <v>3.1094804707142765E-2</v>
      </c>
      <c r="D19" s="16">
        <f>Experiments!I34-Control!I34</f>
        <v>-4.8737226745441675E-3</v>
      </c>
      <c r="E19" s="16"/>
      <c r="I19" s="6"/>
      <c r="J19" s="6"/>
      <c r="K19" s="11"/>
    </row>
    <row r="20" spans="1:12" x14ac:dyDescent="0.2">
      <c r="A20" s="16"/>
      <c r="B20" s="16"/>
      <c r="C20" s="16"/>
      <c r="D20" s="16"/>
      <c r="E20" s="16"/>
      <c r="I20" s="6"/>
      <c r="J20" s="6"/>
      <c r="K20" s="11"/>
    </row>
    <row r="21" spans="1:12" x14ac:dyDescent="0.2">
      <c r="A21" s="16"/>
      <c r="B21" s="16"/>
      <c r="C21" s="7" t="s">
        <v>71</v>
      </c>
      <c r="D21" s="7" t="s">
        <v>72</v>
      </c>
      <c r="E21" s="7" t="s">
        <v>73</v>
      </c>
    </row>
    <row r="22" spans="1:12" x14ac:dyDescent="0.2">
      <c r="A22" s="7" t="s">
        <v>70</v>
      </c>
      <c r="B22" s="35">
        <f>Control!J2+Experiments!J2</f>
        <v>34553</v>
      </c>
      <c r="C22" s="16">
        <f>$B23/$B22</f>
        <v>0.20860706740369866</v>
      </c>
      <c r="D22" s="16">
        <f>$B24/$B23</f>
        <v>0.55188679245283023</v>
      </c>
      <c r="E22" s="16">
        <f>$B24/$B22</f>
        <v>0.11512748531241861</v>
      </c>
    </row>
    <row r="23" spans="1:12" x14ac:dyDescent="0.2">
      <c r="A23" s="7" t="s">
        <v>68</v>
      </c>
      <c r="B23" s="35">
        <f>Control!K2+Experiments!K2</f>
        <v>7208</v>
      </c>
      <c r="C23" s="16"/>
      <c r="E23" s="16"/>
    </row>
    <row r="24" spans="1:12" x14ac:dyDescent="0.2">
      <c r="A24" s="7" t="s">
        <v>69</v>
      </c>
      <c r="B24" s="35">
        <f>Control!L2+Experiments!L2</f>
        <v>3978</v>
      </c>
      <c r="C24" s="16"/>
      <c r="E24" s="16"/>
      <c r="H24" s="16"/>
      <c r="I24" s="16"/>
      <c r="J24" s="16"/>
      <c r="K24" s="16"/>
      <c r="L24" s="16"/>
    </row>
    <row r="25" spans="1:12" x14ac:dyDescent="0.2">
      <c r="A25" s="16"/>
      <c r="B25" s="16"/>
      <c r="C25" s="7" t="s">
        <v>74</v>
      </c>
      <c r="D25" s="7" t="s">
        <v>75</v>
      </c>
      <c r="E25" s="7" t="s">
        <v>76</v>
      </c>
      <c r="H25" s="16"/>
      <c r="I25" s="7" t="s">
        <v>79</v>
      </c>
      <c r="J25" s="7" t="s">
        <v>78</v>
      </c>
      <c r="K25" s="7" t="s">
        <v>77</v>
      </c>
      <c r="L25" s="16"/>
    </row>
    <row r="26" spans="1:12" x14ac:dyDescent="0.2">
      <c r="A26" s="16"/>
      <c r="B26" s="16"/>
      <c r="C26" s="16">
        <f>SQRT(C22*(1-C22)*(1/Control!J2+1/Experiments!J2))</f>
        <v>4.3716753852259364E-3</v>
      </c>
      <c r="D26" s="16">
        <f>SQRT(D22*(1-D22)*(1/Control!K2+1/Experiments!K2))</f>
        <v>1.1729780091389183E-2</v>
      </c>
      <c r="E26" s="16">
        <f>SQRT(E22*(1-E22)*(1/Control!J2+1/Experiments!J2))</f>
        <v>3.4341335129324238E-3</v>
      </c>
      <c r="H26" s="16"/>
      <c r="I26" s="16">
        <f>B19+1.96*C26</f>
        <v>-1.198639082531873E-2</v>
      </c>
      <c r="J26" s="16">
        <f>C19+1.96*D26</f>
        <v>5.4085173686265559E-2</v>
      </c>
      <c r="K26" s="16">
        <f>D19+1.96*E26</f>
        <v>1.857179010803383E-3</v>
      </c>
      <c r="L26" s="16"/>
    </row>
    <row r="27" spans="1:12" x14ac:dyDescent="0.2">
      <c r="A27" s="16"/>
      <c r="B27" s="16"/>
      <c r="C27" s="16">
        <f>SQRT(C22*(1-C22)/(Control!J2+Experiments!J2))</f>
        <v>2.1858366957295469E-3</v>
      </c>
      <c r="E27" s="16"/>
      <c r="F27" s="15"/>
      <c r="H27" s="16"/>
      <c r="I27" s="16">
        <f>B19-1.96*C26</f>
        <v>-2.9123358335404401E-2</v>
      </c>
      <c r="J27" s="16">
        <f>C19-1.96*D26</f>
        <v>8.1044357280199673E-3</v>
      </c>
      <c r="K27" s="16">
        <f>D19-1.96*E26</f>
        <v>-1.1604624359891718E-2</v>
      </c>
      <c r="L27" s="16"/>
    </row>
    <row r="28" spans="1:12" x14ac:dyDescent="0.2">
      <c r="A28" s="16"/>
      <c r="B28" s="16"/>
      <c r="C28" s="16"/>
      <c r="E28" s="16"/>
      <c r="H28" s="16"/>
      <c r="I28" s="16"/>
      <c r="J28" s="16"/>
      <c r="K28" s="16"/>
      <c r="L28" s="16"/>
    </row>
    <row r="29" spans="1:12" x14ac:dyDescent="0.2">
      <c r="H29" s="16"/>
      <c r="I29" s="16"/>
      <c r="J29" s="16"/>
      <c r="K29" s="16"/>
      <c r="L29" s="16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opLeftCell="A17" workbookViewId="0">
      <selection activeCell="C41" sqref="C41"/>
    </sheetView>
  </sheetViews>
  <sheetFormatPr baseColWidth="10" defaultRowHeight="16" x14ac:dyDescent="0.2"/>
  <cols>
    <col min="1" max="1" width="13.6640625" customWidth="1"/>
    <col min="2" max="2" width="11.6640625" customWidth="1"/>
    <col min="4" max="4" width="13.6640625" customWidth="1"/>
    <col min="6" max="6" width="16" bestFit="1" customWidth="1"/>
    <col min="10" max="10" width="17" bestFit="1" customWidth="1"/>
    <col min="11" max="11" width="18.5" bestFit="1" customWidth="1"/>
    <col min="12" max="12" width="16.33203125" bestFit="1" customWidth="1"/>
  </cols>
  <sheetData>
    <row r="1" spans="1:25" s="4" customFormat="1" ht="17" x14ac:dyDescent="0.2">
      <c r="A1" s="25" t="s">
        <v>7</v>
      </c>
      <c r="B1" s="25" t="s">
        <v>8</v>
      </c>
      <c r="C1" s="25" t="s">
        <v>9</v>
      </c>
      <c r="D1" s="25" t="s">
        <v>10</v>
      </c>
      <c r="E1" s="25" t="s">
        <v>11</v>
      </c>
      <c r="F1" s="3"/>
      <c r="G1" s="3" t="s">
        <v>49</v>
      </c>
      <c r="H1" s="3" t="s">
        <v>50</v>
      </c>
      <c r="I1" s="3" t="s">
        <v>51</v>
      </c>
      <c r="J1" s="3" t="s">
        <v>70</v>
      </c>
      <c r="K1" s="3" t="s">
        <v>68</v>
      </c>
      <c r="L1" s="3" t="s">
        <v>69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7" x14ac:dyDescent="0.2">
      <c r="A2" s="26" t="s">
        <v>12</v>
      </c>
      <c r="B2" s="26">
        <v>7723</v>
      </c>
      <c r="C2" s="26">
        <v>687</v>
      </c>
      <c r="D2" s="26">
        <v>134</v>
      </c>
      <c r="E2" s="26">
        <v>70</v>
      </c>
      <c r="F2" s="1"/>
      <c r="G2" s="1">
        <f>D2/C2</f>
        <v>0.1950509461426492</v>
      </c>
      <c r="H2" s="1">
        <f>E2/D2</f>
        <v>0.52238805970149249</v>
      </c>
      <c r="I2" s="1">
        <f>E2/C2</f>
        <v>0.10189228529839883</v>
      </c>
      <c r="J2" s="1">
        <f>SUM(C2:C24)</f>
        <v>17293</v>
      </c>
      <c r="K2" s="1">
        <f>SUM(D2:D24)</f>
        <v>3785</v>
      </c>
      <c r="L2" s="1">
        <f>SUM(E2:E24)</f>
        <v>2033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" x14ac:dyDescent="0.2">
      <c r="A3" s="26" t="s">
        <v>13</v>
      </c>
      <c r="B3" s="26">
        <v>9102</v>
      </c>
      <c r="C3" s="26">
        <v>779</v>
      </c>
      <c r="D3" s="26">
        <v>147</v>
      </c>
      <c r="E3" s="26">
        <v>70</v>
      </c>
      <c r="F3" s="1"/>
      <c r="G3" s="1">
        <f t="shared" ref="G3:H24" si="0">D3/C3</f>
        <v>0.18870346598202825</v>
      </c>
      <c r="H3" s="1">
        <f t="shared" si="0"/>
        <v>0.47619047619047616</v>
      </c>
      <c r="I3" s="1">
        <f t="shared" ref="I3:I24" si="1">E3/C3</f>
        <v>8.9858793324775352E-2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7" x14ac:dyDescent="0.2">
      <c r="A4" s="26" t="s">
        <v>14</v>
      </c>
      <c r="B4" s="26">
        <v>10511</v>
      </c>
      <c r="C4" s="26">
        <v>909</v>
      </c>
      <c r="D4" s="26">
        <v>167</v>
      </c>
      <c r="E4" s="26">
        <v>95</v>
      </c>
      <c r="F4" s="1"/>
      <c r="G4" s="1">
        <f t="shared" si="0"/>
        <v>0.18371837183718373</v>
      </c>
      <c r="H4" s="1">
        <f t="shared" si="0"/>
        <v>0.56886227544910184</v>
      </c>
      <c r="I4" s="1">
        <f t="shared" si="1"/>
        <v>0.10451045104510451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7" x14ac:dyDescent="0.2">
      <c r="A5" s="26" t="s">
        <v>15</v>
      </c>
      <c r="B5" s="26">
        <v>9871</v>
      </c>
      <c r="C5" s="26">
        <v>836</v>
      </c>
      <c r="D5" s="26">
        <v>156</v>
      </c>
      <c r="E5" s="26">
        <v>105</v>
      </c>
      <c r="F5" s="1"/>
      <c r="G5" s="1">
        <f t="shared" si="0"/>
        <v>0.18660287081339713</v>
      </c>
      <c r="H5" s="1">
        <f t="shared" si="0"/>
        <v>0.67307692307692313</v>
      </c>
      <c r="I5" s="1">
        <f t="shared" si="1"/>
        <v>0.1255980861244019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" x14ac:dyDescent="0.2">
      <c r="A6" s="26" t="s">
        <v>16</v>
      </c>
      <c r="B6" s="26">
        <v>10014</v>
      </c>
      <c r="C6" s="26">
        <v>837</v>
      </c>
      <c r="D6" s="26">
        <v>163</v>
      </c>
      <c r="E6" s="26">
        <v>64</v>
      </c>
      <c r="F6" s="1"/>
      <c r="G6" s="1">
        <f t="shared" si="0"/>
        <v>0.19474313022700118</v>
      </c>
      <c r="H6" s="1">
        <f t="shared" si="0"/>
        <v>0.39263803680981596</v>
      </c>
      <c r="I6" s="1">
        <f t="shared" si="1"/>
        <v>7.6463560334528072E-2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7" x14ac:dyDescent="0.2">
      <c r="A7" s="26" t="s">
        <v>17</v>
      </c>
      <c r="B7" s="26">
        <v>9670</v>
      </c>
      <c r="C7" s="26">
        <v>823</v>
      </c>
      <c r="D7" s="26">
        <v>138</v>
      </c>
      <c r="E7" s="26">
        <v>82</v>
      </c>
      <c r="F7" s="1"/>
      <c r="G7" s="1">
        <f t="shared" si="0"/>
        <v>0.16767922235722965</v>
      </c>
      <c r="H7" s="1">
        <f t="shared" si="0"/>
        <v>0.59420289855072461</v>
      </c>
      <c r="I7" s="1">
        <f t="shared" si="1"/>
        <v>9.9635479951397321E-2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7" x14ac:dyDescent="0.2">
      <c r="A8" s="26" t="s">
        <v>18</v>
      </c>
      <c r="B8" s="26">
        <v>9008</v>
      </c>
      <c r="C8" s="26">
        <v>748</v>
      </c>
      <c r="D8" s="26">
        <v>146</v>
      </c>
      <c r="E8" s="26">
        <v>76</v>
      </c>
      <c r="F8" s="1"/>
      <c r="G8" s="1">
        <f t="shared" si="0"/>
        <v>0.19518716577540107</v>
      </c>
      <c r="H8" s="1">
        <f t="shared" si="0"/>
        <v>0.52054794520547942</v>
      </c>
      <c r="I8" s="1">
        <f t="shared" si="1"/>
        <v>0.10160427807486631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" x14ac:dyDescent="0.2">
      <c r="A9" s="26" t="s">
        <v>19</v>
      </c>
      <c r="B9" s="26">
        <v>7434</v>
      </c>
      <c r="C9" s="26">
        <v>632</v>
      </c>
      <c r="D9" s="26">
        <v>110</v>
      </c>
      <c r="E9" s="26">
        <v>70</v>
      </c>
      <c r="F9" s="1"/>
      <c r="G9" s="1">
        <f t="shared" si="0"/>
        <v>0.17405063291139242</v>
      </c>
      <c r="H9" s="1">
        <f t="shared" si="0"/>
        <v>0.63636363636363635</v>
      </c>
      <c r="I9" s="1">
        <f t="shared" si="1"/>
        <v>0.11075949367088607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" x14ac:dyDescent="0.2">
      <c r="A10" s="26" t="s">
        <v>20</v>
      </c>
      <c r="B10" s="26">
        <v>8459</v>
      </c>
      <c r="C10" s="26">
        <v>691</v>
      </c>
      <c r="D10" s="26">
        <v>131</v>
      </c>
      <c r="E10" s="26">
        <v>60</v>
      </c>
      <c r="F10" s="1"/>
      <c r="G10" s="1">
        <f t="shared" si="0"/>
        <v>0.18958031837916064</v>
      </c>
      <c r="H10" s="1">
        <f t="shared" si="0"/>
        <v>0.4580152671755725</v>
      </c>
      <c r="I10" s="1">
        <f t="shared" si="1"/>
        <v>8.6830680173661356E-2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7" x14ac:dyDescent="0.2">
      <c r="A11" s="26" t="s">
        <v>21</v>
      </c>
      <c r="B11" s="26">
        <v>10667</v>
      </c>
      <c r="C11" s="26">
        <v>861</v>
      </c>
      <c r="D11" s="26">
        <v>165</v>
      </c>
      <c r="E11" s="26">
        <v>97</v>
      </c>
      <c r="F11" s="1"/>
      <c r="G11" s="1">
        <f t="shared" si="0"/>
        <v>0.19163763066202091</v>
      </c>
      <c r="H11" s="1">
        <f t="shared" si="0"/>
        <v>0.58787878787878789</v>
      </c>
      <c r="I11" s="1">
        <f t="shared" si="1"/>
        <v>0.11265969802555169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7" x14ac:dyDescent="0.2">
      <c r="A12" s="26" t="s">
        <v>22</v>
      </c>
      <c r="B12" s="26">
        <v>10660</v>
      </c>
      <c r="C12" s="26">
        <v>867</v>
      </c>
      <c r="D12" s="26">
        <v>196</v>
      </c>
      <c r="E12" s="26">
        <v>105</v>
      </c>
      <c r="F12" s="1"/>
      <c r="G12" s="1">
        <f t="shared" si="0"/>
        <v>0.22606689734717417</v>
      </c>
      <c r="H12" s="1">
        <f t="shared" si="0"/>
        <v>0.5357142857142857</v>
      </c>
      <c r="I12" s="1">
        <f t="shared" si="1"/>
        <v>0.12110726643598616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7" x14ac:dyDescent="0.2">
      <c r="A13" s="26" t="s">
        <v>23</v>
      </c>
      <c r="B13" s="26">
        <v>9947</v>
      </c>
      <c r="C13" s="26">
        <v>838</v>
      </c>
      <c r="D13" s="26">
        <v>162</v>
      </c>
      <c r="E13" s="26">
        <v>92</v>
      </c>
      <c r="F13" s="1"/>
      <c r="G13" s="1">
        <f t="shared" si="0"/>
        <v>0.19331742243436753</v>
      </c>
      <c r="H13" s="1">
        <f t="shared" si="0"/>
        <v>0.5679012345679012</v>
      </c>
      <c r="I13" s="1">
        <f t="shared" si="1"/>
        <v>0.10978520286396182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7" x14ac:dyDescent="0.2">
      <c r="A14" s="26" t="s">
        <v>24</v>
      </c>
      <c r="B14" s="26">
        <v>8324</v>
      </c>
      <c r="C14" s="26">
        <v>665</v>
      </c>
      <c r="D14" s="26">
        <v>127</v>
      </c>
      <c r="E14" s="26">
        <v>56</v>
      </c>
      <c r="F14" s="1"/>
      <c r="G14" s="1">
        <f t="shared" si="0"/>
        <v>0.19097744360902255</v>
      </c>
      <c r="H14" s="1">
        <f t="shared" si="0"/>
        <v>0.44094488188976377</v>
      </c>
      <c r="I14" s="1">
        <f t="shared" si="1"/>
        <v>8.4210526315789472E-2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7" x14ac:dyDescent="0.2">
      <c r="A15" s="26" t="s">
        <v>25</v>
      </c>
      <c r="B15" s="26">
        <v>9434</v>
      </c>
      <c r="C15" s="26">
        <v>673</v>
      </c>
      <c r="D15" s="26">
        <v>220</v>
      </c>
      <c r="E15" s="26">
        <v>122</v>
      </c>
      <c r="F15" s="1"/>
      <c r="G15" s="1">
        <f t="shared" si="0"/>
        <v>0.32689450222882616</v>
      </c>
      <c r="H15" s="1">
        <f t="shared" si="0"/>
        <v>0.55454545454545456</v>
      </c>
      <c r="I15" s="1">
        <f t="shared" si="1"/>
        <v>0.1812778603268945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7" x14ac:dyDescent="0.2">
      <c r="A16" s="26" t="s">
        <v>26</v>
      </c>
      <c r="B16" s="26">
        <v>8687</v>
      </c>
      <c r="C16" s="26">
        <v>691</v>
      </c>
      <c r="D16" s="26">
        <v>176</v>
      </c>
      <c r="E16" s="26">
        <v>128</v>
      </c>
      <c r="F16" s="1"/>
      <c r="G16" s="1">
        <f t="shared" si="0"/>
        <v>0.25470332850940663</v>
      </c>
      <c r="H16" s="1">
        <f t="shared" si="0"/>
        <v>0.72727272727272729</v>
      </c>
      <c r="I16" s="1">
        <f t="shared" si="1"/>
        <v>0.18523878437047755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7" x14ac:dyDescent="0.2">
      <c r="A17" s="26" t="s">
        <v>27</v>
      </c>
      <c r="B17" s="26">
        <v>8896</v>
      </c>
      <c r="C17" s="26">
        <v>708</v>
      </c>
      <c r="D17" s="26">
        <v>161</v>
      </c>
      <c r="E17" s="26">
        <v>104</v>
      </c>
      <c r="F17" s="1"/>
      <c r="G17" s="1">
        <f t="shared" si="0"/>
        <v>0.22740112994350281</v>
      </c>
      <c r="H17" s="1">
        <f t="shared" si="0"/>
        <v>0.64596273291925466</v>
      </c>
      <c r="I17" s="1">
        <f t="shared" si="1"/>
        <v>0.14689265536723164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7" x14ac:dyDescent="0.2">
      <c r="A18" s="26" t="s">
        <v>28</v>
      </c>
      <c r="B18" s="26">
        <v>9535</v>
      </c>
      <c r="C18" s="26">
        <v>759</v>
      </c>
      <c r="D18" s="26">
        <v>233</v>
      </c>
      <c r="E18" s="26">
        <v>124</v>
      </c>
      <c r="F18" s="1"/>
      <c r="G18" s="1">
        <f t="shared" si="0"/>
        <v>0.30698287220026349</v>
      </c>
      <c r="H18" s="1">
        <f t="shared" si="0"/>
        <v>0.53218884120171672</v>
      </c>
      <c r="I18" s="1">
        <f t="shared" si="1"/>
        <v>0.16337285902503293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7" x14ac:dyDescent="0.2">
      <c r="A19" s="26" t="s">
        <v>29</v>
      </c>
      <c r="B19" s="26">
        <v>9363</v>
      </c>
      <c r="C19" s="26">
        <v>736</v>
      </c>
      <c r="D19" s="26">
        <v>154</v>
      </c>
      <c r="E19" s="26">
        <v>91</v>
      </c>
      <c r="F19" s="1"/>
      <c r="G19" s="1">
        <f t="shared" si="0"/>
        <v>0.20923913043478262</v>
      </c>
      <c r="H19" s="1">
        <f t="shared" si="0"/>
        <v>0.59090909090909094</v>
      </c>
      <c r="I19" s="1">
        <f t="shared" si="1"/>
        <v>0.12364130434782608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7" x14ac:dyDescent="0.2">
      <c r="A20" s="26" t="s">
        <v>30</v>
      </c>
      <c r="B20" s="26">
        <v>9327</v>
      </c>
      <c r="C20" s="26">
        <v>739</v>
      </c>
      <c r="D20" s="26">
        <v>196</v>
      </c>
      <c r="E20" s="26">
        <v>86</v>
      </c>
      <c r="F20" s="1"/>
      <c r="G20" s="1">
        <f t="shared" si="0"/>
        <v>0.26522327469553453</v>
      </c>
      <c r="H20" s="1">
        <f t="shared" si="0"/>
        <v>0.43877551020408162</v>
      </c>
      <c r="I20" s="1">
        <f t="shared" si="1"/>
        <v>0.11637347767253045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7" x14ac:dyDescent="0.2">
      <c r="A21" s="26" t="s">
        <v>31</v>
      </c>
      <c r="B21" s="26">
        <v>9345</v>
      </c>
      <c r="C21" s="26">
        <v>734</v>
      </c>
      <c r="D21" s="26">
        <v>167</v>
      </c>
      <c r="E21" s="26">
        <v>75</v>
      </c>
      <c r="F21" s="1"/>
      <c r="G21" s="1">
        <f t="shared" si="0"/>
        <v>0.22752043596730245</v>
      </c>
      <c r="H21" s="1">
        <f t="shared" si="0"/>
        <v>0.44910179640718562</v>
      </c>
      <c r="I21" s="1">
        <f t="shared" si="1"/>
        <v>0.10217983651226158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7" x14ac:dyDescent="0.2">
      <c r="A22" s="26" t="s">
        <v>32</v>
      </c>
      <c r="B22" s="26">
        <v>8890</v>
      </c>
      <c r="C22" s="26">
        <v>706</v>
      </c>
      <c r="D22" s="26">
        <v>174</v>
      </c>
      <c r="E22" s="26">
        <v>101</v>
      </c>
      <c r="F22" s="1"/>
      <c r="G22" s="1">
        <f t="shared" si="0"/>
        <v>0.24645892351274787</v>
      </c>
      <c r="H22" s="1">
        <f t="shared" si="0"/>
        <v>0.58045977011494254</v>
      </c>
      <c r="I22" s="1">
        <f t="shared" si="1"/>
        <v>0.14305949008498584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7" x14ac:dyDescent="0.2">
      <c r="A23" s="26" t="s">
        <v>33</v>
      </c>
      <c r="B23" s="26">
        <v>8460</v>
      </c>
      <c r="C23" s="26">
        <v>681</v>
      </c>
      <c r="D23" s="26">
        <v>156</v>
      </c>
      <c r="E23" s="26">
        <v>93</v>
      </c>
      <c r="F23" s="1"/>
      <c r="G23" s="1">
        <f t="shared" si="0"/>
        <v>0.22907488986784141</v>
      </c>
      <c r="H23" s="1">
        <f t="shared" si="0"/>
        <v>0.59615384615384615</v>
      </c>
      <c r="I23" s="1">
        <f t="shared" si="1"/>
        <v>0.13656387665198239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7" x14ac:dyDescent="0.2">
      <c r="A24" s="26" t="s">
        <v>34</v>
      </c>
      <c r="B24" s="26">
        <v>8836</v>
      </c>
      <c r="C24" s="26">
        <v>693</v>
      </c>
      <c r="D24" s="26">
        <v>206</v>
      </c>
      <c r="E24" s="26">
        <v>67</v>
      </c>
      <c r="F24" s="1"/>
      <c r="G24" s="1">
        <f t="shared" si="0"/>
        <v>0.29725829725829728</v>
      </c>
      <c r="H24" s="1">
        <f t="shared" si="0"/>
        <v>0.32524271844660196</v>
      </c>
      <c r="I24" s="1">
        <f t="shared" si="1"/>
        <v>9.6681096681096687E-2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7" x14ac:dyDescent="0.2">
      <c r="A25" s="26" t="s">
        <v>35</v>
      </c>
      <c r="B25" s="26">
        <v>9437</v>
      </c>
      <c r="C25" s="26">
        <v>788</v>
      </c>
      <c r="D25" s="26"/>
      <c r="E25" s="26"/>
      <c r="F25" s="22"/>
      <c r="G25" s="14"/>
      <c r="H25" s="14"/>
      <c r="I25" s="14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7" x14ac:dyDescent="0.2">
      <c r="A26" s="26" t="s">
        <v>36</v>
      </c>
      <c r="B26" s="26">
        <v>9420</v>
      </c>
      <c r="C26" s="26">
        <v>781</v>
      </c>
      <c r="D26" s="26"/>
      <c r="E26" s="26"/>
      <c r="F26" s="1"/>
      <c r="G26" s="23"/>
      <c r="H26" s="23"/>
      <c r="I26" s="23"/>
      <c r="J26" s="27" t="s">
        <v>90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7" x14ac:dyDescent="0.2">
      <c r="A27" s="26" t="s">
        <v>37</v>
      </c>
      <c r="B27" s="26">
        <v>9570</v>
      </c>
      <c r="C27" s="26">
        <v>805</v>
      </c>
      <c r="D27" s="26"/>
      <c r="E27" s="26"/>
      <c r="F27" s="3" t="s">
        <v>52</v>
      </c>
      <c r="G27" s="1">
        <f>STDEV(G2:G24)</f>
        <v>4.4042538470278572E-2</v>
      </c>
      <c r="H27" s="1">
        <f>STDEV(H2:H24)</f>
        <v>9.425477437629963E-2</v>
      </c>
      <c r="I27" s="1">
        <f>STDEV(I2:I24)</f>
        <v>2.9405136595119747E-2</v>
      </c>
      <c r="J27" s="28">
        <f>SQRT(23)</f>
        <v>4.7958315233127191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7" x14ac:dyDescent="0.2">
      <c r="A28" s="26" t="s">
        <v>38</v>
      </c>
      <c r="B28" s="26">
        <v>9921</v>
      </c>
      <c r="C28" s="26">
        <v>830</v>
      </c>
      <c r="D28" s="26"/>
      <c r="E28" s="26"/>
      <c r="F28" s="3" t="s">
        <v>62</v>
      </c>
      <c r="G28" s="1">
        <f>1.96*G27/$J$27</f>
        <v>1.7999668041323972E-2</v>
      </c>
      <c r="H28" s="1">
        <f>1.96*H27/$J$27</f>
        <v>3.8520818940265572E-2</v>
      </c>
      <c r="I28" s="1">
        <f>1.96*I27/$J$27</f>
        <v>1.2017533861703296E-2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7" x14ac:dyDescent="0.2">
      <c r="A29" s="26" t="s">
        <v>39</v>
      </c>
      <c r="B29" s="26">
        <v>9424</v>
      </c>
      <c r="C29" s="26">
        <v>781</v>
      </c>
      <c r="D29" s="26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7" x14ac:dyDescent="0.2">
      <c r="A30" s="26" t="s">
        <v>40</v>
      </c>
      <c r="B30" s="26">
        <v>9010</v>
      </c>
      <c r="C30" s="26">
        <v>756</v>
      </c>
      <c r="D30" s="26"/>
      <c r="E30" s="26"/>
      <c r="F30" s="3" t="s">
        <v>63</v>
      </c>
      <c r="G30" s="13">
        <v>0.01</v>
      </c>
      <c r="H30" s="1"/>
      <c r="I30" s="13">
        <v>7.4999999999999997E-2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7" x14ac:dyDescent="0.2">
      <c r="A31" s="26" t="s">
        <v>41</v>
      </c>
      <c r="B31" s="26">
        <v>9656</v>
      </c>
      <c r="C31" s="26">
        <v>825</v>
      </c>
      <c r="D31" s="26"/>
      <c r="E31" s="26"/>
      <c r="F31" s="3" t="s">
        <v>64</v>
      </c>
      <c r="G31" s="1">
        <f>G30+G28</f>
        <v>2.799966804132397E-2</v>
      </c>
      <c r="H31" s="1"/>
      <c r="I31" s="1">
        <f>I30+I28</f>
        <v>8.70175338617033E-2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7" x14ac:dyDescent="0.2">
      <c r="A32" s="26" t="s">
        <v>42</v>
      </c>
      <c r="B32" s="26">
        <v>10419</v>
      </c>
      <c r="C32" s="26">
        <v>874</v>
      </c>
      <c r="D32" s="26"/>
      <c r="E32" s="26"/>
      <c r="F32" s="24" t="s">
        <v>65</v>
      </c>
      <c r="G32" s="1">
        <f>G30-G28</f>
        <v>-7.9996680413239717E-3</v>
      </c>
      <c r="H32" s="1"/>
      <c r="I32" s="1">
        <f>I30-I28</f>
        <v>6.2982466138296694E-2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7" x14ac:dyDescent="0.2">
      <c r="A33" s="26" t="s">
        <v>43</v>
      </c>
      <c r="B33" s="26">
        <v>9880</v>
      </c>
      <c r="C33" s="26">
        <v>830</v>
      </c>
      <c r="D33" s="26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7" x14ac:dyDescent="0.2">
      <c r="A34" s="26" t="s">
        <v>44</v>
      </c>
      <c r="B34" s="26">
        <v>10134</v>
      </c>
      <c r="C34" s="26">
        <v>801</v>
      </c>
      <c r="D34" s="26"/>
      <c r="E34" s="26"/>
      <c r="F34" s="3" t="s">
        <v>66</v>
      </c>
      <c r="G34" s="1">
        <f>SUM(D2:D24)/SUM(C2:C24)</f>
        <v>0.2188746891805933</v>
      </c>
      <c r="H34" s="1">
        <f>SUM(E2:E24)/SUM(D2:D24)</f>
        <v>0.53712021136063404</v>
      </c>
      <c r="I34" s="1">
        <f>SUM(E2:E24)/SUM(C2:C24)</f>
        <v>0.11756201931417337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7" x14ac:dyDescent="0.2">
      <c r="A35" s="26" t="s">
        <v>45</v>
      </c>
      <c r="B35" s="26">
        <v>9717</v>
      </c>
      <c r="C35" s="26">
        <v>814</v>
      </c>
      <c r="D35" s="26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7" x14ac:dyDescent="0.2">
      <c r="A36" s="26" t="s">
        <v>46</v>
      </c>
      <c r="B36" s="26">
        <v>9192</v>
      </c>
      <c r="C36" s="26">
        <v>735</v>
      </c>
      <c r="D36" s="26"/>
      <c r="E36" s="26"/>
      <c r="F36" s="3" t="s">
        <v>91</v>
      </c>
      <c r="G36" s="1">
        <f>SUM(C2:C24)</f>
        <v>17293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7" x14ac:dyDescent="0.2">
      <c r="A37" s="26" t="s">
        <v>47</v>
      </c>
      <c r="B37" s="26">
        <v>8630</v>
      </c>
      <c r="C37" s="26">
        <v>743</v>
      </c>
      <c r="D37" s="26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7" x14ac:dyDescent="0.2">
      <c r="A38" s="26" t="s">
        <v>48</v>
      </c>
      <c r="B38" s="26">
        <v>8970</v>
      </c>
      <c r="C38" s="26">
        <v>722</v>
      </c>
      <c r="D38" s="26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7" x14ac:dyDescent="0.2">
      <c r="A40" s="1"/>
      <c r="B40" s="1"/>
      <c r="C40" s="1"/>
      <c r="D40" s="1"/>
      <c r="E40" s="1"/>
      <c r="F40" s="10" t="s">
        <v>59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4" customFormat="1" ht="17" x14ac:dyDescent="0.2">
      <c r="A41" s="3" t="s">
        <v>57</v>
      </c>
      <c r="B41" s="3">
        <f>SUM(B2:B40)</f>
        <v>345543</v>
      </c>
      <c r="C41" s="3">
        <f>SUM(C2:C40)</f>
        <v>28378</v>
      </c>
      <c r="D41" s="3">
        <f>SUM(D2:D40)</f>
        <v>3785</v>
      </c>
      <c r="E41" s="3">
        <f>SUM(E2:E40)</f>
        <v>2033</v>
      </c>
      <c r="F41" s="3">
        <f>C41/B41</f>
        <v>8.2125813574576823E-2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7" x14ac:dyDescent="0.2">
      <c r="A45" s="1"/>
      <c r="B45" s="1"/>
      <c r="C45" s="1"/>
      <c r="D45" s="9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5" workbookViewId="0">
      <selection activeCell="K34" sqref="K34"/>
    </sheetView>
  </sheetViews>
  <sheetFormatPr baseColWidth="10" defaultRowHeight="16" x14ac:dyDescent="0.2"/>
  <cols>
    <col min="1" max="1" width="13.6640625" customWidth="1"/>
    <col min="2" max="2" width="11.6640625" customWidth="1"/>
    <col min="3" max="3" width="7" customWidth="1"/>
    <col min="10" max="10" width="12.33203125" bestFit="1" customWidth="1"/>
    <col min="11" max="11" width="18.5" bestFit="1" customWidth="1"/>
    <col min="12" max="12" width="16.33203125" bestFit="1" customWidth="1"/>
    <col min="13" max="13" width="15.33203125" customWidth="1"/>
  </cols>
  <sheetData>
    <row r="1" spans="1:26" s="4" customFormat="1" ht="17" x14ac:dyDescent="0.2">
      <c r="A1" s="29" t="s">
        <v>7</v>
      </c>
      <c r="B1" s="29" t="s">
        <v>8</v>
      </c>
      <c r="C1" s="29" t="s">
        <v>9</v>
      </c>
      <c r="D1" s="29" t="s">
        <v>10</v>
      </c>
      <c r="E1" s="29" t="s">
        <v>11</v>
      </c>
      <c r="F1" s="3"/>
      <c r="G1" s="3" t="s">
        <v>49</v>
      </c>
      <c r="H1" s="3" t="s">
        <v>50</v>
      </c>
      <c r="I1" s="3" t="s">
        <v>51</v>
      </c>
      <c r="J1" s="3" t="s">
        <v>70</v>
      </c>
      <c r="K1" s="3" t="s">
        <v>68</v>
      </c>
      <c r="L1" s="3" t="s">
        <v>69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" x14ac:dyDescent="0.2">
      <c r="A2" s="28" t="s">
        <v>12</v>
      </c>
      <c r="B2" s="28">
        <v>7716</v>
      </c>
      <c r="C2" s="28">
        <v>686</v>
      </c>
      <c r="D2" s="28">
        <v>105</v>
      </c>
      <c r="E2" s="28">
        <v>34</v>
      </c>
      <c r="F2" s="1"/>
      <c r="G2" s="1">
        <f>D2/C2</f>
        <v>0.15306122448979592</v>
      </c>
      <c r="H2" s="1">
        <f>E2/D2</f>
        <v>0.32380952380952382</v>
      </c>
      <c r="I2" s="1">
        <f>E2/C2</f>
        <v>4.9562682215743441E-2</v>
      </c>
      <c r="J2" s="1">
        <f>SUM(C2:C24)</f>
        <v>17260</v>
      </c>
      <c r="K2" s="1">
        <f>SUM(D2:D24)</f>
        <v>3423</v>
      </c>
      <c r="L2" s="1">
        <f>SUM(E2:E24)</f>
        <v>1945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8" t="s">
        <v>13</v>
      </c>
      <c r="B3" s="28">
        <v>9288</v>
      </c>
      <c r="C3" s="28">
        <v>785</v>
      </c>
      <c r="D3" s="28">
        <v>116</v>
      </c>
      <c r="E3" s="28">
        <v>91</v>
      </c>
      <c r="F3" s="1"/>
      <c r="G3" s="1">
        <f t="shared" ref="G3:G24" si="0">D3/C3</f>
        <v>0.14777070063694267</v>
      </c>
      <c r="H3" s="1">
        <f t="shared" ref="H3:H24" si="1">E3/D3</f>
        <v>0.78448275862068961</v>
      </c>
      <c r="I3" s="1">
        <f t="shared" ref="I3:I24" si="2">E3/C3</f>
        <v>0.11592356687898089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28" t="s">
        <v>14</v>
      </c>
      <c r="B4" s="28">
        <v>10480</v>
      </c>
      <c r="C4" s="28">
        <v>884</v>
      </c>
      <c r="D4" s="28">
        <v>145</v>
      </c>
      <c r="E4" s="28">
        <v>79</v>
      </c>
      <c r="F4" s="1"/>
      <c r="G4" s="1">
        <f t="shared" si="0"/>
        <v>0.16402714932126697</v>
      </c>
      <c r="H4" s="1">
        <f t="shared" si="1"/>
        <v>0.54482758620689653</v>
      </c>
      <c r="I4" s="1">
        <f t="shared" si="2"/>
        <v>8.9366515837104074E-2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28" t="s">
        <v>15</v>
      </c>
      <c r="B5" s="28">
        <v>9867</v>
      </c>
      <c r="C5" s="28">
        <v>827</v>
      </c>
      <c r="D5" s="28">
        <v>138</v>
      </c>
      <c r="E5" s="28">
        <v>92</v>
      </c>
      <c r="F5" s="1"/>
      <c r="G5" s="1">
        <f t="shared" si="0"/>
        <v>0.16686819830713423</v>
      </c>
      <c r="H5" s="1">
        <f t="shared" si="1"/>
        <v>0.66666666666666663</v>
      </c>
      <c r="I5" s="1">
        <f t="shared" si="2"/>
        <v>0.11124546553808948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28" t="s">
        <v>16</v>
      </c>
      <c r="B6" s="28">
        <v>9793</v>
      </c>
      <c r="C6" s="28">
        <v>832</v>
      </c>
      <c r="D6" s="28">
        <v>140</v>
      </c>
      <c r="E6" s="28">
        <v>94</v>
      </c>
      <c r="F6" s="1"/>
      <c r="G6" s="1">
        <f t="shared" si="0"/>
        <v>0.16826923076923078</v>
      </c>
      <c r="H6" s="1">
        <f t="shared" si="1"/>
        <v>0.67142857142857137</v>
      </c>
      <c r="I6" s="1">
        <f t="shared" si="2"/>
        <v>0.11298076923076923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28" t="s">
        <v>17</v>
      </c>
      <c r="B7" s="28">
        <v>9500</v>
      </c>
      <c r="C7" s="28">
        <v>788</v>
      </c>
      <c r="D7" s="28">
        <v>129</v>
      </c>
      <c r="E7" s="28">
        <v>61</v>
      </c>
      <c r="F7" s="1"/>
      <c r="G7" s="1">
        <f t="shared" si="0"/>
        <v>0.16370558375634517</v>
      </c>
      <c r="H7" s="1">
        <f t="shared" si="1"/>
        <v>0.47286821705426357</v>
      </c>
      <c r="I7" s="1">
        <f t="shared" si="2"/>
        <v>7.7411167512690351E-2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28" t="s">
        <v>18</v>
      </c>
      <c r="B8" s="28">
        <v>9088</v>
      </c>
      <c r="C8" s="28">
        <v>780</v>
      </c>
      <c r="D8" s="28">
        <v>127</v>
      </c>
      <c r="E8" s="28">
        <v>44</v>
      </c>
      <c r="F8" s="1"/>
      <c r="G8" s="1">
        <f t="shared" si="0"/>
        <v>0.16282051282051282</v>
      </c>
      <c r="H8" s="1">
        <f t="shared" si="1"/>
        <v>0.34645669291338582</v>
      </c>
      <c r="I8" s="1">
        <f t="shared" si="2"/>
        <v>5.6410256410256411E-2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28" t="s">
        <v>19</v>
      </c>
      <c r="B9" s="28">
        <v>7664</v>
      </c>
      <c r="C9" s="28">
        <v>652</v>
      </c>
      <c r="D9" s="28">
        <v>94</v>
      </c>
      <c r="E9" s="28">
        <v>62</v>
      </c>
      <c r="F9" s="1"/>
      <c r="G9" s="1">
        <f t="shared" si="0"/>
        <v>0.14417177914110429</v>
      </c>
      <c r="H9" s="1">
        <f t="shared" si="1"/>
        <v>0.65957446808510634</v>
      </c>
      <c r="I9" s="1">
        <f t="shared" si="2"/>
        <v>9.5092024539877307E-2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28" t="s">
        <v>20</v>
      </c>
      <c r="B10" s="28">
        <v>8434</v>
      </c>
      <c r="C10" s="28">
        <v>697</v>
      </c>
      <c r="D10" s="28">
        <v>120</v>
      </c>
      <c r="E10" s="28">
        <v>77</v>
      </c>
      <c r="F10" s="1"/>
      <c r="G10" s="1">
        <f t="shared" si="0"/>
        <v>0.17216642754662842</v>
      </c>
      <c r="H10" s="1">
        <f t="shared" si="1"/>
        <v>0.64166666666666672</v>
      </c>
      <c r="I10" s="1">
        <f t="shared" si="2"/>
        <v>0.11047345767575323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28" t="s">
        <v>21</v>
      </c>
      <c r="B11" s="28">
        <v>10496</v>
      </c>
      <c r="C11" s="28">
        <v>860</v>
      </c>
      <c r="D11" s="28">
        <v>153</v>
      </c>
      <c r="E11" s="28">
        <v>98</v>
      </c>
      <c r="F11" s="1"/>
      <c r="G11" s="1">
        <f t="shared" si="0"/>
        <v>0.17790697674418604</v>
      </c>
      <c r="H11" s="1">
        <f t="shared" si="1"/>
        <v>0.64052287581699341</v>
      </c>
      <c r="I11" s="1">
        <f t="shared" si="2"/>
        <v>0.11395348837209303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28" t="s">
        <v>22</v>
      </c>
      <c r="B12" s="28">
        <v>10551</v>
      </c>
      <c r="C12" s="28">
        <v>864</v>
      </c>
      <c r="D12" s="28">
        <v>143</v>
      </c>
      <c r="E12" s="28">
        <v>71</v>
      </c>
      <c r="F12" s="1"/>
      <c r="G12" s="1">
        <f t="shared" si="0"/>
        <v>0.16550925925925927</v>
      </c>
      <c r="H12" s="1">
        <f t="shared" si="1"/>
        <v>0.49650349650349651</v>
      </c>
      <c r="I12" s="1">
        <f t="shared" si="2"/>
        <v>8.217592592592593E-2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28" t="s">
        <v>23</v>
      </c>
      <c r="B13" s="28">
        <v>9737</v>
      </c>
      <c r="C13" s="28">
        <v>801</v>
      </c>
      <c r="D13" s="28">
        <v>128</v>
      </c>
      <c r="E13" s="28">
        <v>70</v>
      </c>
      <c r="F13" s="1"/>
      <c r="G13" s="1">
        <f t="shared" si="0"/>
        <v>0.15980024968789014</v>
      </c>
      <c r="H13" s="1">
        <f t="shared" si="1"/>
        <v>0.546875</v>
      </c>
      <c r="I13" s="1">
        <f t="shared" si="2"/>
        <v>8.7390761548064924E-2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28" t="s">
        <v>24</v>
      </c>
      <c r="B14" s="28">
        <v>8176</v>
      </c>
      <c r="C14" s="28">
        <v>642</v>
      </c>
      <c r="D14" s="28">
        <v>122</v>
      </c>
      <c r="E14" s="28">
        <v>68</v>
      </c>
      <c r="F14" s="1"/>
      <c r="G14" s="1">
        <f t="shared" si="0"/>
        <v>0.19003115264797507</v>
      </c>
      <c r="H14" s="1">
        <f t="shared" si="1"/>
        <v>0.55737704918032782</v>
      </c>
      <c r="I14" s="1">
        <f t="shared" si="2"/>
        <v>0.1059190031152648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28" t="s">
        <v>25</v>
      </c>
      <c r="B15" s="28">
        <v>9402</v>
      </c>
      <c r="C15" s="28">
        <v>697</v>
      </c>
      <c r="D15" s="28">
        <v>194</v>
      </c>
      <c r="E15" s="28">
        <v>94</v>
      </c>
      <c r="F15" s="1"/>
      <c r="G15" s="1">
        <f t="shared" si="0"/>
        <v>0.27833572453371591</v>
      </c>
      <c r="H15" s="1">
        <f t="shared" si="1"/>
        <v>0.4845360824742268</v>
      </c>
      <c r="I15" s="1">
        <f t="shared" si="2"/>
        <v>0.13486370157819225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28" t="s">
        <v>26</v>
      </c>
      <c r="B16" s="28">
        <v>8669</v>
      </c>
      <c r="C16" s="28">
        <v>669</v>
      </c>
      <c r="D16" s="28">
        <v>127</v>
      </c>
      <c r="E16" s="28">
        <v>81</v>
      </c>
      <c r="F16" s="1"/>
      <c r="G16" s="1">
        <f t="shared" si="0"/>
        <v>0.18983557548579971</v>
      </c>
      <c r="H16" s="1">
        <f t="shared" si="1"/>
        <v>0.63779527559055116</v>
      </c>
      <c r="I16" s="1">
        <f t="shared" si="2"/>
        <v>0.1210762331838565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28" t="s">
        <v>27</v>
      </c>
      <c r="B17" s="28">
        <v>8881</v>
      </c>
      <c r="C17" s="28">
        <v>693</v>
      </c>
      <c r="D17" s="28">
        <v>153</v>
      </c>
      <c r="E17" s="28">
        <v>101</v>
      </c>
      <c r="F17" s="1"/>
      <c r="G17" s="1">
        <f t="shared" si="0"/>
        <v>0.22077922077922077</v>
      </c>
      <c r="H17" s="1">
        <f t="shared" si="1"/>
        <v>0.66013071895424835</v>
      </c>
      <c r="I17" s="1">
        <f t="shared" si="2"/>
        <v>0.14574314574314573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28" t="s">
        <v>28</v>
      </c>
      <c r="B18" s="28">
        <v>9655</v>
      </c>
      <c r="C18" s="28">
        <v>771</v>
      </c>
      <c r="D18" s="28">
        <v>213</v>
      </c>
      <c r="E18" s="28">
        <v>119</v>
      </c>
      <c r="F18" s="1"/>
      <c r="G18" s="1">
        <f t="shared" si="0"/>
        <v>0.27626459143968873</v>
      </c>
      <c r="H18" s="1">
        <f t="shared" si="1"/>
        <v>0.55868544600938963</v>
      </c>
      <c r="I18" s="1">
        <f t="shared" si="2"/>
        <v>0.15434500648508431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28" t="s">
        <v>29</v>
      </c>
      <c r="B19" s="28">
        <v>9396</v>
      </c>
      <c r="C19" s="28">
        <v>736</v>
      </c>
      <c r="D19" s="28">
        <v>162</v>
      </c>
      <c r="E19" s="28">
        <v>120</v>
      </c>
      <c r="F19" s="1"/>
      <c r="G19" s="1">
        <f t="shared" si="0"/>
        <v>0.22010869565217392</v>
      </c>
      <c r="H19" s="1">
        <f t="shared" si="1"/>
        <v>0.7407407407407407</v>
      </c>
      <c r="I19" s="1">
        <f t="shared" si="2"/>
        <v>0.16304347826086957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28" t="s">
        <v>30</v>
      </c>
      <c r="B20" s="28">
        <v>9262</v>
      </c>
      <c r="C20" s="28">
        <v>727</v>
      </c>
      <c r="D20" s="28">
        <v>201</v>
      </c>
      <c r="E20" s="28">
        <v>96</v>
      </c>
      <c r="F20" s="1"/>
      <c r="G20" s="1">
        <f t="shared" si="0"/>
        <v>0.27647867950481431</v>
      </c>
      <c r="H20" s="1">
        <f t="shared" si="1"/>
        <v>0.47761194029850745</v>
      </c>
      <c r="I20" s="1">
        <f t="shared" si="2"/>
        <v>0.13204951856946354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28" t="s">
        <v>31</v>
      </c>
      <c r="B21" s="28">
        <v>9308</v>
      </c>
      <c r="C21" s="28">
        <v>728</v>
      </c>
      <c r="D21" s="28">
        <v>207</v>
      </c>
      <c r="E21" s="28">
        <v>67</v>
      </c>
      <c r="F21" s="1"/>
      <c r="G21" s="1">
        <f t="shared" si="0"/>
        <v>0.28434065934065933</v>
      </c>
      <c r="H21" s="1">
        <f t="shared" si="1"/>
        <v>0.32367149758454106</v>
      </c>
      <c r="I21" s="1">
        <f t="shared" si="2"/>
        <v>9.2032967032967039E-2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28" t="s">
        <v>32</v>
      </c>
      <c r="B22" s="28">
        <v>8715</v>
      </c>
      <c r="C22" s="28">
        <v>722</v>
      </c>
      <c r="D22" s="28">
        <v>182</v>
      </c>
      <c r="E22" s="28">
        <v>123</v>
      </c>
      <c r="F22" s="1"/>
      <c r="G22" s="1">
        <f t="shared" si="0"/>
        <v>0.25207756232686979</v>
      </c>
      <c r="H22" s="1">
        <f t="shared" si="1"/>
        <v>0.67582417582417587</v>
      </c>
      <c r="I22" s="1">
        <f t="shared" si="2"/>
        <v>0.17036011080332411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28" t="s">
        <v>33</v>
      </c>
      <c r="B23" s="28">
        <v>8448</v>
      </c>
      <c r="C23" s="28">
        <v>695</v>
      </c>
      <c r="D23" s="28">
        <v>142</v>
      </c>
      <c r="E23" s="28">
        <v>100</v>
      </c>
      <c r="F23" s="1"/>
      <c r="G23" s="1">
        <f t="shared" si="0"/>
        <v>0.20431654676258992</v>
      </c>
      <c r="H23" s="1">
        <f t="shared" si="1"/>
        <v>0.70422535211267601</v>
      </c>
      <c r="I23" s="1">
        <f t="shared" si="2"/>
        <v>0.14388489208633093</v>
      </c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28" t="s">
        <v>34</v>
      </c>
      <c r="B24" s="28">
        <v>8836</v>
      </c>
      <c r="C24" s="28">
        <v>724</v>
      </c>
      <c r="D24" s="28">
        <v>182</v>
      </c>
      <c r="E24" s="28">
        <v>103</v>
      </c>
      <c r="F24" s="1"/>
      <c r="G24" s="1">
        <f t="shared" si="0"/>
        <v>0.25138121546961328</v>
      </c>
      <c r="H24" s="1">
        <f t="shared" si="1"/>
        <v>0.56593406593406592</v>
      </c>
      <c r="I24" s="1">
        <f t="shared" si="2"/>
        <v>0.14226519337016574</v>
      </c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28" t="s">
        <v>35</v>
      </c>
      <c r="B25" s="28">
        <v>9359</v>
      </c>
      <c r="C25" s="28">
        <v>789</v>
      </c>
      <c r="D25" s="28"/>
      <c r="E25" s="28"/>
      <c r="F25" s="22"/>
      <c r="G25" s="14"/>
      <c r="H25" s="14"/>
      <c r="I25" s="14"/>
      <c r="J25" s="22"/>
      <c r="K25" s="22"/>
      <c r="L25" s="22"/>
      <c r="M25" s="2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28" t="s">
        <v>36</v>
      </c>
      <c r="B26" s="28">
        <v>9427</v>
      </c>
      <c r="C26" s="28">
        <v>743</v>
      </c>
      <c r="D26" s="28"/>
      <c r="E26" s="28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28" t="s">
        <v>37</v>
      </c>
      <c r="B27" s="28">
        <v>9633</v>
      </c>
      <c r="C27" s="28">
        <v>808</v>
      </c>
      <c r="D27" s="28"/>
      <c r="E27" s="28"/>
      <c r="F27" s="5" t="s">
        <v>52</v>
      </c>
      <c r="G27" s="3">
        <f>STDEV(G2:G24)</f>
        <v>4.745089805032969E-2</v>
      </c>
      <c r="H27" s="3">
        <f>STDEV(H2:H24)</f>
        <v>0.12757104735376118</v>
      </c>
      <c r="I27" s="3">
        <f>STDEV(I2:I24)</f>
        <v>3.2175970976238921E-2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28" t="s">
        <v>38</v>
      </c>
      <c r="B28" s="28">
        <v>9842</v>
      </c>
      <c r="C28" s="28">
        <v>831</v>
      </c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28" t="s">
        <v>39</v>
      </c>
      <c r="B29" s="28">
        <v>9272</v>
      </c>
      <c r="C29" s="28">
        <v>767</v>
      </c>
      <c r="D29" s="28"/>
      <c r="E29" s="2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28" t="s">
        <v>40</v>
      </c>
      <c r="B30" s="28">
        <v>8969</v>
      </c>
      <c r="C30" s="28">
        <v>760</v>
      </c>
      <c r="D30" s="28"/>
      <c r="E30" s="2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28" t="s">
        <v>41</v>
      </c>
      <c r="B31" s="28">
        <v>9697</v>
      </c>
      <c r="C31" s="28">
        <v>850</v>
      </c>
      <c r="D31" s="28"/>
      <c r="E31" s="2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28" t="s">
        <v>42</v>
      </c>
      <c r="B32" s="28">
        <v>10445</v>
      </c>
      <c r="C32" s="28">
        <v>851</v>
      </c>
      <c r="D32" s="28"/>
      <c r="E32" s="2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28" t="s">
        <v>43</v>
      </c>
      <c r="B33" s="28">
        <v>9931</v>
      </c>
      <c r="C33" s="28">
        <v>831</v>
      </c>
      <c r="D33" s="28"/>
      <c r="E33" s="2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28" t="s">
        <v>44</v>
      </c>
      <c r="B34" s="28">
        <v>10042</v>
      </c>
      <c r="C34" s="28">
        <v>802</v>
      </c>
      <c r="D34" s="28"/>
      <c r="E34" s="28"/>
      <c r="F34" s="3" t="s">
        <v>66</v>
      </c>
      <c r="G34" s="1">
        <f>SUM(D2:D24)/SUM(C2:C24)</f>
        <v>0.19831981460023174</v>
      </c>
      <c r="H34" s="1">
        <f>SUM(E2:E24)/SUM(D2:D24)</f>
        <v>0.5682150160677768</v>
      </c>
      <c r="I34" s="1">
        <f>SUM(E2:E24)/SUM(C2:C24)</f>
        <v>0.1126882966396292</v>
      </c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28" t="s">
        <v>45</v>
      </c>
      <c r="B35" s="28">
        <v>9721</v>
      </c>
      <c r="C35" s="28">
        <v>829</v>
      </c>
      <c r="D35" s="28"/>
      <c r="E35" s="2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28" t="s">
        <v>46</v>
      </c>
      <c r="B36" s="28">
        <v>9304</v>
      </c>
      <c r="C36" s="28">
        <v>770</v>
      </c>
      <c r="D36" s="28"/>
      <c r="E36" s="2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28" t="s">
        <v>47</v>
      </c>
      <c r="B37" s="28">
        <v>8668</v>
      </c>
      <c r="C37" s="28">
        <v>724</v>
      </c>
      <c r="D37" s="28"/>
      <c r="E37" s="2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28" t="s">
        <v>48</v>
      </c>
      <c r="B38" s="28">
        <v>8988</v>
      </c>
      <c r="C38" s="28">
        <v>710</v>
      </c>
      <c r="D38" s="28"/>
      <c r="E38" s="2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1"/>
      <c r="B41" s="1"/>
      <c r="C41" s="1"/>
      <c r="D41" s="1"/>
      <c r="E41" s="1"/>
      <c r="F41" s="10" t="s">
        <v>60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4" customFormat="1" ht="17" x14ac:dyDescent="0.2">
      <c r="A42" s="3" t="s">
        <v>57</v>
      </c>
      <c r="B42" s="3">
        <f>SUM(B2:B41)</f>
        <v>344660</v>
      </c>
      <c r="C42" s="3">
        <f>SUM(C2:C41)</f>
        <v>28325</v>
      </c>
      <c r="D42" s="3">
        <f>SUM(D2:D41)</f>
        <v>3423</v>
      </c>
      <c r="E42" s="3">
        <f>SUM(E2:E41)</f>
        <v>1945</v>
      </c>
      <c r="F42" s="3">
        <f>C42/B42</f>
        <v>8.2182440666163759E-2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Project Baseline Values</vt:lpstr>
      <vt:lpstr>Control</vt:lpstr>
      <vt:lpstr>Experiments</vt:lpstr>
    </vt:vector>
  </TitlesOfParts>
  <Company>Shangul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Rahbaran</dc:creator>
  <cp:lastModifiedBy>Microsoft Office User</cp:lastModifiedBy>
  <dcterms:created xsi:type="dcterms:W3CDTF">2017-03-05T10:26:43Z</dcterms:created>
  <dcterms:modified xsi:type="dcterms:W3CDTF">2017-08-05T15:45:20Z</dcterms:modified>
</cp:coreProperties>
</file>