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05" yWindow="-105" windowWidth="23250" windowHeight="12720"/>
  </bookViews>
  <sheets>
    <sheet name="Project Timeline" sheetId="1" r:id="rId1"/>
    <sheet name="calcs" sheetId="2" state="hidden" r:id="rId2"/>
  </sheets>
  <definedNames>
    <definedName name="DayRails">StartDateWindow+ROW('Project Timeline'!$1:$9)-1</definedName>
    <definedName name="GridCalc">IFERROR(calcs!$A1/SUMPRODUCT( (Activities[Id]=calcs!$C1)*(Activities[START]&lt;=calcs!A$31)*((Activities[END]&gt;=calcs!A$31)+(LEN(Activities[END])=0)*(Activities[START]=calcs!A$31)) ),NA())</definedName>
    <definedName name="_xlnm.Print_Titles" localSheetId="0">'Project Timeline'!$4:$4</definedName>
    <definedName name="RowTitleRegion1..D3">'Project Timeline'!$C$3</definedName>
    <definedName name="StartDate">calcs!$D$28</definedName>
    <definedName name="StartDateWindow">calcs!$D$25</definedName>
    <definedName name="Title1">Activities[[#Headers],[ACTIVITY]]</definedName>
    <definedName name="WindowDays">calcs!$D$29</definedName>
    <definedName name="WindowOffset">calcs!$D$26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 i="1" l="1"/>
  <c r="E6" i="1"/>
  <c r="E21" i="1"/>
  <c r="E22" i="1"/>
  <c r="E20" i="1"/>
  <c r="E19" i="1"/>
  <c r="E16" i="1"/>
  <c r="E15" i="1"/>
  <c r="E12" i="1"/>
  <c r="E10" i="1"/>
  <c r="E14" i="1"/>
  <c r="E13" i="1"/>
  <c r="E11" i="1"/>
  <c r="E9" i="1"/>
  <c r="E8" i="1"/>
  <c r="E7" i="1"/>
  <c r="D5" i="2" l="1"/>
  <c r="B12" i="1" l="1"/>
  <c r="B5" i="1"/>
  <c r="B6" i="1"/>
  <c r="B18" i="1"/>
  <c r="B21" i="1"/>
  <c r="B19" i="1"/>
  <c r="B7" i="1"/>
  <c r="B11" i="1"/>
  <c r="B14" i="1"/>
  <c r="B8" i="1"/>
  <c r="B13" i="1"/>
  <c r="B17" i="1"/>
  <c r="B10" i="1"/>
  <c r="B16" i="1"/>
  <c r="B9" i="1"/>
  <c r="B15" i="1"/>
  <c r="B20" i="1"/>
  <c r="B22" i="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8" i="1" l="1"/>
  <c r="E17" i="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E15" i="2" l="1" a="1"/>
  <c r="E15" i="2" s="1"/>
  <c r="E16" i="2" s="1" a="1"/>
  <c r="E16" i="2" s="1"/>
  <c r="E17" i="2" s="1" a="1"/>
  <c r="E17" i="2" s="1"/>
  <c r="E18" i="2" s="1" a="1"/>
  <c r="E18" i="2" s="1"/>
  <c r="E19" i="2" s="1" a="1"/>
  <c r="E19" i="2" s="1"/>
  <c r="E20" i="2" l="1" a="1"/>
  <c r="E20" i="2" s="1"/>
  <c r="E21" i="2" s="1" a="1"/>
  <c r="E21" i="2" s="1"/>
  <c r="E22" i="2" s="1" a="1"/>
  <c r="E22" i="2" s="1"/>
  <c r="E23" i="2" s="1" a="1"/>
  <c r="E23" i="2" s="1"/>
  <c r="D9" i="2"/>
  <c r="D11" i="2" s="1"/>
  <c r="F17" i="2" s="1"/>
  <c r="C34" i="2" s="1"/>
  <c r="F19" i="2" l="1"/>
  <c r="C36" i="2" s="1"/>
  <c r="F22" i="2"/>
  <c r="C39" i="2" s="1"/>
  <c r="F16" i="2"/>
  <c r="C33" i="2" s="1"/>
  <c r="F33" i="2" s="1"/>
  <c r="F23" i="2"/>
  <c r="C40" i="2" s="1"/>
  <c r="AI40" i="2" s="1"/>
  <c r="F21" i="2"/>
  <c r="C38" i="2" s="1"/>
  <c r="D38" i="2" s="1"/>
  <c r="F15" i="2"/>
  <c r="C32" i="2" s="1"/>
  <c r="AH32" i="2" s="1"/>
  <c r="F20" i="2"/>
  <c r="C37" i="2" s="1"/>
  <c r="AG37" i="2" s="1"/>
  <c r="F18" i="2"/>
  <c r="C35" i="2" s="1"/>
  <c r="Z35" i="2" s="1"/>
  <c r="E34" i="2"/>
  <c r="V34" i="2"/>
  <c r="R34" i="2"/>
  <c r="P34" i="2"/>
  <c r="S34" i="2"/>
  <c r="M34" i="2"/>
  <c r="J34" i="2"/>
  <c r="AI34" i="2"/>
  <c r="U34" i="2"/>
  <c r="C46" i="2"/>
  <c r="D46" i="2" s="1"/>
  <c r="Y34" i="2"/>
  <c r="AE34" i="2"/>
  <c r="L34" i="2"/>
  <c r="N34" i="2"/>
  <c r="AG34" i="2"/>
  <c r="G34" i="2"/>
  <c r="F34" i="2"/>
  <c r="E46" i="2" s="1"/>
  <c r="I34" i="2"/>
  <c r="K34" i="2"/>
  <c r="J46" i="2" s="1"/>
  <c r="AC34" i="2"/>
  <c r="AF34" i="2"/>
  <c r="O34" i="2"/>
  <c r="N46" i="2" s="1"/>
  <c r="X34" i="2"/>
  <c r="Q34" i="2"/>
  <c r="AB34" i="2"/>
  <c r="AA34" i="2"/>
  <c r="W34" i="2"/>
  <c r="Z34" i="2"/>
  <c r="AH34" i="2"/>
  <c r="T34" i="2"/>
  <c r="H34" i="2"/>
  <c r="AD34" i="2"/>
  <c r="AC46" i="2" s="1"/>
  <c r="D34" i="2"/>
  <c r="P38" i="2"/>
  <c r="V38" i="2"/>
  <c r="N38" i="2"/>
  <c r="S38" i="2"/>
  <c r="X38" i="2"/>
  <c r="AG38" i="2"/>
  <c r="F38" i="2"/>
  <c r="M38" i="2"/>
  <c r="J38" i="2"/>
  <c r="AC38" i="2"/>
  <c r="Y38" i="2"/>
  <c r="Q38" i="2"/>
  <c r="AI38" i="2"/>
  <c r="AA38" i="2"/>
  <c r="AB38" i="2"/>
  <c r="Z38" i="2"/>
  <c r="O38" i="2"/>
  <c r="W38" i="2"/>
  <c r="I38" i="2"/>
  <c r="U38" i="2"/>
  <c r="AH38" i="2"/>
  <c r="AE38" i="2"/>
  <c r="H33" i="2"/>
  <c r="S33" i="2"/>
  <c r="AC33" i="2"/>
  <c r="P33" i="2"/>
  <c r="V40" i="2"/>
  <c r="K37" i="2"/>
  <c r="E36" i="2"/>
  <c r="M36" i="2"/>
  <c r="W36" i="2"/>
  <c r="AE36" i="2"/>
  <c r="Z36" i="2"/>
  <c r="AD36" i="2"/>
  <c r="K36" i="2"/>
  <c r="AA36" i="2"/>
  <c r="F36" i="2"/>
  <c r="AI36" i="2"/>
  <c r="C48" i="2"/>
  <c r="D48" i="2" s="1"/>
  <c r="L36" i="2"/>
  <c r="O36" i="2"/>
  <c r="G36" i="2"/>
  <c r="R36" i="2"/>
  <c r="Q36" i="2"/>
  <c r="H36" i="2"/>
  <c r="Y36" i="2"/>
  <c r="J36" i="2"/>
  <c r="P36" i="2"/>
  <c r="X36" i="2"/>
  <c r="AH36" i="2"/>
  <c r="D36" i="2"/>
  <c r="AG36" i="2"/>
  <c r="AF36" i="2"/>
  <c r="S36" i="2"/>
  <c r="N36" i="2"/>
  <c r="T36" i="2"/>
  <c r="AC36" i="2"/>
  <c r="U36" i="2"/>
  <c r="I36" i="2"/>
  <c r="V36" i="2"/>
  <c r="AB36" i="2"/>
  <c r="C51" i="2"/>
  <c r="D51" i="2" s="1"/>
  <c r="N39" i="2"/>
  <c r="E39" i="2"/>
  <c r="H39" i="2"/>
  <c r="AF39" i="2"/>
  <c r="R39" i="2"/>
  <c r="J39" i="2"/>
  <c r="U39" i="2"/>
  <c r="O39" i="2"/>
  <c r="AG39" i="2"/>
  <c r="V39" i="2"/>
  <c r="AC39" i="2"/>
  <c r="AE39" i="2"/>
  <c r="K39" i="2"/>
  <c r="I39" i="2"/>
  <c r="AH39" i="2"/>
  <c r="X39" i="2"/>
  <c r="T39" i="2"/>
  <c r="F39" i="2"/>
  <c r="G39" i="2"/>
  <c r="AA39" i="2"/>
  <c r="D39" i="2"/>
  <c r="Y39" i="2"/>
  <c r="Z39" i="2"/>
  <c r="AB39" i="2"/>
  <c r="P39" i="2"/>
  <c r="AD39" i="2"/>
  <c r="L39" i="2"/>
  <c r="AI39" i="2"/>
  <c r="M39" i="2"/>
  <c r="W39" i="2"/>
  <c r="Q39" i="2"/>
  <c r="S39" i="2"/>
  <c r="E48" i="2" l="1"/>
  <c r="S37" i="2"/>
  <c r="M37" i="2"/>
  <c r="Q37" i="2"/>
  <c r="AI37" i="2"/>
  <c r="D37" i="2"/>
  <c r="W37" i="2"/>
  <c r="AH37" i="2"/>
  <c r="O33" i="2"/>
  <c r="Q33" i="2"/>
  <c r="AI33" i="2"/>
  <c r="T33" i="2"/>
  <c r="M33" i="2"/>
  <c r="X50" i="2"/>
  <c r="G37" i="2"/>
  <c r="X37" i="2"/>
  <c r="N37" i="2"/>
  <c r="T37" i="2"/>
  <c r="AB37" i="2"/>
  <c r="AD33" i="2"/>
  <c r="AB33" i="2"/>
  <c r="Z33" i="2"/>
  <c r="U33" i="2"/>
  <c r="AF37" i="2"/>
  <c r="L37" i="2"/>
  <c r="K49" i="2" s="1"/>
  <c r="AC37" i="2"/>
  <c r="I37" i="2"/>
  <c r="C45" i="2"/>
  <c r="D45" i="2" s="1"/>
  <c r="AA33" i="2"/>
  <c r="N33" i="2"/>
  <c r="K33" i="2"/>
  <c r="AG50" i="2"/>
  <c r="R38" i="2"/>
  <c r="R50" i="2" s="1"/>
  <c r="C50" i="2"/>
  <c r="D50" i="2" s="1"/>
  <c r="K38" i="2"/>
  <c r="AF38" i="2"/>
  <c r="AF50" i="2" s="1"/>
  <c r="T38" i="2"/>
  <c r="S50" i="2" s="1"/>
  <c r="G38" i="2"/>
  <c r="H38" i="2"/>
  <c r="E38" i="2"/>
  <c r="E50" i="2" s="1"/>
  <c r="AD38" i="2"/>
  <c r="L38" i="2"/>
  <c r="M46" i="2"/>
  <c r="P46" i="2"/>
  <c r="AA51" i="2"/>
  <c r="U40" i="2"/>
  <c r="U52" i="2" s="1"/>
  <c r="R37" i="2"/>
  <c r="J37" i="2"/>
  <c r="F37" i="2"/>
  <c r="U37" i="2"/>
  <c r="AE37" i="2"/>
  <c r="O37" i="2"/>
  <c r="H37" i="2"/>
  <c r="C49" i="2"/>
  <c r="D49" i="2" s="1"/>
  <c r="X40" i="2"/>
  <c r="W33" i="2"/>
  <c r="L33" i="2"/>
  <c r="L45" i="2" s="1"/>
  <c r="AG33" i="2"/>
  <c r="X33" i="2"/>
  <c r="E33" i="2"/>
  <c r="E45" i="2" s="1"/>
  <c r="R33" i="2"/>
  <c r="R45" i="2" s="1"/>
  <c r="Y33" i="2"/>
  <c r="Y45" i="2" s="1"/>
  <c r="D33" i="2"/>
  <c r="P37" i="2"/>
  <c r="O49" i="2" s="1"/>
  <c r="V37" i="2"/>
  <c r="V49" i="2" s="1"/>
  <c r="Z37" i="2"/>
  <c r="AD37" i="2"/>
  <c r="AC49" i="2" s="1"/>
  <c r="E37" i="2"/>
  <c r="Y37" i="2"/>
  <c r="AA37" i="2"/>
  <c r="Z49" i="2" s="1"/>
  <c r="D40" i="2"/>
  <c r="AE33" i="2"/>
  <c r="AD45" i="2" s="1"/>
  <c r="J33" i="2"/>
  <c r="I33" i="2"/>
  <c r="H45" i="2" s="1"/>
  <c r="AF33" i="2"/>
  <c r="V33" i="2"/>
  <c r="G33" i="2"/>
  <c r="F45" i="2" s="1"/>
  <c r="AH33" i="2"/>
  <c r="AH45" i="2" s="1"/>
  <c r="E51" i="2"/>
  <c r="V51" i="2"/>
  <c r="F40" i="2"/>
  <c r="V50" i="2"/>
  <c r="AG40" i="2"/>
  <c r="H40" i="2"/>
  <c r="Q40" i="2"/>
  <c r="AA40" i="2"/>
  <c r="AF40" i="2"/>
  <c r="I40" i="2"/>
  <c r="P40" i="2"/>
  <c r="M40" i="2"/>
  <c r="Y40" i="2"/>
  <c r="N40" i="2"/>
  <c r="AD40" i="2"/>
  <c r="R40" i="2"/>
  <c r="X51" i="2"/>
  <c r="K32" i="2"/>
  <c r="H32" i="2"/>
  <c r="S32" i="2"/>
  <c r="G48" i="2"/>
  <c r="H48" i="2"/>
  <c r="R49" i="2"/>
  <c r="W51" i="2"/>
  <c r="N32" i="2"/>
  <c r="E32" i="2"/>
  <c r="L32" i="2"/>
  <c r="AH35" i="2"/>
  <c r="F32" i="2"/>
  <c r="Z32" i="2"/>
  <c r="E35" i="2"/>
  <c r="U35" i="2"/>
  <c r="N35" i="2"/>
  <c r="S35" i="2"/>
  <c r="O35" i="2"/>
  <c r="C47" i="2"/>
  <c r="D47" i="2" s="1"/>
  <c r="Q35" i="2"/>
  <c r="AG32" i="2"/>
  <c r="AG44" i="2" s="1"/>
  <c r="M32" i="2"/>
  <c r="O40" i="2"/>
  <c r="Z40" i="2"/>
  <c r="S40" i="2"/>
  <c r="T40" i="2"/>
  <c r="W40" i="2"/>
  <c r="AC40" i="2"/>
  <c r="C52" i="2"/>
  <c r="D52" i="2" s="1"/>
  <c r="L40" i="2"/>
  <c r="T35" i="2"/>
  <c r="X35" i="2"/>
  <c r="AG35" i="2"/>
  <c r="M35" i="2"/>
  <c r="AC35" i="2"/>
  <c r="I35" i="2"/>
  <c r="F35" i="2"/>
  <c r="V35" i="2"/>
  <c r="AF32" i="2"/>
  <c r="AC32" i="2"/>
  <c r="AE32" i="2"/>
  <c r="V32" i="2"/>
  <c r="P32" i="2"/>
  <c r="R35" i="2"/>
  <c r="W35" i="2"/>
  <c r="K35" i="2"/>
  <c r="AE35" i="2"/>
  <c r="AF35" i="2"/>
  <c r="Y35" i="2"/>
  <c r="P35" i="2"/>
  <c r="G35" i="2"/>
  <c r="AB35" i="2"/>
  <c r="AH40" i="2"/>
  <c r="AE40" i="2"/>
  <c r="J40" i="2"/>
  <c r="G40" i="2"/>
  <c r="AB40" i="2"/>
  <c r="K40" i="2"/>
  <c r="E40" i="2"/>
  <c r="AA35" i="2"/>
  <c r="L35" i="2"/>
  <c r="D35" i="2"/>
  <c r="AI35" i="2"/>
  <c r="AH47" i="2" s="1"/>
  <c r="H35" i="2"/>
  <c r="AD35" i="2"/>
  <c r="J35" i="2"/>
  <c r="W32" i="2"/>
  <c r="Q32" i="2"/>
  <c r="G32" i="2"/>
  <c r="O32" i="2"/>
  <c r="T32" i="2"/>
  <c r="C44" i="2"/>
  <c r="D44" i="2" s="1"/>
  <c r="U32" i="2"/>
  <c r="Y32" i="2"/>
  <c r="I32" i="2"/>
  <c r="AD32" i="2"/>
  <c r="X32" i="2"/>
  <c r="AB32" i="2"/>
  <c r="D32" i="2"/>
  <c r="S46" i="2"/>
  <c r="AA32" i="2"/>
  <c r="AI32" i="2"/>
  <c r="AH44" i="2" s="1"/>
  <c r="J32" i="2"/>
  <c r="R32" i="2"/>
  <c r="P50" i="2"/>
  <c r="AB49" i="2"/>
  <c r="F49" i="2"/>
  <c r="AG46" i="2"/>
  <c r="O51" i="2"/>
  <c r="AF51" i="2"/>
  <c r="M48" i="2"/>
  <c r="AE49" i="2"/>
  <c r="H49" i="2"/>
  <c r="AB45" i="2"/>
  <c r="Z45" i="2"/>
  <c r="M45" i="2"/>
  <c r="AA50" i="2"/>
  <c r="Y46" i="2"/>
  <c r="AA48" i="2"/>
  <c r="AE48" i="2"/>
  <c r="J51" i="2"/>
  <c r="Q48" i="2"/>
  <c r="O45" i="2"/>
  <c r="M50" i="2"/>
  <c r="U48" i="2"/>
  <c r="S48" i="2"/>
  <c r="AD48" i="2"/>
  <c r="Y50" i="2"/>
  <c r="AE46" i="2"/>
  <c r="K46" i="2"/>
  <c r="R46" i="2"/>
  <c r="AC51" i="2"/>
  <c r="H51" i="2"/>
  <c r="U51" i="2"/>
  <c r="AF48" i="2"/>
  <c r="O48" i="2"/>
  <c r="Z48" i="2"/>
  <c r="AG49" i="2"/>
  <c r="AD50" i="2"/>
  <c r="H50" i="2"/>
  <c r="AA46" i="2"/>
  <c r="L51" i="2"/>
  <c r="AH51" i="2"/>
  <c r="F48" i="2"/>
  <c r="T50" i="2"/>
  <c r="L50" i="2"/>
  <c r="V46" i="2"/>
  <c r="J50" i="2"/>
  <c r="T49" i="2"/>
  <c r="N45" i="2"/>
  <c r="N50" i="2"/>
  <c r="M49" i="2"/>
  <c r="S51" i="2"/>
  <c r="Q51" i="2"/>
  <c r="V48" i="2"/>
  <c r="G46" i="2"/>
  <c r="M51" i="2"/>
  <c r="P51" i="2"/>
  <c r="K51" i="2"/>
  <c r="Y51" i="2"/>
  <c r="F51" i="2"/>
  <c r="AG51" i="2"/>
  <c r="AB51" i="2"/>
  <c r="T51" i="2"/>
  <c r="G51" i="2"/>
  <c r="AB48" i="2"/>
  <c r="X48" i="2"/>
  <c r="W48" i="2"/>
  <c r="N48" i="2"/>
  <c r="Y48" i="2"/>
  <c r="AF49" i="2"/>
  <c r="Q45" i="2"/>
  <c r="AE50" i="2"/>
  <c r="G50" i="2"/>
  <c r="F50" i="2"/>
  <c r="AC50" i="2"/>
  <c r="K50" i="2"/>
  <c r="Z46" i="2"/>
  <c r="H46" i="2"/>
  <c r="L46" i="2"/>
  <c r="U46" i="2"/>
  <c r="I51" i="2"/>
  <c r="P48" i="2"/>
  <c r="K48" i="2"/>
  <c r="S49" i="2"/>
  <c r="AH50" i="2"/>
  <c r="AB50" i="2"/>
  <c r="O50" i="2"/>
  <c r="T46" i="2"/>
  <c r="L49" i="2"/>
  <c r="I50" i="2"/>
  <c r="Q50" i="2"/>
  <c r="AB46" i="2"/>
  <c r="F46" i="2"/>
  <c r="AD46" i="2"/>
  <c r="AH46" i="2"/>
  <c r="O46" i="2"/>
  <c r="I48" i="2"/>
  <c r="J48" i="2"/>
  <c r="R51" i="2"/>
  <c r="Z51" i="2"/>
  <c r="AD51" i="2"/>
  <c r="N51" i="2"/>
  <c r="AE51" i="2"/>
  <c r="T48" i="2"/>
  <c r="R48" i="2"/>
  <c r="AG48" i="2"/>
  <c r="AH48" i="2"/>
  <c r="AC48" i="2"/>
  <c r="L48" i="2"/>
  <c r="G49" i="2"/>
  <c r="AC45" i="2"/>
  <c r="P45" i="2"/>
  <c r="AA45" i="2"/>
  <c r="S45" i="2"/>
  <c r="T45" i="2"/>
  <c r="Z50" i="2"/>
  <c r="W50" i="2"/>
  <c r="U50" i="2"/>
  <c r="W46" i="2"/>
  <c r="AF46" i="2"/>
  <c r="X46" i="2"/>
  <c r="I46" i="2"/>
  <c r="Q46" i="2"/>
  <c r="Q49" i="2" l="1"/>
  <c r="X49" i="2"/>
  <c r="N49" i="2"/>
  <c r="AH49" i="2"/>
  <c r="W49" i="2"/>
  <c r="U45" i="2"/>
  <c r="I49" i="2"/>
  <c r="V45" i="2"/>
  <c r="X45" i="2"/>
  <c r="AD49" i="2"/>
  <c r="P49" i="2"/>
  <c r="J49" i="2"/>
  <c r="AA47" i="2"/>
  <c r="O47" i="2"/>
  <c r="Z52" i="2"/>
  <c r="H52" i="2"/>
  <c r="Q47" i="2"/>
  <c r="E44" i="2"/>
  <c r="U49" i="2"/>
  <c r="AG45" i="2"/>
  <c r="G45" i="2"/>
  <c r="AA49" i="2"/>
  <c r="T52" i="2"/>
  <c r="AF45" i="2"/>
  <c r="W45" i="2"/>
  <c r="L52" i="2"/>
  <c r="H44" i="2"/>
  <c r="AE45" i="2"/>
  <c r="AA52" i="2"/>
  <c r="X52" i="2"/>
  <c r="W52" i="2"/>
  <c r="M47" i="2"/>
  <c r="M52" i="2"/>
  <c r="F44" i="2"/>
  <c r="E49" i="2"/>
  <c r="I45" i="2"/>
  <c r="K45" i="2"/>
  <c r="F52" i="2"/>
  <c r="J45" i="2"/>
  <c r="E52" i="2"/>
  <c r="I52" i="2"/>
  <c r="Y49" i="2"/>
  <c r="V44" i="2"/>
  <c r="K52" i="2"/>
  <c r="N47" i="2"/>
  <c r="N52" i="2"/>
  <c r="L44" i="2"/>
  <c r="AE52" i="2"/>
  <c r="AF52" i="2"/>
  <c r="AG52" i="2"/>
  <c r="S44" i="2"/>
  <c r="R44" i="2"/>
  <c r="I47" i="2"/>
  <c r="Q52" i="2"/>
  <c r="Y52" i="2"/>
  <c r="X47" i="2"/>
  <c r="K47" i="2"/>
  <c r="P52" i="2"/>
  <c r="U44" i="2"/>
  <c r="P47" i="2"/>
  <c r="AE47" i="2"/>
  <c r="T47" i="2"/>
  <c r="M44" i="2"/>
  <c r="K44" i="2"/>
  <c r="AC52" i="2"/>
  <c r="N44" i="2"/>
  <c r="J52" i="2"/>
  <c r="U47" i="2"/>
  <c r="AD52" i="2"/>
  <c r="V52" i="2"/>
  <c r="O52" i="2"/>
  <c r="AC47" i="2"/>
  <c r="AG47" i="2"/>
  <c r="J44" i="2"/>
  <c r="P44" i="2"/>
  <c r="G47" i="2"/>
  <c r="AB47" i="2"/>
  <c r="Y47" i="2"/>
  <c r="O44" i="2"/>
  <c r="AF44" i="2"/>
  <c r="AF47" i="2"/>
  <c r="V47" i="2"/>
  <c r="L47" i="2"/>
  <c r="Z47" i="2"/>
  <c r="S52" i="2"/>
  <c r="AH52" i="2"/>
  <c r="F47" i="2"/>
  <c r="S47" i="2"/>
  <c r="Y44" i="2"/>
  <c r="AB44" i="2"/>
  <c r="R52" i="2"/>
  <c r="AD44" i="2"/>
  <c r="Z44" i="2"/>
  <c r="W47" i="2"/>
  <c r="E47" i="2"/>
  <c r="AB52" i="2"/>
  <c r="R47" i="2"/>
  <c r="G52" i="2"/>
  <c r="G44" i="2"/>
  <c r="H47" i="2"/>
  <c r="X44" i="2"/>
  <c r="AD47" i="2"/>
  <c r="AC44" i="2"/>
  <c r="W44" i="2"/>
  <c r="T44" i="2"/>
  <c r="AA44" i="2"/>
  <c r="J47" i="2"/>
  <c r="AE44" i="2"/>
  <c r="Q44" i="2"/>
  <c r="I44" i="2"/>
</calcChain>
</file>

<file path=xl/comments1.xml><?xml version="1.0" encoding="utf-8"?>
<comments xmlns="http://schemas.openxmlformats.org/spreadsheetml/2006/main">
  <authors>
    <author>Author</author>
  </authors>
  <commentList>
    <comment ref="F6" authorId="0" shapeId="0">
      <text>
        <r>
          <rPr>
            <sz val="9"/>
            <color indexed="81"/>
            <rFont val="Tahoma"/>
            <charset val="1"/>
          </rPr>
          <t xml:space="preserve">1. Since more places are occupied by the in the building, set complete database to 1
2. To enter vacant layers in the database, select all the adjacent entries of the layer and set them to 0
3. Now individually set the database locations to 0 corresponding to vacant positions in the building and use selection of multiple 
    adjacent entries where applicable </t>
        </r>
      </text>
    </comment>
    <comment ref="F7" authorId="0" shapeId="0">
      <text>
        <r>
          <rPr>
            <sz val="9"/>
            <color indexed="81"/>
            <rFont val="Tahoma"/>
            <family val="2"/>
          </rPr>
          <t>-  Use profinet bus for connection to PLC
-  On PG, set interface to auto CP577 in PG/PC interface settings if profibus protocol not working 
-  If connecting through ethernet cable, make sure to assign proper addresses and changie the PG/PC interface settings
-  Try restarting the PG if connection cannot be established. Thoroughly check the interface settings for both PG and PLC for 
   any abnormality</t>
        </r>
      </text>
    </comment>
    <comment ref="F8" authorId="0" shapeId="0">
      <text>
        <r>
          <rPr>
            <b/>
            <sz val="9"/>
            <color indexed="81"/>
            <rFont val="Tahoma"/>
            <family val="2"/>
          </rPr>
          <t xml:space="preserve">-  </t>
        </r>
        <r>
          <rPr>
            <sz val="9"/>
            <color indexed="81"/>
            <rFont val="Tahoma"/>
            <family val="2"/>
          </rPr>
          <t>In case of inaccessibility, check profibus cable for any faulty connections and position of terminating resistors
-  In remote IO module, connectivity of any single module affects accessibility of all the modules
-  Non-consistent hardware configurations also lead to inacessibility of modules
-  Make sure that the addresses of the hardware set via switches match the addresses set in the software project</t>
        </r>
      </text>
    </comment>
    <comment ref="F9" authorId="0" shapeId="0">
      <text>
        <r>
          <rPr>
            <sz val="9"/>
            <color indexed="81"/>
            <rFont val="Tahoma"/>
            <family val="2"/>
          </rPr>
          <t>1. There are active no warnings and faults on alarm window
2. Drive state is ready with breaks electrically coupled and hand operation wheel de-coupled at individual drive screens
3. Bypass mode key is at OFF position indicated at the main screen
4. Emergency stop is released indicated at main screen
5. Weight, position and speed data is valid
6. Visual positions of bridge, trolley and hoist match on main screen match the actual position in field
7. No mode and mechanism is selected
8. The status at IO screens are consistent with the above mentioned indications</t>
        </r>
      </text>
    </comment>
    <comment ref="F10" authorId="0" shapeId="0">
      <text>
        <r>
          <rPr>
            <b/>
            <sz val="9"/>
            <color indexed="81"/>
            <rFont val="Tahoma"/>
            <charset val="1"/>
          </rPr>
          <t xml:space="preserve">-  </t>
        </r>
        <r>
          <rPr>
            <sz val="9"/>
            <color indexed="81"/>
            <rFont val="Tahoma"/>
            <family val="2"/>
          </rPr>
          <t xml:space="preserve">Insert speed values, jog distance and the allowed setpoint deadband in the screen "Operation Parameters"
-  Perform load free calibration of load terminal using CalFree mode which requires setting the analog jumper gain (mV/V) and
   rated load cell capacity </t>
        </r>
      </text>
    </comment>
    <comment ref="F11" authorId="0" shapeId="0">
      <text>
        <r>
          <rPr>
            <sz val="9"/>
            <color indexed="81"/>
            <rFont val="Tahoma"/>
            <family val="2"/>
          </rPr>
          <t>-  Configuration of incremental encoders
-  Soft shorting of IOs for brakes and fan control
-  Simulating an external input as 1 for motor ON control (requires 2 external signals to run)
-  Configuration of P2P connection for bridge motors and speed limit amendment for bridge motor 2
-  Optimization runs for all the motors</t>
        </r>
      </text>
    </comment>
    <comment ref="F12" authorId="0" shapeId="0">
      <text>
        <r>
          <rPr>
            <sz val="9"/>
            <color indexed="81"/>
            <rFont val="Tahoma"/>
            <family val="2"/>
          </rPr>
          <t>Using dimensions from drawings and building layout:
-  Calibrate all absolute value encoders and soft limits of hoist, bridge and trolley
-  Enter all the zone and wall parameters
-  Configure hoist weight parameters</t>
        </r>
      </text>
    </comment>
    <comment ref="F13" authorId="0" shapeId="0">
      <text>
        <r>
          <rPr>
            <sz val="9"/>
            <color indexed="81"/>
            <rFont val="Tahoma"/>
            <family val="2"/>
          </rPr>
          <t>-  Manually bring all the mechanisms except hoist away from hard limits for test run
-  Run bridge manually to note the relative directions of bridge motors 1 and 2. Make the required changes to program
-  Test run the bridge while monitering the synchronized operation of motors and note the direction of motion and the speed sign
-  Test run the trolley mechanism to note the direction of motion and the speed sign
-  Bring the system in the empty part of Zone E or A so that the hoist can move freely to its limits
-  Manually move hoist away from end limits and test run it to note the direction of motion and the speed sign
-  Make necessary changes to make the direction of motion compatible with the modes of operation</t>
        </r>
      </text>
    </comment>
    <comment ref="F14" authorId="0" shapeId="0">
      <text>
        <r>
          <rPr>
            <sz val="9"/>
            <color indexed="81"/>
            <rFont val="Tahoma"/>
            <charset val="1"/>
          </rPr>
          <t>-  Open and close multiple tubes and note the readings at weight terminal
-  Weight should decrease as the tubes open and should increase as the tubes close</t>
        </r>
      </text>
    </comment>
  </commentList>
</comments>
</file>

<file path=xl/sharedStrings.xml><?xml version="1.0" encoding="utf-8"?>
<sst xmlns="http://schemas.openxmlformats.org/spreadsheetml/2006/main" count="57" uniqueCount="57">
  <si>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</si>
  <si>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</si>
  <si>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</si>
  <si>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</si>
  <si>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</si>
  <si>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</si>
  <si>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</si>
  <si>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</si>
  <si>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</si>
  <si>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</si>
  <si>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</si>
  <si>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</si>
  <si>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</si>
  <si>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</si>
  <si>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</si>
  <si>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</si>
  <si>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</si>
  <si>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Milestone 1</t>
  </si>
  <si>
    <t>Milestone 2</t>
  </si>
  <si>
    <t>Milestone 3</t>
  </si>
  <si>
    <t>Milestone 4</t>
  </si>
  <si>
    <t>Milestone 5</t>
  </si>
  <si>
    <t>Milestone 6</t>
  </si>
  <si>
    <t>Milestone 7</t>
  </si>
  <si>
    <t>Milestone 8</t>
  </si>
  <si>
    <t>Milestone 9</t>
  </si>
  <si>
    <t>Milestone 10</t>
  </si>
  <si>
    <t xml:space="preserve">ENTER START DATE: </t>
  </si>
  <si>
    <t># of rows</t>
  </si>
  <si>
    <t>Chart showing project activities with a scrollable timeline is in this cell.</t>
  </si>
  <si>
    <t>TR-11 Commissioning Timeline</t>
  </si>
  <si>
    <t>Milestone 11</t>
  </si>
  <si>
    <t>Milestone 12</t>
  </si>
  <si>
    <t>Milestone 13</t>
  </si>
  <si>
    <t xml:space="preserve">Configuration and Commissioning of all the DC drives </t>
  </si>
  <si>
    <t xml:space="preserve">Calibration of position encoders </t>
  </si>
  <si>
    <t>Verification of system protections and interlocks</t>
  </si>
  <si>
    <t>Making necessary amendments in the system to meet the requirements</t>
  </si>
  <si>
    <t>Training and handing over the system to operator</t>
  </si>
  <si>
    <t>Acquisition of position data for distribution of areas</t>
  </si>
  <si>
    <t>Verification of accessibilty to all components on profibus network</t>
  </si>
  <si>
    <t>Consistency check of HMI status w.r.t the OFF system state</t>
  </si>
  <si>
    <t>Configuration of weight parameters for safe hoist operation</t>
  </si>
  <si>
    <t>Performance of a complete crane operation in all modes using dummy load</t>
  </si>
  <si>
    <t>Milestone 14</t>
  </si>
  <si>
    <t>Milestone 15</t>
  </si>
  <si>
    <t>Milestone 16</t>
  </si>
  <si>
    <t>Final Milestone</t>
  </si>
  <si>
    <t>Ensuring validity of weight sensor via IND570</t>
  </si>
  <si>
    <t>Parametrization of system via HMI and Configuration of IND570</t>
  </si>
  <si>
    <t xml:space="preserve">Establishment of connection between PLC and PG </t>
  </si>
  <si>
    <t>Temporary assignment of commissioning parameters of the system for easy operation</t>
  </si>
  <si>
    <t>Commencement of Commissioning</t>
  </si>
  <si>
    <t>Filling the database in PLC to match actual drum occupancy</t>
  </si>
  <si>
    <t>Finalization and power up of hardware setup</t>
  </si>
  <si>
    <t>Test/Manual run of all three mechanisms with careful monitoring for speed and direction detection of motors</t>
  </si>
  <si>
    <t>Fine tuning PID parameters and necessary changes in HMI program to match the new position 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</si>
</sst>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409]dd\-mmm\-yy;@"/>
  </numFmts>
  <fonts count="12"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
      <sz val="9"/>
      <color indexed="81"/>
      <name val="Tahoma"/>
      <charset val="1"/>
    </font>
    <font>
      <sz val="9"/>
      <color indexed="81"/>
      <name val="Tahoma"/>
      <family val="2"/>
    </font>
    <font>
      <b/>
      <sz val="9"/>
      <color indexed="81"/>
      <name val="Tahoma"/>
      <family val="2"/>
    </font>
    <font>
      <b/>
      <sz val="9"/>
      <color indexed="81"/>
      <name val="Tahoma"/>
      <charset val="1"/>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4">
    <border>
      <left/>
      <right/>
      <top/>
      <bottom/>
      <diagonal/>
    </border>
    <border>
      <left/>
      <right/>
      <top/>
      <bottom style="thick">
        <color theme="4"/>
      </bottom>
      <diagonal/>
    </border>
    <border>
      <left/>
      <right/>
      <top/>
      <bottom style="thick">
        <color theme="4" tint="0.39994506668294322"/>
      </bottom>
      <diagonal/>
    </border>
    <border>
      <left/>
      <right/>
      <top style="thick">
        <color theme="4"/>
      </top>
      <bottom/>
      <diagonal/>
    </border>
  </borders>
  <cellStyleXfs count="14">
    <xf numFmtId="0" fontId="0" fillId="0" borderId="0">
      <alignment horizontal="left" vertical="center" wrapText="1" indent="1"/>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4">
    <xf numFmtId="0" fontId="0" fillId="0" borderId="0" xfId="0">
      <alignment horizontal="left" vertical="center" wrapText="1" indent="1"/>
    </xf>
    <xf numFmtId="14" fontId="0" fillId="0" borderId="0" xfId="0" applyNumberFormat="1">
      <alignment horizontal="left" vertical="center" wrapText="1" indent="1"/>
    </xf>
    <xf numFmtId="16" fontId="0" fillId="0" borderId="0" xfId="0" applyNumberFormat="1">
      <alignment horizontal="left" vertical="center" wrapText="1" indent="1"/>
    </xf>
    <xf numFmtId="164" fontId="0" fillId="0" borderId="0" xfId="0" applyNumberFormat="1">
      <alignment horizontal="left" vertical="center" wrapText="1" indent="1"/>
    </xf>
    <xf numFmtId="0" fontId="0" fillId="2" borderId="0" xfId="0" applyFill="1">
      <alignment horizontal="left" vertical="center" wrapText="1" indent="1"/>
    </xf>
    <xf numFmtId="0" fontId="5" fillId="3" borderId="1" xfId="1">
      <alignment horizontal="left" vertical="center"/>
    </xf>
    <xf numFmtId="0" fontId="0" fillId="0" borderId="0" xfId="0" applyAlignment="1">
      <alignment vertical="center"/>
    </xf>
    <xf numFmtId="0" fontId="6" fillId="0" borderId="0" xfId="2" applyAlignment="1">
      <alignment horizontal="right" vertical="center"/>
    </xf>
    <xf numFmtId="0" fontId="0" fillId="0" borderId="0" xfId="3" applyFont="1" applyBorder="1" applyAlignment="1">
      <alignment horizontal="left" vertical="center" indent="1"/>
    </xf>
    <xf numFmtId="0" fontId="0" fillId="0" borderId="0" xfId="0" applyFill="1">
      <alignment horizontal="left" vertical="center" wrapText="1" indent="1"/>
    </xf>
    <xf numFmtId="165" fontId="0" fillId="0" borderId="0" xfId="0" applyNumberFormat="1" applyAlignment="1">
      <alignment horizontal="left" vertical="center" indent="1"/>
    </xf>
    <xf numFmtId="165" fontId="7" fillId="11" borderId="0" xfId="13" applyNumberFormat="1" applyAlignment="1">
      <alignment horizontal="center" vertical="center"/>
    </xf>
    <xf numFmtId="0" fontId="5" fillId="3" borderId="1" xfId="1">
      <alignment horizontal="left" vertical="center"/>
    </xf>
    <xf numFmtId="0" fontId="3" fillId="0" borderId="3" xfId="3" applyBorder="1" applyAlignment="1">
      <alignment horizontal="center"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5">
    <dxf>
      <numFmt numFmtId="19" formatCode="m/d/yyyy"/>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4"/>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extLst>
                <c:ext xmlns:c15="http://schemas.microsoft.com/office/drawing/2012/chart" uri="{02D57815-91ED-43cb-92C2-25804820EDAC}">
                  <c15:fullRef>
                    <c15:sqref>calcs!$E$31:$AH$31</c15:sqref>
                  </c15:fullRef>
                </c:ext>
              </c:extLst>
              <c:f>calcs!$E$31:$S$31</c:f>
              <c:numCache>
                <c:formatCode>m/d/yyyy</c:formatCode>
                <c:ptCount val="15"/>
                <c:pt idx="0">
                  <c:v>43793</c:v>
                </c:pt>
                <c:pt idx="1">
                  <c:v>43794</c:v>
                </c:pt>
                <c:pt idx="2">
                  <c:v>43795</c:v>
                </c:pt>
                <c:pt idx="3">
                  <c:v>43796</c:v>
                </c:pt>
                <c:pt idx="4">
                  <c:v>43797</c:v>
                </c:pt>
                <c:pt idx="5">
                  <c:v>43798</c:v>
                </c:pt>
                <c:pt idx="6">
                  <c:v>43799</c:v>
                </c:pt>
                <c:pt idx="7">
                  <c:v>43800</c:v>
                </c:pt>
                <c:pt idx="8">
                  <c:v>43801</c:v>
                </c:pt>
                <c:pt idx="9">
                  <c:v>43802</c:v>
                </c:pt>
                <c:pt idx="10">
                  <c:v>43803</c:v>
                </c:pt>
                <c:pt idx="11">
                  <c:v>43804</c:v>
                </c:pt>
                <c:pt idx="12">
                  <c:v>43805</c:v>
                </c:pt>
                <c:pt idx="13">
                  <c:v>43806</c:v>
                </c:pt>
                <c:pt idx="14">
                  <c:v>43807</c:v>
                </c:pt>
              </c:numCache>
            </c:numRef>
          </c:cat>
          <c:val>
            <c:numRef>
              <c:extLst>
                <c:ext xmlns:c15="http://schemas.microsoft.com/office/drawing/2012/chart" uri="{02D57815-91ED-43cb-92C2-25804820EDAC}">
                  <c15:fullRef>
                    <c15:sqref>calcs!$E$32:$AH$32</c15:sqref>
                  </c15:fullRef>
                </c:ext>
              </c:extLst>
              <c:f>calcs!$E$32:$S$32</c:f>
              <c:numCache>
                <c:formatCode>General</c:formatCode>
                <c:ptCount val="15"/>
                <c:pt idx="0">
                  <c:v>#N/A</c:v>
                </c:pt>
                <c:pt idx="1">
                  <c:v>11.3</c:v>
                </c:pt>
                <c:pt idx="2">
                  <c:v>11.3</c:v>
                </c:pt>
                <c:pt idx="3">
                  <c:v>11.3</c:v>
                </c:pt>
                <c:pt idx="4">
                  <c:v>11.3</c:v>
                </c:pt>
                <c:pt idx="5">
                  <c:v>11.3</c:v>
                </c:pt>
                <c:pt idx="6">
                  <c:v>#N/A</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0-D9F5-4A80-B45A-1EC1F78D8AA5}"/>
            </c:ext>
          </c:extLst>
        </c:ser>
        <c:ser>
          <c:idx val="5"/>
          <c:order val="1"/>
          <c:tx>
            <c:strRef>
              <c:f>calcs!$D$44</c:f>
              <c:strCache>
                <c:ptCount val="1"/>
                <c:pt idx="0">
                  <c:v>COMMENCEMENT OF COMMISSIONING</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calcs!$E$44:$AH$44</c15:sqref>
                  </c15:fullRef>
                </c:ext>
              </c:extLst>
              <c:f>calcs!$E$44:$S$44</c:f>
              <c:numCache>
                <c:formatCode>General</c:formatCode>
                <c:ptCount val="15"/>
                <c:pt idx="0">
                  <c:v>#N/A</c:v>
                </c:pt>
                <c:pt idx="1">
                  <c:v>#N/A</c:v>
                </c:pt>
                <c:pt idx="2">
                  <c:v>#N/A</c:v>
                </c:pt>
                <c:pt idx="3">
                  <c:v>#N/A</c:v>
                </c:pt>
                <c:pt idx="4">
                  <c:v>#N/A</c:v>
                </c:pt>
                <c:pt idx="5">
                  <c:v>11.3</c:v>
                </c:pt>
                <c:pt idx="6">
                  <c:v>#N/A</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extLst>
                <c:ext xmlns:c15="http://schemas.microsoft.com/office/drawing/2012/chart" uri="{02D57815-91ED-43cb-92C2-25804820EDAC}">
                  <c15:fullRef>
                    <c15:sqref>calcs!$E$31:$AH$31</c15:sqref>
                  </c15:fullRef>
                </c:ext>
              </c:extLst>
              <c:f>calcs!$E$31:$S$31</c:f>
              <c:numCache>
                <c:formatCode>m/d/yyyy</c:formatCode>
                <c:ptCount val="15"/>
                <c:pt idx="0">
                  <c:v>43793</c:v>
                </c:pt>
                <c:pt idx="1">
                  <c:v>43794</c:v>
                </c:pt>
                <c:pt idx="2">
                  <c:v>43795</c:v>
                </c:pt>
                <c:pt idx="3">
                  <c:v>43796</c:v>
                </c:pt>
                <c:pt idx="4">
                  <c:v>43797</c:v>
                </c:pt>
                <c:pt idx="5">
                  <c:v>43798</c:v>
                </c:pt>
                <c:pt idx="6">
                  <c:v>43799</c:v>
                </c:pt>
                <c:pt idx="7">
                  <c:v>43800</c:v>
                </c:pt>
                <c:pt idx="8">
                  <c:v>43801</c:v>
                </c:pt>
                <c:pt idx="9">
                  <c:v>43802</c:v>
                </c:pt>
                <c:pt idx="10">
                  <c:v>43803</c:v>
                </c:pt>
                <c:pt idx="11">
                  <c:v>43804</c:v>
                </c:pt>
                <c:pt idx="12">
                  <c:v>43805</c:v>
                </c:pt>
                <c:pt idx="13">
                  <c:v>43806</c:v>
                </c:pt>
                <c:pt idx="14">
                  <c:v>43807</c:v>
                </c:pt>
              </c:numCache>
            </c:numRef>
          </c:cat>
          <c:val>
            <c:numRef>
              <c:extLst>
                <c:ext xmlns:c15="http://schemas.microsoft.com/office/drawing/2012/chart" uri="{02D57815-91ED-43cb-92C2-25804820EDAC}">
                  <c15:fullRef>
                    <c15:sqref>calcs!$E$33:$AH$33</c15:sqref>
                  </c15:fullRef>
                </c:ext>
              </c:extLst>
              <c:f>calcs!$E$33:$S$33</c:f>
              <c:numCache>
                <c:formatCode>General</c:formatCode>
                <c:ptCount val="15"/>
                <c:pt idx="0">
                  <c:v>#N/A</c:v>
                </c:pt>
                <c:pt idx="1">
                  <c:v>10.3</c:v>
                </c:pt>
                <c:pt idx="2">
                  <c:v>10.3</c:v>
                </c:pt>
                <c:pt idx="3">
                  <c:v>10.3</c:v>
                </c:pt>
                <c:pt idx="4">
                  <c:v>10.3</c:v>
                </c:pt>
                <c:pt idx="5">
                  <c:v>10.3</c:v>
                </c:pt>
                <c:pt idx="6">
                  <c:v>#N/A</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2-D9F5-4A80-B45A-1EC1F78D8AA5}"/>
            </c:ext>
          </c:extLst>
        </c:ser>
        <c:ser>
          <c:idx val="6"/>
          <c:order val="3"/>
          <c:tx>
            <c:strRef>
              <c:f>calcs!$D$45</c:f>
              <c:strCache>
                <c:ptCount val="1"/>
                <c:pt idx="0">
                  <c:v>MILESTONE 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calcs!$E$45:$AH$45</c15:sqref>
                  </c15:fullRef>
                </c:ext>
              </c:extLst>
              <c:f>calcs!$E$45:$S$45</c:f>
              <c:numCache>
                <c:formatCode>General</c:formatCode>
                <c:ptCount val="15"/>
                <c:pt idx="0">
                  <c:v>#N/A</c:v>
                </c:pt>
                <c:pt idx="1">
                  <c:v>#N/A</c:v>
                </c:pt>
                <c:pt idx="2">
                  <c:v>#N/A</c:v>
                </c:pt>
                <c:pt idx="3">
                  <c:v>#N/A</c:v>
                </c:pt>
                <c:pt idx="4">
                  <c:v>#N/A</c:v>
                </c:pt>
                <c:pt idx="5">
                  <c:v>10.3</c:v>
                </c:pt>
                <c:pt idx="6">
                  <c:v>#N/A</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extLst>
                <c:ext xmlns:c15="http://schemas.microsoft.com/office/drawing/2012/chart" uri="{02D57815-91ED-43cb-92C2-25804820EDAC}">
                  <c15:fullRef>
                    <c15:sqref>calcs!$E$31:$AH$31</c15:sqref>
                  </c15:fullRef>
                </c:ext>
              </c:extLst>
              <c:f>calcs!$E$31:$S$31</c:f>
              <c:numCache>
                <c:formatCode>m/d/yyyy</c:formatCode>
                <c:ptCount val="15"/>
                <c:pt idx="0">
                  <c:v>43793</c:v>
                </c:pt>
                <c:pt idx="1">
                  <c:v>43794</c:v>
                </c:pt>
                <c:pt idx="2">
                  <c:v>43795</c:v>
                </c:pt>
                <c:pt idx="3">
                  <c:v>43796</c:v>
                </c:pt>
                <c:pt idx="4">
                  <c:v>43797</c:v>
                </c:pt>
                <c:pt idx="5">
                  <c:v>43798</c:v>
                </c:pt>
                <c:pt idx="6">
                  <c:v>43799</c:v>
                </c:pt>
                <c:pt idx="7">
                  <c:v>43800</c:v>
                </c:pt>
                <c:pt idx="8">
                  <c:v>43801</c:v>
                </c:pt>
                <c:pt idx="9">
                  <c:v>43802</c:v>
                </c:pt>
                <c:pt idx="10">
                  <c:v>43803</c:v>
                </c:pt>
                <c:pt idx="11">
                  <c:v>43804</c:v>
                </c:pt>
                <c:pt idx="12">
                  <c:v>43805</c:v>
                </c:pt>
                <c:pt idx="13">
                  <c:v>43806</c:v>
                </c:pt>
                <c:pt idx="14">
                  <c:v>43807</c:v>
                </c:pt>
              </c:numCache>
            </c:numRef>
          </c:cat>
          <c:val>
            <c:numRef>
              <c:extLst>
                <c:ext xmlns:c15="http://schemas.microsoft.com/office/drawing/2012/chart" uri="{02D57815-91ED-43cb-92C2-25804820EDAC}">
                  <c15:fullRef>
                    <c15:sqref>calcs!$E$34:$AH$34</c15:sqref>
                  </c15:fullRef>
                </c:ext>
              </c:extLst>
              <c:f>calcs!$E$34:$S$34</c:f>
              <c:numCache>
                <c:formatCode>General</c:formatCode>
                <c:ptCount val="15"/>
                <c:pt idx="0">
                  <c:v>#N/A</c:v>
                </c:pt>
                <c:pt idx="1">
                  <c:v>#N/A</c:v>
                </c:pt>
                <c:pt idx="2">
                  <c:v>#N/A</c:v>
                </c:pt>
                <c:pt idx="3">
                  <c:v>#N/A</c:v>
                </c:pt>
                <c:pt idx="4">
                  <c:v>#N/A</c:v>
                </c:pt>
                <c:pt idx="5">
                  <c:v>#N/A</c:v>
                </c:pt>
                <c:pt idx="6">
                  <c:v>#N/A</c:v>
                </c:pt>
                <c:pt idx="7">
                  <c:v>#N/A</c:v>
                </c:pt>
                <c:pt idx="8">
                  <c:v>9.3000000000000007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4-D9F5-4A80-B45A-1EC1F78D8AA5}"/>
            </c:ext>
          </c:extLst>
        </c:ser>
        <c:ser>
          <c:idx val="7"/>
          <c:order val="5"/>
          <c:tx>
            <c:strRef>
              <c:f>calcs!$D$46</c:f>
              <c:strCache>
                <c:ptCount val="1"/>
                <c:pt idx="0">
                  <c:v>MILESTONE 2</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calcs!$E$46:$AH$46</c15:sqref>
                  </c15:fullRef>
                </c:ext>
              </c:extLst>
              <c:f>calcs!$E$46:$S$46</c:f>
              <c:numCache>
                <c:formatCode>General</c:formatCode>
                <c:ptCount val="15"/>
                <c:pt idx="0">
                  <c:v>#N/A</c:v>
                </c:pt>
                <c:pt idx="1">
                  <c:v>#N/A</c:v>
                </c:pt>
                <c:pt idx="2">
                  <c:v>#N/A</c:v>
                </c:pt>
                <c:pt idx="3">
                  <c:v>#N/A</c:v>
                </c:pt>
                <c:pt idx="4">
                  <c:v>#N/A</c:v>
                </c:pt>
                <c:pt idx="5">
                  <c:v>#N/A</c:v>
                </c:pt>
                <c:pt idx="6">
                  <c:v>#N/A</c:v>
                </c:pt>
                <c:pt idx="7">
                  <c:v>#N/A</c:v>
                </c:pt>
                <c:pt idx="8">
                  <c:v>9.3000000000000007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extLst>
                <c:ext xmlns:c15="http://schemas.microsoft.com/office/drawing/2012/chart" uri="{02D57815-91ED-43cb-92C2-25804820EDAC}">
                  <c15:fullRef>
                    <c15:sqref>calcs!$E$31:$AH$31</c15:sqref>
                  </c15:fullRef>
                </c:ext>
              </c:extLst>
              <c:f>calcs!$E$31:$S$31</c:f>
              <c:numCache>
                <c:formatCode>m/d/yyyy</c:formatCode>
                <c:ptCount val="15"/>
                <c:pt idx="0">
                  <c:v>43793</c:v>
                </c:pt>
                <c:pt idx="1">
                  <c:v>43794</c:v>
                </c:pt>
                <c:pt idx="2">
                  <c:v>43795</c:v>
                </c:pt>
                <c:pt idx="3">
                  <c:v>43796</c:v>
                </c:pt>
                <c:pt idx="4">
                  <c:v>43797</c:v>
                </c:pt>
                <c:pt idx="5">
                  <c:v>43798</c:v>
                </c:pt>
                <c:pt idx="6">
                  <c:v>43799</c:v>
                </c:pt>
                <c:pt idx="7">
                  <c:v>43800</c:v>
                </c:pt>
                <c:pt idx="8">
                  <c:v>43801</c:v>
                </c:pt>
                <c:pt idx="9">
                  <c:v>43802</c:v>
                </c:pt>
                <c:pt idx="10">
                  <c:v>43803</c:v>
                </c:pt>
                <c:pt idx="11">
                  <c:v>43804</c:v>
                </c:pt>
                <c:pt idx="12">
                  <c:v>43805</c:v>
                </c:pt>
                <c:pt idx="13">
                  <c:v>43806</c:v>
                </c:pt>
                <c:pt idx="14">
                  <c:v>43807</c:v>
                </c:pt>
              </c:numCache>
            </c:numRef>
          </c:cat>
          <c:val>
            <c:numRef>
              <c:extLst>
                <c:ext xmlns:c15="http://schemas.microsoft.com/office/drawing/2012/chart" uri="{02D57815-91ED-43cb-92C2-25804820EDAC}">
                  <c15:fullRef>
                    <c15:sqref>calcs!$E$35:$AH$35</c15:sqref>
                  </c15:fullRef>
                </c:ext>
              </c:extLst>
              <c:f>calcs!$E$35:$S$35</c:f>
              <c:numCache>
                <c:formatCode>General</c:formatCode>
                <c:ptCount val="15"/>
                <c:pt idx="0">
                  <c:v>#N/A</c:v>
                </c:pt>
                <c:pt idx="1">
                  <c:v>#N/A</c:v>
                </c:pt>
                <c:pt idx="2">
                  <c:v>#N/A</c:v>
                </c:pt>
                <c:pt idx="3">
                  <c:v>#N/A</c:v>
                </c:pt>
                <c:pt idx="4">
                  <c:v>#N/A</c:v>
                </c:pt>
                <c:pt idx="5">
                  <c:v>#N/A</c:v>
                </c:pt>
                <c:pt idx="6">
                  <c:v>#N/A</c:v>
                </c:pt>
                <c:pt idx="7">
                  <c:v>#N/A</c:v>
                </c:pt>
                <c:pt idx="8">
                  <c:v>8.3000000000000007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6-D9F5-4A80-B45A-1EC1F78D8AA5}"/>
            </c:ext>
          </c:extLst>
        </c:ser>
        <c:ser>
          <c:idx val="8"/>
          <c:order val="7"/>
          <c:tx>
            <c:strRef>
              <c:f>calcs!$D$47</c:f>
              <c:strCache>
                <c:ptCount val="1"/>
                <c:pt idx="0">
                  <c:v>MILESTONE 3</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calcs!$E$47:$AH$47</c15:sqref>
                  </c15:fullRef>
                </c:ext>
              </c:extLst>
              <c:f>calcs!$E$47:$S$47</c:f>
              <c:numCache>
                <c:formatCode>General</c:formatCode>
                <c:ptCount val="15"/>
                <c:pt idx="0">
                  <c:v>#N/A</c:v>
                </c:pt>
                <c:pt idx="1">
                  <c:v>#N/A</c:v>
                </c:pt>
                <c:pt idx="2">
                  <c:v>#N/A</c:v>
                </c:pt>
                <c:pt idx="3">
                  <c:v>#N/A</c:v>
                </c:pt>
                <c:pt idx="4">
                  <c:v>#N/A</c:v>
                </c:pt>
                <c:pt idx="5">
                  <c:v>#N/A</c:v>
                </c:pt>
                <c:pt idx="6">
                  <c:v>#N/A</c:v>
                </c:pt>
                <c:pt idx="7">
                  <c:v>#N/A</c:v>
                </c:pt>
                <c:pt idx="8">
                  <c:v>8.3000000000000007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extLst>
                <c:ext xmlns:c15="http://schemas.microsoft.com/office/drawing/2012/chart" uri="{02D57815-91ED-43cb-92C2-25804820EDAC}">
                  <c15:fullRef>
                    <c15:sqref>calcs!$E$31:$AH$31</c15:sqref>
                  </c15:fullRef>
                </c:ext>
              </c:extLst>
              <c:f>calcs!$E$31:$S$31</c:f>
              <c:numCache>
                <c:formatCode>m/d/yyyy</c:formatCode>
                <c:ptCount val="15"/>
                <c:pt idx="0">
                  <c:v>43793</c:v>
                </c:pt>
                <c:pt idx="1">
                  <c:v>43794</c:v>
                </c:pt>
                <c:pt idx="2">
                  <c:v>43795</c:v>
                </c:pt>
                <c:pt idx="3">
                  <c:v>43796</c:v>
                </c:pt>
                <c:pt idx="4">
                  <c:v>43797</c:v>
                </c:pt>
                <c:pt idx="5">
                  <c:v>43798</c:v>
                </c:pt>
                <c:pt idx="6">
                  <c:v>43799</c:v>
                </c:pt>
                <c:pt idx="7">
                  <c:v>43800</c:v>
                </c:pt>
                <c:pt idx="8">
                  <c:v>43801</c:v>
                </c:pt>
                <c:pt idx="9">
                  <c:v>43802</c:v>
                </c:pt>
                <c:pt idx="10">
                  <c:v>43803</c:v>
                </c:pt>
                <c:pt idx="11">
                  <c:v>43804</c:v>
                </c:pt>
                <c:pt idx="12">
                  <c:v>43805</c:v>
                </c:pt>
                <c:pt idx="13">
                  <c:v>43806</c:v>
                </c:pt>
                <c:pt idx="14">
                  <c:v>43807</c:v>
                </c:pt>
              </c:numCache>
            </c:numRef>
          </c:cat>
          <c:val>
            <c:numRef>
              <c:extLst>
                <c:ext xmlns:c15="http://schemas.microsoft.com/office/drawing/2012/chart" uri="{02D57815-91ED-43cb-92C2-25804820EDAC}">
                  <c15:fullRef>
                    <c15:sqref>calcs!$E$36:$AH$36</c15:sqref>
                  </c15:fullRef>
                </c:ext>
              </c:extLst>
              <c:f>calcs!$E$36:$S$36</c:f>
              <c:numCache>
                <c:formatCode>General</c:formatCode>
                <c:ptCount val="15"/>
                <c:pt idx="0">
                  <c:v>#N/A</c:v>
                </c:pt>
                <c:pt idx="1">
                  <c:v>#N/A</c:v>
                </c:pt>
                <c:pt idx="2">
                  <c:v>#N/A</c:v>
                </c:pt>
                <c:pt idx="3">
                  <c:v>#N/A</c:v>
                </c:pt>
                <c:pt idx="4">
                  <c:v>#N/A</c:v>
                </c:pt>
                <c:pt idx="5">
                  <c:v>#N/A</c:v>
                </c:pt>
                <c:pt idx="6">
                  <c:v>#N/A</c:v>
                </c:pt>
                <c:pt idx="7">
                  <c:v>#N/A</c:v>
                </c:pt>
                <c:pt idx="8">
                  <c:v>7.3000000000000007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8-D9F5-4A80-B45A-1EC1F78D8AA5}"/>
            </c:ext>
          </c:extLst>
        </c:ser>
        <c:ser>
          <c:idx val="9"/>
          <c:order val="9"/>
          <c:tx>
            <c:strRef>
              <c:f>calcs!$D$48</c:f>
              <c:strCache>
                <c:ptCount val="1"/>
                <c:pt idx="0">
                  <c:v>MILESTONE 4</c:v>
                </c:pt>
              </c:strCache>
            </c:strRef>
          </c:tx>
          <c:marker>
            <c:symbol val="circle"/>
            <c:size val="9"/>
            <c:spPr>
              <a:solidFill>
                <a:schemeClr val="accent1"/>
              </a:solidFill>
              <a:ln>
                <a:solidFill>
                  <a:schemeClr val="accent1"/>
                </a:solidFill>
              </a:ln>
            </c:spPr>
          </c:marker>
          <c:dLbls>
            <c:dLbl>
              <c:idx val="3"/>
              <c:layout>
                <c:manualLayout>
                  <c:x val="-0.12307005380997599"/>
                  <c:y val="-7.1518049438118727E-3"/>
                </c:manualLayout>
              </c:layout>
              <c:dLblPos val="r"/>
              <c:showLegendKey val="0"/>
              <c:showVal val="0"/>
              <c:showCatName val="0"/>
              <c:showSerName val="1"/>
              <c:showPercent val="0"/>
              <c:showBubbleSize val="0"/>
              <c:extLst>
                <c:ext xmlns:c15="http://schemas.microsoft.com/office/drawing/2012/chart" uri="{CE6537A1-D6FC-4f65-9D91-7224C49458BB}"/>
              </c:extLst>
            </c:dLbl>
            <c:spPr>
              <a:noFill/>
              <a:ln>
                <a:noFill/>
              </a:ln>
              <a:effectLst/>
            </c:spPr>
            <c:txPr>
              <a:bodyPr wrap="square" lIns="38100" tIns="19050" rIns="38100" bIns="19050" anchor="ctr">
                <a:spAutoFit/>
              </a:bodyPr>
              <a:lstStyle/>
              <a:p>
                <a:pPr>
                  <a:defRPr sz="1100"/>
                </a:pPr>
                <a:endParaRPr lang="en-US"/>
              </a:p>
            </c:tx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calcs!$E$48:$AH$48</c15:sqref>
                  </c15:fullRef>
                </c:ext>
              </c:extLst>
              <c:f>calcs!$E$48:$S$48</c:f>
              <c:numCache>
                <c:formatCode>General</c:formatCode>
                <c:ptCount val="15"/>
                <c:pt idx="0">
                  <c:v>#N/A</c:v>
                </c:pt>
                <c:pt idx="1">
                  <c:v>#N/A</c:v>
                </c:pt>
                <c:pt idx="2">
                  <c:v>#N/A</c:v>
                </c:pt>
                <c:pt idx="3">
                  <c:v>#N/A</c:v>
                </c:pt>
                <c:pt idx="4">
                  <c:v>#N/A</c:v>
                </c:pt>
                <c:pt idx="5">
                  <c:v>#N/A</c:v>
                </c:pt>
                <c:pt idx="6">
                  <c:v>#N/A</c:v>
                </c:pt>
                <c:pt idx="7">
                  <c:v>#N/A</c:v>
                </c:pt>
                <c:pt idx="8">
                  <c:v>7.3000000000000007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calcs!$E$37:$AH$37</c15:sqref>
                  </c15:fullRef>
                </c:ext>
              </c:extLst>
              <c:f>calcs!$E$37:$S$37</c:f>
              <c:numCache>
                <c:formatCode>General</c:formatCode>
                <c:ptCount val="15"/>
                <c:pt idx="0">
                  <c:v>#N/A</c:v>
                </c:pt>
                <c:pt idx="1">
                  <c:v>#N/A</c:v>
                </c:pt>
                <c:pt idx="2">
                  <c:v>#N/A</c:v>
                </c:pt>
                <c:pt idx="3">
                  <c:v>#N/A</c:v>
                </c:pt>
                <c:pt idx="4">
                  <c:v>#N/A</c:v>
                </c:pt>
                <c:pt idx="5">
                  <c:v>#N/A</c:v>
                </c:pt>
                <c:pt idx="6">
                  <c:v>#N/A</c:v>
                </c:pt>
                <c:pt idx="7">
                  <c:v>#N/A</c:v>
                </c:pt>
                <c:pt idx="8">
                  <c:v>6.3000000000000007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A-D9F5-4A80-B45A-1EC1F78D8AA5}"/>
            </c:ext>
          </c:extLst>
        </c:ser>
        <c:ser>
          <c:idx val="11"/>
          <c:order val="11"/>
          <c:tx>
            <c:strRef>
              <c:f>calcs!$D$49</c:f>
              <c:strCache>
                <c:ptCount val="1"/>
                <c:pt idx="0">
                  <c:v>MILESTONE 5</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1100"/>
                </a:pPr>
                <a:endParaRPr lang="en-US"/>
              </a:p>
            </c:tx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calcs!$E$49:$AH$49</c15:sqref>
                  </c15:fullRef>
                </c:ext>
              </c:extLst>
              <c:f>calcs!$E$49:$S$49</c:f>
              <c:numCache>
                <c:formatCode>General</c:formatCode>
                <c:ptCount val="15"/>
                <c:pt idx="0">
                  <c:v>#N/A</c:v>
                </c:pt>
                <c:pt idx="1">
                  <c:v>#N/A</c:v>
                </c:pt>
                <c:pt idx="2">
                  <c:v>#N/A</c:v>
                </c:pt>
                <c:pt idx="3">
                  <c:v>#N/A</c:v>
                </c:pt>
                <c:pt idx="4">
                  <c:v>#N/A</c:v>
                </c:pt>
                <c:pt idx="5">
                  <c:v>#N/A</c:v>
                </c:pt>
                <c:pt idx="6">
                  <c:v>#N/A</c:v>
                </c:pt>
                <c:pt idx="7">
                  <c:v>#N/A</c:v>
                </c:pt>
                <c:pt idx="8">
                  <c:v>6.3000000000000007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calcs!$E$38:$AH$38</c15:sqref>
                  </c15:fullRef>
                </c:ext>
              </c:extLst>
              <c:f>calcs!$E$38:$S$38</c:f>
              <c:numCache>
                <c:formatCode>General</c:formatCode>
                <c:ptCount val="15"/>
                <c:pt idx="0">
                  <c:v>#N/A</c:v>
                </c:pt>
                <c:pt idx="1">
                  <c:v>#N/A</c:v>
                </c:pt>
                <c:pt idx="2">
                  <c:v>#N/A</c:v>
                </c:pt>
                <c:pt idx="3">
                  <c:v>#N/A</c:v>
                </c:pt>
                <c:pt idx="4">
                  <c:v>#N/A</c:v>
                </c:pt>
                <c:pt idx="5">
                  <c:v>#N/A</c:v>
                </c:pt>
                <c:pt idx="6">
                  <c:v>#N/A</c:v>
                </c:pt>
                <c:pt idx="7">
                  <c:v>#N/A</c:v>
                </c:pt>
                <c:pt idx="8">
                  <c:v>5.3000000000000007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C-D9F5-4A80-B45A-1EC1F78D8AA5}"/>
            </c:ext>
          </c:extLst>
        </c:ser>
        <c:ser>
          <c:idx val="13"/>
          <c:order val="13"/>
          <c:tx>
            <c:strRef>
              <c:f>calcs!$D$50</c:f>
              <c:strCache>
                <c:ptCount val="1"/>
                <c:pt idx="0">
                  <c:v>MILESTONE 6</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1100"/>
                </a:pPr>
                <a:endParaRPr lang="en-US"/>
              </a:p>
            </c:tx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calcs!$E$50:$AH$50</c15:sqref>
                  </c15:fullRef>
                </c:ext>
              </c:extLst>
              <c:f>calcs!$E$50:$S$50</c:f>
              <c:numCache>
                <c:formatCode>General</c:formatCode>
                <c:ptCount val="15"/>
                <c:pt idx="0">
                  <c:v>#N/A</c:v>
                </c:pt>
                <c:pt idx="1">
                  <c:v>#N/A</c:v>
                </c:pt>
                <c:pt idx="2">
                  <c:v>#N/A</c:v>
                </c:pt>
                <c:pt idx="3">
                  <c:v>#N/A</c:v>
                </c:pt>
                <c:pt idx="4">
                  <c:v>#N/A</c:v>
                </c:pt>
                <c:pt idx="5">
                  <c:v>#N/A</c:v>
                </c:pt>
                <c:pt idx="6">
                  <c:v>#N/A</c:v>
                </c:pt>
                <c:pt idx="7">
                  <c:v>#N/A</c:v>
                </c:pt>
                <c:pt idx="8">
                  <c:v>5.3000000000000007</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D-D9F5-4A80-B45A-1EC1F78D8AA5}"/>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calcs!$E$39:$AH$39</c15:sqref>
                  </c15:fullRef>
                </c:ext>
              </c:extLst>
              <c:f>calcs!$E$39:$S$39</c:f>
              <c:numCache>
                <c:formatCode>General</c:formatCode>
                <c:ptCount val="15"/>
                <c:pt idx="0">
                  <c:v>#N/A</c:v>
                </c:pt>
                <c:pt idx="1">
                  <c:v>#N/A</c:v>
                </c:pt>
                <c:pt idx="2">
                  <c:v>#N/A</c:v>
                </c:pt>
                <c:pt idx="3">
                  <c:v>#N/A</c:v>
                </c:pt>
                <c:pt idx="4">
                  <c:v>#N/A</c:v>
                </c:pt>
                <c:pt idx="5">
                  <c:v>#N/A</c:v>
                </c:pt>
                <c:pt idx="6">
                  <c:v>#N/A</c:v>
                </c:pt>
                <c:pt idx="7">
                  <c:v>#N/A</c:v>
                </c:pt>
                <c:pt idx="8">
                  <c:v>4.3000000000000007</c:v>
                </c:pt>
                <c:pt idx="9">
                  <c:v>4.3000000000000007</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E-D9F5-4A80-B45A-1EC1F78D8AA5}"/>
            </c:ext>
          </c:extLst>
        </c:ser>
        <c:ser>
          <c:idx val="15"/>
          <c:order val="15"/>
          <c:tx>
            <c:strRef>
              <c:f>calcs!$D$51</c:f>
              <c:strCache>
                <c:ptCount val="1"/>
                <c:pt idx="0">
                  <c:v>MILESTONE 7</c:v>
                </c:pt>
              </c:strCache>
            </c:strRef>
          </c:tx>
          <c:spPr>
            <a:ln cap="sq"/>
          </c:spPr>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1100"/>
                </a:pPr>
                <a:endParaRPr lang="en-US"/>
              </a:p>
            </c:tx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calcs!$E$51:$AH$51</c15:sqref>
                  </c15:fullRef>
                </c:ext>
              </c:extLst>
              <c:f>calcs!$E$51:$S$51</c:f>
              <c:numCache>
                <c:formatCode>General</c:formatCode>
                <c:ptCount val="15"/>
                <c:pt idx="0">
                  <c:v>#N/A</c:v>
                </c:pt>
                <c:pt idx="1">
                  <c:v>#N/A</c:v>
                </c:pt>
                <c:pt idx="2">
                  <c:v>#N/A</c:v>
                </c:pt>
                <c:pt idx="3">
                  <c:v>#N/A</c:v>
                </c:pt>
                <c:pt idx="4">
                  <c:v>#N/A</c:v>
                </c:pt>
                <c:pt idx="5">
                  <c:v>#N/A</c:v>
                </c:pt>
                <c:pt idx="6">
                  <c:v>#N/A</c:v>
                </c:pt>
                <c:pt idx="7">
                  <c:v>#N/A</c:v>
                </c:pt>
                <c:pt idx="8">
                  <c:v>#N/A</c:v>
                </c:pt>
                <c:pt idx="9">
                  <c:v>4.3000000000000007</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0F-D9F5-4A80-B45A-1EC1F78D8AA5}"/>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calcs!$E$40:$AH$40</c15:sqref>
                  </c15:fullRef>
                </c:ext>
              </c:extLst>
              <c:f>calcs!$E$40:$S$40</c:f>
              <c:numCache>
                <c:formatCode>General</c:formatCode>
                <c:ptCount val="15"/>
                <c:pt idx="0">
                  <c:v>#N/A</c:v>
                </c:pt>
                <c:pt idx="1">
                  <c:v>#N/A</c:v>
                </c:pt>
                <c:pt idx="2">
                  <c:v>#N/A</c:v>
                </c:pt>
                <c:pt idx="3">
                  <c:v>#N/A</c:v>
                </c:pt>
                <c:pt idx="4">
                  <c:v>#N/A</c:v>
                </c:pt>
                <c:pt idx="5">
                  <c:v>#N/A</c:v>
                </c:pt>
                <c:pt idx="6">
                  <c:v>#N/A</c:v>
                </c:pt>
                <c:pt idx="7">
                  <c:v>#N/A</c:v>
                </c:pt>
                <c:pt idx="8">
                  <c:v>#N/A</c:v>
                </c:pt>
                <c:pt idx="9">
                  <c:v>#N/A</c:v>
                </c:pt>
                <c:pt idx="10">
                  <c:v>3.3000000000000007</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10-D9F5-4A80-B45A-1EC1F78D8AA5}"/>
            </c:ext>
          </c:extLst>
        </c:ser>
        <c:ser>
          <c:idx val="17"/>
          <c:order val="17"/>
          <c:tx>
            <c:strRef>
              <c:f>calcs!$D$52</c:f>
              <c:strCache>
                <c:ptCount val="1"/>
                <c:pt idx="0">
                  <c:v>MILESTONE 8</c:v>
                </c:pt>
              </c:strCache>
            </c:strRef>
          </c:tx>
          <c:marker>
            <c:symbol val="circle"/>
            <c:size val="9"/>
            <c:spPr>
              <a:solidFill>
                <a:schemeClr val="accent1"/>
              </a:solidFill>
              <a:ln>
                <a:solidFill>
                  <a:schemeClr val="accent1"/>
                </a:solidFill>
              </a:ln>
            </c:spPr>
          </c:marker>
          <c:dLbls>
            <c:spPr>
              <a:noFill/>
              <a:ln>
                <a:noFill/>
              </a:ln>
              <a:effectLst/>
            </c:spPr>
            <c:txPr>
              <a:bodyPr wrap="square" lIns="38100" tIns="19050" rIns="38100" bIns="19050" anchor="ctr">
                <a:spAutoFit/>
              </a:bodyPr>
              <a:lstStyle/>
              <a:p>
                <a:pPr>
                  <a:defRPr sz="1100"/>
                </a:pPr>
                <a:endParaRPr lang="en-US"/>
              </a:p>
            </c:txPr>
            <c:dLblPos val="l"/>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calcs!$E$52:$AH$52</c15:sqref>
                  </c15:fullRef>
                </c:ext>
              </c:extLst>
              <c:f>calcs!$E$52:$S$52</c:f>
              <c:numCache>
                <c:formatCode>General</c:formatCode>
                <c:ptCount val="15"/>
                <c:pt idx="0">
                  <c:v>#N/A</c:v>
                </c:pt>
                <c:pt idx="1">
                  <c:v>#N/A</c:v>
                </c:pt>
                <c:pt idx="2">
                  <c:v>#N/A</c:v>
                </c:pt>
                <c:pt idx="3">
                  <c:v>#N/A</c:v>
                </c:pt>
                <c:pt idx="4">
                  <c:v>#N/A</c:v>
                </c:pt>
                <c:pt idx="5">
                  <c:v>#N/A</c:v>
                </c:pt>
                <c:pt idx="6">
                  <c:v>#N/A</c:v>
                </c:pt>
                <c:pt idx="7">
                  <c:v>#N/A</c:v>
                </c:pt>
                <c:pt idx="8">
                  <c:v>#N/A</c:v>
                </c:pt>
                <c:pt idx="9">
                  <c:v>#N/A</c:v>
                </c:pt>
                <c:pt idx="10">
                  <c:v>3.3000000000000007</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11-D9F5-4A80-B45A-1EC1F78D8AA5}"/>
            </c:ext>
          </c:extLst>
        </c:ser>
        <c:ser>
          <c:idx val="18"/>
          <c:order val="18"/>
          <c:tx>
            <c:v>Today</c:v>
          </c:tx>
          <c:marker>
            <c:symbol val="none"/>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calcs!$E$56:$AH$56</c15:sqref>
                  </c15:fullRef>
                </c:ext>
              </c:extLst>
              <c:f>calcs!$E$56:$S$56</c:f>
              <c:numCache>
                <c:formatCode>General</c:formatCode>
                <c:ptCount val="1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12-D9F5-4A80-B45A-1EC1F78D8AA5}"/>
            </c:ext>
          </c:extLst>
        </c:ser>
        <c:ser>
          <c:idx val="19"/>
          <c:order val="19"/>
          <c:tx>
            <c:strRef>
              <c:f>calcs!$D$58</c:f>
              <c:strCache>
                <c:ptCount val="1"/>
                <c:pt idx="0">
                  <c:v>Nov 2019</c:v>
                </c:pt>
              </c:strCache>
            </c:strRef>
          </c:tx>
          <c:spPr>
            <a:ln w="228600" cap="sq">
              <a:solidFill>
                <a:schemeClr val="accent3"/>
              </a:solidFill>
            </a:ln>
          </c:spPr>
          <c:marker>
            <c:symbol val="none"/>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calcs!$E$58:$AH$58</c15:sqref>
                  </c15:fullRef>
                </c:ext>
              </c:extLst>
              <c:f>calcs!$E$58:$S$58</c:f>
              <c:numCache>
                <c:formatCode>General</c:formatCode>
                <c:ptCount val="15"/>
                <c:pt idx="0">
                  <c:v>0.5</c:v>
                </c:pt>
                <c:pt idx="1">
                  <c:v>0.5</c:v>
                </c:pt>
                <c:pt idx="2">
                  <c:v>0.5</c:v>
                </c:pt>
                <c:pt idx="3">
                  <c:v>0.5</c:v>
                </c:pt>
                <c:pt idx="4">
                  <c:v>0.5</c:v>
                </c:pt>
                <c:pt idx="5">
                  <c:v>0.5</c:v>
                </c:pt>
                <c:pt idx="6">
                  <c:v>0.5</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13-D9F5-4A80-B45A-1EC1F78D8AA5}"/>
            </c:ext>
          </c:extLst>
        </c:ser>
        <c:ser>
          <c:idx val="20"/>
          <c:order val="20"/>
          <c:tx>
            <c:strRef>
              <c:f>calcs!$D$61</c:f>
              <c:strCache>
                <c:ptCount val="1"/>
                <c:pt idx="0">
                  <c:v>Dec 2019</c:v>
                </c:pt>
              </c:strCache>
            </c:strRef>
          </c:tx>
          <c:spPr>
            <a:ln w="228600" cap="sq">
              <a:solidFill>
                <a:schemeClr val="accent2"/>
              </a:solidFill>
            </a:ln>
          </c:spPr>
          <c:marker>
            <c:symbol val="none"/>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calcs!$E$61:$AH$61</c15:sqref>
                  </c15:fullRef>
                </c:ext>
              </c:extLst>
              <c:f>calcs!$E$61:$S$61</c:f>
              <c:numCache>
                <c:formatCode>General</c:formatCode>
                <c:ptCount val="15"/>
                <c:pt idx="0">
                  <c:v>#N/A</c:v>
                </c:pt>
                <c:pt idx="1">
                  <c:v>#N/A</c:v>
                </c:pt>
                <c:pt idx="2">
                  <c:v>#N/A</c:v>
                </c:pt>
                <c:pt idx="3">
                  <c:v>#N/A</c:v>
                </c:pt>
                <c:pt idx="4">
                  <c:v>#N/A</c:v>
                </c:pt>
                <c:pt idx="5">
                  <c:v>#N/A</c:v>
                </c:pt>
                <c:pt idx="6">
                  <c:v>#N/A</c:v>
                </c:pt>
                <c:pt idx="7">
                  <c:v>0.5</c:v>
                </c:pt>
                <c:pt idx="8">
                  <c:v>0.5</c:v>
                </c:pt>
                <c:pt idx="9">
                  <c:v>0.5</c:v>
                </c:pt>
                <c:pt idx="10">
                  <c:v>0.5</c:v>
                </c:pt>
                <c:pt idx="11">
                  <c:v>0.5</c:v>
                </c:pt>
                <c:pt idx="12">
                  <c:v>0.5</c:v>
                </c:pt>
                <c:pt idx="13">
                  <c:v>0.5</c:v>
                </c:pt>
                <c:pt idx="14">
                  <c:v>0.5</c:v>
                </c:pt>
              </c:numCache>
            </c:numRef>
          </c:val>
          <c:smooth val="0"/>
          <c:extLst xmlns:c16r2="http://schemas.microsoft.com/office/drawing/2015/06/chart">
            <c:ext xmlns:c16="http://schemas.microsoft.com/office/drawing/2014/chart" uri="{C3380CC4-5D6E-409C-BE32-E72D297353CC}">
              <c16:uniqueId val="{00000014-D9F5-4A80-B45A-1EC1F78D8AA5}"/>
            </c:ext>
          </c:extLst>
        </c:ser>
        <c:ser>
          <c:idx val="21"/>
          <c:order val="21"/>
          <c:tx>
            <c:strRef>
              <c:f>calcs!$D$66</c:f>
              <c:strCache>
                <c:ptCount val="1"/>
                <c:pt idx="0">
                  <c:v>Dec 2019</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calcs!$E$66:$AH$66</c15:sqref>
                  </c15:fullRef>
                </c:ext>
              </c:extLst>
              <c:f>calcs!$E$66:$S$66</c:f>
              <c:numCache>
                <c:formatCode>General</c:formatCode>
                <c:ptCount val="15"/>
                <c:pt idx="0">
                  <c:v>#N/A</c:v>
                </c:pt>
                <c:pt idx="1">
                  <c:v>#N/A</c:v>
                </c:pt>
                <c:pt idx="2">
                  <c:v>#N/A</c:v>
                </c:pt>
                <c:pt idx="3">
                  <c:v>#N/A</c:v>
                </c:pt>
                <c:pt idx="4">
                  <c:v>#N/A</c:v>
                </c:pt>
                <c:pt idx="5">
                  <c:v>#N/A</c:v>
                </c:pt>
                <c:pt idx="6">
                  <c:v>#N/A</c:v>
                </c:pt>
                <c:pt idx="7">
                  <c:v>#N/A</c:v>
                </c:pt>
                <c:pt idx="8">
                  <c:v>0.5</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15-D9F5-4A80-B45A-1EC1F78D8AA5}"/>
            </c:ext>
          </c:extLst>
        </c:ser>
        <c:ser>
          <c:idx val="22"/>
          <c:order val="22"/>
          <c:tx>
            <c:strRef>
              <c:f>calcs!$D$65</c:f>
              <c:strCache>
                <c:ptCount val="1"/>
                <c:pt idx="0">
                  <c:v>Nov 2019</c:v>
                </c:pt>
              </c:strCache>
            </c:strRef>
          </c:tx>
          <c:spPr>
            <a:ln w="209550" cap="sq"/>
          </c:spPr>
          <c:marker>
            <c:symbol val="none"/>
          </c:marker>
          <c:dPt>
            <c:idx val="2"/>
            <c:bubble3D val="0"/>
            <c:spPr>
              <a:ln w="28575" cap="sq"/>
            </c:spPr>
            <c:extLst xmlns:c16r2="http://schemas.microsoft.com/office/drawing/2015/06/char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calcs!$E$65:$AH$65</c15:sqref>
                  </c15:fullRef>
                </c:ext>
              </c:extLst>
              <c:f>calcs!$E$65:$S$65</c:f>
              <c:numCache>
                <c:formatCode>General</c:formatCode>
                <c:ptCount val="1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{8C8EBDFB-C47C-4D91-9ED4-CB28CA951912}</c15:txfldGUID>
                      <c15:f>calcs!$E$72</c15:f>
                      <c15:dlblFieldTableCache>
                        <c:ptCount val="1"/>
                        <c:pt idx="0">
                          <c:v>24</c:v>
                        </c:pt>
                      </c15:dlblFieldTableCache>
                    </c15:dlblFTEntry>
                  </c15:dlblFieldTable>
                  <c15:showDataLabelsRange val="0"/>
                </c:ext>
              </c:extLst>
            </c:dLbl>
            <c:dLbl>
              <c:idx val="1"/>
              <c:layout/>
              <c:tx>
                <c:strRef>
                  <c:f>calcs!$F$72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{892E9DEC-42D3-42EE-A8A9-118603796D77}</c15:txfldGUID>
                      <c15:f>calcs!$F$72</c15:f>
                      <c15:dlblFieldTableCache>
                        <c:ptCount val="1"/>
                        <c:pt idx="0">
                          <c:v>25</c:v>
                        </c:pt>
                      </c15:dlblFieldTableCache>
                    </c15:dlblFTEntry>
                  </c15:dlblFieldTable>
                  <c15:showDataLabelsRange val="0"/>
                </c:ext>
              </c:extLst>
            </c:dLbl>
            <c:dLbl>
              <c:idx val="2"/>
              <c:layout/>
              <c:tx>
                <c:strRef>
                  <c:f>calcs!$G$72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{4FC82123-DFA4-4817-8925-86DAE8A7AFAF}</c15:txfldGUID>
                      <c15:f>calcs!$G$72</c15:f>
                      <c15:dlblFieldTableCache>
                        <c:ptCount val="1"/>
                        <c:pt idx="0">
                          <c:v>26</c:v>
                        </c:pt>
                      </c15:dlblFieldTableCache>
                    </c15:dlblFTEntry>
                  </c15:dlblFieldTable>
                  <c15:showDataLabelsRange val="0"/>
                </c:ext>
              </c:extLst>
            </c:dLbl>
            <c:dLbl>
              <c:idx val="3"/>
              <c:layout/>
              <c:tx>
                <c:strRef>
                  <c:f>calcs!$H$72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{1B7DE61E-F063-4535-ACD4-9BF1AAFD1AE8}</c15:txfldGUID>
                      <c15:f>calcs!$H$72</c15:f>
                      <c15:dlblFieldTableCache>
                        <c:ptCount val="1"/>
                        <c:pt idx="0">
                          <c:v>27</c:v>
                        </c:pt>
                      </c15:dlblFieldTableCache>
                    </c15:dlblFTEntry>
                  </c15:dlblFieldTable>
                  <c15:showDataLabelsRange val="0"/>
                </c:ext>
              </c:extLst>
            </c:dLbl>
            <c:dLbl>
              <c:idx val="4"/>
              <c:layout/>
              <c:tx>
                <c:strRef>
                  <c:f>calcs!$I$72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{572D3684-9C4E-4A30-9635-E74223322FAB}</c15:txfldGUID>
                      <c15:f>calcs!$I$72</c15:f>
                      <c15:dlblFieldTableCache>
                        <c:ptCount val="1"/>
                        <c:pt idx="0">
                          <c:v>28</c:v>
                        </c:pt>
                      </c15:dlblFieldTableCache>
                    </c15:dlblFTEntry>
                  </c15:dlblFieldTable>
                  <c15:showDataLabelsRange val="0"/>
                </c:ext>
              </c:extLst>
            </c:dLbl>
            <c:dLbl>
              <c:idx val="5"/>
              <c:layout/>
              <c:tx>
                <c:strRef>
                  <c:f>calcs!$J$72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{BC33B337-FFB7-4D1A-9A36-A7A29E9CED57}</c15:txfldGUID>
                      <c15:f>calcs!$J$72</c15:f>
                      <c15:dlblFieldTableCache>
                        <c:ptCount val="1"/>
                        <c:pt idx="0">
                          <c:v>29</c:v>
                        </c:pt>
                      </c15:dlblFieldTableCache>
                    </c15:dlblFTEntry>
                  </c15:dlblFieldTable>
                  <c15:showDataLabelsRange val="0"/>
                </c:ext>
              </c:extLst>
            </c:dLbl>
            <c:dLbl>
              <c:idx val="6"/>
              <c:layout/>
              <c:tx>
                <c:strRef>
                  <c:f>calcs!$K$72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{99803A03-DE8A-42C4-995D-DD4794E50DF8}</c15:txfldGUID>
                      <c15:f>calcs!$K$72</c15:f>
                      <c15:dlblFieldTableCache>
                        <c:ptCount val="1"/>
                        <c:pt idx="0">
                          <c:v>30</c:v>
                        </c:pt>
                      </c15:dlblFieldTableCache>
                    </c15:dlblFTEntry>
                  </c15:dlblFieldTable>
                  <c15:showDataLabelsRange val="0"/>
                </c:ext>
              </c:extLst>
            </c:dLbl>
            <c:dLbl>
              <c:idx val="7"/>
              <c:layout/>
              <c:tx>
                <c:strRef>
                  <c:f>calcs!$L$72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{5DB0107E-F93F-4AF8-AEDE-D5D87F32A474}</c15:txfldGUID>
                      <c15:f>calcs!$L$72</c15:f>
                      <c15:dlblFieldTableCache>
                        <c:ptCount val="1"/>
                        <c:pt idx="0">
                          <c:v>01</c:v>
                        </c:pt>
                      </c15:dlblFieldTableCache>
                    </c15:dlblFTEntry>
                  </c15:dlblFieldTable>
                  <c15:showDataLabelsRange val="0"/>
                </c:ext>
              </c:extLst>
            </c:dLbl>
            <c:dLbl>
              <c:idx val="8"/>
              <c:layout/>
              <c:tx>
                <c:strRef>
                  <c:f>calcs!$M$72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{AC3F9E6F-8A1E-40FF-9206-AB85FBD5BC41}</c15:txfldGUID>
                      <c15:f>calcs!$M$72</c15:f>
                      <c15:dlblFieldTableCache>
                        <c:ptCount val="1"/>
                        <c:pt idx="0">
                          <c:v>02</c:v>
                        </c:pt>
                      </c15:dlblFieldTableCache>
                    </c15:dlblFTEntry>
                  </c15:dlblFieldTable>
                  <c15:showDataLabelsRange val="0"/>
                </c:ext>
              </c:extLst>
            </c:dLbl>
            <c:dLbl>
              <c:idx val="9"/>
              <c:layout/>
              <c:tx>
                <c:strRef>
                  <c:f>calcs!$N$72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{72594A03-343A-4899-BAA1-E73B0737101B}</c15:txfldGUID>
                      <c15:f>calcs!$N$72</c15:f>
                      <c15:dlblFieldTableCache>
                        <c:ptCount val="1"/>
                        <c:pt idx="0">
                          <c:v>03</c:v>
                        </c:pt>
                      </c15:dlblFieldTableCache>
                    </c15:dlblFTEntry>
                  </c15:dlblFieldTable>
                  <c15:showDataLabelsRange val="0"/>
                </c:ext>
              </c:extLst>
            </c:dLbl>
            <c:dLbl>
              <c:idx val="10"/>
              <c:layout/>
              <c:tx>
                <c:strRef>
                  <c:f>calcs!$O$72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{C20B2300-2C90-4A5C-9C20-D40BDC3B5D57}</c15:txfldGUID>
                      <c15:f>calcs!$O$72</c15:f>
                      <c15:dlblFieldTableCache>
                        <c:ptCount val="1"/>
                        <c:pt idx="0">
                          <c:v>04</c:v>
                        </c:pt>
                      </c15:dlblFieldTableCache>
                    </c15:dlblFTEntry>
                  </c15:dlblFieldTable>
                  <c15:showDataLabelsRange val="0"/>
                </c:ext>
              </c:extLst>
            </c:dLbl>
            <c:dLbl>
              <c:idx val="11"/>
              <c:layout/>
              <c:tx>
                <c:strRef>
                  <c:f>calcs!$P$72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{8844BF23-7E07-403B-9606-B043835FA1A4}</c15:txfldGUID>
                      <c15:f>calcs!$P$72</c15:f>
                      <c15:dlblFieldTableCache>
                        <c:ptCount val="1"/>
                        <c:pt idx="0">
                          <c:v>05</c:v>
                        </c:pt>
                      </c15:dlblFieldTableCache>
                    </c15:dlblFTEntry>
                  </c15:dlblFieldTable>
                  <c15:showDataLabelsRange val="0"/>
                </c:ext>
              </c:extLst>
            </c:dLbl>
            <c:dLbl>
              <c:idx val="12"/>
              <c:layout/>
              <c:tx>
                <c:strRef>
                  <c:f>calcs!$Q$72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{3C9105F8-3EC3-4125-95CF-BE9B43808F50}</c15:txfldGUID>
                      <c15:f>calcs!$Q$72</c15:f>
                      <c15:dlblFieldTableCache>
                        <c:ptCount val="1"/>
                        <c:pt idx="0">
                          <c:v>06</c:v>
                        </c:pt>
                      </c15:dlblFieldTableCache>
                    </c15:dlblFTEntry>
                  </c15:dlblFieldTable>
                  <c15:showDataLabelsRange val="0"/>
                </c:ext>
              </c:extLst>
            </c:dLbl>
            <c:dLbl>
              <c:idx val="13"/>
              <c:layout/>
              <c:tx>
                <c:strRef>
                  <c:f>calcs!$R$72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{181A2280-1362-40F1-8C8E-BFC4AF6B2750}</c15:txfldGUID>
                      <c15:f>calcs!$R$72</c15:f>
                      <c15:dlblFieldTableCache>
                        <c:ptCount val="1"/>
                        <c:pt idx="0">
                          <c:v>07</c:v>
                        </c:pt>
                      </c15:dlblFieldTableCache>
                    </c15:dlblFTEntry>
                  </c15:dlblFieldTable>
                  <c15:showDataLabelsRange val="0"/>
                </c:ext>
              </c:extLst>
            </c:dLbl>
            <c:dLbl>
              <c:idx val="14"/>
              <c:layout/>
              <c:tx>
                <c:strRef>
                  <c:f>calcs!$S$72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{10F0899D-AA4A-47A0-99BE-62DA1D81AE88}</c15:txfldGUID>
                      <c15:f>calcs!$S$72</c15:f>
                      <c15:dlblFieldTableCache>
                        <c:ptCount val="1"/>
                        <c:pt idx="0">
                          <c:v>08</c:v>
                        </c:pt>
                      </c15:dlblFieldTableCache>
                    </c15:dlblFTEntry>
                  </c15:dlblFieldTable>
                  <c15:showDataLabelsRange val="0"/>
                </c:ext>
              </c:extLst>
            </c:dLbl>
            <c:spPr>
              <a:noFill/>
              <a:ln>
                <a:noFill/>
              </a:ln>
              <a:effectLst/>
            </c:spPr>
            <c:txPr>
              <a:bodyPr/>
              <a:lstStyle/>
              <a:p>
                <a:pPr>
                  <a:defRPr sz="1100"/>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calcs!$E$71:$AH$71</c15:sqref>
                  </c15:fullRef>
                </c:ext>
              </c:extLst>
              <c:f>calcs!$E$71:$S$71</c:f>
              <c:numCache>
                <c:formatCode>General</c:formatCode>
                <c:ptCount val="15"/>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numCache>
            </c:numRef>
          </c:val>
          <c:smooth val="0"/>
          <c:extLst xmlns:c16r2="http://schemas.microsoft.com/office/drawing/2015/06/chart">
            <c:ext xmlns:c16="http://schemas.microsoft.com/office/drawing/2014/chart" uri="{C3380CC4-5D6E-409C-BE32-E72D297353CC}">
              <c16:uniqueId val="{00000038-D9F5-4A80-B45A-1EC1F78D8AA5}"/>
            </c:ext>
            <c:ext xmlns:c15="http://schemas.microsoft.com/office/drawing/2012/chart" uri="{02D57815-91ED-43cb-92C2-25804820EDAC}">
              <c15:categoryFilterExceptions>
                <c15:categoryFilterException>
                  <c15:sqref>calcs!$T$71</c15:sqref>
                  <c15:dLbl>
                    <c:idx val="14"/>
                    <c:tx>
                      <c:strRef>
                        <c:f>calcs!$T$72</c:f>
                        <c:strCache>
                          <c:ptCount val="1"/>
                          <c:pt idx="0">
                            <c:v>09</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{EDB9470B-C7CD-42B6-894E-0CCA0D432F3A}</c15:txfldGUID>
                            <c15:f>calcs!$T$72</c15:f>
                            <c15:dlblFieldTableCache>
                              <c:ptCount val="1"/>
                              <c:pt idx="0">
                                <c:v>09</c:v>
                              </c:pt>
                            </c15:dlblFieldTableCache>
                          </c15:dlblFTEntry>
                        </c15:dlblFieldTable>
                        <c15:showDataLabelsRange val="0"/>
                      </c:ext>
                    </c:extLst>
                  </c15:dLbl>
                </c15:categoryFilterException>
                <c15:categoryFilterException>
                  <c15:sqref>calcs!$U$71</c15:sqref>
                  <c15:dLbl>
                    <c:idx val="14"/>
                    <c:tx>
                      <c:strRef>
                        <c:f>calcs!$U$72</c:f>
                        <c:strCache>
                          <c:ptCount val="1"/>
                          <c:pt idx="0">
                            <c:v>10</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{DBF703C9-B6AF-4434-A74C-710C90DDDFCB}</c15:txfldGUID>
                            <c15:f>calcs!$U$72</c15:f>
                            <c15:dlblFieldTableCache>
                              <c:ptCount val="1"/>
                              <c:pt idx="0">
                                <c:v>10</c:v>
                              </c:pt>
                            </c15:dlblFieldTableCache>
                          </c15:dlblFTEntry>
                        </c15:dlblFieldTable>
                        <c15:showDataLabelsRange val="0"/>
                      </c:ext>
                    </c:extLst>
                  </c15:dLbl>
                </c15:categoryFilterException>
                <c15:categoryFilterException>
                  <c15:sqref>calcs!$V$71</c15:sqref>
                  <c15:dLbl>
                    <c:idx val="14"/>
                    <c:tx>
                      <c:strRef>
                        <c:f>calcs!$V$72</c:f>
                        <c:strCache>
                          <c:ptCount val="1"/>
                          <c:pt idx="0">
                            <c:v>11</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{6BEF7D75-1A72-4A87-B3B5-AD5843DD3203}</c15:txfldGUID>
                            <c15:f>calcs!$V$72</c15:f>
                            <c15:dlblFieldTableCache>
                              <c:ptCount val="1"/>
                              <c:pt idx="0">
                                <c:v>11</c:v>
                              </c:pt>
                            </c15:dlblFieldTableCache>
                          </c15:dlblFTEntry>
                        </c15:dlblFieldTable>
                        <c15:showDataLabelsRange val="0"/>
                      </c:ext>
                    </c:extLst>
                  </c15:dLbl>
                </c15:categoryFilterException>
                <c15:categoryFilterException>
                  <c15:sqref>calcs!$W$71</c15:sqref>
                  <c15:dLbl>
                    <c:idx val="14"/>
                    <c:tx>
                      <c:strRef>
                        <c:f>calcs!$W$72</c:f>
                        <c:strCache>
                          <c:ptCount val="1"/>
                          <c:pt idx="0">
                            <c:v>12</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{9B88B96C-A74D-4C23-9852-14DAA39281E9}</c15:txfldGUID>
                            <c15:f>calcs!$W$72</c15:f>
                            <c15:dlblFieldTableCache>
                              <c:ptCount val="1"/>
                              <c:pt idx="0">
                                <c:v>12</c:v>
                              </c:pt>
                            </c15:dlblFieldTableCache>
                          </c15:dlblFTEntry>
                        </c15:dlblFieldTable>
                        <c15:showDataLabelsRange val="0"/>
                      </c:ext>
                    </c:extLst>
                  </c15:dLbl>
                </c15:categoryFilterException>
                <c15:categoryFilterException>
                  <c15:sqref>calcs!$X$71</c15:sqref>
                  <c15:dLbl>
                    <c:idx val="14"/>
                    <c:tx>
                      <c:strRef>
                        <c:f>calcs!$X$72</c:f>
                        <c:strCache>
                          <c:ptCount val="1"/>
                          <c:pt idx="0">
                            <c:v>13</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{5BD09AB3-A90F-4528-9993-2B9BFC04550D}</c15:txfldGUID>
                            <c15:f>calcs!$X$72</c15:f>
                            <c15:dlblFieldTableCache>
                              <c:ptCount val="1"/>
                              <c:pt idx="0">
                                <c:v>13</c:v>
                              </c:pt>
                            </c15:dlblFieldTableCache>
                          </c15:dlblFTEntry>
                        </c15:dlblFieldTable>
                        <c15:showDataLabelsRange val="0"/>
                      </c:ext>
                    </c:extLst>
                  </c15:dLbl>
                </c15:categoryFilterException>
                <c15:categoryFilterException>
                  <c15:sqref>calcs!$Y$71</c15:sqref>
                  <c15:dLbl>
                    <c:idx val="14"/>
                    <c:tx>
                      <c:strRef>
                        <c:f>calcs!$Y$72</c:f>
                        <c:strCache>
                          <c:ptCount val="1"/>
                          <c:pt idx="0">
                            <c:v>14</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{97622D8F-87A5-4062-B7C1-13D67B953A7E}</c15:txfldGUID>
                            <c15:f>calcs!$Y$72</c15:f>
                            <c15:dlblFieldTableCache>
                              <c:ptCount val="1"/>
                              <c:pt idx="0">
                                <c:v>14</c:v>
                              </c:pt>
                            </c15:dlblFieldTableCache>
                          </c15:dlblFTEntry>
                        </c15:dlblFieldTable>
                        <c15:showDataLabelsRange val="0"/>
                      </c:ext>
                    </c:extLst>
                  </c15:dLbl>
                </c15:categoryFilterException>
                <c15:categoryFilterException>
                  <c15:sqref>calcs!$Z$71</c15:sqref>
                  <c15:dLbl>
                    <c:idx val="14"/>
                    <c:tx>
                      <c:strRef>
                        <c:f>calcs!$Z$72</c:f>
                        <c:strCache>
                          <c:ptCount val="1"/>
                          <c:pt idx="0">
                            <c:v>15</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{88F48D17-1418-4058-8EA0-2FA02439A375}</c15:txfldGUID>
                            <c15:f>calcs!$Z$72</c15:f>
                            <c15:dlblFieldTableCache>
                              <c:ptCount val="1"/>
                              <c:pt idx="0">
                                <c:v>15</c:v>
                              </c:pt>
                            </c15:dlblFieldTableCache>
                          </c15:dlblFTEntry>
                        </c15:dlblFieldTable>
                        <c15:showDataLabelsRange val="0"/>
                      </c:ext>
                    </c:extLst>
                  </c15:dLbl>
                </c15:categoryFilterException>
                <c15:categoryFilterException>
                  <c15:sqref>calcs!$AA$71</c15:sqref>
                  <c15:dLbl>
                    <c:idx val="14"/>
                    <c:tx>
                      <c:strRef>
                        <c:f>calcs!$AA$72</c:f>
                        <c:strCache>
                          <c:ptCount val="1"/>
                          <c:pt idx="0">
                            <c:v>16</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{57D68F43-8B90-44AB-9622-69A1776623FE}</c15:txfldGUID>
                            <c15:f>calcs!$AA$72</c15:f>
                            <c15:dlblFieldTableCache>
                              <c:ptCount val="1"/>
                              <c:pt idx="0">
                                <c:v>16</c:v>
                              </c:pt>
                            </c15:dlblFieldTableCache>
                          </c15:dlblFTEntry>
                        </c15:dlblFieldTable>
                        <c15:showDataLabelsRange val="0"/>
                      </c:ext>
                    </c:extLst>
                  </c15:dLbl>
                </c15:categoryFilterException>
                <c15:categoryFilterException>
                  <c15:sqref>calcs!$AB$71</c15:sqref>
                  <c15:dLbl>
                    <c:idx val="14"/>
                    <c:tx>
                      <c:strRef>
                        <c:f>calcs!$AB$72</c:f>
                        <c:strCache>
                          <c:ptCount val="1"/>
                          <c:pt idx="0">
                            <c:v>17</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{3DD0FFEC-0C74-4705-ACC8-E6F71380B5B9}</c15:txfldGUID>
                            <c15:f>calcs!$AB$72</c15:f>
                            <c15:dlblFieldTableCache>
                              <c:ptCount val="1"/>
                              <c:pt idx="0">
                                <c:v>17</c:v>
                              </c:pt>
                            </c15:dlblFieldTableCache>
                          </c15:dlblFTEntry>
                        </c15:dlblFieldTable>
                        <c15:showDataLabelsRange val="0"/>
                      </c:ext>
                    </c:extLst>
                  </c15:dLbl>
                </c15:categoryFilterException>
                <c15:categoryFilterException>
                  <c15:sqref>calcs!$AC$71</c15:sqref>
                  <c15:dLbl>
                    <c:idx val="14"/>
                    <c:tx>
                      <c:strRef>
                        <c:f>calcs!$AC$72</c:f>
                        <c:strCache>
                          <c:ptCount val="1"/>
                          <c:pt idx="0">
                            <c:v>18</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{A997C9A2-7AA1-4D06-BA32-C1E27A6627A0}</c15:txfldGUID>
                            <c15:f>calcs!$AC$72</c15:f>
                            <c15:dlblFieldTableCache>
                              <c:ptCount val="1"/>
                              <c:pt idx="0">
                                <c:v>18</c:v>
                              </c:pt>
                            </c15:dlblFieldTableCache>
                          </c15:dlblFTEntry>
                        </c15:dlblFieldTable>
                        <c15:showDataLabelsRange val="0"/>
                      </c:ext>
                    </c:extLst>
                  </c15:dLbl>
                </c15:categoryFilterException>
                <c15:categoryFilterException>
                  <c15:sqref>calcs!$AD$71</c15:sqref>
                  <c15:dLbl>
                    <c:idx val="14"/>
                    <c:tx>
                      <c:strRef>
                        <c:f>calcs!$AD$72</c:f>
                        <c:strCache>
                          <c:ptCount val="1"/>
                          <c:pt idx="0">
                            <c:v>19</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{18BB6CF9-770B-439D-9B6D-51FC3A05D9CA}</c15:txfldGUID>
                            <c15:f>calcs!$AD$72</c15:f>
                            <c15:dlblFieldTableCache>
                              <c:ptCount val="1"/>
                              <c:pt idx="0">
                                <c:v>19</c:v>
                              </c:pt>
                            </c15:dlblFieldTableCache>
                          </c15:dlblFTEntry>
                        </c15:dlblFieldTable>
                        <c15:showDataLabelsRange val="0"/>
                      </c:ext>
                    </c:extLst>
                  </c15:dLbl>
                </c15:categoryFilterException>
                <c15:categoryFilterException>
                  <c15:sqref>calcs!$AE$71</c15:sqref>
                  <c15:dLbl>
                    <c:idx val="14"/>
                    <c:tx>
                      <c:strRef>
                        <c:f>calcs!$AE$72</c:f>
                        <c:strCache>
                          <c:ptCount val="1"/>
                          <c:pt idx="0">
                            <c:v>20</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{AF177A6E-92CE-4DDB-BC57-699263CED595}</c15:txfldGUID>
                            <c15:f>calcs!$AE$72</c15:f>
                            <c15:dlblFieldTableCache>
                              <c:ptCount val="1"/>
                              <c:pt idx="0">
                                <c:v>20</c:v>
                              </c:pt>
                            </c15:dlblFieldTableCache>
                          </c15:dlblFTEntry>
                        </c15:dlblFieldTable>
                        <c15:showDataLabelsRange val="0"/>
                      </c:ext>
                    </c:extLst>
                  </c15:dLbl>
                </c15:categoryFilterException>
                <c15:categoryFilterException>
                  <c15:sqref>calcs!$AF$71</c15:sqref>
                  <c15:dLbl>
                    <c:idx val="14"/>
                    <c:tx>
                      <c:strRef>
                        <c:f>calcs!$AF$72</c:f>
                        <c:strCache>
                          <c:ptCount val="1"/>
                          <c:pt idx="0">
                            <c:v>21</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{2E89C9AF-9F8C-49CF-9CE6-7CF8F078FD39}</c15:txfldGUID>
                            <c15:f>calcs!$AF$72</c15:f>
                            <c15:dlblFieldTableCache>
                              <c:ptCount val="1"/>
                              <c:pt idx="0">
                                <c:v>21</c:v>
                              </c:pt>
                            </c15:dlblFieldTableCache>
                          </c15:dlblFTEntry>
                        </c15:dlblFieldTable>
                        <c15:showDataLabelsRange val="0"/>
                      </c:ext>
                    </c:extLst>
                  </c15:dLbl>
                </c15:categoryFilterException>
                <c15:categoryFilterException>
                  <c15:sqref>calcs!$AG$71</c15:sqref>
                  <c15:dLbl>
                    <c:idx val="14"/>
                    <c:tx>
                      <c:strRef>
                        <c:f>calcs!$AG$72</c:f>
                        <c:strCache>
                          <c:ptCount val="1"/>
                          <c:pt idx="0">
                            <c:v>22</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{EE529017-49E4-41CB-A3CA-D605519C958D}</c15:txfldGUID>
                            <c15:f>calcs!$AG$72</c15:f>
                            <c15:dlblFieldTableCache>
                              <c:ptCount val="1"/>
                              <c:pt idx="0">
                                <c:v>22</c:v>
                              </c:pt>
                            </c15:dlblFieldTableCache>
                          </c15:dlblFTEntry>
                        </c15:dlblFieldTable>
                        <c15:showDataLabelsRange val="0"/>
                      </c:ext>
                    </c:extLst>
                  </c15:dLbl>
                </c15:categoryFilterException>
                <c15:categoryFilterException>
                  <c15:sqref>calcs!$AH$71</c15:sqref>
                  <c15:dLbl>
                    <c:idx val="14"/>
                    <c:tx>
                      <c:strRef>
                        <c:f>calcs!$AH$72</c:f>
                        <c:strCache>
                          <c:ptCount val="1"/>
                          <c:pt idx="0">
                            <c:v>23</c:v>
                          </c:pt>
                        </c:strCache>
                      </c:strRef>
                    </c:tx>
                    <c:dLblPos val="t"/>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{9EE96DE4-B17A-4434-B068-617B3BAF91B6}</c15:txfldGUID>
                            <c15:f>calcs!$AH$72</c15:f>
                            <c15:dlblFieldTableCache>
                              <c:ptCount val="1"/>
                              <c:pt idx="0">
                                <c:v>23</c:v>
                              </c:pt>
                            </c15:dlblFieldTableCache>
                          </c15:dlblFTEntry>
                        </c15:dlblFieldTable>
                        <c15:showDataLabelsRange val="0"/>
                      </c:ext>
                    </c:extLst>
                  </c15:dLbl>
                </c15:categoryFilterException>
              </c15:categoryFilterExceptions>
            </c:ext>
          </c:extLst>
        </c:ser>
        <c:ser>
          <c:idx val="23"/>
          <c:order val="24"/>
          <c:tx>
            <c:v>Day Dot Line For Text Labels</c:v>
          </c:tx>
          <c:spPr>
            <a:ln>
              <a:noFill/>
            </a:ln>
          </c:spPr>
          <c:marker>
            <c:symbol val="none"/>
          </c:marker>
          <c:dLbls>
            <c:dLbl>
              <c:idx val="0"/>
              <c:layout/>
              <c:tx>
                <c:strRef>
                  <c:f>calcs!$E$70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{C3928ED8-FABC-4859-B03D-81073C384775}</c15:txfldGUID>
                      <c15:f>calcs!$E$70</c15:f>
                      <c15:dlblFieldTableCache>
                        <c:ptCount val="1"/>
                        <c:pt idx="0">
                          <c:v>SUN</c:v>
                        </c:pt>
                      </c15:dlblFieldTableCache>
                    </c15:dlblFTEntry>
                  </c15:dlblFieldTable>
                  <c15:showDataLabelsRange val="0"/>
                </c:ext>
              </c:extLst>
            </c:dLbl>
            <c:dLbl>
              <c:idx val="1"/>
              <c:layout/>
              <c:tx>
                <c:strRef>
                  <c:f>calcs!$F$70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{24E2C56B-282E-4911-8894-E01076FDEB24}</c15:txfldGUID>
                      <c15:f>calcs!$F$70</c15:f>
                      <c15:dlblFieldTableCache>
                        <c:ptCount val="1"/>
                        <c:pt idx="0">
                          <c:v>MON</c:v>
                        </c:pt>
                      </c15:dlblFieldTableCache>
                    </c15:dlblFTEntry>
                  </c15:dlblFieldTable>
                  <c15:showDataLabelsRange val="0"/>
                </c:ext>
              </c:extLst>
            </c:dLbl>
            <c:dLbl>
              <c:idx val="2"/>
              <c:layout/>
              <c:tx>
                <c:strRef>
                  <c:f>calcs!$G$70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{601D13D7-C27E-45B9-BC3C-AF2CDE57F21E}</c15:txfldGUID>
                      <c15:f>calcs!$G$70</c15:f>
                      <c15:dlblFieldTableCache>
                        <c:ptCount val="1"/>
                        <c:pt idx="0">
                          <c:v>TUE</c:v>
                        </c:pt>
                      </c15:dlblFieldTableCache>
                    </c15:dlblFTEntry>
                  </c15:dlblFieldTable>
                  <c15:showDataLabelsRange val="0"/>
                </c:ext>
              </c:extLst>
            </c:dLbl>
            <c:dLbl>
              <c:idx val="3"/>
              <c:layout/>
              <c:tx>
                <c:strRef>
                  <c:f>calcs!$H$70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{E05A6C37-7874-4BE3-9F24-3998217A19EE}</c15:txfldGUID>
                      <c15:f>calcs!$H$70</c15:f>
                      <c15:dlblFieldTableCache>
                        <c:ptCount val="1"/>
                        <c:pt idx="0">
                          <c:v>WED</c:v>
                        </c:pt>
                      </c15:dlblFieldTableCache>
                    </c15:dlblFTEntry>
                  </c15:dlblFieldTable>
                  <c15:showDataLabelsRange val="0"/>
                </c:ext>
              </c:extLst>
            </c:dLbl>
            <c:dLbl>
              <c:idx val="4"/>
              <c:layout/>
              <c:tx>
                <c:strRef>
                  <c:f>calcs!$I$70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{8E696070-08E6-4ECE-BF44-E7AE47D7CC8A}</c15:txfldGUID>
                      <c15:f>calcs!$I$70</c15:f>
                      <c15:dlblFieldTableCache>
                        <c:ptCount val="1"/>
                        <c:pt idx="0">
                          <c:v>THU</c:v>
                        </c:pt>
                      </c15:dlblFieldTableCache>
                    </c15:dlblFTEntry>
                  </c15:dlblFieldTable>
                  <c15:showDataLabelsRange val="0"/>
                </c:ext>
              </c:extLst>
            </c:dLbl>
            <c:dLbl>
              <c:idx val="5"/>
              <c:layout/>
              <c:tx>
                <c:strRef>
                  <c:f>calcs!$J$70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{8A7B2CF6-12E1-4170-AD5A-B20C17214550}</c15:txfldGUID>
                      <c15:f>calcs!$J$70</c15:f>
                      <c15:dlblFieldTableCache>
                        <c:ptCount val="1"/>
                        <c:pt idx="0">
                          <c:v>FRI</c:v>
                        </c:pt>
                      </c15:dlblFieldTableCache>
                    </c15:dlblFTEntry>
                  </c15:dlblFieldTable>
                  <c15:showDataLabelsRange val="0"/>
                </c:ext>
              </c:extLst>
            </c:dLbl>
            <c:dLbl>
              <c:idx val="6"/>
              <c:layout/>
              <c:tx>
                <c:strRef>
                  <c:f>calcs!$K$70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{D4A950E0-4283-4043-A143-13539576BB88}</c15:txfldGUID>
                      <c15:f>calcs!$K$70</c15:f>
                      <c15:dlblFieldTableCache>
                        <c:ptCount val="1"/>
                        <c:pt idx="0">
                          <c:v>SAT</c:v>
                        </c:pt>
                      </c15:dlblFieldTableCache>
                    </c15:dlblFTEntry>
                  </c15:dlblFieldTable>
                  <c15:showDataLabelsRange val="0"/>
                </c:ext>
              </c:extLst>
            </c:dLbl>
            <c:dLbl>
              <c:idx val="7"/>
              <c:layout/>
              <c:tx>
                <c:strRef>
                  <c:f>calcs!$L$70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{16DB2D28-4402-4413-AC6D-E48F0DD62AC7}</c15:txfldGUID>
                      <c15:f>calcs!$L$70</c15:f>
                      <c15:dlblFieldTableCache>
                        <c:ptCount val="1"/>
                        <c:pt idx="0">
                          <c:v>SUN</c:v>
                        </c:pt>
                      </c15:dlblFieldTableCache>
                    </c15:dlblFTEntry>
                  </c15:dlblFieldTable>
                  <c15:showDataLabelsRange val="0"/>
                </c:ext>
              </c:extLst>
            </c:dLbl>
            <c:dLbl>
              <c:idx val="8"/>
              <c:layout/>
              <c:tx>
                <c:strRef>
                  <c:f>calcs!$M$70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{1EC6E257-9937-4CDB-A600-16BA8F396DCC}</c15:txfldGUID>
                      <c15:f>calcs!$M$70</c15:f>
                      <c15:dlblFieldTableCache>
                        <c:ptCount val="1"/>
                        <c:pt idx="0">
                          <c:v>MON</c:v>
                        </c:pt>
                      </c15:dlblFieldTableCache>
                    </c15:dlblFTEntry>
                  </c15:dlblFieldTable>
                  <c15:showDataLabelsRange val="0"/>
                </c:ext>
              </c:extLst>
            </c:dLbl>
            <c:dLbl>
              <c:idx val="9"/>
              <c:layout/>
              <c:tx>
                <c:strRef>
                  <c:f>calcs!$N$70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{80DF499C-5CEB-4016-B331-AD7BBCDF4499}</c15:txfldGUID>
                      <c15:f>calcs!$N$70</c15:f>
                      <c15:dlblFieldTableCache>
                        <c:ptCount val="1"/>
                        <c:pt idx="0">
                          <c:v>TUE</c:v>
                        </c:pt>
                      </c15:dlblFieldTableCache>
                    </c15:dlblFTEntry>
                  </c15:dlblFieldTable>
                  <c15:showDataLabelsRange val="0"/>
                </c:ext>
              </c:extLst>
            </c:dLbl>
            <c:dLbl>
              <c:idx val="10"/>
              <c:layout/>
              <c:tx>
                <c:strRef>
                  <c:f>calcs!$O$70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{BE865BF7-D8B6-4709-8BA3-ADC44AB9BFEC}</c15:txfldGUID>
                      <c15:f>calcs!$O$70</c15:f>
                      <c15:dlblFieldTableCache>
                        <c:ptCount val="1"/>
                        <c:pt idx="0">
                          <c:v>WED</c:v>
                        </c:pt>
                      </c15:dlblFieldTableCache>
                    </c15:dlblFTEntry>
                  </c15:dlblFieldTable>
                  <c15:showDataLabelsRange val="0"/>
                </c:ext>
              </c:extLst>
            </c:dLbl>
            <c:dLbl>
              <c:idx val="11"/>
              <c:layout/>
              <c:tx>
                <c:strRef>
                  <c:f>calcs!$P$70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{873466E2-AB6F-4C37-AC84-BC33069ABC76}</c15:txfldGUID>
                      <c15:f>calcs!$P$70</c15:f>
                      <c15:dlblFieldTableCache>
                        <c:ptCount val="1"/>
                        <c:pt idx="0">
                          <c:v>THU</c:v>
                        </c:pt>
                      </c15:dlblFieldTableCache>
                    </c15:dlblFTEntry>
                  </c15:dlblFieldTable>
                  <c15:showDataLabelsRange val="0"/>
                </c:ext>
              </c:extLst>
            </c:dLbl>
            <c:dLbl>
              <c:idx val="12"/>
              <c:layout/>
              <c:tx>
                <c:strRef>
                  <c:f>calcs!$Q$70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{08E04E7A-84FF-44E8-9D66-1DD43FC17E24}</c15:txfldGUID>
                      <c15:f>calcs!$Q$70</c15:f>
                      <c15:dlblFieldTableCache>
                        <c:ptCount val="1"/>
                        <c:pt idx="0">
                          <c:v>FRI</c:v>
                        </c:pt>
                      </c15:dlblFieldTableCache>
                    </c15:dlblFTEntry>
                  </c15:dlblFieldTable>
                  <c15:showDataLabelsRange val="0"/>
                </c:ext>
              </c:extLst>
            </c:dLbl>
            <c:dLbl>
              <c:idx val="13"/>
              <c:layout/>
              <c:tx>
                <c:strRef>
                  <c:f>calcs!$R$70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{70EABAA2-867F-49F5-AFE6-76B6F3A21044}</c15:txfldGUID>
                      <c15:f>calcs!$R$70</c15:f>
                      <c15:dlblFieldTableCache>
                        <c:ptCount val="1"/>
                        <c:pt idx="0">
                          <c:v>SAT</c:v>
                        </c:pt>
                      </c15:dlblFieldTableCache>
                    </c15:dlblFTEntry>
                  </c15:dlblFieldTable>
                  <c15:showDataLabelsRange val="0"/>
                </c:ext>
              </c:extLst>
            </c:dLbl>
            <c:dLbl>
              <c:idx val="14"/>
              <c:layout/>
              <c:tx>
                <c:strRef>
                  <c:f>calcs!$S$70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{3CB42E44-0A4A-4158-99EF-FA62C6B619E0}</c15:txfldGUID>
                      <c15:f>calcs!$S$70</c15:f>
                      <c15:dlblFieldTableCache>
                        <c:ptCount val="1"/>
                        <c:pt idx="0">
                          <c:v>SUN</c:v>
                        </c:pt>
                      </c15:dlblFieldTableCache>
                    </c15:dlblFTEntry>
                  </c15:dlblFieldTable>
                  <c15:showDataLabelsRange val="0"/>
                </c:ext>
              </c:extLst>
            </c:dLbl>
            <c:spPr>
              <a:noFill/>
              <a:ln>
                <a:noFill/>
              </a:ln>
              <a:effectLst/>
            </c:spPr>
            <c:txPr>
              <a:bodyPr/>
              <a:lstStyle/>
              <a:p>
                <a:pPr>
                  <a:defRPr sz="1100"/>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calcs!$E$69:$AH$69</c15:sqref>
                  </c15:fullRef>
                </c:ext>
              </c:extLst>
              <c:f>calcs!$E$69:$S$69</c:f>
              <c:numCache>
                <c:formatCode>General</c:formatCode>
                <c:ptCount val="15"/>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numCache>
            </c:numRef>
          </c:val>
          <c:smooth val="0"/>
          <c:extLst xmlns:c16r2="http://schemas.microsoft.com/office/drawing/2015/06/chart">
            <c:ext xmlns:c16="http://schemas.microsoft.com/office/drawing/2014/chart" uri="{C3380CC4-5D6E-409C-BE32-E72D297353CC}">
              <c16:uniqueId val="{00000057-D9F5-4A80-B45A-1EC1F78D8AA5}"/>
            </c:ext>
            <c:ext xmlns:c15="http://schemas.microsoft.com/office/drawing/2012/chart" uri="{02D57815-91ED-43cb-92C2-25804820EDAC}">
              <c15:categoryFilterExceptions>
                <c15:categoryFilterException>
                  <c15:sqref>calcs!$T$69</c15:sqref>
                  <c15:dLbl>
                    <c:idx val="14"/>
                    <c:tx>
                      <c:strRef>
                        <c:f>calcs!$T$70</c:f>
                        <c:strCache>
                          <c:ptCount val="1"/>
                          <c:pt idx="0">
                            <c:v>MON</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{4F061240-97B2-4CDE-9649-D988425AEF7F}</c15:txfldGUID>
                            <c15:f>calcs!$T$70</c15:f>
                            <c15:dlblFieldTableCache>
                              <c:ptCount val="1"/>
                              <c:pt idx="0">
                                <c:v>MON</c:v>
                              </c:pt>
                            </c15:dlblFieldTableCache>
                          </c15:dlblFTEntry>
                        </c15:dlblFieldTable>
                        <c15:showDataLabelsRange val="0"/>
                      </c:ext>
                    </c:extLst>
                  </c15:dLbl>
                </c15:categoryFilterException>
                <c15:categoryFilterException>
                  <c15:sqref>calcs!$U$69</c15:sqref>
                  <c15:dLbl>
                    <c:idx val="14"/>
                    <c:tx>
                      <c:strRef>
                        <c:f>calcs!$U$70</c:f>
                        <c:strCache>
                          <c:ptCount val="1"/>
                          <c:pt idx="0">
                            <c:v>TUE</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{56315F16-ED89-485B-AC6A-7491EA1D3A94}</c15:txfldGUID>
                            <c15:f>calcs!$U$70</c15:f>
                            <c15:dlblFieldTableCache>
                              <c:ptCount val="1"/>
                              <c:pt idx="0">
                                <c:v>TUE</c:v>
                              </c:pt>
                            </c15:dlblFieldTableCache>
                          </c15:dlblFTEntry>
                        </c15:dlblFieldTable>
                        <c15:showDataLabelsRange val="0"/>
                      </c:ext>
                    </c:extLst>
                  </c15:dLbl>
                </c15:categoryFilterException>
                <c15:categoryFilterException>
                  <c15:sqref>calcs!$V$69</c15:sqref>
                  <c15:dLbl>
                    <c:idx val="14"/>
                    <c:tx>
                      <c:strRef>
                        <c:f>calcs!$V$70</c:f>
                        <c:strCache>
                          <c:ptCount val="1"/>
                          <c:pt idx="0">
                            <c:v>WED</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{3C9C6EA4-A7E1-44F6-8341-65C243A37001}</c15:txfldGUID>
                            <c15:f>calcs!$V$70</c15:f>
                            <c15:dlblFieldTableCache>
                              <c:ptCount val="1"/>
                              <c:pt idx="0">
                                <c:v>WED</c:v>
                              </c:pt>
                            </c15:dlblFieldTableCache>
                          </c15:dlblFTEntry>
                        </c15:dlblFieldTable>
                        <c15:showDataLabelsRange val="0"/>
                      </c:ext>
                    </c:extLst>
                  </c15:dLbl>
                </c15:categoryFilterException>
                <c15:categoryFilterException>
                  <c15:sqref>calcs!$W$69</c15:sqref>
                  <c15:dLbl>
                    <c:idx val="14"/>
                    <c:tx>
                      <c:strRef>
                        <c:f>calcs!$W$70</c:f>
                        <c:strCache>
                          <c:ptCount val="1"/>
                          <c:pt idx="0">
                            <c:v>THU</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{C8EF19CC-AA10-4CB1-BB7E-1C7E0E98D9ED}</c15:txfldGUID>
                            <c15:f>calcs!$W$70</c15:f>
                            <c15:dlblFieldTableCache>
                              <c:ptCount val="1"/>
                              <c:pt idx="0">
                                <c:v>THU</c:v>
                              </c:pt>
                            </c15:dlblFieldTableCache>
                          </c15:dlblFTEntry>
                        </c15:dlblFieldTable>
                        <c15:showDataLabelsRange val="0"/>
                      </c:ext>
                    </c:extLst>
                  </c15:dLbl>
                </c15:categoryFilterException>
                <c15:categoryFilterException>
                  <c15:sqref>calcs!$X$69</c15:sqref>
                  <c15:dLbl>
                    <c:idx val="14"/>
                    <c:tx>
                      <c:strRef>
                        <c:f>calcs!$X$70</c:f>
                        <c:strCache>
                          <c:ptCount val="1"/>
                          <c:pt idx="0">
                            <c:v>FRI</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{7CD50636-13A4-4E99-94FF-78D50C538E81}</c15:txfldGUID>
                            <c15:f>calcs!$X$70</c15:f>
                            <c15:dlblFieldTableCache>
                              <c:ptCount val="1"/>
                              <c:pt idx="0">
                                <c:v>FRI</c:v>
                              </c:pt>
                            </c15:dlblFieldTableCache>
                          </c15:dlblFTEntry>
                        </c15:dlblFieldTable>
                        <c15:showDataLabelsRange val="0"/>
                      </c:ext>
                    </c:extLst>
                  </c15:dLbl>
                </c15:categoryFilterException>
                <c15:categoryFilterException>
                  <c15:sqref>calcs!$Y$69</c15:sqref>
                  <c15:dLbl>
                    <c:idx val="14"/>
                    <c:tx>
                      <c:strRef>
                        <c:f>calcs!$Y$70</c:f>
                        <c:strCache>
                          <c:ptCount val="1"/>
                          <c:pt idx="0">
                            <c:v>SAT</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{43F583D6-8B1C-4360-9664-5E1D56840489}</c15:txfldGUID>
                            <c15:f>calcs!$Y$70</c15:f>
                            <c15:dlblFieldTableCache>
                              <c:ptCount val="1"/>
                              <c:pt idx="0">
                                <c:v>SAT</c:v>
                              </c:pt>
                            </c15:dlblFieldTableCache>
                          </c15:dlblFTEntry>
                        </c15:dlblFieldTable>
                        <c15:showDataLabelsRange val="0"/>
                      </c:ext>
                    </c:extLst>
                  </c15:dLbl>
                </c15:categoryFilterException>
                <c15:categoryFilterException>
                  <c15:sqref>calcs!$Z$69</c15:sqref>
                  <c15:dLbl>
                    <c:idx val="14"/>
                    <c:tx>
                      <c:strRef>
                        <c:f>calcs!$Z$70</c:f>
                        <c:strCache>
                          <c:ptCount val="1"/>
                          <c:pt idx="0">
                            <c:v>SUN</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{7CC083D8-D70F-4F5B-A523-1740D9594258}</c15:txfldGUID>
                            <c15:f>calcs!$Z$70</c15:f>
                            <c15:dlblFieldTableCache>
                              <c:ptCount val="1"/>
                              <c:pt idx="0">
                                <c:v>SUN</c:v>
                              </c:pt>
                            </c15:dlblFieldTableCache>
                          </c15:dlblFTEntry>
                        </c15:dlblFieldTable>
                        <c15:showDataLabelsRange val="0"/>
                      </c:ext>
                    </c:extLst>
                  </c15:dLbl>
                </c15:categoryFilterException>
                <c15:categoryFilterException>
                  <c15:sqref>calcs!$AA$69</c15:sqref>
                  <c15:dLbl>
                    <c:idx val="14"/>
                    <c:tx>
                      <c:strRef>
                        <c:f>calcs!$AA$70</c:f>
                        <c:strCache>
                          <c:ptCount val="1"/>
                          <c:pt idx="0">
                            <c:v>MON</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{D41B121D-FBAD-47E3-AC78-FFCE91041EB2}</c15:txfldGUID>
                            <c15:f>calcs!$AA$70</c15:f>
                            <c15:dlblFieldTableCache>
                              <c:ptCount val="1"/>
                              <c:pt idx="0">
                                <c:v>MON</c:v>
                              </c:pt>
                            </c15:dlblFieldTableCache>
                          </c15:dlblFTEntry>
                        </c15:dlblFieldTable>
                        <c15:showDataLabelsRange val="0"/>
                      </c:ext>
                    </c:extLst>
                  </c15:dLbl>
                </c15:categoryFilterException>
                <c15:categoryFilterException>
                  <c15:sqref>calcs!$AB$69</c15:sqref>
                  <c15:dLbl>
                    <c:idx val="14"/>
                    <c:tx>
                      <c:strRef>
                        <c:f>calcs!$AB$70</c:f>
                        <c:strCache>
                          <c:ptCount val="1"/>
                          <c:pt idx="0">
                            <c:v>TUE</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{5F34A8D4-23BF-4A8A-96AB-6A1FF1CE07FB}</c15:txfldGUID>
                            <c15:f>calcs!$AB$70</c15:f>
                            <c15:dlblFieldTableCache>
                              <c:ptCount val="1"/>
                              <c:pt idx="0">
                                <c:v>TUE</c:v>
                              </c:pt>
                            </c15:dlblFieldTableCache>
                          </c15:dlblFTEntry>
                        </c15:dlblFieldTable>
                        <c15:showDataLabelsRange val="0"/>
                      </c:ext>
                    </c:extLst>
                  </c15:dLbl>
                </c15:categoryFilterException>
                <c15:categoryFilterException>
                  <c15:sqref>calcs!$AC$69</c15:sqref>
                  <c15:dLbl>
                    <c:idx val="14"/>
                    <c:tx>
                      <c:strRef>
                        <c:f>calcs!$AC$70</c:f>
                        <c:strCache>
                          <c:ptCount val="1"/>
                          <c:pt idx="0">
                            <c:v>WED</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{7EAFF5D1-6A08-46DD-B05D-5F95E84C5A5E}</c15:txfldGUID>
                            <c15:f>calcs!$AC$70</c15:f>
                            <c15:dlblFieldTableCache>
                              <c:ptCount val="1"/>
                              <c:pt idx="0">
                                <c:v>WED</c:v>
                              </c:pt>
                            </c15:dlblFieldTableCache>
                          </c15:dlblFTEntry>
                        </c15:dlblFieldTable>
                        <c15:showDataLabelsRange val="0"/>
                      </c:ext>
                    </c:extLst>
                  </c15:dLbl>
                </c15:categoryFilterException>
                <c15:categoryFilterException>
                  <c15:sqref>calcs!$AD$69</c15:sqref>
                  <c15:dLbl>
                    <c:idx val="14"/>
                    <c:tx>
                      <c:strRef>
                        <c:f>calcs!$AD$70</c:f>
                        <c:strCache>
                          <c:ptCount val="1"/>
                          <c:pt idx="0">
                            <c:v>THU</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{366F468A-D2DB-4784-B7C5-1A10D211FC47}</c15:txfldGUID>
                            <c15:f>calcs!$AD$70</c15:f>
                            <c15:dlblFieldTableCache>
                              <c:ptCount val="1"/>
                              <c:pt idx="0">
                                <c:v>THU</c:v>
                              </c:pt>
                            </c15:dlblFieldTableCache>
                          </c15:dlblFTEntry>
                        </c15:dlblFieldTable>
                        <c15:showDataLabelsRange val="0"/>
                      </c:ext>
                    </c:extLst>
                  </c15:dLbl>
                </c15:categoryFilterException>
                <c15:categoryFilterException>
                  <c15:sqref>calcs!$AE$69</c15:sqref>
                  <c15:dLbl>
                    <c:idx val="14"/>
                    <c:tx>
                      <c:strRef>
                        <c:f>calcs!$AE$70</c:f>
                        <c:strCache>
                          <c:ptCount val="1"/>
                          <c:pt idx="0">
                            <c:v>FRI</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{DC432515-93EA-40ED-85A3-C80890329FFB}</c15:txfldGUID>
                            <c15:f>calcs!$AE$70</c15:f>
                            <c15:dlblFieldTableCache>
                              <c:ptCount val="1"/>
                              <c:pt idx="0">
                                <c:v>FRI</c:v>
                              </c:pt>
                            </c15:dlblFieldTableCache>
                          </c15:dlblFTEntry>
                        </c15:dlblFieldTable>
                        <c15:showDataLabelsRange val="0"/>
                      </c:ext>
                    </c:extLst>
                  </c15:dLbl>
                </c15:categoryFilterException>
                <c15:categoryFilterException>
                  <c15:sqref>calcs!$AF$69</c15:sqref>
                  <c15:dLbl>
                    <c:idx val="14"/>
                    <c:tx>
                      <c:strRef>
                        <c:f>calcs!$AF$70</c:f>
                        <c:strCache>
                          <c:ptCount val="1"/>
                          <c:pt idx="0">
                            <c:v>SAT</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{38904F79-15C8-4043-A11B-133B0C3FAA14}</c15:txfldGUID>
                            <c15:f>calcs!$AF$70</c15:f>
                            <c15:dlblFieldTableCache>
                              <c:ptCount val="1"/>
                              <c:pt idx="0">
                                <c:v>SAT</c:v>
                              </c:pt>
                            </c15:dlblFieldTableCache>
                          </c15:dlblFTEntry>
                        </c15:dlblFieldTable>
                        <c15:showDataLabelsRange val="0"/>
                      </c:ext>
                    </c:extLst>
                  </c15:dLbl>
                </c15:categoryFilterException>
                <c15:categoryFilterException>
                  <c15:sqref>calcs!$AG$69</c15:sqref>
                  <c15:dLbl>
                    <c:idx val="14"/>
                    <c:tx>
                      <c:strRef>
                        <c:f>calcs!$AG$70</c:f>
                        <c:strCache>
                          <c:ptCount val="1"/>
                          <c:pt idx="0">
                            <c:v>SUN</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{FFB3216B-7006-403F-B9BE-662F91F7DD86}</c15:txfldGUID>
                            <c15:f>calcs!$AG$70</c15:f>
                            <c15:dlblFieldTableCache>
                              <c:ptCount val="1"/>
                              <c:pt idx="0">
                                <c:v>SUN</c:v>
                              </c:pt>
                            </c15:dlblFieldTableCache>
                          </c15:dlblFTEntry>
                        </c15:dlblFieldTable>
                        <c15:showDataLabelsRange val="0"/>
                      </c:ext>
                    </c:extLst>
                  </c15:dLbl>
                </c15:categoryFilterException>
                <c15:categoryFilterException>
                  <c15:sqref>calcs!$AH$69</c15:sqref>
                  <c15:dLbl>
                    <c:idx val="14"/>
                    <c:tx>
                      <c:strRef>
                        <c:f>calcs!$AH$70</c:f>
                        <c:strCache>
                          <c:ptCount val="1"/>
                          <c:pt idx="0">
                            <c:v>MON</c:v>
                          </c:pt>
                        </c:strCache>
                      </c:strRef>
                    </c:tx>
                    <c:dLblPos val="ctr"/>
                    <c:showLegendKey val="0"/>
                    <c:showVal val="1"/>
                    <c:showCatName val="0"/>
                    <c:showSerName val="0"/>
                    <c:showPercent val="0"/>
                    <c:showBubbleSize val="0"/>
                    <c:extLst xmlns:c16r2="http://schemas.microsoft.com/office/drawing/2015/06/chart" xmlns:c16="http://schemas.microsoft.com/office/drawing/2014/chart">
                      <c:ext uri="{CE6537A1-D6FC-4f65-9D91-7224C49458BB}">
                        <c15:dlblFieldTable>
                          <c15:dlblFTEntry>
                            <c15:txfldGUID>{08C02D0C-7AD8-477C-8B95-26C4FE50CE8D}</c15:txfldGUID>
                            <c15:f>calcs!$AH$70</c15:f>
                            <c15:dlblFieldTableCache>
                              <c:ptCount val="1"/>
                              <c:pt idx="0">
                                <c:v>MON</c:v>
                              </c:pt>
                            </c15:dlblFieldTableCache>
                          </c15:dlblFTEntry>
                        </c15:dlblFieldTable>
                        <c15:showDataLabelsRange val="0"/>
                      </c:ext>
                    </c:extLst>
                  </c15:dLbl>
                </c15:categoryFilterException>
              </c15:categoryFilterExceptions>
            </c:ext>
          </c:extLst>
        </c:ser>
        <c:ser>
          <c:idx val="25"/>
          <c:order val="25"/>
          <c:tx>
            <c:strRef>
              <c:f>calcs!$D$59</c:f>
              <c:strCache>
                <c:ptCount val="1"/>
                <c:pt idx="0">
                  <c:v>Nov 2019 - Top Band</c:v>
                </c:pt>
              </c:strCache>
            </c:strRef>
          </c:tx>
          <c:spPr>
            <a:ln w="228600" cap="sq">
              <a:solidFill>
                <a:schemeClr val="accent3"/>
              </a:solidFill>
            </a:ln>
          </c:spPr>
          <c:marker>
            <c:symbol val="none"/>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calcs!$E$59:$AH$59</c15:sqref>
                  </c15:fullRef>
                </c:ext>
              </c:extLst>
              <c:f>calcs!$E$59:$S$59</c:f>
              <c:numCache>
                <c:formatCode>General</c:formatCode>
                <c:ptCount val="15"/>
                <c:pt idx="0">
                  <c:v>13</c:v>
                </c:pt>
                <c:pt idx="1">
                  <c:v>13</c:v>
                </c:pt>
                <c:pt idx="2">
                  <c:v>13</c:v>
                </c:pt>
                <c:pt idx="3">
                  <c:v>13</c:v>
                </c:pt>
                <c:pt idx="4">
                  <c:v>13</c:v>
                </c:pt>
                <c:pt idx="5">
                  <c:v>13</c:v>
                </c:pt>
                <c:pt idx="6">
                  <c:v>13</c:v>
                </c:pt>
                <c:pt idx="7">
                  <c:v>#N/A</c:v>
                </c:pt>
                <c:pt idx="8">
                  <c:v>#N/A</c:v>
                </c:pt>
                <c:pt idx="9">
                  <c:v>#N/A</c:v>
                </c:pt>
                <c:pt idx="10">
                  <c:v>#N/A</c:v>
                </c:pt>
                <c:pt idx="11">
                  <c:v>#N/A</c:v>
                </c:pt>
                <c:pt idx="12">
                  <c:v>#N/A</c:v>
                </c:pt>
                <c:pt idx="13">
                  <c:v>#N/A</c:v>
                </c:pt>
                <c:pt idx="14">
                  <c:v>#N/A</c:v>
                </c:pt>
              </c:numCache>
            </c:numRef>
          </c:val>
          <c:smooth val="0"/>
          <c:extLst xmlns:c16r2="http://schemas.microsoft.com/office/drawing/2015/06/chart">
            <c:ext xmlns:c16="http://schemas.microsoft.com/office/drawing/2014/chart" uri="{C3380CC4-5D6E-409C-BE32-E72D297353CC}">
              <c16:uniqueId val="{00000058-D9F5-4A80-B45A-1EC1F78D8AA5}"/>
            </c:ext>
          </c:extLst>
        </c:ser>
        <c:ser>
          <c:idx val="26"/>
          <c:order val="26"/>
          <c:tx>
            <c:strRef>
              <c:f>calcs!$D$62</c:f>
              <c:strCache>
                <c:ptCount val="1"/>
                <c:pt idx="0">
                  <c:v>Dec 2019 - Top Band</c:v>
                </c:pt>
              </c:strCache>
            </c:strRef>
          </c:tx>
          <c:spPr>
            <a:ln w="228600" cap="sq">
              <a:solidFill>
                <a:schemeClr val="accent2"/>
              </a:solidFill>
            </a:ln>
          </c:spPr>
          <c:marker>
            <c:symbol val="none"/>
          </c:marker>
          <c:cat>
            <c:strLit>
              <c:ptCount val="15"/>
              <c:pt idx="0">
                <c:v>11/24/2019</c:v>
              </c:pt>
              <c:pt idx="1">
                <c:v>11/25/2019</c:v>
              </c:pt>
              <c:pt idx="2">
                <c:v>11/26/2019</c:v>
              </c:pt>
              <c:pt idx="3">
                <c:v>11/27/2019</c:v>
              </c:pt>
              <c:pt idx="4">
                <c:v>11/28/2019</c:v>
              </c:pt>
              <c:pt idx="5">
                <c:v>11/29/2019</c:v>
              </c:pt>
              <c:pt idx="6">
                <c:v>11/30/2019</c:v>
              </c:pt>
              <c:pt idx="7">
                <c:v>12/1/2019</c:v>
              </c:pt>
              <c:pt idx="8">
                <c:v>12/2/2019</c:v>
              </c:pt>
              <c:pt idx="9">
                <c:v>12/3/2019</c:v>
              </c:pt>
              <c:pt idx="10">
                <c:v>12/4/2019</c:v>
              </c:pt>
              <c:pt idx="11">
                <c:v>12/5/2019</c:v>
              </c:pt>
              <c:pt idx="12">
                <c:v>12/6/2019</c:v>
              </c:pt>
              <c:pt idx="13">
                <c:v>12/7/2019</c:v>
              </c:pt>
              <c:pt idx="14">
                <c:v>12/8/2019</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calcs!$E$62:$AH$62</c15:sqref>
                  </c15:fullRef>
                </c:ext>
              </c:extLst>
              <c:f>calcs!$E$62:$S$62</c:f>
              <c:numCache>
                <c:formatCode>General</c:formatCode>
                <c:ptCount val="15"/>
                <c:pt idx="0">
                  <c:v>#N/A</c:v>
                </c:pt>
                <c:pt idx="1">
                  <c:v>#N/A</c:v>
                </c:pt>
                <c:pt idx="2">
                  <c:v>#N/A</c:v>
                </c:pt>
                <c:pt idx="3">
                  <c:v>#N/A</c:v>
                </c:pt>
                <c:pt idx="4">
                  <c:v>#N/A</c:v>
                </c:pt>
                <c:pt idx="5">
                  <c:v>#N/A</c:v>
                </c:pt>
                <c:pt idx="6">
                  <c:v>#N/A</c:v>
                </c:pt>
                <c:pt idx="7">
                  <c:v>13</c:v>
                </c:pt>
                <c:pt idx="8">
                  <c:v>13</c:v>
                </c:pt>
                <c:pt idx="9">
                  <c:v>13</c:v>
                </c:pt>
                <c:pt idx="10">
                  <c:v>13</c:v>
                </c:pt>
                <c:pt idx="11">
                  <c:v>13</c:v>
                </c:pt>
                <c:pt idx="12">
                  <c:v>13</c:v>
                </c:pt>
                <c:pt idx="13">
                  <c:v>13</c:v>
                </c:pt>
                <c:pt idx="14">
                  <c:v>13</c:v>
                </c:pt>
              </c:numCache>
            </c:numRef>
          </c:val>
          <c:smooth val="0"/>
          <c:extLst xmlns:c16r2="http://schemas.microsoft.com/office/drawing/2015/06/char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644721120"/>
        <c:axId val="644718944"/>
      </c:lineChart>
      <c:dateAx>
        <c:axId val="644721120"/>
        <c:scaling>
          <c:orientation val="minMax"/>
        </c:scaling>
        <c:delete val="1"/>
        <c:axPos val="b"/>
        <c:majorGridlines>
          <c:spPr>
            <a:ln w="0">
              <a:solidFill>
                <a:schemeClr val="tx2">
                  <a:lumMod val="20000"/>
                  <a:lumOff val="80000"/>
                  <a:alpha val="50000"/>
                </a:schemeClr>
              </a:solidFill>
            </a:ln>
          </c:spPr>
        </c:majorGridlines>
        <c:numFmt formatCode="d" sourceLinked="0"/>
        <c:majorTickMark val="out"/>
        <c:minorTickMark val="none"/>
        <c:tickLblPos val="nextTo"/>
        <c:crossAx val="644718944"/>
        <c:crosses val="autoZero"/>
        <c:auto val="1"/>
        <c:lblOffset val="100"/>
        <c:baseTimeUnit val="days"/>
      </c:dateAx>
      <c:valAx>
        <c:axId val="644718944"/>
        <c:scaling>
          <c:orientation val="minMax"/>
          <c:max val="13.5"/>
        </c:scaling>
        <c:delete val="1"/>
        <c:axPos val="l"/>
        <c:numFmt formatCode="General" sourceLinked="1"/>
        <c:majorTickMark val="out"/>
        <c:minorTickMark val="none"/>
        <c:tickLblPos val="nextTo"/>
        <c:crossAx val="644721120"/>
        <c:crosses val="autoZero"/>
        <c:crossBetween val="between"/>
        <c:majorUnit val="1"/>
      </c:valAx>
    </c:plotArea>
    <c:plotVisOnly val="1"/>
    <c:dispBlanksAs val="span"/>
    <c:showDLblsOverMax val="0"/>
  </c:chart>
  <c:spPr>
    <a:noFill/>
    <a:ln>
      <a:noFill/>
    </a:ln>
  </c:spPr>
  <c:txPr>
    <a:bodyPr anchor="ctr" anchorCtr="0"/>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304799</xdr:colOff>
      <xdr:row>1</xdr:row>
      <xdr:rowOff>85725</xdr:rowOff>
    </xdr:from>
    <xdr:to>
      <xdr:col>6</xdr:col>
      <xdr:colOff>85725</xdr:colOff>
      <xdr:row>1</xdr:row>
      <xdr:rowOff>4733925</xdr:rowOff>
    </xdr:to>
    <xdr:graphicFrame macro="">
      <xdr:nvGraphicFramePr>
        <xdr:cNvPr id="7" name="TimelineChart" descr="Scrollable timeline of project activities">
          <a:extLst>
            <a:ext uri="{FF2B5EF4-FFF2-40B4-BE49-F238E27FC236}">
              <a16:creationId xmlns=""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21077</xdr:colOff>
      <xdr:row>1</xdr:row>
      <xdr:rowOff>4705350</xdr:rowOff>
    </xdr:from>
    <xdr:to>
      <xdr:col>6</xdr:col>
      <xdr:colOff>75496</xdr:colOff>
      <xdr:row>1</xdr:row>
      <xdr:rowOff>4933786</xdr:rowOff>
    </xdr:to>
    <xdr:grpSp>
      <xdr:nvGrpSpPr>
        <xdr:cNvPr id="5" name="Group 4" descr="Scroll bar">
          <a:extLst>
            <a:ext uri="{FF2B5EF4-FFF2-40B4-BE49-F238E27FC236}">
              <a16:creationId xmlns="" xmlns:a16="http://schemas.microsoft.com/office/drawing/2014/main" id="{00000000-0008-0000-0000-000005000000}"/>
            </a:ext>
          </a:extLst>
        </xdr:cNvPr>
        <xdr:cNvGrpSpPr/>
      </xdr:nvGrpSpPr>
      <xdr:grpSpPr>
        <a:xfrm>
          <a:off x="325877" y="5143500"/>
          <a:ext cx="8988869" cy="228436"/>
          <a:chOff x="306828" y="4108026"/>
          <a:chExt cx="8729080" cy="223568"/>
        </a:xfrm>
      </xdr:grpSpPr>
      <xdr:sp macro="" textlink="">
        <xdr:nvSpPr>
          <xdr:cNvPr id="2" name="Rectangle 1" descr="Rectangle">
            <a:extLst>
              <a:ext uri="{FF2B5EF4-FFF2-40B4-BE49-F238E27FC236}">
                <a16:creationId xmlns=""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Select the scroll bar to modify the project time frame shown on the Timeline Chart or enter the start date for the display of project activities in cell D3" hidden="1">
                <a:extLst>
                  <a:ext uri="{63B3BB69-23CF-44E3-9099-C40C66FF867C}">
                    <a14:compatExt spid="_x0000_s1025"/>
                  </a:ext>
                  <a:ext uri="{FF2B5EF4-FFF2-40B4-BE49-F238E27FC236}">
                    <a16:creationId xmlns="" xmlns:a16="http://schemas.microsoft.com/office/drawing/2014/main" id="{00000000-0008-0000-0000-000001040000}"/>
                  </a:ext>
                </a:extLst>
              </xdr:cNvPr>
              <xdr:cNvSpPr/>
            </xdr:nvSpPr>
            <xdr:spPr bwMode="auto">
              <a:xfrm>
                <a:off x="306828" y="4108026"/>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id="1" name="Activities" displayName="Activities" ref="B4:F22" totalsRowShown="0">
  <autoFilter ref="B4:F22"/>
  <sortState ref="C19:F24">
    <sortCondition ref="D18:D24"/>
  </sortState>
  <tableColumns count="5">
    <tableColumn id="5" name="Id">
      <calculatedColumnFormula>ROW(B5)-calcs!$D$5</calculatedColumnFormula>
    </tableColumn>
    <tableColumn id="1" name="ACTIVITY" dataCellStyle="Normal"/>
    <tableColumn id="2" name="START">
      <calculatedColumnFormula>D4+10</calculatedColumnFormula>
    </tableColumn>
    <tableColumn id="3" name="END" dataDxfId="0">
      <calculatedColumnFormula>Activities[[#This Row],[START]]+1</calculatedColumnFormula>
    </tableColumn>
    <tableColumn id="4" name="NOTES"/>
  </tableColumns>
  <tableStyleInfo name="Project Timeline" showFirstColumn="0" showLastColumn="0" showRowStripes="1" showColumnStripes="0"/>
  <extLst>
    <ext xmlns:x14="http://schemas.microsoft.com/office/spreadsheetml/2009/9/main" uri="{504A1905-F514-4f6f-8877-14C23A59335A}">
      <x14:table altTextSummary="Enter project Activity, Start and End dates, and Notes in this table.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6" tint="-0.249977111117893"/>
    <pageSetUpPr autoPageBreaks="0" fitToPage="1"/>
  </sheetPr>
  <dimension ref="A1:G22"/>
  <sheetViews>
    <sheetView showGridLines="0" tabSelected="1" zoomScaleNormal="100" workbookViewId="0">
      <selection activeCell="F18" sqref="F18"/>
    </sheetView>
  </sheetViews>
  <sheetFormatPr defaultColWidth="9.140625" defaultRowHeight="35.1" customHeight="1" x14ac:dyDescent="0.25"/>
  <cols>
    <col min="1" max="1" width="4.5703125" customWidth="1"/>
    <col min="2" max="2" width="7" hidden="1" customWidth="1"/>
    <col min="3" max="3" width="31" customWidth="1"/>
    <col min="4" max="5" width="18.42578125" customWidth="1"/>
    <col min="6" max="6" width="66.140625" customWidth="1"/>
    <col min="7" max="7" width="4.5703125" customWidth="1"/>
    <col min="8" max="8" width="4.7109375" customWidth="1"/>
  </cols>
  <sheetData>
    <row r="1" spans="1:7" s="4" customFormat="1" ht="35.1" customHeight="1" thickBot="1" x14ac:dyDescent="0.3">
      <c r="A1" s="5"/>
      <c r="B1" s="5"/>
      <c r="C1" s="12" t="s">
        <v>30</v>
      </c>
      <c r="D1" s="12"/>
      <c r="E1" s="12"/>
      <c r="F1" s="12"/>
      <c r="G1" s="12"/>
    </row>
    <row r="2" spans="1:7" ht="409.5" customHeight="1" thickTop="1" x14ac:dyDescent="0.25">
      <c r="C2" s="13" t="s">
        <v>29</v>
      </c>
      <c r="D2" s="13"/>
      <c r="E2" s="13"/>
      <c r="F2" s="13"/>
      <c r="G2" s="13"/>
    </row>
    <row r="3" spans="1:7" s="6" customFormat="1" ht="35.1" customHeight="1" x14ac:dyDescent="0.25">
      <c r="C3" s="7" t="s">
        <v>27</v>
      </c>
      <c r="D3" s="11">
        <v>43793</v>
      </c>
    </row>
    <row r="4" spans="1:7" ht="21" customHeight="1" x14ac:dyDescent="0.25">
      <c r="B4" t="s">
        <v>5</v>
      </c>
      <c r="C4" s="8" t="s">
        <v>13</v>
      </c>
      <c r="D4" s="8" t="s">
        <v>14</v>
      </c>
      <c r="E4" s="8" t="s">
        <v>15</v>
      </c>
      <c r="F4" s="8" t="s">
        <v>16</v>
      </c>
    </row>
    <row r="5" spans="1:7" ht="35.1" customHeight="1" x14ac:dyDescent="0.25">
      <c r="B5">
        <f>ROW(B5)-calcs!$D$5</f>
        <v>-13</v>
      </c>
      <c r="C5" s="9" t="s">
        <v>52</v>
      </c>
      <c r="D5" s="10">
        <v>43794</v>
      </c>
      <c r="E5" s="10">
        <f>Activities[[#This Row],[START]]+4</f>
        <v>43798</v>
      </c>
      <c r="F5" t="s">
        <v>54</v>
      </c>
    </row>
    <row r="6" spans="1:7" ht="35.1" customHeight="1" x14ac:dyDescent="0.25">
      <c r="B6">
        <f>ROW(B6)-calcs!$D$5</f>
        <v>-12</v>
      </c>
      <c r="C6" t="s">
        <v>17</v>
      </c>
      <c r="D6" s="10">
        <v>43794</v>
      </c>
      <c r="E6" s="10">
        <f>Activities[[#This Row],[START]]+4</f>
        <v>43798</v>
      </c>
      <c r="F6" t="s">
        <v>53</v>
      </c>
    </row>
    <row r="7" spans="1:7" ht="50.25" customHeight="1" x14ac:dyDescent="0.25">
      <c r="B7">
        <f>ROW(B7)-calcs!$D$5</f>
        <v>-11</v>
      </c>
      <c r="C7" t="s">
        <v>18</v>
      </c>
      <c r="D7" s="10">
        <v>43801</v>
      </c>
      <c r="E7" s="10">
        <f>Activities[[#This Row],[START]]</f>
        <v>43801</v>
      </c>
      <c r="F7" t="s">
        <v>50</v>
      </c>
    </row>
    <row r="8" spans="1:7" ht="51" customHeight="1" x14ac:dyDescent="0.25">
      <c r="B8">
        <f>ROW(B8)-calcs!$D$5</f>
        <v>-10</v>
      </c>
      <c r="C8" t="s">
        <v>19</v>
      </c>
      <c r="D8" s="10">
        <v>43801</v>
      </c>
      <c r="E8" s="10">
        <f>Activities[[#This Row],[START]]</f>
        <v>43801</v>
      </c>
      <c r="F8" t="s">
        <v>40</v>
      </c>
    </row>
    <row r="9" spans="1:7" ht="35.1" customHeight="1" x14ac:dyDescent="0.25">
      <c r="B9">
        <f>ROW(B9)-calcs!$D$5</f>
        <v>-9</v>
      </c>
      <c r="C9" t="s">
        <v>20</v>
      </c>
      <c r="D9" s="10">
        <v>43801</v>
      </c>
      <c r="E9" s="10">
        <f>Activities[[#This Row],[START]]</f>
        <v>43801</v>
      </c>
      <c r="F9" t="s">
        <v>41</v>
      </c>
    </row>
    <row r="10" spans="1:7" ht="35.1" customHeight="1" x14ac:dyDescent="0.25">
      <c r="B10">
        <f>ROW(B10)-calcs!$D$5</f>
        <v>-8</v>
      </c>
      <c r="C10" t="s">
        <v>21</v>
      </c>
      <c r="D10" s="10">
        <v>43801</v>
      </c>
      <c r="E10" s="10">
        <f>Activities[[#This Row],[START]]</f>
        <v>43801</v>
      </c>
      <c r="F10" t="s">
        <v>49</v>
      </c>
    </row>
    <row r="11" spans="1:7" ht="35.1" customHeight="1" x14ac:dyDescent="0.25">
      <c r="B11">
        <f>ROW(B11)-calcs!$D$5</f>
        <v>-7</v>
      </c>
      <c r="C11" t="s">
        <v>22</v>
      </c>
      <c r="D11" s="10">
        <v>43801</v>
      </c>
      <c r="E11" s="10">
        <f>Activities[[#This Row],[START]]</f>
        <v>43801</v>
      </c>
      <c r="F11" t="s">
        <v>34</v>
      </c>
    </row>
    <row r="12" spans="1:7" ht="35.1" customHeight="1" x14ac:dyDescent="0.25">
      <c r="B12">
        <f>ROW(B12)-calcs!$D$5</f>
        <v>-6</v>
      </c>
      <c r="C12" t="s">
        <v>23</v>
      </c>
      <c r="D12" s="10">
        <v>43801</v>
      </c>
      <c r="E12" s="10">
        <f>Activities[[#This Row],[START]]+1</f>
        <v>43802</v>
      </c>
      <c r="F12" t="s">
        <v>51</v>
      </c>
    </row>
    <row r="13" spans="1:7" ht="35.1" customHeight="1" x14ac:dyDescent="0.25">
      <c r="B13">
        <f>ROW(B13)-calcs!$D$5</f>
        <v>-5</v>
      </c>
      <c r="C13" t="s">
        <v>24</v>
      </c>
      <c r="D13" s="10">
        <v>43803</v>
      </c>
      <c r="E13" s="10">
        <f>Activities[[#This Row],[START]]</f>
        <v>43803</v>
      </c>
      <c r="F13" t="s">
        <v>55</v>
      </c>
    </row>
    <row r="14" spans="1:7" ht="35.1" customHeight="1" x14ac:dyDescent="0.25">
      <c r="B14">
        <f>ROW(B14)-calcs!$D$5</f>
        <v>-4</v>
      </c>
      <c r="C14" t="s">
        <v>25</v>
      </c>
      <c r="D14" s="10">
        <v>43803</v>
      </c>
      <c r="E14" s="10">
        <f>Activities[[#This Row],[START]]</f>
        <v>43803</v>
      </c>
      <c r="F14" t="s">
        <v>48</v>
      </c>
    </row>
    <row r="15" spans="1:7" ht="35.1" customHeight="1" x14ac:dyDescent="0.25">
      <c r="B15">
        <f>ROW(B15)-calcs!$D$5</f>
        <v>-3</v>
      </c>
      <c r="C15" t="s">
        <v>26</v>
      </c>
      <c r="D15" s="10">
        <v>43803</v>
      </c>
      <c r="E15" s="10">
        <f>Activities[[#This Row],[START]]</f>
        <v>43803</v>
      </c>
      <c r="F15" t="s">
        <v>35</v>
      </c>
    </row>
    <row r="16" spans="1:7" ht="35.1" customHeight="1" x14ac:dyDescent="0.25">
      <c r="B16">
        <f>ROW(B16)-calcs!$D$5</f>
        <v>-2</v>
      </c>
      <c r="C16" t="s">
        <v>31</v>
      </c>
      <c r="D16" s="10">
        <v>43803</v>
      </c>
      <c r="E16" s="10">
        <f>Activities[[#This Row],[START]]</f>
        <v>43803</v>
      </c>
      <c r="F16" t="s">
        <v>39</v>
      </c>
    </row>
    <row r="17" spans="2:6" ht="35.1" customHeight="1" x14ac:dyDescent="0.25">
      <c r="B17">
        <f>ROW(B17)-calcs!$D$5</f>
        <v>-1</v>
      </c>
      <c r="C17" t="s">
        <v>32</v>
      </c>
      <c r="D17" s="10">
        <v>43803</v>
      </c>
      <c r="E17" s="10">
        <f>Activities[[#This Row],[START]]+1</f>
        <v>43804</v>
      </c>
      <c r="F17" t="s">
        <v>42</v>
      </c>
    </row>
    <row r="18" spans="2:6" ht="35.1" customHeight="1" x14ac:dyDescent="0.25">
      <c r="B18">
        <f>ROW(B18)-calcs!$D$5</f>
        <v>0</v>
      </c>
      <c r="C18" t="s">
        <v>33</v>
      </c>
      <c r="D18" s="10">
        <v>43803</v>
      </c>
      <c r="E18" s="10">
        <f>Activities[[#This Row],[START]]+1</f>
        <v>43804</v>
      </c>
      <c r="F18" t="s">
        <v>56</v>
      </c>
    </row>
    <row r="19" spans="2:6" ht="35.1" customHeight="1" x14ac:dyDescent="0.25">
      <c r="B19">
        <f>ROW(B19)-calcs!$D$5</f>
        <v>1</v>
      </c>
      <c r="C19" t="s">
        <v>44</v>
      </c>
      <c r="D19" s="10">
        <v>43804</v>
      </c>
      <c r="E19" s="10">
        <f>Activities[[#This Row],[START]]+1</f>
        <v>43805</v>
      </c>
      <c r="F19" t="s">
        <v>36</v>
      </c>
    </row>
    <row r="20" spans="2:6" ht="35.1" customHeight="1" x14ac:dyDescent="0.25">
      <c r="B20">
        <f>ROW(B20)-calcs!$D$5</f>
        <v>2</v>
      </c>
      <c r="C20" t="s">
        <v>45</v>
      </c>
      <c r="D20" s="10">
        <v>43805</v>
      </c>
      <c r="E20" s="10">
        <f>Activities[[#This Row],[START]]</f>
        <v>43805</v>
      </c>
      <c r="F20" t="s">
        <v>43</v>
      </c>
    </row>
    <row r="21" spans="2:6" ht="35.1" customHeight="1" x14ac:dyDescent="0.25">
      <c r="B21">
        <f>ROW(B21)-calcs!$D$5</f>
        <v>3</v>
      </c>
      <c r="C21" t="s">
        <v>46</v>
      </c>
      <c r="D21" s="10">
        <v>43805</v>
      </c>
      <c r="E21" s="10">
        <f>Activities[[#This Row],[START]]+1</f>
        <v>43806</v>
      </c>
      <c r="F21" t="s">
        <v>37</v>
      </c>
    </row>
    <row r="22" spans="2:6" ht="35.1" customHeight="1" x14ac:dyDescent="0.25">
      <c r="B22">
        <f>ROW(B22)-calcs!$D$5</f>
        <v>4</v>
      </c>
      <c r="C22" t="s">
        <v>47</v>
      </c>
      <c r="D22" s="10">
        <v>43806</v>
      </c>
      <c r="E22" s="10">
        <f>Activities[[#This Row],[START]]</f>
        <v>43806</v>
      </c>
      <c r="F22" t="s">
        <v>38</v>
      </c>
    </row>
  </sheetData>
  <sheetProtection selectLockedCells="1"/>
  <mergeCells count="2">
    <mergeCell ref="C1:G1"/>
    <mergeCell ref="C2:G2"/>
  </mergeCells>
  <dataValidations count="8">
    <dataValidation allowBlank="1" showInputMessage="1" showErrorMessage="1" prompt="Create a Project Timeline in this worksheet. Enter project Start Date in cell D3 and project details in Activities table. Timeline charting project activities is in cell C2" sqref="A1"/>
    <dataValidation allowBlank="1" showInputMessage="1" showErrorMessage="1" prompt="Title of this worksheet is in this cell. Timeline chart depicting scrollable timeline of the project activities is in cell below" sqref="C1:G1"/>
    <dataValidation allowBlank="1" showInputMessage="1" showErrorMessage="1" prompt="Enter Start Date in cell at right" sqref="C3"/>
    <dataValidation allowBlank="1" showInputMessage="1" showErrorMessage="1" prompt="Enter Start Date in this cell and project details in table below" sqref="D3"/>
    <dataValidation allowBlank="1" showInputMessage="1" showErrorMessage="1" prompt="Enter project Activity in this column under this heading. Use heading filters to find specific entries" sqref="C4"/>
    <dataValidation allowBlank="1" showInputMessage="1" showErrorMessage="1" prompt="Enter Start date in this column under this heading" sqref="D4"/>
    <dataValidation allowBlank="1" showInputMessage="1" showErrorMessage="1" prompt="Enter End date in this column under this heading" sqref="E4"/>
    <dataValidation allowBlank="1" showInputMessage="1" showErrorMessage="1" prompt="Enter Notes in this column under this heading" sqref="F4"/>
  </dataValidations>
  <printOptions horizontalCentered="1"/>
  <pageMargins left="0.25" right="0.25" top="0.5" bottom="0.5" header="0.3" footer="0.3"/>
  <pageSetup fitToHeight="0" orientation="landscape" r:id="rId1"/>
  <headerFooter differentFirst="1">
    <oddFooter>Page &amp;P of &amp;N</oddFooter>
  </headerFooter>
  <ignoredErrors>
    <ignoredError sqref="E11"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Select the scroll bar to modify the project time frame shown on the Timeline Chart or enter the start date for the display of project activities in cell D3">
                <anchor moveWithCells="1">
                  <from>
                    <xdr:col>2</xdr:col>
                    <xdr:colOff>19050</xdr:colOff>
                    <xdr:row>1</xdr:row>
                    <xdr:rowOff>4705350</xdr:rowOff>
                  </from>
                  <to>
                    <xdr:col>6</xdr:col>
                    <xdr:colOff>76200</xdr:colOff>
                    <xdr:row>1</xdr:row>
                    <xdr:rowOff>4876800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C6" sqref="C6"/>
    </sheetView>
  </sheetViews>
  <sheetFormatPr defaultRowHeight="15" x14ac:dyDescent="0.25"/>
  <cols>
    <col min="3" max="3" width="17.42578125" customWidth="1"/>
    <col min="4" max="4" width="18" customWidth="1"/>
    <col min="5" max="34" width="10.85546875" customWidth="1"/>
    <col min="35" max="35" width="17.5703125" customWidth="1"/>
  </cols>
  <sheetData>
    <row r="1" spans="1:6" ht="105" x14ac:dyDescent="0.25">
      <c r="A1" t="s">
        <v>9</v>
      </c>
    </row>
    <row r="3" spans="1:6" x14ac:dyDescent="0.25">
      <c r="C3" t="s">
        <v>10</v>
      </c>
      <c r="D3" s="1">
        <f ca="1">TODAY()</f>
        <v>44319</v>
      </c>
      <c r="E3" s="1"/>
    </row>
    <row r="4" spans="1:6" x14ac:dyDescent="0.25">
      <c r="D4">
        <v>5</v>
      </c>
    </row>
    <row r="5" spans="1:6" x14ac:dyDescent="0.25">
      <c r="C5" t="s">
        <v>28</v>
      </c>
      <c r="D5">
        <f>ROWS(Activities[])</f>
        <v>18</v>
      </c>
    </row>
    <row r="6" spans="1:6" x14ac:dyDescent="0.25">
      <c r="E6" t="e">
        <f>NA()</f>
        <v>#N/A</v>
      </c>
    </row>
    <row r="7" spans="1:6" x14ac:dyDescent="0.25">
      <c r="E7" t="e">
        <f>NA()</f>
        <v>#N/A</v>
      </c>
    </row>
    <row r="8" spans="1:6" x14ac:dyDescent="0.25">
      <c r="E8" t="e">
        <f>NA()</f>
        <v>#N/A</v>
      </c>
    </row>
    <row r="9" spans="1:6" ht="30" x14ac:dyDescent="0.25">
      <c r="C9" s="2" t="s">
        <v>12</v>
      </c>
      <c r="D9">
        <f>SUMPRODUCT( ((Activities[START]&gt;=StartDateWindow)+(Activities[END]&gt;=StartDateWindow)&gt;0)*(Activities[START]&lt;=(StartDateWindow+WindowDays-1)) )</f>
        <v>18</v>
      </c>
      <c r="E9" t="e">
        <f>NA()</f>
        <v>#N/A</v>
      </c>
    </row>
    <row r="10" spans="1:6" x14ac:dyDescent="0.25">
      <c r="D10">
        <v>9</v>
      </c>
      <c r="E10" t="e">
        <f>NA()</f>
        <v>#N/A</v>
      </c>
    </row>
    <row r="11" spans="1:6" x14ac:dyDescent="0.25">
      <c r="D11">
        <f>D10-MIN(D10,D9)</f>
        <v>0</v>
      </c>
      <c r="E11" t="e">
        <f>NA()</f>
        <v>#N/A</v>
      </c>
    </row>
    <row r="12" spans="1:6" x14ac:dyDescent="0.25">
      <c r="E12" t="e">
        <f>NA()</f>
        <v>#N/A</v>
      </c>
    </row>
    <row r="13" spans="1:6" x14ac:dyDescent="0.25">
      <c r="C13" s="2"/>
      <c r="E13" t="e">
        <f>NA()</f>
        <v>#N/A</v>
      </c>
    </row>
    <row r="14" spans="1:6" x14ac:dyDescent="0.25">
      <c r="C14" s="2"/>
      <c r="E14" t="e">
        <f>NA()</f>
        <v>#N/A</v>
      </c>
    </row>
    <row r="15" spans="1:6" x14ac:dyDescent="0.25">
      <c r="C15" s="2"/>
      <c r="E15">
        <f t="array" ref="E15">INDEX(Activities[Id],MATCH(1, ((Activities[START]&gt;=StartDateWindow)+(Activities[END]&gt;=StartDateWindow)&gt;0)*(Activities[START]&lt;=(StartDateWindow+WindowDays-1)), 0))</f>
        <v>-13</v>
      </c>
      <c r="F15">
        <f t="shared" ref="F15:F23" ca="1" si="0">OFFSET(E15,-$D$11,)</f>
        <v>-13</v>
      </c>
    </row>
    <row r="16" spans="1:6" x14ac:dyDescent="0.25">
      <c r="C16" s="2"/>
      <c r="E16">
        <f t="array" ref="E16">INDEX(Activities[Id],MATCH(1, (Activities[Id]&gt;E15)*((Activities[START]&gt;=StartDateWindow)+(Activities[END]&gt;=StartDateWindow)&gt;0)*(Activities[START]&lt;=(StartDateWindow+WindowDays-1)), 0))</f>
        <v>-12</v>
      </c>
      <c r="F16">
        <f t="shared" ca="1" si="0"/>
        <v>-12</v>
      </c>
    </row>
    <row r="17" spans="1:35" x14ac:dyDescent="0.25">
      <c r="C17" s="2"/>
      <c r="E17">
        <f t="array" ref="E17">INDEX(Activities[Id],MATCH(1, (Activities[Id]&gt;E16)*((Activities[START]&gt;=StartDateWindow)+(Activities[END]&gt;=StartDateWindow)&gt;0)*(Activities[START]&lt;=(StartDateWindow+WindowDays-1)), 0))</f>
        <v>-11</v>
      </c>
      <c r="F17">
        <f t="shared" ca="1" si="0"/>
        <v>-11</v>
      </c>
    </row>
    <row r="18" spans="1:35" x14ac:dyDescent="0.25">
      <c r="E18">
        <f t="array" ref="E18">INDEX(Activities[Id],MATCH(1, (Activities[Id]&gt;E17)*((Activities[START]&gt;=StartDateWindow)+(Activities[END]&gt;=StartDateWindow)&gt;0)*(Activities[START]&lt;=(StartDateWindow+WindowDays-1)), 0))</f>
        <v>-10</v>
      </c>
      <c r="F18">
        <f t="shared" ca="1" si="0"/>
        <v>-10</v>
      </c>
    </row>
    <row r="19" spans="1:35" x14ac:dyDescent="0.25">
      <c r="E19">
        <f t="array" ref="E19">INDEX(Activities[Id],MATCH(1, (Activities[Id]&gt;E18)*((Activities[START]&gt;=StartDateWindow)+(Activities[END]&gt;=StartDateWindow)&gt;0)*(Activities[START]&lt;=(StartDateWindow+WindowDays-1)), 0))</f>
        <v>-9</v>
      </c>
      <c r="F19">
        <f t="shared" ca="1" si="0"/>
        <v>-9</v>
      </c>
    </row>
    <row r="20" spans="1:35" x14ac:dyDescent="0.25">
      <c r="E20">
        <f t="array" ref="E20">INDEX(Activities[Id],MATCH(1, (Activities[Id]&gt;E19)*((Activities[START]&gt;=StartDateWindow)+(Activities[END]&gt;=StartDateWindow)&gt;0)*(Activities[START]&lt;=(StartDateWindow+WindowDays-1)), 0))</f>
        <v>-8</v>
      </c>
      <c r="F20">
        <f t="shared" ca="1" si="0"/>
        <v>-8</v>
      </c>
    </row>
    <row r="21" spans="1:35" x14ac:dyDescent="0.25">
      <c r="E21">
        <f t="array" ref="E21">INDEX(Activities[Id],MATCH(1, (Activities[Id]&gt;E20)*((Activities[START]&gt;=StartDateWindow)+(Activities[END]&gt;=StartDateWindow)&gt;0)*(Activities[START]&lt;=(StartDateWindow+WindowDays-1)), 0))</f>
        <v>-7</v>
      </c>
      <c r="F21">
        <f t="shared" ca="1" si="0"/>
        <v>-7</v>
      </c>
    </row>
    <row r="22" spans="1:35" x14ac:dyDescent="0.25">
      <c r="E22">
        <f t="array" ref="E22">INDEX(Activities[Id],MATCH(1, (Activities[Id]&gt;E21)*((Activities[START]&gt;=StartDateWindow)+(Activities[END]&gt;=StartDateWindow)&gt;0)*(Activities[START]&lt;=(StartDateWindow+WindowDays-1)), 0))</f>
        <v>-6</v>
      </c>
      <c r="F22">
        <f t="shared" ca="1" si="0"/>
        <v>-6</v>
      </c>
    </row>
    <row r="23" spans="1:35" x14ac:dyDescent="0.25">
      <c r="E23">
        <f t="array" ref="E23">INDEX(Activities[Id],MATCH(1, (Activities[Id]&gt;E22)*((Activities[START]&gt;=StartDateWindow)+(Activities[END]&gt;=StartDateWindow)&gt;0)*(Activities[START]&lt;=(StartDateWindow+WindowDays-1)), 0))</f>
        <v>-5</v>
      </c>
      <c r="F23">
        <f t="shared" ca="1" si="0"/>
        <v>-5</v>
      </c>
    </row>
    <row r="25" spans="1:35" ht="30" x14ac:dyDescent="0.25">
      <c r="C25" t="s">
        <v>4</v>
      </c>
      <c r="D25" s="1">
        <f>StartDate+WindowOffset</f>
        <v>43793</v>
      </c>
    </row>
    <row r="26" spans="1:35" x14ac:dyDescent="0.25">
      <c r="C26" t="s">
        <v>3</v>
      </c>
      <c r="D26">
        <v>0</v>
      </c>
    </row>
    <row r="28" spans="1:35" x14ac:dyDescent="0.25">
      <c r="C28" t="s">
        <v>1</v>
      </c>
      <c r="D28" s="2">
        <f>'Project Timeline'!D3</f>
        <v>43793</v>
      </c>
    </row>
    <row r="29" spans="1:35" x14ac:dyDescent="0.25">
      <c r="C29" t="s">
        <v>2</v>
      </c>
      <c r="D29">
        <v>30</v>
      </c>
    </row>
    <row r="31" spans="1:35" ht="30" x14ac:dyDescent="0.25">
      <c r="A31" t="s">
        <v>8</v>
      </c>
      <c r="B31" t="s">
        <v>6</v>
      </c>
      <c r="C31" t="s">
        <v>7</v>
      </c>
      <c r="D31" t="s">
        <v>0</v>
      </c>
      <c r="E31" s="1">
        <f>StartDateWindow</f>
        <v>43793</v>
      </c>
      <c r="F31" s="1">
        <f t="shared" ref="F31:AI31" si="1">E31+1</f>
        <v>43794</v>
      </c>
      <c r="G31" s="1">
        <f t="shared" si="1"/>
        <v>43795</v>
      </c>
      <c r="H31" s="1">
        <f t="shared" si="1"/>
        <v>43796</v>
      </c>
      <c r="I31" s="1">
        <f t="shared" si="1"/>
        <v>43797</v>
      </c>
      <c r="J31" s="1">
        <f t="shared" si="1"/>
        <v>43798</v>
      </c>
      <c r="K31" s="1">
        <f t="shared" si="1"/>
        <v>43799</v>
      </c>
      <c r="L31" s="1">
        <f t="shared" si="1"/>
        <v>43800</v>
      </c>
      <c r="M31" s="1">
        <f t="shared" si="1"/>
        <v>43801</v>
      </c>
      <c r="N31" s="1">
        <f t="shared" si="1"/>
        <v>43802</v>
      </c>
      <c r="O31" s="1">
        <f t="shared" si="1"/>
        <v>43803</v>
      </c>
      <c r="P31" s="1">
        <f t="shared" si="1"/>
        <v>43804</v>
      </c>
      <c r="Q31" s="1">
        <f t="shared" si="1"/>
        <v>43805</v>
      </c>
      <c r="R31" s="1">
        <f t="shared" si="1"/>
        <v>43806</v>
      </c>
      <c r="S31" s="1">
        <f t="shared" si="1"/>
        <v>43807</v>
      </c>
      <c r="T31" s="1">
        <f t="shared" si="1"/>
        <v>43808</v>
      </c>
      <c r="U31" s="1">
        <f t="shared" si="1"/>
        <v>43809</v>
      </c>
      <c r="V31" s="1">
        <f t="shared" si="1"/>
        <v>43810</v>
      </c>
      <c r="W31" s="1">
        <f t="shared" si="1"/>
        <v>43811</v>
      </c>
      <c r="X31" s="1">
        <f t="shared" si="1"/>
        <v>43812</v>
      </c>
      <c r="Y31" s="1">
        <f t="shared" si="1"/>
        <v>43813</v>
      </c>
      <c r="Z31" s="1">
        <f t="shared" si="1"/>
        <v>43814</v>
      </c>
      <c r="AA31" s="1">
        <f t="shared" si="1"/>
        <v>43815</v>
      </c>
      <c r="AB31" s="1">
        <f t="shared" si="1"/>
        <v>43816</v>
      </c>
      <c r="AC31" s="1">
        <f t="shared" si="1"/>
        <v>43817</v>
      </c>
      <c r="AD31" s="1">
        <f t="shared" si="1"/>
        <v>43818</v>
      </c>
      <c r="AE31" s="1">
        <f t="shared" si="1"/>
        <v>43819</v>
      </c>
      <c r="AF31" s="1">
        <f t="shared" si="1"/>
        <v>43820</v>
      </c>
      <c r="AG31" s="1">
        <f t="shared" si="1"/>
        <v>43821</v>
      </c>
      <c r="AH31" s="1">
        <f t="shared" si="1"/>
        <v>43822</v>
      </c>
      <c r="AI31" s="1">
        <f t="shared" si="1"/>
        <v>43823</v>
      </c>
    </row>
    <row r="32" spans="1:35" ht="45" x14ac:dyDescent="0.25">
      <c r="A32">
        <v>11.3</v>
      </c>
      <c r="B32">
        <v>1</v>
      </c>
      <c r="C32">
        <f t="shared" ref="C32:C40" ca="1" si="2">F15</f>
        <v>-13</v>
      </c>
      <c r="D32" t="str">
        <f ca="1">INDEX(Activities[ACTIVITY],MATCH($C32,Activities[Id],0))</f>
        <v>Commencement of Commissioning</v>
      </c>
      <c r="E32" t="e">
        <f ca="1">GridCalc</f>
        <v>#N/A</v>
      </c>
      <c r="F32">
        <f ca="1">GridCalc</f>
        <v>11.3</v>
      </c>
      <c r="G32">
        <f ca="1">GridCalc</f>
        <v>11.3</v>
      </c>
      <c r="H32">
        <f ca="1">GridCalc</f>
        <v>11.3</v>
      </c>
      <c r="I32">
        <f ca="1">GridCalc</f>
        <v>11.3</v>
      </c>
      <c r="J32">
        <f ca="1">GridCalc</f>
        <v>11.3</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5">
      <c r="A33">
        <f>A32-1</f>
        <v>10.3</v>
      </c>
      <c r="B33">
        <v>2</v>
      </c>
      <c r="C33">
        <f t="shared" ca="1" si="2"/>
        <v>-12</v>
      </c>
      <c r="D33" t="str">
        <f ca="1">INDEX(Activities[ACTIVITY],MATCH($C33,Activities[Id],0))</f>
        <v>Milestone 1</v>
      </c>
      <c r="E33" t="e">
        <f ca="1">GridCalc</f>
        <v>#N/A</v>
      </c>
      <c r="F33">
        <f ca="1">GridCalc</f>
        <v>10.3</v>
      </c>
      <c r="G33">
        <f ca="1">GridCalc</f>
        <v>10.3</v>
      </c>
      <c r="H33">
        <f ca="1">GridCalc</f>
        <v>10.3</v>
      </c>
      <c r="I33">
        <f ca="1">GridCalc</f>
        <v>10.3</v>
      </c>
      <c r="J33">
        <f ca="1">GridCalc</f>
        <v>10.3</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5">
      <c r="A34">
        <f t="shared" ref="A34:A40" si="3">A33-1</f>
        <v>9.3000000000000007</v>
      </c>
      <c r="B34">
        <v>3</v>
      </c>
      <c r="C34">
        <f t="shared" ca="1" si="2"/>
        <v>-11</v>
      </c>
      <c r="D34" t="str">
        <f ca="1">INDEX(Activities[ACTIVITY],MATCH($C34,Activities[Id],0))</f>
        <v>Milestone 2</v>
      </c>
      <c r="E34" t="e">
        <f ca="1">GridCalc</f>
        <v>#N/A</v>
      </c>
      <c r="F34" t="e">
        <f ca="1">GridCalc</f>
        <v>#N/A</v>
      </c>
      <c r="G34" t="e">
        <f ca="1">GridCalc</f>
        <v>#N/A</v>
      </c>
      <c r="H34" t="e">
        <f ca="1">GridCalc</f>
        <v>#N/A</v>
      </c>
      <c r="I34" t="e">
        <f ca="1">GridCalc</f>
        <v>#N/A</v>
      </c>
      <c r="J34" t="e">
        <f ca="1">GridCalc</f>
        <v>#N/A</v>
      </c>
      <c r="K34" t="e">
        <f ca="1">GridCalc</f>
        <v>#N/A</v>
      </c>
      <c r="L34" t="e">
        <f ca="1">GridCalc</f>
        <v>#N/A</v>
      </c>
      <c r="M34">
        <f ca="1">GridCalc</f>
        <v>9.3000000000000007</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5">
      <c r="A35">
        <f t="shared" si="3"/>
        <v>8.3000000000000007</v>
      </c>
      <c r="B35">
        <v>4</v>
      </c>
      <c r="C35">
        <f t="shared" ca="1" si="2"/>
        <v>-10</v>
      </c>
      <c r="D35" t="str">
        <f ca="1">INDEX(Activities[ACTIVITY],MATCH($C35,Activities[Id],0))</f>
        <v>Milestone 3</v>
      </c>
      <c r="E35" t="e">
        <f ca="1">GridCalc</f>
        <v>#N/A</v>
      </c>
      <c r="F35" t="e">
        <f ca="1">GridCalc</f>
        <v>#N/A</v>
      </c>
      <c r="G35" t="e">
        <f ca="1">GridCalc</f>
        <v>#N/A</v>
      </c>
      <c r="H35" t="e">
        <f ca="1">GridCalc</f>
        <v>#N/A</v>
      </c>
      <c r="I35" t="e">
        <f ca="1">GridCalc</f>
        <v>#N/A</v>
      </c>
      <c r="J35" t="e">
        <f ca="1">GridCalc</f>
        <v>#N/A</v>
      </c>
      <c r="K35" t="e">
        <f ca="1">GridCalc</f>
        <v>#N/A</v>
      </c>
      <c r="L35" t="e">
        <f ca="1">GridCalc</f>
        <v>#N/A</v>
      </c>
      <c r="M35">
        <f ca="1">GridCalc</f>
        <v>8.3000000000000007</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5">
      <c r="A36">
        <f t="shared" si="3"/>
        <v>7.3000000000000007</v>
      </c>
      <c r="B36">
        <v>5</v>
      </c>
      <c r="C36">
        <f t="shared" ca="1" si="2"/>
        <v>-9</v>
      </c>
      <c r="D36" t="str">
        <f ca="1">INDEX(Activities[ACTIVITY],MATCH($C36,Activities[Id],0))</f>
        <v>Milestone 4</v>
      </c>
      <c r="E36" t="e">
        <f ca="1">GridCalc</f>
        <v>#N/A</v>
      </c>
      <c r="F36" t="e">
        <f ca="1">GridCalc</f>
        <v>#N/A</v>
      </c>
      <c r="G36" t="e">
        <f ca="1">GridCalc</f>
        <v>#N/A</v>
      </c>
      <c r="H36" t="e">
        <f ca="1">GridCalc</f>
        <v>#N/A</v>
      </c>
      <c r="I36" t="e">
        <f ca="1">GridCalc</f>
        <v>#N/A</v>
      </c>
      <c r="J36" t="e">
        <f ca="1">GridCalc</f>
        <v>#N/A</v>
      </c>
      <c r="K36" t="e">
        <f ca="1">GridCalc</f>
        <v>#N/A</v>
      </c>
      <c r="L36" t="e">
        <f ca="1">GridCalc</f>
        <v>#N/A</v>
      </c>
      <c r="M36">
        <f ca="1">GridCalc</f>
        <v>7.3000000000000007</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5">
      <c r="A37">
        <f t="shared" si="3"/>
        <v>6.3000000000000007</v>
      </c>
      <c r="B37">
        <v>6</v>
      </c>
      <c r="C37">
        <f t="shared" ca="1" si="2"/>
        <v>-8</v>
      </c>
      <c r="D37" t="str">
        <f ca="1">INDEX(Activities[ACTIVITY],MATCH($C37,Activities[Id],0))</f>
        <v>Milestone 5</v>
      </c>
      <c r="E37" t="e">
        <f ca="1">GridCalc</f>
        <v>#N/A</v>
      </c>
      <c r="F37" t="e">
        <f ca="1">GridCalc</f>
        <v>#N/A</v>
      </c>
      <c r="G37" t="e">
        <f ca="1">GridCalc</f>
        <v>#N/A</v>
      </c>
      <c r="H37" t="e">
        <f ca="1">GridCalc</f>
        <v>#N/A</v>
      </c>
      <c r="I37" t="e">
        <f ca="1">GridCalc</f>
        <v>#N/A</v>
      </c>
      <c r="J37" t="e">
        <f ca="1">GridCalc</f>
        <v>#N/A</v>
      </c>
      <c r="K37" t="e">
        <f ca="1">GridCalc</f>
        <v>#N/A</v>
      </c>
      <c r="L37" t="e">
        <f ca="1">GridCalc</f>
        <v>#N/A</v>
      </c>
      <c r="M37">
        <f ca="1">GridCalc</f>
        <v>6.3000000000000007</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5">
      <c r="A38">
        <f t="shared" si="3"/>
        <v>5.3000000000000007</v>
      </c>
      <c r="B38">
        <v>7</v>
      </c>
      <c r="C38">
        <f t="shared" ca="1" si="2"/>
        <v>-7</v>
      </c>
      <c r="D38" t="str">
        <f ca="1">INDEX(Activities[ACTIVITY],MATCH($C38,Activities[Id],0))</f>
        <v>Milestone 6</v>
      </c>
      <c r="E38" t="e">
        <f ca="1">GridCalc</f>
        <v>#N/A</v>
      </c>
      <c r="F38" t="e">
        <f ca="1">GridCalc</f>
        <v>#N/A</v>
      </c>
      <c r="G38" t="e">
        <f ca="1">GridCalc</f>
        <v>#N/A</v>
      </c>
      <c r="H38" t="e">
        <f ca="1">GridCalc</f>
        <v>#N/A</v>
      </c>
      <c r="I38" t="e">
        <f ca="1">GridCalc</f>
        <v>#N/A</v>
      </c>
      <c r="J38" t="e">
        <f ca="1">GridCalc</f>
        <v>#N/A</v>
      </c>
      <c r="K38" t="e">
        <f ca="1">GridCalc</f>
        <v>#N/A</v>
      </c>
      <c r="L38" t="e">
        <f ca="1">GridCalc</f>
        <v>#N/A</v>
      </c>
      <c r="M38">
        <f ca="1">GridCalc</f>
        <v>5.3000000000000007</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5">
      <c r="A39">
        <f t="shared" si="3"/>
        <v>4.3000000000000007</v>
      </c>
      <c r="B39">
        <v>8</v>
      </c>
      <c r="C39">
        <f t="shared" ca="1" si="2"/>
        <v>-6</v>
      </c>
      <c r="D39" t="str">
        <f ca="1">INDEX(Activities[ACTIVITY],MATCH($C39,Activities[Id],0))</f>
        <v>Milestone 7</v>
      </c>
      <c r="E39" t="e">
        <f ca="1">GridCalc</f>
        <v>#N/A</v>
      </c>
      <c r="F39" t="e">
        <f ca="1">GridCalc</f>
        <v>#N/A</v>
      </c>
      <c r="G39" t="e">
        <f ca="1">GridCalc</f>
        <v>#N/A</v>
      </c>
      <c r="H39" t="e">
        <f ca="1">GridCalc</f>
        <v>#N/A</v>
      </c>
      <c r="I39" t="e">
        <f ca="1">GridCalc</f>
        <v>#N/A</v>
      </c>
      <c r="J39" t="e">
        <f ca="1">GridCalc</f>
        <v>#N/A</v>
      </c>
      <c r="K39" t="e">
        <f ca="1">GridCalc</f>
        <v>#N/A</v>
      </c>
      <c r="L39" t="e">
        <f ca="1">GridCalc</f>
        <v>#N/A</v>
      </c>
      <c r="M39">
        <f ca="1">GridCalc</f>
        <v>4.3000000000000007</v>
      </c>
      <c r="N39">
        <f ca="1">GridCalc</f>
        <v>4.3000000000000007</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5">
      <c r="A40">
        <f t="shared" si="3"/>
        <v>3.3000000000000007</v>
      </c>
      <c r="B40">
        <v>9</v>
      </c>
      <c r="C40">
        <f t="shared" ca="1" si="2"/>
        <v>-5</v>
      </c>
      <c r="D40" t="str">
        <f ca="1">INDEX(Activities[ACTIVITY],MATCH($C40,Activities[Id],0))</f>
        <v>Milestone 8</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f ca="1">GridCalc</f>
        <v>3.3000000000000007</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25">
      <c r="E43" s="1">
        <f>E31</f>
        <v>43793</v>
      </c>
      <c r="F43" s="1">
        <f t="shared" ref="F43:AH43" si="4">F31</f>
        <v>43794</v>
      </c>
      <c r="G43" s="1">
        <f t="shared" si="4"/>
        <v>43795</v>
      </c>
      <c r="H43" s="1">
        <f t="shared" si="4"/>
        <v>43796</v>
      </c>
      <c r="I43" s="1">
        <f t="shared" si="4"/>
        <v>43797</v>
      </c>
      <c r="J43" s="1">
        <f t="shared" si="4"/>
        <v>43798</v>
      </c>
      <c r="K43" s="1">
        <f t="shared" si="4"/>
        <v>43799</v>
      </c>
      <c r="L43" s="1">
        <f t="shared" si="4"/>
        <v>43800</v>
      </c>
      <c r="M43" s="1">
        <f t="shared" si="4"/>
        <v>43801</v>
      </c>
      <c r="N43" s="1">
        <f t="shared" si="4"/>
        <v>43802</v>
      </c>
      <c r="O43" s="1">
        <f t="shared" si="4"/>
        <v>43803</v>
      </c>
      <c r="P43" s="1">
        <f t="shared" si="4"/>
        <v>43804</v>
      </c>
      <c r="Q43" s="1">
        <f t="shared" si="4"/>
        <v>43805</v>
      </c>
      <c r="R43" s="1">
        <f t="shared" si="4"/>
        <v>43806</v>
      </c>
      <c r="S43" s="1">
        <f t="shared" si="4"/>
        <v>43807</v>
      </c>
      <c r="T43" s="1">
        <f t="shared" si="4"/>
        <v>43808</v>
      </c>
      <c r="U43" s="1">
        <f t="shared" si="4"/>
        <v>43809</v>
      </c>
      <c r="V43" s="1">
        <f t="shared" si="4"/>
        <v>43810</v>
      </c>
      <c r="W43" s="1">
        <f t="shared" si="4"/>
        <v>43811</v>
      </c>
      <c r="X43" s="1">
        <f t="shared" si="4"/>
        <v>43812</v>
      </c>
      <c r="Y43" s="1">
        <f t="shared" si="4"/>
        <v>43813</v>
      </c>
      <c r="Z43" s="1">
        <f t="shared" si="4"/>
        <v>43814</v>
      </c>
      <c r="AA43" s="1">
        <f t="shared" si="4"/>
        <v>43815</v>
      </c>
      <c r="AB43" s="1">
        <f t="shared" si="4"/>
        <v>43816</v>
      </c>
      <c r="AC43" s="1">
        <f t="shared" si="4"/>
        <v>43817</v>
      </c>
      <c r="AD43" s="1">
        <f t="shared" si="4"/>
        <v>43818</v>
      </c>
      <c r="AE43" s="1">
        <f t="shared" si="4"/>
        <v>43819</v>
      </c>
      <c r="AF43" s="1">
        <f t="shared" si="4"/>
        <v>43820</v>
      </c>
      <c r="AG43" s="1">
        <f t="shared" si="4"/>
        <v>43821</v>
      </c>
      <c r="AH43" s="1">
        <f t="shared" si="4"/>
        <v>43822</v>
      </c>
    </row>
    <row r="44" spans="1:35" ht="45" x14ac:dyDescent="0.25">
      <c r="C44">
        <f ca="1">C32</f>
        <v>-13</v>
      </c>
      <c r="D44" t="str">
        <f ca="1">UPPER(INDEX(Activities[ACTIVITY],MATCH($C44,Activities[Id],0)))</f>
        <v>COMMENCEMENT OF COMMISSIONING</v>
      </c>
      <c r="E44" t="e">
        <f t="shared" ref="E44:AH44" ca="1" si="5">IF(ISERROR(F32),E32,NA())</f>
        <v>#N/A</v>
      </c>
      <c r="F44" t="e">
        <f t="shared" ca="1" si="5"/>
        <v>#N/A</v>
      </c>
      <c r="G44" t="e">
        <f t="shared" ca="1" si="5"/>
        <v>#N/A</v>
      </c>
      <c r="H44" t="e">
        <f t="shared" ca="1" si="5"/>
        <v>#N/A</v>
      </c>
      <c r="I44" t="e">
        <f t="shared" ca="1" si="5"/>
        <v>#N/A</v>
      </c>
      <c r="J44">
        <f t="shared" ca="1" si="5"/>
        <v>11.3</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5">
      <c r="C45">
        <f t="shared" ref="C45:C52" ca="1" si="6">C33</f>
        <v>-12</v>
      </c>
      <c r="D45" t="str">
        <f ca="1">UPPER(INDEX(Activities[ACTIVITY],MATCH($C45,Activities[Id],0)))</f>
        <v>MILESTONE 1</v>
      </c>
      <c r="E45" t="e">
        <f t="shared" ref="E45:AH45" ca="1" si="7">IF(ISERROR(F33),E33,NA())</f>
        <v>#N/A</v>
      </c>
      <c r="F45" t="e">
        <f t="shared" ca="1" si="7"/>
        <v>#N/A</v>
      </c>
      <c r="G45" t="e">
        <f t="shared" ca="1" si="7"/>
        <v>#N/A</v>
      </c>
      <c r="H45" t="e">
        <f t="shared" ca="1" si="7"/>
        <v>#N/A</v>
      </c>
      <c r="I45" t="e">
        <f t="shared" ca="1" si="7"/>
        <v>#N/A</v>
      </c>
      <c r="J45">
        <f t="shared" ca="1" si="7"/>
        <v>10.3</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5">
      <c r="C46">
        <f t="shared" ca="1" si="6"/>
        <v>-11</v>
      </c>
      <c r="D46" t="str">
        <f ca="1">UPPER(INDEX(Activities[ACTIVITY],MATCH($C46,Activities[Id],0)))</f>
        <v>MILESTONE 2</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f t="shared" ca="1" si="8"/>
        <v>9.3000000000000007</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5">
      <c r="C47">
        <f t="shared" ca="1" si="6"/>
        <v>-10</v>
      </c>
      <c r="D47" t="str">
        <f ca="1">UPPER(INDEX(Activities[ACTIVITY],MATCH($C47,Activities[Id],0)))</f>
        <v>MILESTONE 3</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f t="shared" ca="1" si="9"/>
        <v>8.3000000000000007</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5">
      <c r="C48">
        <f t="shared" ca="1" si="6"/>
        <v>-9</v>
      </c>
      <c r="D48" t="str">
        <f ca="1">UPPER(INDEX(Activities[ACTIVITY],MATCH($C48,Activities[Id],0)))</f>
        <v>MILESTONE 4</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f t="shared" ca="1" si="10"/>
        <v>7.3000000000000007</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5">
      <c r="C49">
        <f t="shared" ca="1" si="6"/>
        <v>-8</v>
      </c>
      <c r="D49" t="str">
        <f ca="1">UPPER(INDEX(Activities[ACTIVITY],MATCH($C49,Activities[Id],0)))</f>
        <v>MILESTONE 5</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f t="shared" ca="1" si="11"/>
        <v>6.3000000000000007</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5">
      <c r="C50">
        <f t="shared" ca="1" si="6"/>
        <v>-7</v>
      </c>
      <c r="D50" t="str">
        <f ca="1">UPPER(INDEX(Activities[ACTIVITY],MATCH($C50,Activities[Id],0)))</f>
        <v>MILESTONE 6</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f t="shared" ca="1" si="12"/>
        <v>5.3000000000000007</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5">
      <c r="C51">
        <f t="shared" ca="1" si="6"/>
        <v>-6</v>
      </c>
      <c r="D51" t="str">
        <f ca="1">UPPER(INDEX(Activities[ACTIVITY],MATCH($C51,Activities[Id],0)))</f>
        <v>MILESTONE 7</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f t="shared" ca="1" si="13"/>
        <v>4.3000000000000007</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5">
      <c r="C52">
        <f t="shared" ca="1" si="6"/>
        <v>-5</v>
      </c>
      <c r="D52" t="str">
        <f ca="1">UPPER(INDEX(Activities[ACTIVITY],MATCH($C52,Activities[Id],0)))</f>
        <v>MILESTONE 8</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f t="shared" ca="1" si="14"/>
        <v>3.3000000000000007</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5">
      <c r="E55" s="1">
        <f>E31</f>
        <v>43793</v>
      </c>
      <c r="F55" s="1">
        <f t="shared" ref="F55:AH55" si="15">F31</f>
        <v>43794</v>
      </c>
      <c r="G55" s="1">
        <f t="shared" si="15"/>
        <v>43795</v>
      </c>
      <c r="H55" s="1">
        <f t="shared" si="15"/>
        <v>43796</v>
      </c>
      <c r="I55" s="1">
        <f t="shared" si="15"/>
        <v>43797</v>
      </c>
      <c r="J55" s="1">
        <f t="shared" si="15"/>
        <v>43798</v>
      </c>
      <c r="K55" s="1">
        <f t="shared" si="15"/>
        <v>43799</v>
      </c>
      <c r="L55" s="1">
        <f t="shared" si="15"/>
        <v>43800</v>
      </c>
      <c r="M55" s="1">
        <f t="shared" si="15"/>
        <v>43801</v>
      </c>
      <c r="N55" s="1">
        <f t="shared" si="15"/>
        <v>43802</v>
      </c>
      <c r="O55" s="1">
        <f t="shared" si="15"/>
        <v>43803</v>
      </c>
      <c r="P55" s="1">
        <f t="shared" si="15"/>
        <v>43804</v>
      </c>
      <c r="Q55" s="1">
        <f t="shared" si="15"/>
        <v>43805</v>
      </c>
      <c r="R55" s="1">
        <f t="shared" si="15"/>
        <v>43806</v>
      </c>
      <c r="S55" s="1">
        <f t="shared" si="15"/>
        <v>43807</v>
      </c>
      <c r="T55" s="1">
        <f t="shared" si="15"/>
        <v>43808</v>
      </c>
      <c r="U55" s="1">
        <f t="shared" si="15"/>
        <v>43809</v>
      </c>
      <c r="V55" s="1">
        <f t="shared" si="15"/>
        <v>43810</v>
      </c>
      <c r="W55" s="1">
        <f t="shared" si="15"/>
        <v>43811</v>
      </c>
      <c r="X55" s="1">
        <f t="shared" si="15"/>
        <v>43812</v>
      </c>
      <c r="Y55" s="1">
        <f t="shared" si="15"/>
        <v>43813</v>
      </c>
      <c r="Z55" s="1">
        <f t="shared" si="15"/>
        <v>43814</v>
      </c>
      <c r="AA55" s="1">
        <f t="shared" si="15"/>
        <v>43815</v>
      </c>
      <c r="AB55" s="1">
        <f t="shared" si="15"/>
        <v>43816</v>
      </c>
      <c r="AC55" s="1">
        <f t="shared" si="15"/>
        <v>43817</v>
      </c>
      <c r="AD55" s="1">
        <f t="shared" si="15"/>
        <v>43818</v>
      </c>
      <c r="AE55" s="1">
        <f t="shared" si="15"/>
        <v>43819</v>
      </c>
      <c r="AF55" s="1">
        <f t="shared" si="15"/>
        <v>43820</v>
      </c>
      <c r="AG55" s="1">
        <f t="shared" si="15"/>
        <v>43821</v>
      </c>
      <c r="AH55" s="1">
        <f t="shared" si="15"/>
        <v>43822</v>
      </c>
    </row>
    <row r="56" spans="3:34" x14ac:dyDescent="0.25">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5">
      <c r="D58" s="3">
        <f>DATE(YEAR(MIN(E55:AH55)),MONTH(MIN(E55:AH55)),1)</f>
        <v>43770</v>
      </c>
      <c r="E58">
        <f>IF(MEDIAN($D58,E$55,EOMONTH($D58,0))=E$55,0.5,NA())</f>
        <v>0.5</v>
      </c>
      <c r="F58">
        <f t="shared" ref="F58:AH58" si="17">IF(MEDIAN($D58,F$55,EOMONTH($D58,0))=F$55,0.5,NA())</f>
        <v>0.5</v>
      </c>
      <c r="G58">
        <f t="shared" si="17"/>
        <v>0.5</v>
      </c>
      <c r="H58">
        <f t="shared" si="17"/>
        <v>0.5</v>
      </c>
      <c r="I58">
        <f t="shared" si="17"/>
        <v>0.5</v>
      </c>
      <c r="J58">
        <f t="shared" si="17"/>
        <v>0.5</v>
      </c>
      <c r="K58">
        <f t="shared" si="17"/>
        <v>0.5</v>
      </c>
      <c r="L58" t="e">
        <f t="shared" si="17"/>
        <v>#N/A</v>
      </c>
      <c r="M58" t="e">
        <f t="shared" si="17"/>
        <v>#N/A</v>
      </c>
      <c r="N58" t="e">
        <f t="shared" si="17"/>
        <v>#N/A</v>
      </c>
      <c r="O58" t="e">
        <f t="shared" si="17"/>
        <v>#N/A</v>
      </c>
      <c r="P58" t="e">
        <f t="shared" si="17"/>
        <v>#N/A</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ht="30" x14ac:dyDescent="0.25">
      <c r="D59" s="3" t="str">
        <f>TEXT(D58,"mmm yyyy") &amp; " - Top Band"</f>
        <v>Nov 2019 - Top Band</v>
      </c>
      <c r="E59">
        <f>E58+12.5</f>
        <v>13</v>
      </c>
      <c r="F59">
        <f t="shared" ref="F59:AH59" si="18">F58+12.5</f>
        <v>13</v>
      </c>
      <c r="G59">
        <f t="shared" si="18"/>
        <v>13</v>
      </c>
      <c r="H59">
        <f t="shared" si="18"/>
        <v>13</v>
      </c>
      <c r="I59">
        <f t="shared" si="18"/>
        <v>13</v>
      </c>
      <c r="J59">
        <f t="shared" si="18"/>
        <v>13</v>
      </c>
      <c r="K59">
        <f t="shared" si="18"/>
        <v>13</v>
      </c>
      <c r="L59" t="e">
        <f t="shared" si="18"/>
        <v>#N/A</v>
      </c>
      <c r="M59" t="e">
        <f t="shared" si="18"/>
        <v>#N/A</v>
      </c>
      <c r="N59" t="e">
        <f t="shared" si="18"/>
        <v>#N/A</v>
      </c>
      <c r="O59" t="e">
        <f t="shared" si="18"/>
        <v>#N/A</v>
      </c>
      <c r="P59" t="e">
        <f t="shared" si="18"/>
        <v>#N/A</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5">
      <c r="D60" s="3"/>
    </row>
    <row r="61" spans="3:34" x14ac:dyDescent="0.25">
      <c r="D61" s="3">
        <f>EOMONTH(D58,0)+1</f>
        <v>43800</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f t="shared" si="19"/>
        <v>0.5</v>
      </c>
      <c r="M61">
        <f t="shared" si="19"/>
        <v>0.5</v>
      </c>
      <c r="N61">
        <f t="shared" si="19"/>
        <v>0.5</v>
      </c>
      <c r="O61">
        <f t="shared" si="19"/>
        <v>0.5</v>
      </c>
      <c r="P61">
        <f t="shared" si="19"/>
        <v>0.5</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ht="30" x14ac:dyDescent="0.25">
      <c r="D62" s="3" t="str">
        <f>TEXT(D61,"mmm yyyy") &amp; " - Top Band"</f>
        <v>Dec 2019 - Top Band</v>
      </c>
      <c r="E62" t="e">
        <f>E61+12.5</f>
        <v>#N/A</v>
      </c>
      <c r="F62" t="e">
        <f t="shared" ref="F62:AH62" si="20">F61+12.5</f>
        <v>#N/A</v>
      </c>
      <c r="G62" t="e">
        <f t="shared" si="20"/>
        <v>#N/A</v>
      </c>
      <c r="H62" t="e">
        <f t="shared" si="20"/>
        <v>#N/A</v>
      </c>
      <c r="I62" t="e">
        <f t="shared" si="20"/>
        <v>#N/A</v>
      </c>
      <c r="J62" t="e">
        <f t="shared" si="20"/>
        <v>#N/A</v>
      </c>
      <c r="K62" t="e">
        <f t="shared" si="20"/>
        <v>#N/A</v>
      </c>
      <c r="L62">
        <f t="shared" si="20"/>
        <v>13</v>
      </c>
      <c r="M62">
        <f t="shared" si="20"/>
        <v>13</v>
      </c>
      <c r="N62">
        <f t="shared" si="20"/>
        <v>13</v>
      </c>
      <c r="O62">
        <f t="shared" si="20"/>
        <v>13</v>
      </c>
      <c r="P62">
        <f t="shared" si="20"/>
        <v>13</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5">
      <c r="D63" s="3"/>
    </row>
    <row r="65" spans="4:34" x14ac:dyDescent="0.25">
      <c r="D65" s="3">
        <f>D58+1</f>
        <v>43771</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5">
      <c r="D66" s="3">
        <f>D61+1</f>
        <v>43801</v>
      </c>
      <c r="E66" t="e">
        <f>IF(MEDIAN($D66,E$55)=E$55,0.5,NA())</f>
        <v>#N/A</v>
      </c>
      <c r="F66" t="e">
        <f t="shared" si="21"/>
        <v>#N/A</v>
      </c>
      <c r="G66" t="e">
        <f t="shared" si="21"/>
        <v>#N/A</v>
      </c>
      <c r="H66" t="e">
        <f t="shared" si="21"/>
        <v>#N/A</v>
      </c>
      <c r="I66" t="e">
        <f t="shared" si="21"/>
        <v>#N/A</v>
      </c>
      <c r="J66" t="e">
        <f t="shared" si="21"/>
        <v>#N/A</v>
      </c>
      <c r="K66" t="e">
        <f t="shared" si="21"/>
        <v>#N/A</v>
      </c>
      <c r="L66" t="e">
        <f t="shared" si="21"/>
        <v>#N/A</v>
      </c>
      <c r="M66">
        <f t="shared" si="21"/>
        <v>0.5</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5">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5">
      <c r="D70">
        <v>3</v>
      </c>
      <c r="E70" t="str">
        <f>LEFT(UPPER(TEXT(E55,"ddd")),$D70)</f>
        <v>SUN</v>
      </c>
      <c r="F70" t="str">
        <f t="shared" ref="F70:AH70" si="23">LEFT(UPPER(TEXT(F55,"ddd")),$D70)</f>
        <v>MON</v>
      </c>
      <c r="G70" t="str">
        <f t="shared" si="23"/>
        <v>TUE</v>
      </c>
      <c r="H70" t="str">
        <f t="shared" si="23"/>
        <v>WED</v>
      </c>
      <c r="I70" t="str">
        <f t="shared" si="23"/>
        <v>THU</v>
      </c>
      <c r="J70" t="str">
        <f t="shared" si="23"/>
        <v>FRI</v>
      </c>
      <c r="K70" t="str">
        <f t="shared" si="23"/>
        <v>SAT</v>
      </c>
      <c r="L70" t="str">
        <f t="shared" si="23"/>
        <v>SUN</v>
      </c>
      <c r="M70" t="str">
        <f t="shared" si="23"/>
        <v>MON</v>
      </c>
      <c r="N70" t="str">
        <f t="shared" si="23"/>
        <v>TUE</v>
      </c>
      <c r="O70" t="str">
        <f t="shared" si="23"/>
        <v>WED</v>
      </c>
      <c r="P70" t="str">
        <f t="shared" si="23"/>
        <v>THU</v>
      </c>
      <c r="Q70" t="str">
        <f t="shared" si="23"/>
        <v>FRI</v>
      </c>
      <c r="R70" t="str">
        <f t="shared" si="23"/>
        <v>SAT</v>
      </c>
      <c r="S70" t="str">
        <f t="shared" si="23"/>
        <v>SUN</v>
      </c>
      <c r="T70" t="str">
        <f t="shared" si="23"/>
        <v>MON</v>
      </c>
      <c r="U70" t="str">
        <f t="shared" si="23"/>
        <v>TUE</v>
      </c>
      <c r="V70" t="str">
        <f t="shared" si="23"/>
        <v>WED</v>
      </c>
      <c r="W70" t="str">
        <f t="shared" si="23"/>
        <v>THU</v>
      </c>
      <c r="X70" t="str">
        <f t="shared" si="23"/>
        <v>FRI</v>
      </c>
      <c r="Y70" t="str">
        <f t="shared" si="23"/>
        <v>SAT</v>
      </c>
      <c r="Z70" t="str">
        <f t="shared" si="23"/>
        <v>SUN</v>
      </c>
      <c r="AA70" t="str">
        <f t="shared" si="23"/>
        <v>MON</v>
      </c>
      <c r="AB70" t="str">
        <f t="shared" si="23"/>
        <v>TUE</v>
      </c>
      <c r="AC70" t="str">
        <f t="shared" si="23"/>
        <v>WED</v>
      </c>
      <c r="AD70" t="str">
        <f t="shared" si="23"/>
        <v>THU</v>
      </c>
      <c r="AE70" t="str">
        <f t="shared" si="23"/>
        <v>FRI</v>
      </c>
      <c r="AF70" t="str">
        <f t="shared" si="23"/>
        <v>SAT</v>
      </c>
      <c r="AG70" t="str">
        <f t="shared" si="23"/>
        <v>SUN</v>
      </c>
      <c r="AH70" t="str">
        <f t="shared" si="23"/>
        <v>MON</v>
      </c>
    </row>
    <row r="71" spans="4:34" x14ac:dyDescent="0.25">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5">
      <c r="E72" t="str">
        <f>TEXT(E55,"dd")</f>
        <v>24</v>
      </c>
      <c r="F72" t="str">
        <f t="shared" ref="F72:AH72" si="24">TEXT(F55,"dd")</f>
        <v>25</v>
      </c>
      <c r="G72" t="str">
        <f t="shared" si="24"/>
        <v>26</v>
      </c>
      <c r="H72" t="str">
        <f t="shared" si="24"/>
        <v>27</v>
      </c>
      <c r="I72" t="str">
        <f t="shared" si="24"/>
        <v>28</v>
      </c>
      <c r="J72" t="str">
        <f t="shared" si="24"/>
        <v>29</v>
      </c>
      <c r="K72" t="str">
        <f t="shared" si="24"/>
        <v>30</v>
      </c>
      <c r="L72" t="str">
        <f t="shared" si="24"/>
        <v>01</v>
      </c>
      <c r="M72" t="str">
        <f t="shared" si="24"/>
        <v>02</v>
      </c>
      <c r="N72" t="str">
        <f t="shared" si="24"/>
        <v>03</v>
      </c>
      <c r="O72" t="str">
        <f t="shared" si="24"/>
        <v>04</v>
      </c>
      <c r="P72" t="str">
        <f t="shared" si="24"/>
        <v>05</v>
      </c>
      <c r="Q72" t="str">
        <f t="shared" si="24"/>
        <v>06</v>
      </c>
      <c r="R72" t="str">
        <f t="shared" si="24"/>
        <v>07</v>
      </c>
      <c r="S72" t="str">
        <f t="shared" si="24"/>
        <v>08</v>
      </c>
      <c r="T72" t="str">
        <f t="shared" si="24"/>
        <v>09</v>
      </c>
      <c r="U72" t="str">
        <f t="shared" si="24"/>
        <v>10</v>
      </c>
      <c r="V72" t="str">
        <f t="shared" si="24"/>
        <v>11</v>
      </c>
      <c r="W72" t="str">
        <f t="shared" si="24"/>
        <v>12</v>
      </c>
      <c r="X72" t="str">
        <f t="shared" si="24"/>
        <v>13</v>
      </c>
      <c r="Y72" t="str">
        <f t="shared" si="24"/>
        <v>14</v>
      </c>
      <c r="Z72" t="str">
        <f t="shared" si="24"/>
        <v>15</v>
      </c>
      <c r="AA72" t="str">
        <f t="shared" si="24"/>
        <v>16</v>
      </c>
      <c r="AB72" t="str">
        <f t="shared" si="24"/>
        <v>17</v>
      </c>
      <c r="AC72" t="str">
        <f t="shared" si="24"/>
        <v>18</v>
      </c>
      <c r="AD72" t="str">
        <f t="shared" si="24"/>
        <v>19</v>
      </c>
      <c r="AE72" t="str">
        <f t="shared" si="24"/>
        <v>20</v>
      </c>
      <c r="AF72" t="str">
        <f t="shared" si="24"/>
        <v>21</v>
      </c>
      <c r="AG72" t="str">
        <f t="shared" si="24"/>
        <v>22</v>
      </c>
      <c r="AH72" t="str">
        <f t="shared" si="24"/>
        <v>23</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FE528443-39A3-4C27-B3FA-A996188C6E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03D9A8-6EC5-48CF-A3A7-322C8B0AFB5F}">
  <ds:schemaRefs>
    <ds:schemaRef ds:uri="http://schemas.microsoft.com/sharepoint/v3/contenttype/forms"/>
  </ds:schemaRefs>
</ds:datastoreItem>
</file>

<file path=customXml/itemProps3.xml><?xml version="1.0" encoding="utf-8"?>
<ds:datastoreItem xmlns:ds="http://schemas.openxmlformats.org/officeDocument/2006/customXml" ds:itemID="{593C084E-1CA9-4C37-B7C5-297AB6341CA7}">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Project Timeline</vt:lpstr>
      <vt:lpstr>calcs</vt:lpstr>
      <vt:lpstr>'Project Timeline'!Print_Titles</vt:lpstr>
      <vt:lpstr>RowTitleRegion1..D3</vt:lpstr>
      <vt:lpstr>StartDate</vt:lpstr>
      <vt:lpstr>StartDateWindow</vt:lpstr>
      <vt:lpstr>Title1</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2019-03-18T20:06:21Z</dcterms:created>
  <dcterms:modified xsi:type="dcterms:W3CDTF">2021-05-03T05:33:10Z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