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20C30FBE-CD66-4B87-AB54-46CB58A2F79D}" xr6:coauthVersionLast="47" xr6:coauthVersionMax="47" xr10:uidLastSave="{00000000-0000-0000-0000-000000000000}"/>
  <bookViews>
    <workbookView xWindow="-98" yWindow="-98" windowWidth="28996" windowHeight="15675" activeTab="2" xr2:uid="{00000000-000D-0000-FFFF-FFFF00000000}"/>
  </bookViews>
  <sheets>
    <sheet name="Nomenclature" sheetId="3" r:id="rId1"/>
    <sheet name="Formulation" sheetId="2" r:id="rId2"/>
    <sheet name="Calculation" sheetId="1" r:id="rId3"/>
  </sheets>
  <definedNames>
    <definedName name="A_1">#REF!</definedName>
    <definedName name="A_2">#REF!</definedName>
    <definedName name="A_3">#REF!</definedName>
    <definedName name="A_4">#REF!</definedName>
    <definedName name="A_5">#REF!</definedName>
    <definedName name="CGR">#REF!</definedName>
    <definedName name="Psat">#REF!</definedName>
    <definedName name="Psc">#REF!</definedName>
    <definedName name="ro_g">#REF!</definedName>
    <definedName name="ro_o">#REF!</definedName>
    <definedName name="solver_adj" localSheetId="2" hidden="1">Calculation!$Y$18</definedName>
    <definedName name="solver_cvg" localSheetId="2" hidden="1">0.0001</definedName>
    <definedName name="solver_drv" localSheetId="2" hidden="1">1</definedName>
    <definedName name="solver_est" localSheetId="2" hidden="1">1</definedName>
    <definedName name="solver_itr" localSheetId="2" hidden="1">1000</definedName>
    <definedName name="solver_lin" localSheetId="2" hidden="1">2</definedName>
    <definedName name="solver_neg" localSheetId="2" hidden="1">2</definedName>
    <definedName name="solver_num" localSheetId="2" hidden="1">0</definedName>
    <definedName name="solver_nwt" localSheetId="2" hidden="1">1</definedName>
    <definedName name="solver_opt" localSheetId="2" hidden="1">Calculation!$AE$7</definedName>
    <definedName name="solver_pre" localSheetId="2" hidden="1">0.000001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0</definedName>
    <definedName name="Tr">#REF!</definedName>
    <definedName name="Ts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" l="1"/>
  <c r="G30" i="1" l="1"/>
  <c r="F30" i="1"/>
  <c r="E30" i="1"/>
  <c r="D30" i="1"/>
  <c r="C30" i="1"/>
  <c r="B30" i="1"/>
  <c r="K29" i="1"/>
  <c r="G29" i="1"/>
  <c r="F29" i="1" l="1"/>
  <c r="E29" i="1"/>
  <c r="D29" i="1"/>
  <c r="C29" i="1"/>
  <c r="B29" i="1"/>
  <c r="K28" i="1"/>
  <c r="G28" i="1"/>
  <c r="F28" i="1"/>
  <c r="E28" i="1"/>
  <c r="D28" i="1"/>
  <c r="C28" i="1"/>
  <c r="B28" i="1"/>
  <c r="K27" i="1"/>
  <c r="G27" i="1"/>
  <c r="F27" i="1"/>
  <c r="E27" i="1"/>
  <c r="D27" i="1"/>
  <c r="C27" i="1"/>
  <c r="B27" i="1"/>
  <c r="K26" i="1"/>
  <c r="G26" i="1"/>
  <c r="F26" i="1"/>
  <c r="E26" i="1"/>
  <c r="D26" i="1"/>
  <c r="C26" i="1"/>
  <c r="B26" i="1"/>
  <c r="K25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 l="1"/>
  <c r="F23" i="1"/>
  <c r="E23" i="1"/>
  <c r="D23" i="1"/>
  <c r="C23" i="1"/>
  <c r="B23" i="1"/>
  <c r="G22" i="1" l="1"/>
  <c r="F22" i="1"/>
  <c r="E22" i="1"/>
  <c r="D22" i="1"/>
  <c r="C22" i="1"/>
  <c r="B22" i="1"/>
  <c r="Q23" i="1" l="1"/>
  <c r="R23" i="1"/>
  <c r="G21" i="1" l="1"/>
  <c r="F21" i="1"/>
  <c r="E21" i="1"/>
  <c r="D21" i="1"/>
  <c r="C21" i="1"/>
  <c r="B21" i="1"/>
  <c r="R22" i="1" l="1"/>
  <c r="Q22" i="1"/>
  <c r="G20" i="1" l="1"/>
  <c r="F20" i="1"/>
  <c r="E20" i="1"/>
  <c r="D20" i="1"/>
  <c r="C20" i="1"/>
  <c r="B20" i="1"/>
  <c r="Q21" i="1" l="1"/>
  <c r="R21" i="1"/>
  <c r="R19" i="1" l="1"/>
  <c r="G19" i="1"/>
  <c r="F19" i="1"/>
  <c r="E19" i="1"/>
  <c r="D19" i="1"/>
  <c r="R20" i="1" s="1"/>
  <c r="C19" i="1"/>
  <c r="Q20" i="1" s="1"/>
  <c r="B19" i="1"/>
  <c r="R18" i="1"/>
  <c r="G18" i="1" l="1"/>
  <c r="F18" i="1"/>
  <c r="E18" i="1"/>
  <c r="C18" i="1"/>
  <c r="B18" i="1"/>
  <c r="C9" i="1"/>
  <c r="C7" i="1"/>
  <c r="C6" i="1"/>
  <c r="P18" i="1" l="1"/>
  <c r="I30" i="1"/>
  <c r="J30" i="1" s="1"/>
  <c r="I25" i="1"/>
  <c r="J25" i="1" s="1"/>
  <c r="I24" i="1"/>
  <c r="J24" i="1" s="1"/>
  <c r="I26" i="1"/>
  <c r="J26" i="1" s="1"/>
  <c r="I28" i="1"/>
  <c r="J28" i="1" s="1"/>
  <c r="I27" i="1"/>
  <c r="J27" i="1" s="1"/>
  <c r="I29" i="1"/>
  <c r="J29" i="1" s="1"/>
  <c r="I23" i="1"/>
  <c r="I22" i="1"/>
  <c r="I21" i="1"/>
  <c r="I20" i="1"/>
  <c r="I19" i="1"/>
  <c r="V18" i="1"/>
  <c r="T18" i="1"/>
  <c r="Q18" i="1"/>
  <c r="Q19" i="1"/>
  <c r="I18" i="1"/>
  <c r="J18" i="1" s="1"/>
  <c r="C8" i="1" s="1"/>
  <c r="F5" i="1" s="1"/>
  <c r="I5" i="1"/>
  <c r="S18" i="1" s="1"/>
  <c r="S23" i="1" l="1"/>
  <c r="S22" i="1"/>
  <c r="S21" i="1"/>
  <c r="S20" i="1"/>
  <c r="U18" i="1"/>
  <c r="W18" i="1" s="1"/>
  <c r="H30" i="1"/>
  <c r="H29" i="1"/>
  <c r="H26" i="1"/>
  <c r="H24" i="1"/>
  <c r="H27" i="1"/>
  <c r="H25" i="1"/>
  <c r="H28" i="1"/>
  <c r="H23" i="1"/>
  <c r="L23" i="1"/>
  <c r="M23" i="1"/>
  <c r="H22" i="1"/>
  <c r="M22" i="1" s="1"/>
  <c r="L22" i="1"/>
  <c r="K23" i="1" s="1"/>
  <c r="M21" i="1"/>
  <c r="H21" i="1"/>
  <c r="L21" i="1"/>
  <c r="K22" i="1" s="1"/>
  <c r="M20" i="1"/>
  <c r="H20" i="1"/>
  <c r="L20" i="1"/>
  <c r="L19" i="1"/>
  <c r="H19" i="1"/>
  <c r="M19" i="1" s="1"/>
  <c r="H18" i="1"/>
  <c r="L18" i="1"/>
  <c r="T23" i="1"/>
  <c r="T22" i="1"/>
  <c r="T21" i="1"/>
  <c r="T20" i="1"/>
  <c r="T19" i="1"/>
  <c r="S19" i="1" s="1"/>
  <c r="AB18" i="1"/>
  <c r="X18" i="1"/>
  <c r="C5" i="1"/>
  <c r="F9" i="1" s="1"/>
  <c r="N22" i="1" l="1"/>
  <c r="N19" i="1"/>
  <c r="N21" i="1"/>
  <c r="J22" i="1"/>
  <c r="P22" i="1"/>
  <c r="V22" i="1" s="1"/>
  <c r="J23" i="1"/>
  <c r="P23" i="1"/>
  <c r="O23" i="1" s="1"/>
  <c r="N20" i="1"/>
  <c r="N23" i="1"/>
  <c r="K19" i="1"/>
  <c r="K20" i="1"/>
  <c r="K21" i="1"/>
  <c r="X22" i="1" l="1"/>
  <c r="J20" i="1"/>
  <c r="P20" i="1"/>
  <c r="U23" i="1"/>
  <c r="Z23" i="1" s="1"/>
  <c r="J21" i="1"/>
  <c r="P21" i="1"/>
  <c r="J19" i="1"/>
  <c r="P19" i="1"/>
  <c r="O22" i="1"/>
  <c r="U22" i="1"/>
  <c r="Z22" i="1" s="1"/>
  <c r="Y22" i="1" s="1"/>
  <c r="V23" i="1"/>
  <c r="O20" i="1" l="1"/>
  <c r="U20" i="1"/>
  <c r="Z20" i="1" s="1"/>
  <c r="V20" i="1"/>
  <c r="AB23" i="1"/>
  <c r="X23" i="1"/>
  <c r="W23" i="1" s="1"/>
  <c r="AA23" i="1" s="1"/>
  <c r="O19" i="1"/>
  <c r="V19" i="1"/>
  <c r="O21" i="1"/>
  <c r="V21" i="1"/>
  <c r="U21" i="1"/>
  <c r="Z21" i="1" s="1"/>
  <c r="Y23" i="1"/>
  <c r="W22" i="1"/>
  <c r="AA22" i="1" s="1"/>
  <c r="AB22" i="1"/>
  <c r="U19" i="1" l="1"/>
  <c r="AB19" i="1"/>
  <c r="AB20" i="1"/>
  <c r="X20" i="1"/>
  <c r="W20" i="1" s="1"/>
  <c r="AA20" i="1" s="1"/>
  <c r="AB21" i="1"/>
  <c r="X21" i="1"/>
  <c r="W21" i="1" s="1"/>
  <c r="AA21" i="1" s="1"/>
  <c r="Y20" i="1"/>
  <c r="Y21" i="1" l="1"/>
  <c r="Z19" i="1"/>
  <c r="W19" i="1"/>
  <c r="X19" i="1"/>
  <c r="Y19" i="1"/>
  <c r="AA19" i="1"/>
  <c r="M18" i="1"/>
  <c r="N18" i="1"/>
  <c r="O18" i="1"/>
  <c r="Z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Dew point pressure
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>Initial total gas phase volume</t>
        </r>
      </text>
    </comment>
    <comment ref="H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scf of initial seperator gas / scf of original reservoir fluid
</t>
        </r>
      </text>
    </comment>
    <comment ref="B6" authorId="0" shapeId="0" xr:uid="{00000000-0006-0000-0200-000004000000}">
      <text>
        <r>
          <rPr>
            <sz val="9"/>
            <color indexed="81"/>
            <rFont val="Tahoma"/>
            <family val="2"/>
          </rPr>
          <t>Temperature</t>
        </r>
      </text>
    </comment>
    <comment ref="E6" authorId="0" shapeId="0" xr:uid="{00000000-0006-0000-0200-000005000000}">
      <text>
        <r>
          <rPr>
            <sz val="9"/>
            <color indexed="81"/>
            <rFont val="Tahoma"/>
            <family val="2"/>
          </rPr>
          <t>Standard condition pressure</t>
        </r>
      </text>
    </comment>
    <comment ref="B7" authorId="0" shapeId="0" xr:uid="{00000000-0006-0000-0200-000006000000}">
      <text>
        <r>
          <rPr>
            <sz val="9"/>
            <color indexed="81"/>
            <rFont val="Tahoma"/>
            <family val="2"/>
          </rPr>
          <t xml:space="preserve">Initial Liquid Gas Content
</t>
        </r>
      </text>
    </comment>
    <comment ref="E7" authorId="0" shapeId="0" xr:uid="{00000000-0006-0000-0200-000007000000}">
      <text>
        <r>
          <rPr>
            <sz val="9"/>
            <color indexed="81"/>
            <rFont val="Tahoma"/>
            <family val="2"/>
          </rPr>
          <t xml:space="preserve">Standard condition temperature
</t>
        </r>
      </text>
    </comment>
    <comment ref="B8" authorId="0" shapeId="0" xr:uid="{00000000-0006-0000-0200-000008000000}">
      <text>
        <r>
          <rPr>
            <sz val="9"/>
            <color indexed="81"/>
            <rFont val="Tahoma"/>
            <family val="2"/>
          </rPr>
          <t xml:space="preserve">Initial gas FVF
</t>
        </r>
      </text>
    </comment>
    <comment ref="E8" authorId="0" shapeId="0" xr:uid="{00000000-0006-0000-0200-000009000000}">
      <text>
        <r>
          <rPr>
            <sz val="9"/>
            <color indexed="81"/>
            <rFont val="Tahoma"/>
            <family val="2"/>
          </rPr>
          <t xml:space="preserve">Universal gas constant
</t>
        </r>
      </text>
    </comment>
    <comment ref="B9" authorId="0" shapeId="0" xr:uid="{00000000-0006-0000-0200-00000A000000}">
      <text>
        <r>
          <rPr>
            <sz val="9"/>
            <color indexed="81"/>
            <rFont val="Tahoma"/>
            <family val="2"/>
          </rPr>
          <t xml:space="preserve">Total gas in PVT cell before excess gas phase removed
</t>
        </r>
      </text>
    </comment>
    <comment ref="E9" authorId="0" shapeId="0" xr:uid="{00000000-0006-0000-0200-00000B000000}">
      <text>
        <r>
          <rPr>
            <sz val="9"/>
            <color indexed="81"/>
            <rFont val="Tahoma"/>
            <family val="2"/>
          </rPr>
          <t>initial total number of moles in PVT cell</t>
        </r>
      </text>
    </comment>
    <comment ref="E16" authorId="0" shapeId="0" xr:uid="{00000000-0006-0000-0200-00000C000000}">
      <text>
        <r>
          <rPr>
            <sz val="9"/>
            <color indexed="81"/>
            <rFont val="Tahoma"/>
            <family val="2"/>
          </rPr>
          <t>Gas Deviation Factor</t>
        </r>
      </text>
    </comment>
    <comment ref="F16" authorId="0" shapeId="0" xr:uid="{00000000-0006-0000-0200-00000D000000}">
      <text>
        <r>
          <rPr>
            <sz val="9"/>
            <color indexed="81"/>
            <rFont val="Tahoma"/>
            <family val="2"/>
          </rPr>
          <t xml:space="preserve">2-phase Z-factor
</t>
        </r>
      </text>
    </comment>
    <comment ref="G16" authorId="0" shapeId="0" xr:uid="{00000000-0006-0000-0200-00000E000000}">
      <text>
        <r>
          <rPr>
            <sz val="9"/>
            <color indexed="81"/>
            <rFont val="Tahoma"/>
            <family val="2"/>
          </rPr>
          <t xml:space="preserve">Retrograde-liquid volume fraction
</t>
        </r>
      </text>
    </comment>
    <comment ref="H16" authorId="0" shapeId="0" xr:uid="{00000000-0006-0000-0200-00000F000000}">
      <text>
        <r>
          <rPr>
            <sz val="9"/>
            <color indexed="81"/>
            <rFont val="Tahoma"/>
            <family val="2"/>
          </rPr>
          <t xml:space="preserve">total oil phase voluem
</t>
        </r>
      </text>
    </comment>
    <comment ref="I16" authorId="0" shapeId="0" xr:uid="{00000000-0006-0000-0200-000010000000}">
      <text>
        <r>
          <rPr>
            <sz val="9"/>
            <color indexed="81"/>
            <rFont val="Tahoma"/>
            <family val="2"/>
          </rPr>
          <t xml:space="preserve">Gas FVF
</t>
        </r>
      </text>
    </comment>
    <comment ref="K16" authorId="0" shapeId="0" xr:uid="{00000000-0006-0000-0200-000011000000}">
      <text>
        <r>
          <rPr>
            <sz val="9"/>
            <color indexed="81"/>
            <rFont val="Tahoma"/>
            <family val="2"/>
          </rPr>
          <t xml:space="preserve">moles of gas phase removed from PVT cell
</t>
        </r>
        <r>
          <rPr>
            <sz val="9"/>
            <color indexed="81"/>
            <rFont val="Symbol"/>
            <family val="1"/>
            <charset val="2"/>
          </rPr>
          <t>D</t>
        </r>
        <r>
          <rPr>
            <sz val="9"/>
            <color indexed="81"/>
            <rFont val="Calibri"/>
            <family val="2"/>
            <scheme val="minor"/>
          </rPr>
          <t>ng=(</t>
        </r>
        <r>
          <rPr>
            <sz val="9"/>
            <color indexed="81"/>
            <rFont val="Symbol"/>
            <family val="1"/>
            <charset val="2"/>
          </rPr>
          <t>D</t>
        </r>
        <r>
          <rPr>
            <sz val="9"/>
            <color indexed="81"/>
            <rFont val="Calibri"/>
            <family val="2"/>
            <scheme val="minor"/>
          </rPr>
          <t xml:space="preserve">Gp)*Conv. Factor *1000*14.7/(10.73159*(60+460))
</t>
        </r>
      </text>
    </comment>
    <comment ref="L16" authorId="0" shapeId="0" xr:uid="{00000000-0006-0000-0200-000012000000}">
      <text>
        <r>
          <rPr>
            <sz val="9"/>
            <color indexed="81"/>
            <rFont val="Tahoma"/>
            <family val="2"/>
          </rPr>
          <t>total moles in PVT cell at stage j</t>
        </r>
      </text>
    </comment>
    <comment ref="M16" authorId="0" shapeId="0" xr:uid="{00000000-0006-0000-0200-000013000000}">
      <text>
        <r>
          <rPr>
            <sz val="9"/>
            <color indexed="81"/>
            <rFont val="Tahoma"/>
            <family val="2"/>
          </rPr>
          <t xml:space="preserve">total volume of gas in PVT cell at stage j
</t>
        </r>
      </text>
    </comment>
    <comment ref="P16" authorId="0" shapeId="0" xr:uid="{00000000-0006-0000-0200-000014000000}">
      <text>
        <r>
          <rPr>
            <sz val="9"/>
            <color indexed="81"/>
            <rFont val="Tahoma"/>
            <family val="2"/>
          </rPr>
          <t>Excess or removed gas phase volume</t>
        </r>
      </text>
    </comment>
    <comment ref="Q16" authorId="0" shapeId="0" xr:uid="{00000000-0006-0000-0200-000015000000}">
      <text>
        <r>
          <rPr>
            <sz val="9"/>
            <color indexed="81"/>
            <rFont val="Tahoma"/>
            <family val="2"/>
          </rPr>
          <t>incremental produced gas</t>
        </r>
      </text>
    </comment>
    <comment ref="R16" authorId="0" shapeId="0" xr:uid="{00000000-0006-0000-0200-000016000000}">
      <text>
        <r>
          <rPr>
            <sz val="9"/>
            <color indexed="81"/>
            <rFont val="Tahoma"/>
            <family val="2"/>
          </rPr>
          <t>incremental produced oil</t>
        </r>
      </text>
    </comment>
    <comment ref="S16" authorId="0" shapeId="0" xr:uid="{00000000-0006-0000-0200-000017000000}">
      <text>
        <r>
          <rPr>
            <sz val="9"/>
            <color indexed="81"/>
            <rFont val="Tahoma"/>
            <family val="2"/>
          </rPr>
          <t>total gas in PVT cell before excess gas phase in removed</t>
        </r>
      </text>
    </comment>
    <comment ref="T16" authorId="0" shapeId="0" xr:uid="{00000000-0006-0000-0200-000018000000}">
      <text>
        <r>
          <rPr>
            <sz val="9"/>
            <color indexed="81"/>
            <rFont val="Tahoma"/>
            <family val="2"/>
          </rPr>
          <t>total oil in PVT cell before excess gas phase in removed</t>
        </r>
      </text>
    </comment>
    <comment ref="U16" authorId="0" shapeId="0" xr:uid="{00000000-0006-0000-0200-000019000000}">
      <text>
        <r>
          <rPr>
            <sz val="9"/>
            <color indexed="81"/>
            <rFont val="Tahoma"/>
            <family val="2"/>
          </rPr>
          <t>gas in free gas phase before excess gas phase is removed</t>
        </r>
      </text>
    </comment>
    <comment ref="V16" authorId="0" shapeId="0" xr:uid="{00000000-0006-0000-0200-00001A000000}">
      <text>
        <r>
          <rPr>
            <sz val="9"/>
            <color indexed="81"/>
            <rFont val="Tahoma"/>
            <family val="2"/>
          </rPr>
          <t>oil in free gas phase before excess gas phase is removed</t>
        </r>
      </text>
    </comment>
    <comment ref="W16" authorId="0" shapeId="0" xr:uid="{00000000-0006-0000-0200-00001B000000}">
      <text>
        <r>
          <rPr>
            <sz val="9"/>
            <color indexed="81"/>
            <rFont val="Tahoma"/>
            <family val="2"/>
          </rPr>
          <t>gas in free oil phase (solution gas) before excess gas phase is removed</t>
        </r>
      </text>
    </comment>
    <comment ref="X16" authorId="0" shapeId="0" xr:uid="{00000000-0006-0000-0200-00001C000000}">
      <text>
        <r>
          <rPr>
            <sz val="9"/>
            <color indexed="81"/>
            <rFont val="Tahoma"/>
            <family val="2"/>
          </rPr>
          <t>oil in free oil phase before excess gas phase is removed</t>
        </r>
      </text>
    </comment>
    <comment ref="Y16" authorId="0" shapeId="0" xr:uid="{00000000-0006-0000-0200-00001D000000}">
      <text>
        <r>
          <rPr>
            <sz val="9"/>
            <color indexed="81"/>
            <rFont val="Tahoma"/>
            <family val="2"/>
          </rPr>
          <t>oil FVF</t>
        </r>
      </text>
    </comment>
    <comment ref="Z16" authorId="0" shapeId="0" xr:uid="{00000000-0006-0000-0200-00001E000000}">
      <text>
        <r>
          <rPr>
            <sz val="9"/>
            <color indexed="81"/>
            <rFont val="Tahoma"/>
            <family val="2"/>
          </rPr>
          <t>gas FVF</t>
        </r>
      </text>
    </comment>
    <comment ref="AA16" authorId="0" shapeId="0" xr:uid="{00000000-0006-0000-0200-00001F000000}">
      <text>
        <r>
          <rPr>
            <sz val="9"/>
            <color indexed="81"/>
            <rFont val="Tahoma"/>
            <family val="2"/>
          </rPr>
          <t>solution gas/oil ratio</t>
        </r>
      </text>
    </comment>
    <comment ref="AB16" authorId="0" shapeId="0" xr:uid="{00000000-0006-0000-0200-000020000000}">
      <text>
        <r>
          <rPr>
            <sz val="9"/>
            <color indexed="81"/>
            <rFont val="Tahoma"/>
            <family val="2"/>
          </rPr>
          <t>Volatile oil gas ratio</t>
        </r>
      </text>
    </comment>
  </commentList>
</comments>
</file>

<file path=xl/sharedStrings.xml><?xml version="1.0" encoding="utf-8"?>
<sst xmlns="http://schemas.openxmlformats.org/spreadsheetml/2006/main" count="163" uniqueCount="126">
  <si>
    <t>Pressure</t>
  </si>
  <si>
    <t>psi</t>
  </si>
  <si>
    <t>j</t>
  </si>
  <si>
    <t>Mscf</t>
  </si>
  <si>
    <t>MEASURED</t>
  </si>
  <si>
    <t>COMPUTED</t>
  </si>
  <si>
    <t>res bbl</t>
  </si>
  <si>
    <t>G, Mscf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</si>
  <si>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>o,j</t>
    </r>
  </si>
  <si>
    <r>
      <t>Z</t>
    </r>
    <r>
      <rPr>
        <b/>
        <vertAlign val="subscript"/>
        <sz val="11"/>
        <color theme="1"/>
        <rFont val="Calibri"/>
        <family val="2"/>
        <scheme val="minor"/>
      </rPr>
      <t>2,j</t>
    </r>
  </si>
  <si>
    <r>
      <t>Z</t>
    </r>
    <r>
      <rPr>
        <b/>
        <vertAlign val="subscript"/>
        <sz val="11"/>
        <color theme="1"/>
        <rFont val="Calibri"/>
        <family val="2"/>
        <scheme val="minor"/>
      </rPr>
      <t>j</t>
    </r>
  </si>
  <si>
    <t>stb</t>
  </si>
  <si>
    <t>Bg</t>
  </si>
  <si>
    <t>res.bbl/stb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</si>
  <si>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>, psi</t>
    </r>
  </si>
  <si>
    <r>
      <t xml:space="preserve">T, 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F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</si>
  <si>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vi</t>
    </r>
    <r>
      <rPr>
        <b/>
        <sz val="11"/>
        <color theme="1"/>
        <rFont val="Calibri"/>
        <family val="2"/>
        <scheme val="minor"/>
      </rPr>
      <t>, stb/MMscf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</si>
  <si>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gi</t>
    </r>
    <r>
      <rPr>
        <b/>
        <sz val="11"/>
        <color theme="1"/>
        <rFont val="Calibri"/>
        <family val="2"/>
        <scheme val="minor"/>
      </rPr>
      <t>, res bbl/Mscf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</si>
  <si>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sc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F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</si>
  <si>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sc</t>
    </r>
    <r>
      <rPr>
        <b/>
        <sz val="11"/>
        <color theme="1"/>
        <rFont val="Calibri"/>
        <family val="2"/>
        <scheme val="minor"/>
      </rPr>
      <t>, psi</t>
    </r>
  </si>
  <si>
    <r>
      <t>R, ft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.psi/(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R.lbmole)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</si>
  <si>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t,init</t>
    </r>
    <r>
      <rPr>
        <b/>
        <sz val="11"/>
        <color theme="1"/>
        <rFont val="Calibri"/>
        <family val="2"/>
        <scheme val="minor"/>
      </rPr>
      <t>, lbmole</t>
    </r>
  </si>
  <si>
    <t>lbmole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</si>
  <si>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n</t>
    </r>
    <r>
      <rPr>
        <b/>
        <vertAlign val="subscript"/>
        <sz val="11"/>
        <color theme="1"/>
        <rFont val="Calibri"/>
        <family val="2"/>
        <scheme val="minor"/>
      </rPr>
      <t>g, j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</si>
  <si>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tg,init</t>
    </r>
    <r>
      <rPr>
        <b/>
        <sz val="11"/>
        <color theme="1"/>
        <rFont val="Calibri"/>
        <family val="2"/>
        <scheme val="minor"/>
      </rPr>
      <t>, res bbl</t>
    </r>
  </si>
  <si>
    <t>res. bbl</t>
  </si>
  <si>
    <t>Conv. Factor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</si>
  <si>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G</t>
    </r>
    <r>
      <rPr>
        <b/>
        <vertAlign val="subscript"/>
        <sz val="11"/>
        <color theme="1"/>
        <rFont val="Calibri"/>
        <family val="2"/>
        <scheme val="minor"/>
      </rPr>
      <t>p, j</t>
    </r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</si>
  <si>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N</t>
    </r>
    <r>
      <rPr>
        <b/>
        <vertAlign val="subscript"/>
        <sz val="11"/>
        <color theme="1"/>
        <rFont val="Calibri"/>
        <family val="2"/>
        <scheme val="minor"/>
      </rPr>
      <t>p, j</t>
    </r>
  </si>
  <si>
    <t>STB</t>
  </si>
  <si>
    <r>
      <t>G</t>
    </r>
    <r>
      <rPr>
        <b/>
        <vertAlign val="subscript"/>
        <sz val="11"/>
        <color theme="1"/>
        <rFont val="Calibri"/>
        <family val="2"/>
        <scheme val="minor"/>
      </rPr>
      <t xml:space="preserve"> j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</si>
  <si>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 xml:space="preserve"> j</t>
    </r>
  </si>
  <si>
    <t>bbl/STB</t>
  </si>
  <si>
    <t>bbl/Mscf</t>
  </si>
  <si>
    <t>scf/STB</t>
  </si>
  <si>
    <t>STB/MMscf</t>
  </si>
  <si>
    <t>res.bbl/Mscf</t>
  </si>
  <si>
    <r>
      <t>G</t>
    </r>
    <r>
      <rPr>
        <b/>
        <vertAlign val="subscript"/>
        <sz val="11"/>
        <color theme="1"/>
        <rFont val="Calibri"/>
        <family val="2"/>
        <scheme val="minor"/>
      </rPr>
      <t>p,j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</si>
  <si>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p,j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</si>
  <si>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to,j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</si>
  <si>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t,j</t>
    </r>
  </si>
  <si>
    <r>
      <t xml:space="preserve"> V</t>
    </r>
    <r>
      <rPr>
        <b/>
        <vertAlign val="subscript"/>
        <sz val="11"/>
        <color theme="1"/>
        <rFont val="Calibri"/>
        <family val="2"/>
        <scheme val="minor"/>
      </rPr>
      <t>tg,j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</si>
  <si>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g,j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</si>
  <si>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o,j</t>
    </r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</si>
  <si>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V</t>
    </r>
    <r>
      <rPr>
        <b/>
        <vertAlign val="subscript"/>
        <sz val="11"/>
        <color theme="1"/>
        <rFont val="Calibri"/>
        <family val="2"/>
        <scheme val="minor"/>
      </rPr>
      <t>tg,j</t>
    </r>
  </si>
  <si>
    <r>
      <t>G</t>
    </r>
    <r>
      <rPr>
        <b/>
        <vertAlign val="subscript"/>
        <sz val="11"/>
        <color theme="1"/>
        <rFont val="Calibri"/>
        <family val="2"/>
        <scheme val="minor"/>
      </rPr>
      <t xml:space="preserve"> fg, j</t>
    </r>
  </si>
  <si>
    <r>
      <t xml:space="preserve">N </t>
    </r>
    <r>
      <rPr>
        <b/>
        <vertAlign val="subscript"/>
        <sz val="11"/>
        <color theme="1"/>
        <rFont val="Calibri"/>
        <family val="2"/>
        <scheme val="minor"/>
      </rPr>
      <t>fg, j</t>
    </r>
  </si>
  <si>
    <r>
      <t>G</t>
    </r>
    <r>
      <rPr>
        <b/>
        <vertAlign val="subscript"/>
        <sz val="11"/>
        <color theme="1"/>
        <rFont val="Calibri"/>
        <family val="2"/>
        <scheme val="minor"/>
      </rPr>
      <t xml:space="preserve"> fo, j</t>
    </r>
  </si>
  <si>
    <r>
      <t xml:space="preserve">N </t>
    </r>
    <r>
      <rPr>
        <b/>
        <vertAlign val="subscript"/>
        <sz val="11"/>
        <color theme="1"/>
        <rFont val="Calibri"/>
        <family val="2"/>
        <scheme val="minor"/>
      </rPr>
      <t>fo, j</t>
    </r>
  </si>
  <si>
    <r>
      <t xml:space="preserve">B </t>
    </r>
    <r>
      <rPr>
        <b/>
        <vertAlign val="subscript"/>
        <sz val="11"/>
        <color theme="1"/>
        <rFont val="Calibri"/>
        <family val="2"/>
        <scheme val="minor"/>
      </rPr>
      <t>o, j</t>
    </r>
  </si>
  <si>
    <r>
      <t xml:space="preserve">R </t>
    </r>
    <r>
      <rPr>
        <b/>
        <vertAlign val="subscript"/>
        <sz val="11"/>
        <color theme="1"/>
        <rFont val="Calibri"/>
        <family val="2"/>
        <scheme val="minor"/>
      </rPr>
      <t>s, j</t>
    </r>
  </si>
  <si>
    <r>
      <t xml:space="preserve">R </t>
    </r>
    <r>
      <rPr>
        <b/>
        <vertAlign val="subscript"/>
        <sz val="11"/>
        <color theme="1"/>
        <rFont val="Calibri"/>
        <family val="2"/>
        <scheme val="minor"/>
      </rPr>
      <t>v, j</t>
    </r>
  </si>
  <si>
    <t>well stream, Msc</t>
  </si>
  <si>
    <t>stock-tank liquid, bbl</t>
  </si>
  <si>
    <t>Second stage gas, Mscf</t>
  </si>
  <si>
    <t>Stock tank gas, Mscf</t>
  </si>
  <si>
    <t>initial</t>
  </si>
  <si>
    <t>Reservoir Pressure, psig</t>
  </si>
  <si>
    <t>Calculated Cumulative Recovery During Depletion</t>
  </si>
  <si>
    <r>
      <t xml:space="preserve">temp, 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F</t>
    </r>
  </si>
  <si>
    <t>Liquid Drop-out, fraction</t>
  </si>
  <si>
    <t>Z, two phase</t>
  </si>
  <si>
    <t>INPUT PARAMETERS</t>
  </si>
  <si>
    <r>
      <t xml:space="preserve">B </t>
    </r>
    <r>
      <rPr>
        <b/>
        <vertAlign val="subscript"/>
        <sz val="11"/>
        <color theme="1"/>
        <rFont val="Calibri"/>
        <family val="2"/>
        <scheme val="minor"/>
      </rPr>
      <t>gd, j</t>
    </r>
  </si>
  <si>
    <t>Z, equilibrium gas</t>
  </si>
  <si>
    <t>primary separator gas, Mscf</t>
  </si>
  <si>
    <r>
      <t>1)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Calibri"/>
        <family val="2"/>
        <scheme val="minor"/>
      </rPr>
      <t xml:space="preserve">                        </t>
    </r>
  </si>
  <si>
    <r>
      <t>2)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Calibri"/>
        <family val="2"/>
        <scheme val="minor"/>
      </rPr>
      <t xml:space="preserve">                        </t>
    </r>
  </si>
  <si>
    <r>
      <t>3)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Calibri"/>
        <family val="2"/>
        <scheme val="minor"/>
      </rPr>
      <t xml:space="preserve">                        </t>
    </r>
  </si>
  <si>
    <r>
      <t>4)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Calibri"/>
        <family val="2"/>
        <scheme val="minor"/>
      </rPr>
      <t xml:space="preserve">                        </t>
    </r>
  </si>
  <si>
    <r>
      <t>5)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Calibri"/>
        <family val="2"/>
        <scheme val="minor"/>
      </rPr>
      <t xml:space="preserve">                        </t>
    </r>
  </si>
  <si>
    <r>
      <t>6)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Calibri"/>
        <family val="2"/>
        <scheme val="minor"/>
      </rPr>
      <t xml:space="preserve">                        </t>
    </r>
  </si>
  <si>
    <r>
      <t>7)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Calibri"/>
        <family val="2"/>
        <scheme val="minor"/>
      </rPr>
      <t xml:space="preserve">                        </t>
    </r>
  </si>
  <si>
    <r>
      <t>8)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Calibri"/>
        <family val="2"/>
        <scheme val="minor"/>
      </rPr>
      <t xml:space="preserve">                        </t>
    </r>
  </si>
  <si>
    <r>
      <t>9)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Calibri"/>
        <family val="2"/>
        <scheme val="minor"/>
      </rPr>
      <t xml:space="preserve">                        </t>
    </r>
  </si>
  <si>
    <r>
      <t>10)</t>
    </r>
    <r>
      <rPr>
        <sz val="7"/>
        <color theme="1"/>
        <rFont val="Times New Roman"/>
        <family val="1"/>
      </rPr>
      <t xml:space="preserve">                       </t>
    </r>
    <r>
      <rPr>
        <sz val="14"/>
        <color theme="1"/>
        <rFont val="Calibri"/>
        <family val="2"/>
        <scheme val="minor"/>
      </rPr>
      <t xml:space="preserve">            </t>
    </r>
  </si>
  <si>
    <r>
      <t>11)</t>
    </r>
    <r>
      <rPr>
        <sz val="7"/>
        <color theme="1"/>
        <rFont val="Times New Roman"/>
        <family val="1"/>
      </rPr>
      <t xml:space="preserve">                       </t>
    </r>
    <r>
      <rPr>
        <sz val="14"/>
        <color theme="1"/>
        <rFont val="Calibri"/>
        <family val="2"/>
        <scheme val="minor"/>
      </rPr>
      <t xml:space="preserve">            </t>
    </r>
  </si>
  <si>
    <r>
      <t>12)</t>
    </r>
    <r>
      <rPr>
        <sz val="7"/>
        <color theme="1"/>
        <rFont val="Times New Roman"/>
        <family val="1"/>
      </rPr>
      <t xml:space="preserve">                       </t>
    </r>
    <r>
      <rPr>
        <sz val="14"/>
        <color theme="1"/>
        <rFont val="Calibri"/>
        <family val="2"/>
        <scheme val="minor"/>
      </rPr>
      <t xml:space="preserve">            </t>
    </r>
  </si>
  <si>
    <r>
      <t>13)</t>
    </r>
    <r>
      <rPr>
        <sz val="7"/>
        <color theme="1"/>
        <rFont val="Times New Roman"/>
        <family val="1"/>
      </rPr>
      <t xml:space="preserve">                       </t>
    </r>
    <r>
      <rPr>
        <sz val="14"/>
        <color theme="1"/>
        <rFont val="Calibri"/>
        <family val="2"/>
        <scheme val="minor"/>
      </rPr>
      <t xml:space="preserve">            </t>
    </r>
  </si>
  <si>
    <r>
      <t>14)</t>
    </r>
    <r>
      <rPr>
        <sz val="7"/>
        <color theme="1"/>
        <rFont val="Times New Roman"/>
        <family val="1"/>
      </rPr>
      <t xml:space="preserve">                       </t>
    </r>
    <r>
      <rPr>
        <sz val="14"/>
        <color theme="1"/>
        <rFont val="Calibri"/>
        <family val="2"/>
        <scheme val="minor"/>
      </rPr>
      <t xml:space="preserve">            </t>
    </r>
  </si>
  <si>
    <r>
      <t>15)</t>
    </r>
    <r>
      <rPr>
        <sz val="7"/>
        <color theme="1"/>
        <rFont val="Times New Roman"/>
        <family val="1"/>
      </rPr>
      <t xml:space="preserve">                       </t>
    </r>
    <r>
      <rPr>
        <sz val="14"/>
        <color theme="1"/>
        <rFont val="Calibri"/>
        <family val="2"/>
        <scheme val="minor"/>
      </rPr>
      <t xml:space="preserve">            </t>
    </r>
  </si>
  <si>
    <r>
      <t>16)</t>
    </r>
    <r>
      <rPr>
        <sz val="7"/>
        <color theme="1"/>
        <rFont val="Times New Roman"/>
        <family val="1"/>
      </rPr>
      <t xml:space="preserve">                       </t>
    </r>
    <r>
      <rPr>
        <sz val="14"/>
        <color theme="1"/>
        <rFont val="Calibri"/>
        <family val="2"/>
        <scheme val="minor"/>
      </rPr>
      <t xml:space="preserve">            </t>
    </r>
  </si>
  <si>
    <r>
      <t>17)</t>
    </r>
    <r>
      <rPr>
        <sz val="7"/>
        <color theme="1"/>
        <rFont val="Times New Roman"/>
        <family val="1"/>
      </rPr>
      <t xml:space="preserve">                       </t>
    </r>
    <r>
      <rPr>
        <sz val="14"/>
        <color theme="1"/>
        <rFont val="Calibri"/>
        <family val="2"/>
        <scheme val="minor"/>
      </rPr>
      <t xml:space="preserve">            </t>
    </r>
  </si>
  <si>
    <r>
      <t>18)</t>
    </r>
    <r>
      <rPr>
        <sz val="7"/>
        <color theme="1"/>
        <rFont val="Times New Roman"/>
        <family val="1"/>
      </rPr>
      <t xml:space="preserve">                       </t>
    </r>
    <r>
      <rPr>
        <sz val="14"/>
        <color theme="1"/>
        <rFont val="Calibri"/>
        <family val="2"/>
        <scheme val="minor"/>
      </rPr>
      <t xml:space="preserve">            </t>
    </r>
  </si>
  <si>
    <r>
      <t>19)</t>
    </r>
    <r>
      <rPr>
        <sz val="7"/>
        <color theme="1"/>
        <rFont val="Times New Roman"/>
        <family val="1"/>
      </rPr>
      <t xml:space="preserve">                       </t>
    </r>
    <r>
      <rPr>
        <sz val="14"/>
        <color theme="1"/>
        <rFont val="Calibri"/>
        <family val="2"/>
        <scheme val="minor"/>
      </rPr>
      <t xml:space="preserve">            </t>
    </r>
  </si>
  <si>
    <t>Parameter</t>
  </si>
  <si>
    <t>Definition</t>
  </si>
  <si>
    <t>Unit</t>
  </si>
  <si>
    <t>Dry (separator) gas formation volume factor</t>
  </si>
  <si>
    <t>Oil formation volume factor</t>
  </si>
  <si>
    <t>Initial volume of dry (separator) gas in the PVT cell</t>
  </si>
  <si>
    <t>Volume of dry (separator) gas in the gas phase</t>
  </si>
  <si>
    <t>Volume of dry (separator) gas in the oil phase</t>
  </si>
  <si>
    <t>Cumulative produced Dry (separator) gas</t>
  </si>
  <si>
    <t>Incremental produced Dry (separator) gas</t>
  </si>
  <si>
    <t>Total remaining volume of dry (separator) gas in both phases</t>
  </si>
  <si>
    <t>Initial volume of stock tank oil in the PVT cell</t>
  </si>
  <si>
    <t>Volume of stock tank oil in the gas phase</t>
  </si>
  <si>
    <t>Volume of stock tank oil in the oil phase</t>
  </si>
  <si>
    <t>Cumulative produced stock tank oil</t>
  </si>
  <si>
    <t>Incremental produced stock tank oil</t>
  </si>
  <si>
    <t>Total remaining volume of stock tank oil in both phases</t>
  </si>
  <si>
    <t>Number of moles in the gas phase</t>
  </si>
  <si>
    <t>Number of moles in the oil phase</t>
  </si>
  <si>
    <t>Total number of moles in both phases</t>
  </si>
  <si>
    <t xml:space="preserve">Incremental number of moles produced </t>
  </si>
  <si>
    <t>Universal gas constant</t>
  </si>
  <si>
    <t xml:space="preserve">Solution gas/oil ratio </t>
  </si>
  <si>
    <t xml:space="preserve">Solution oil/gas ratio </t>
  </si>
  <si>
    <t>Temperature</t>
  </si>
  <si>
    <t>Volume of the gas (vapour) phase in the cell</t>
  </si>
  <si>
    <t>bbl</t>
  </si>
  <si>
    <t>Volume of the oil (liquid) phase in the cell</t>
  </si>
  <si>
    <t>Cell volume at dew point pressure</t>
  </si>
  <si>
    <t>Incremental gas volume produced</t>
  </si>
  <si>
    <t>Equilibrium single phase gas compressibility factor</t>
  </si>
  <si>
    <t>Two-phase compressibility factor</t>
  </si>
  <si>
    <t>Volumetric conversion factor from barrel to cubic ft</t>
  </si>
  <si>
    <r>
      <t>Cell volume fraction of liquid drop-out (V</t>
    </r>
    <r>
      <rPr>
        <vertAlign val="subscript"/>
        <sz val="10"/>
        <color theme="1"/>
        <rFont val="Calibri"/>
        <family val="2"/>
      </rPr>
      <t>LDO</t>
    </r>
    <r>
      <rPr>
        <sz val="10"/>
        <color theme="1"/>
        <rFont val="Calibri"/>
        <family val="2"/>
      </rPr>
      <t>/V</t>
    </r>
    <r>
      <rPr>
        <vertAlign val="subscript"/>
        <sz val="10"/>
        <color theme="1"/>
        <rFont val="Calibri"/>
        <family val="2"/>
      </rPr>
      <t>Ref</t>
    </r>
    <r>
      <rPr>
        <sz val="10"/>
        <color theme="1"/>
        <rFont val="Calibri"/>
        <family val="2"/>
      </rPr>
      <t>)</t>
    </r>
  </si>
  <si>
    <r>
      <t>(ft</t>
    </r>
    <r>
      <rPr>
        <vertAlign val="superscript"/>
        <sz val="10"/>
        <color theme="1"/>
        <rFont val="Calibri"/>
        <family val="2"/>
      </rPr>
      <t>3</t>
    </r>
    <r>
      <rPr>
        <sz val="10"/>
        <color theme="1"/>
        <rFont val="Calibri"/>
        <family val="2"/>
      </rPr>
      <t>.psi) / (</t>
    </r>
    <r>
      <rPr>
        <vertAlign val="superscript"/>
        <sz val="10"/>
        <color theme="1"/>
        <rFont val="Calibri"/>
        <family val="2"/>
      </rPr>
      <t>o</t>
    </r>
    <r>
      <rPr>
        <sz val="10"/>
        <color theme="1"/>
        <rFont val="Calibri"/>
        <family val="2"/>
      </rPr>
      <t>R.lbmole)</t>
    </r>
  </si>
  <si>
    <r>
      <t>o</t>
    </r>
    <r>
      <rPr>
        <sz val="10"/>
        <color theme="1"/>
        <rFont val="Calibri"/>
        <family val="2"/>
      </rPr>
      <t>R</t>
    </r>
  </si>
  <si>
    <r>
      <t>ft</t>
    </r>
    <r>
      <rPr>
        <vertAlign val="superscript"/>
        <sz val="10"/>
        <color theme="1"/>
        <rFont val="Calibri"/>
        <family val="2"/>
      </rPr>
      <t>3</t>
    </r>
    <r>
      <rPr>
        <sz val="10"/>
        <color theme="1"/>
        <rFont val="Calibri"/>
        <family val="2"/>
      </rPr>
      <t>/bbl</t>
    </r>
  </si>
  <si>
    <t>API</t>
  </si>
  <si>
    <t>gas S.G.</t>
  </si>
  <si>
    <t>T sep, oF</t>
  </si>
  <si>
    <t>P sep, 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</si>
</sst>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sz val="9"/>
      <color indexed="81"/>
      <name val="Symbol"/>
      <family val="1"/>
      <charset val="2"/>
    </font>
    <font>
      <sz val="9"/>
      <color indexed="8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6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vertAlign val="subscript"/>
      <sz val="10"/>
      <color theme="1"/>
      <name val="Calibri"/>
      <family val="2"/>
    </font>
    <font>
      <vertAlign val="superscript"/>
      <sz val="10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</cellStyleXfs>
  <cellXfs count="86">
    <xf numFmtId="0" fontId="0" fillId="0" borderId="0" xfId="0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1" fillId="2" borderId="1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/>
    <xf numFmtId="0" fontId="0" fillId="2" borderId="11" xfId="0" applyFill="1" applyBorder="1"/>
    <xf numFmtId="0" fontId="0" fillId="2" borderId="7" xfId="0" applyFill="1" applyBorder="1"/>
    <xf numFmtId="0" fontId="0" fillId="2" borderId="5" xfId="0" applyFill="1" applyBorder="1"/>
    <xf numFmtId="0" fontId="1" fillId="0" borderId="0" xfId="0" applyFont="1"/>
    <xf numFmtId="0" fontId="0" fillId="0" borderId="0" xfId="0" applyProtection="1">
      <protection locked="0"/>
    </xf>
    <xf numFmtId="0" fontId="14" fillId="0" borderId="0" xfId="0" applyFont="1" applyProtection="1">
      <protection locked="0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14" fillId="0" borderId="6" xfId="0" applyFont="1" applyBorder="1" applyAlignment="1" applyProtection="1">
      <alignment horizontal="center"/>
      <protection locked="0"/>
    </xf>
    <xf numFmtId="164" fontId="14" fillId="0" borderId="0" xfId="0" applyNumberFormat="1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14" fillId="0" borderId="7" xfId="0" applyFont="1" applyBorder="1" applyAlignment="1" applyProtection="1">
      <alignment horizontal="center"/>
      <protection locked="0"/>
    </xf>
    <xf numFmtId="0" fontId="14" fillId="0" borderId="3" xfId="0" applyFont="1" applyBorder="1" applyAlignment="1" applyProtection="1">
      <alignment horizontal="center"/>
      <protection locked="0"/>
    </xf>
    <xf numFmtId="164" fontId="14" fillId="0" borderId="4" xfId="0" applyNumberFormat="1" applyFont="1" applyBorder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  <protection locked="0"/>
    </xf>
    <xf numFmtId="0" fontId="14" fillId="0" borderId="5" xfId="0" applyFont="1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164" fontId="14" fillId="0" borderId="16" xfId="0" applyNumberFormat="1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0" fontId="14" fillId="0" borderId="17" xfId="0" applyFont="1" applyBorder="1" applyAlignment="1" applyProtection="1">
      <alignment horizontal="center"/>
      <protection locked="0"/>
    </xf>
    <xf numFmtId="164" fontId="14" fillId="0" borderId="2" xfId="0" applyNumberFormat="1" applyFont="1" applyBorder="1" applyAlignment="1" applyProtection="1">
      <alignment horizontal="center"/>
      <protection locked="0"/>
    </xf>
    <xf numFmtId="0" fontId="14" fillId="0" borderId="2" xfId="0" applyFont="1" applyBorder="1" applyAlignment="1" applyProtection="1">
      <alignment horizontal="center"/>
      <protection locked="0"/>
    </xf>
    <xf numFmtId="0" fontId="14" fillId="0" borderId="11" xfId="0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4" fillId="0" borderId="1" xfId="0" applyFont="1" applyBorder="1" applyAlignment="1" applyProtection="1">
      <alignment horizontal="center"/>
      <protection locked="0"/>
    </xf>
    <xf numFmtId="0" fontId="14" fillId="0" borderId="0" xfId="2" applyFont="1" applyFill="1" applyProtection="1">
      <protection locked="0"/>
    </xf>
    <xf numFmtId="0" fontId="12" fillId="0" borderId="0" xfId="0" applyFont="1"/>
    <xf numFmtId="0" fontId="0" fillId="2" borderId="0" xfId="0" applyFill="1"/>
    <xf numFmtId="0" fontId="15" fillId="2" borderId="0" xfId="0" applyFont="1" applyFill="1" applyAlignment="1">
      <alignment horizontal="left" indent="5"/>
    </xf>
    <xf numFmtId="0" fontId="15" fillId="2" borderId="0" xfId="0" applyFont="1" applyFill="1"/>
    <xf numFmtId="0" fontId="17" fillId="0" borderId="18" xfId="0" applyFont="1" applyBorder="1" applyAlignment="1">
      <alignment vertical="top" wrapText="1"/>
    </xf>
    <xf numFmtId="0" fontId="17" fillId="0" borderId="17" xfId="0" applyFont="1" applyBorder="1" applyAlignment="1">
      <alignment vertical="top" wrapText="1"/>
    </xf>
    <xf numFmtId="0" fontId="18" fillId="0" borderId="19" xfId="0" applyFont="1" applyBorder="1" applyAlignment="1">
      <alignment vertical="top" wrapText="1"/>
    </xf>
    <xf numFmtId="0" fontId="18" fillId="0" borderId="5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1" fillId="0" borderId="0" xfId="0" applyFont="1"/>
    <xf numFmtId="0" fontId="22" fillId="0" borderId="14" xfId="0" applyFont="1" applyBorder="1" applyAlignment="1">
      <alignment horizontal="center"/>
    </xf>
    <xf numFmtId="0" fontId="14" fillId="2" borderId="7" xfId="0" applyFont="1" applyFill="1" applyBorder="1"/>
    <xf numFmtId="0" fontId="14" fillId="2" borderId="5" xfId="0" applyFont="1" applyFill="1" applyBorder="1"/>
    <xf numFmtId="164" fontId="0" fillId="0" borderId="0" xfId="0" applyNumberFormat="1"/>
    <xf numFmtId="0" fontId="8" fillId="0" borderId="0" xfId="0" applyFont="1"/>
    <xf numFmtId="0" fontId="9" fillId="0" borderId="0" xfId="1" applyFill="1" applyProtection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11" xfId="0" applyBorder="1"/>
    <xf numFmtId="0" fontId="13" fillId="0" borderId="4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Bo, bbl/STB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Calculation!$B$18:$B$23</c:f>
              <c:numCache>
                <c:formatCode>General</c:formatCode>
                <c:ptCount val="6"/>
                <c:pt idx="0">
                  <c:v>3428</c:v>
                </c:pt>
                <c:pt idx="1">
                  <c:v>3000</c:v>
                </c:pt>
                <c:pt idx="2">
                  <c:v>2400</c:v>
                </c:pt>
                <c:pt idx="3">
                  <c:v>1800</c:v>
                </c:pt>
                <c:pt idx="4">
                  <c:v>1200</c:v>
                </c:pt>
                <c:pt idx="5">
                  <c:v>700</c:v>
                </c:pt>
              </c:numCache>
            </c:numRef>
          </c:xVal>
          <c:yVal>
            <c:numRef>
              <c:f>Calculation!$Y$18:$Y$23</c:f>
              <c:numCache>
                <c:formatCode>General</c:formatCode>
                <c:ptCount val="6"/>
                <c:pt idx="0">
                  <c:v>1.9124380724656851</c:v>
                </c:pt>
                <c:pt idx="1">
                  <c:v>1.8247771572970806</c:v>
                </c:pt>
                <c:pt idx="2">
                  <c:v>1.7248583809307136</c:v>
                </c:pt>
                <c:pt idx="3">
                  <c:v>1.5250803974112119</c:v>
                </c:pt>
                <c:pt idx="4">
                  <c:v>1.337879390032142</c:v>
                </c:pt>
                <c:pt idx="5">
                  <c:v>1.2058539412492169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CB-4ADF-8C22-EE3A4DFE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58816"/>
        <c:axId val="197860736"/>
      </c:scatterChart>
      <c:valAx>
        <c:axId val="197858816"/>
        <c:scaling>
          <c:orientation val="minMax"/>
          <c:max val="3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Pressure, psi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860736"/>
        <c:crosses val="autoZero"/>
        <c:crossBetween val="midCat"/>
      </c:valAx>
      <c:valAx>
        <c:axId val="197860736"/>
        <c:scaling>
          <c:orientation val="minMax"/>
          <c:min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Bo, bbl/STB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858816"/>
        <c:crosses val="autoZero"/>
        <c:crossBetween val="midCat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Bg, bbl/Mscf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2"/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Calculation!$B$18:$B$23</c:f>
              <c:numCache>
                <c:formatCode>General</c:formatCode>
                <c:ptCount val="6"/>
                <c:pt idx="0">
                  <c:v>3428</c:v>
                </c:pt>
                <c:pt idx="1">
                  <c:v>3000</c:v>
                </c:pt>
                <c:pt idx="2">
                  <c:v>2400</c:v>
                </c:pt>
                <c:pt idx="3">
                  <c:v>1800</c:v>
                </c:pt>
                <c:pt idx="4">
                  <c:v>1200</c:v>
                </c:pt>
                <c:pt idx="5">
                  <c:v>700</c:v>
                </c:pt>
              </c:numCache>
            </c:numRef>
          </c:xVal>
          <c:yVal>
            <c:numRef>
              <c:f>Calculation!$Z$18:$Z$23</c:f>
              <c:numCache>
                <c:formatCode>General</c:formatCode>
                <c:ptCount val="6"/>
                <c:pt idx="0">
                  <c:v>0.87302292734243958</c:v>
                </c:pt>
                <c:pt idx="1">
                  <c:v>0.95476309489343725</c:v>
                </c:pt>
                <c:pt idx="2">
                  <c:v>1.1508052828636073</c:v>
                </c:pt>
                <c:pt idx="3">
                  <c:v>1.5659949929132178</c:v>
                </c:pt>
                <c:pt idx="4">
                  <c:v>2.4628170110136094</c:v>
                </c:pt>
                <c:pt idx="5">
                  <c:v>4.4161208252744331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3-416A-A7D8-D9CFD24B2425}"/>
            </c:ext>
          </c:extLst>
        </c:ser>
        <c:ser>
          <c:idx val="3"/>
          <c:order val="3"/>
          <c:marker>
            <c:symbol val="none"/>
          </c:marker>
          <c:xVal>
            <c:numRef>
              <c:f>Calculation!$B$18:$B$23</c:f>
              <c:numCache>
                <c:formatCode>General</c:formatCode>
                <c:ptCount val="6"/>
                <c:pt idx="0">
                  <c:v>3428</c:v>
                </c:pt>
                <c:pt idx="1">
                  <c:v>3000</c:v>
                </c:pt>
                <c:pt idx="2">
                  <c:v>2400</c:v>
                </c:pt>
                <c:pt idx="3">
                  <c:v>1800</c:v>
                </c:pt>
                <c:pt idx="4">
                  <c:v>1200</c:v>
                </c:pt>
                <c:pt idx="5">
                  <c:v>700</c:v>
                </c:pt>
              </c:numCache>
            </c:numRef>
          </c:xVal>
          <c:yVal>
            <c:numRef>
              <c:f>Calculation!$Z$25:$Z$30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73-416A-A7D8-D9CFD24B2425}"/>
            </c:ext>
          </c:extLst>
        </c:ser>
        <c:ser>
          <c:idx val="0"/>
          <c:order val="0"/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Calculation!$B$18:$B$23</c:f>
              <c:numCache>
                <c:formatCode>General</c:formatCode>
                <c:ptCount val="6"/>
                <c:pt idx="0">
                  <c:v>3428</c:v>
                </c:pt>
                <c:pt idx="1">
                  <c:v>3000</c:v>
                </c:pt>
                <c:pt idx="2">
                  <c:v>2400</c:v>
                </c:pt>
                <c:pt idx="3">
                  <c:v>1800</c:v>
                </c:pt>
                <c:pt idx="4">
                  <c:v>1200</c:v>
                </c:pt>
                <c:pt idx="5">
                  <c:v>700</c:v>
                </c:pt>
              </c:numCache>
            </c:numRef>
          </c:xVal>
          <c:yVal>
            <c:numRef>
              <c:f>Calculation!$J$18:$J$23</c:f>
              <c:numCache>
                <c:formatCode>General</c:formatCode>
                <c:ptCount val="6"/>
                <c:pt idx="0">
                  <c:v>0.77241576519549693</c:v>
                </c:pt>
                <c:pt idx="1">
                  <c:v>0.8765858368686138</c:v>
                </c:pt>
                <c:pt idx="2">
                  <c:v>1.0998884334638208</c:v>
                </c:pt>
                <c:pt idx="3">
                  <c:v>1.514654834318218</c:v>
                </c:pt>
                <c:pt idx="4">
                  <c:v>2.3909852384457033</c:v>
                </c:pt>
                <c:pt idx="5">
                  <c:v>4.2816092418115064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73-416A-A7D8-D9CFD24B2425}"/>
            </c:ext>
          </c:extLst>
        </c:ser>
        <c:ser>
          <c:idx val="1"/>
          <c:order val="1"/>
          <c:marker>
            <c:symbol val="none"/>
          </c:marker>
          <c:xVal>
            <c:numRef>
              <c:f>Calculation!$B$18:$B$23</c:f>
              <c:numCache>
                <c:formatCode>General</c:formatCode>
                <c:ptCount val="6"/>
                <c:pt idx="0">
                  <c:v>3428</c:v>
                </c:pt>
                <c:pt idx="1">
                  <c:v>3000</c:v>
                </c:pt>
                <c:pt idx="2">
                  <c:v>2400</c:v>
                </c:pt>
                <c:pt idx="3">
                  <c:v>1800</c:v>
                </c:pt>
                <c:pt idx="4">
                  <c:v>1200</c:v>
                </c:pt>
                <c:pt idx="5">
                  <c:v>700</c:v>
                </c:pt>
              </c:numCache>
            </c:numRef>
          </c:xVal>
          <c:yVal>
            <c:numRef>
              <c:f>Calculation!$Z$25:$Z$30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73-416A-A7D8-D9CFD24B2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43136"/>
        <c:axId val="198045056"/>
      </c:scatterChart>
      <c:valAx>
        <c:axId val="19804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Pressure, psi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45056"/>
        <c:crosses val="autoZero"/>
        <c:crossBetween val="midCat"/>
      </c:valAx>
      <c:valAx>
        <c:axId val="1980450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Bg, bbl/Mscf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4313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Rs, scf/STB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Calculation!$B$18:$B$23</c:f>
              <c:numCache>
                <c:formatCode>General</c:formatCode>
                <c:ptCount val="6"/>
                <c:pt idx="0">
                  <c:v>3428</c:v>
                </c:pt>
                <c:pt idx="1">
                  <c:v>3000</c:v>
                </c:pt>
                <c:pt idx="2">
                  <c:v>2400</c:v>
                </c:pt>
                <c:pt idx="3">
                  <c:v>1800</c:v>
                </c:pt>
                <c:pt idx="4">
                  <c:v>1200</c:v>
                </c:pt>
                <c:pt idx="5">
                  <c:v>700</c:v>
                </c:pt>
              </c:numCache>
            </c:numRef>
          </c:xVal>
          <c:yVal>
            <c:numRef>
              <c:f>Calculation!$AA$18:$AA$23</c:f>
              <c:numCache>
                <c:formatCode>General</c:formatCode>
                <c:ptCount val="6"/>
                <c:pt idx="0">
                  <c:v>2100</c:v>
                </c:pt>
                <c:pt idx="1">
                  <c:v>1780.9395646326263</c:v>
                </c:pt>
                <c:pt idx="2">
                  <c:v>1284.543708461056</c:v>
                </c:pt>
                <c:pt idx="3">
                  <c:v>885.30342079408342</c:v>
                </c:pt>
                <c:pt idx="4">
                  <c:v>536.63730192743901</c:v>
                </c:pt>
                <c:pt idx="5">
                  <c:v>263.52396950978743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78-4D32-ABB7-3BED40045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61056"/>
        <c:axId val="198067328"/>
      </c:scatterChart>
      <c:valAx>
        <c:axId val="198061056"/>
        <c:scaling>
          <c:orientation val="minMax"/>
          <c:max val="3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Pressure, psi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67328"/>
        <c:crosses val="autoZero"/>
        <c:crossBetween val="midCat"/>
      </c:valAx>
      <c:valAx>
        <c:axId val="198067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Rs, scf/STB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6105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Rv, STB/MMscf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1"/>
          <c:tx>
            <c:v>Proposed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Calculation!$B$18:$B$23</c:f>
              <c:numCache>
                <c:formatCode>General</c:formatCode>
                <c:ptCount val="6"/>
                <c:pt idx="0">
                  <c:v>3428</c:v>
                </c:pt>
                <c:pt idx="1">
                  <c:v>3000</c:v>
                </c:pt>
                <c:pt idx="2">
                  <c:v>2400</c:v>
                </c:pt>
                <c:pt idx="3">
                  <c:v>1800</c:v>
                </c:pt>
                <c:pt idx="4">
                  <c:v>1200</c:v>
                </c:pt>
                <c:pt idx="5">
                  <c:v>700</c:v>
                </c:pt>
              </c:numCache>
            </c:numRef>
          </c:xVal>
          <c:yVal>
            <c:numRef>
              <c:f>Calculation!$AB$18:$AB$23</c:f>
              <c:numCache>
                <c:formatCode>General</c:formatCode>
                <c:ptCount val="6"/>
                <c:pt idx="0">
                  <c:v>148.0627514806275</c:v>
                </c:pt>
                <c:pt idx="1">
                  <c:v>87.479171625803389</c:v>
                </c:pt>
                <c:pt idx="2">
                  <c:v>50.322927879440265</c:v>
                </c:pt>
                <c:pt idx="3">
                  <c:v>33.438824864154768</c:v>
                </c:pt>
                <c:pt idx="4">
                  <c:v>27.439557238566838</c:v>
                </c:pt>
                <c:pt idx="5">
                  <c:v>29.568345323741031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C1-4A9F-8D2C-A28B76EA6BF7}"/>
            </c:ext>
          </c:extLst>
        </c:ser>
        <c:ser>
          <c:idx val="2"/>
          <c:order val="0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Calculation!$B$18:$B$23</c:f>
              <c:numCache>
                <c:formatCode>General</c:formatCode>
                <c:ptCount val="6"/>
                <c:pt idx="0">
                  <c:v>3428</c:v>
                </c:pt>
                <c:pt idx="1">
                  <c:v>3000</c:v>
                </c:pt>
                <c:pt idx="2">
                  <c:v>2400</c:v>
                </c:pt>
                <c:pt idx="3">
                  <c:v>1800</c:v>
                </c:pt>
                <c:pt idx="4">
                  <c:v>1200</c:v>
                </c:pt>
                <c:pt idx="5">
                  <c:v>700</c:v>
                </c:pt>
              </c:numCache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C1-4A9F-8D2C-A28B76EA6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0480"/>
        <c:axId val="198102400"/>
      </c:scatterChart>
      <c:valAx>
        <c:axId val="198100480"/>
        <c:scaling>
          <c:orientation val="minMax"/>
          <c:max val="3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Pressure, psi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102400"/>
        <c:crosses val="autoZero"/>
        <c:crossBetween val="midCat"/>
      </c:valAx>
      <c:valAx>
        <c:axId val="198102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Rv, STB/MMscf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10048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9.png"/><Relationship Id="rId13" Type="http://schemas.openxmlformats.org/officeDocument/2006/relationships/image" Target="../media/image44.png"/><Relationship Id="rId18" Type="http://schemas.openxmlformats.org/officeDocument/2006/relationships/image" Target="../media/image49.png"/><Relationship Id="rId3" Type="http://schemas.openxmlformats.org/officeDocument/2006/relationships/image" Target="../media/image34.png"/><Relationship Id="rId7" Type="http://schemas.openxmlformats.org/officeDocument/2006/relationships/image" Target="../media/image38.png"/><Relationship Id="rId12" Type="http://schemas.openxmlformats.org/officeDocument/2006/relationships/image" Target="../media/image43.png"/><Relationship Id="rId17" Type="http://schemas.openxmlformats.org/officeDocument/2006/relationships/image" Target="../media/image48.png"/><Relationship Id="rId2" Type="http://schemas.openxmlformats.org/officeDocument/2006/relationships/image" Target="../media/image33.png"/><Relationship Id="rId16" Type="http://schemas.openxmlformats.org/officeDocument/2006/relationships/image" Target="../media/image47.png"/><Relationship Id="rId1" Type="http://schemas.openxmlformats.org/officeDocument/2006/relationships/image" Target="../media/image32.png"/><Relationship Id="rId6" Type="http://schemas.openxmlformats.org/officeDocument/2006/relationships/image" Target="../media/image37.png"/><Relationship Id="rId11" Type="http://schemas.openxmlformats.org/officeDocument/2006/relationships/image" Target="../media/image42.png"/><Relationship Id="rId5" Type="http://schemas.openxmlformats.org/officeDocument/2006/relationships/image" Target="../media/image36.png"/><Relationship Id="rId15" Type="http://schemas.openxmlformats.org/officeDocument/2006/relationships/image" Target="../media/image46.png"/><Relationship Id="rId10" Type="http://schemas.openxmlformats.org/officeDocument/2006/relationships/image" Target="../media/image41.png"/><Relationship Id="rId19" Type="http://schemas.openxmlformats.org/officeDocument/2006/relationships/image" Target="../media/image50.png"/><Relationship Id="rId4" Type="http://schemas.openxmlformats.org/officeDocument/2006/relationships/image" Target="../media/image35.png"/><Relationship Id="rId9" Type="http://schemas.openxmlformats.org/officeDocument/2006/relationships/image" Target="../media/image40.png"/><Relationship Id="rId14" Type="http://schemas.openxmlformats.org/officeDocument/2006/relationships/image" Target="../media/image4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2</xdr:row>
      <xdr:rowOff>0</xdr:rowOff>
    </xdr:from>
    <xdr:to>
      <xdr:col>1</xdr:col>
      <xdr:colOff>657225</xdr:colOff>
      <xdr:row>2</xdr:row>
      <xdr:rowOff>200025</xdr:rowOff>
    </xdr:to>
    <xdr:pic>
      <xdr:nvPicPr>
        <xdr:cNvPr id="3103" name="Picture 31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71525" y="276225"/>
          <a:ext cx="361950" cy="2000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295275</xdr:colOff>
      <xdr:row>3</xdr:row>
      <xdr:rowOff>0</xdr:rowOff>
    </xdr:from>
    <xdr:to>
      <xdr:col>1</xdr:col>
      <xdr:colOff>581025</xdr:colOff>
      <xdr:row>3</xdr:row>
      <xdr:rowOff>200025</xdr:rowOff>
    </xdr:to>
    <xdr:pic>
      <xdr:nvPicPr>
        <xdr:cNvPr id="3102" name="Picture 30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71525" y="485775"/>
          <a:ext cx="285750" cy="2000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295275</xdr:colOff>
      <xdr:row>4</xdr:row>
      <xdr:rowOff>0</xdr:rowOff>
    </xdr:from>
    <xdr:to>
      <xdr:col>1</xdr:col>
      <xdr:colOff>457200</xdr:colOff>
      <xdr:row>4</xdr:row>
      <xdr:rowOff>180975</xdr:rowOff>
    </xdr:to>
    <xdr:pic>
      <xdr:nvPicPr>
        <xdr:cNvPr id="3101" name="Picture 29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71525" y="695325"/>
          <a:ext cx="161925" cy="1809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295275</xdr:colOff>
      <xdr:row>5</xdr:row>
      <xdr:rowOff>0</xdr:rowOff>
    </xdr:from>
    <xdr:to>
      <xdr:col>1</xdr:col>
      <xdr:colOff>581025</xdr:colOff>
      <xdr:row>5</xdr:row>
      <xdr:rowOff>200025</xdr:rowOff>
    </xdr:to>
    <xdr:pic>
      <xdr:nvPicPr>
        <xdr:cNvPr id="3100" name="Picture 28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71525" y="904875"/>
          <a:ext cx="285750" cy="2000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295275</xdr:colOff>
      <xdr:row>6</xdr:row>
      <xdr:rowOff>0</xdr:rowOff>
    </xdr:from>
    <xdr:to>
      <xdr:col>1</xdr:col>
      <xdr:colOff>581025</xdr:colOff>
      <xdr:row>6</xdr:row>
      <xdr:rowOff>200025</xdr:rowOff>
    </xdr:to>
    <xdr:pic>
      <xdr:nvPicPr>
        <xdr:cNvPr id="3099" name="Picture 27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71525" y="1114425"/>
          <a:ext cx="285750" cy="2000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295275</xdr:colOff>
      <xdr:row>7</xdr:row>
      <xdr:rowOff>0</xdr:rowOff>
    </xdr:from>
    <xdr:to>
      <xdr:col>1</xdr:col>
      <xdr:colOff>542925</xdr:colOff>
      <xdr:row>7</xdr:row>
      <xdr:rowOff>200025</xdr:rowOff>
    </xdr:to>
    <xdr:pic>
      <xdr:nvPicPr>
        <xdr:cNvPr id="3098" name="Picture 26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71525" y="1323975"/>
          <a:ext cx="247650" cy="2000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295275</xdr:colOff>
      <xdr:row>8</xdr:row>
      <xdr:rowOff>0</xdr:rowOff>
    </xdr:from>
    <xdr:to>
      <xdr:col>1</xdr:col>
      <xdr:colOff>628650</xdr:colOff>
      <xdr:row>8</xdr:row>
      <xdr:rowOff>200025</xdr:rowOff>
    </xdr:to>
    <xdr:pic>
      <xdr:nvPicPr>
        <xdr:cNvPr id="3097" name="Picture 25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71525" y="1533525"/>
          <a:ext cx="333375" cy="2000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295275</xdr:colOff>
      <xdr:row>9</xdr:row>
      <xdr:rowOff>0</xdr:rowOff>
    </xdr:from>
    <xdr:to>
      <xdr:col>1</xdr:col>
      <xdr:colOff>590550</xdr:colOff>
      <xdr:row>9</xdr:row>
      <xdr:rowOff>200025</xdr:rowOff>
    </xdr:to>
    <xdr:pic>
      <xdr:nvPicPr>
        <xdr:cNvPr id="3096" name="Picture 24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71525" y="1743075"/>
          <a:ext cx="295275" cy="2000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295275</xdr:colOff>
      <xdr:row>10</xdr:row>
      <xdr:rowOff>0</xdr:rowOff>
    </xdr:from>
    <xdr:to>
      <xdr:col>1</xdr:col>
      <xdr:colOff>723900</xdr:colOff>
      <xdr:row>10</xdr:row>
      <xdr:rowOff>180975</xdr:rowOff>
    </xdr:to>
    <xdr:pic>
      <xdr:nvPicPr>
        <xdr:cNvPr id="3095" name="Picture 23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71525" y="1952625"/>
          <a:ext cx="428625" cy="1809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295275</xdr:colOff>
      <xdr:row>11</xdr:row>
      <xdr:rowOff>0</xdr:rowOff>
    </xdr:from>
    <xdr:to>
      <xdr:col>1</xdr:col>
      <xdr:colOff>476250</xdr:colOff>
      <xdr:row>11</xdr:row>
      <xdr:rowOff>180975</xdr:rowOff>
    </xdr:to>
    <xdr:pic>
      <xdr:nvPicPr>
        <xdr:cNvPr id="3094" name="Picture 22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71525" y="2200275"/>
          <a:ext cx="180975" cy="1809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295275</xdr:colOff>
      <xdr:row>12</xdr:row>
      <xdr:rowOff>0</xdr:rowOff>
    </xdr:from>
    <xdr:to>
      <xdr:col>1</xdr:col>
      <xdr:colOff>590550</xdr:colOff>
      <xdr:row>12</xdr:row>
      <xdr:rowOff>200025</xdr:rowOff>
    </xdr:to>
    <xdr:pic>
      <xdr:nvPicPr>
        <xdr:cNvPr id="3093" name="Picture 21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71525" y="2409825"/>
          <a:ext cx="295275" cy="2000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295275</xdr:colOff>
      <xdr:row>13</xdr:row>
      <xdr:rowOff>0</xdr:rowOff>
    </xdr:from>
    <xdr:to>
      <xdr:col>1</xdr:col>
      <xdr:colOff>590550</xdr:colOff>
      <xdr:row>13</xdr:row>
      <xdr:rowOff>200025</xdr:rowOff>
    </xdr:to>
    <xdr:pic>
      <xdr:nvPicPr>
        <xdr:cNvPr id="3092" name="Picture 20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71525" y="2619375"/>
          <a:ext cx="295275" cy="2000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295275</xdr:colOff>
      <xdr:row>14</xdr:row>
      <xdr:rowOff>0</xdr:rowOff>
    </xdr:from>
    <xdr:to>
      <xdr:col>1</xdr:col>
      <xdr:colOff>542925</xdr:colOff>
      <xdr:row>14</xdr:row>
      <xdr:rowOff>200025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71525" y="2828925"/>
          <a:ext cx="247650" cy="2000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295275</xdr:colOff>
      <xdr:row>15</xdr:row>
      <xdr:rowOff>0</xdr:rowOff>
    </xdr:from>
    <xdr:to>
      <xdr:col>1</xdr:col>
      <xdr:colOff>638175</xdr:colOff>
      <xdr:row>15</xdr:row>
      <xdr:rowOff>200025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71525" y="3038475"/>
          <a:ext cx="342900" cy="2000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295275</xdr:colOff>
      <xdr:row>16</xdr:row>
      <xdr:rowOff>0</xdr:rowOff>
    </xdr:from>
    <xdr:to>
      <xdr:col>1</xdr:col>
      <xdr:colOff>600075</xdr:colOff>
      <xdr:row>16</xdr:row>
      <xdr:rowOff>200025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71525" y="3248025"/>
          <a:ext cx="304800" cy="2000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295275</xdr:colOff>
      <xdr:row>17</xdr:row>
      <xdr:rowOff>0</xdr:rowOff>
    </xdr:from>
    <xdr:to>
      <xdr:col>1</xdr:col>
      <xdr:colOff>533400</xdr:colOff>
      <xdr:row>17</xdr:row>
      <xdr:rowOff>200025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71525" y="3457575"/>
          <a:ext cx="238125" cy="2000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295275</xdr:colOff>
      <xdr:row>18</xdr:row>
      <xdr:rowOff>0</xdr:rowOff>
    </xdr:from>
    <xdr:to>
      <xdr:col>1</xdr:col>
      <xdr:colOff>533400</xdr:colOff>
      <xdr:row>18</xdr:row>
      <xdr:rowOff>200025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71525" y="3667125"/>
          <a:ext cx="238125" cy="2000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295275</xdr:colOff>
      <xdr:row>19</xdr:row>
      <xdr:rowOff>0</xdr:rowOff>
    </xdr:from>
    <xdr:to>
      <xdr:col>1</xdr:col>
      <xdr:colOff>542925</xdr:colOff>
      <xdr:row>19</xdr:row>
      <xdr:rowOff>200025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71525" y="3876675"/>
          <a:ext cx="247650" cy="2000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295275</xdr:colOff>
      <xdr:row>20</xdr:row>
      <xdr:rowOff>0</xdr:rowOff>
    </xdr:from>
    <xdr:to>
      <xdr:col>1</xdr:col>
      <xdr:colOff>619125</xdr:colOff>
      <xdr:row>20</xdr:row>
      <xdr:rowOff>200025</xdr:rowOff>
    </xdr:to>
    <xdr:pic>
      <xdr:nvPicPr>
        <xdr:cNvPr id="3085" name="Picture 13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71525" y="4086225"/>
          <a:ext cx="323850" cy="2000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295275</xdr:colOff>
      <xdr:row>21</xdr:row>
      <xdr:rowOff>0</xdr:rowOff>
    </xdr:from>
    <xdr:to>
      <xdr:col>1</xdr:col>
      <xdr:colOff>438150</xdr:colOff>
      <xdr:row>21</xdr:row>
      <xdr:rowOff>200025</xdr:rowOff>
    </xdr:to>
    <xdr:pic>
      <xdr:nvPicPr>
        <xdr:cNvPr id="3084" name="Picture 12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71525" y="4295775"/>
          <a:ext cx="142875" cy="2000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295275</xdr:colOff>
      <xdr:row>22</xdr:row>
      <xdr:rowOff>0</xdr:rowOff>
    </xdr:from>
    <xdr:to>
      <xdr:col>1</xdr:col>
      <xdr:colOff>400050</xdr:colOff>
      <xdr:row>22</xdr:row>
      <xdr:rowOff>180975</xdr:rowOff>
    </xdr:to>
    <xdr:pic>
      <xdr:nvPicPr>
        <xdr:cNvPr id="3083" name="Picture 11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71525" y="4505325"/>
          <a:ext cx="104775" cy="1809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295275</xdr:colOff>
      <xdr:row>23</xdr:row>
      <xdr:rowOff>0</xdr:rowOff>
    </xdr:from>
    <xdr:to>
      <xdr:col>1</xdr:col>
      <xdr:colOff>581025</xdr:colOff>
      <xdr:row>23</xdr:row>
      <xdr:rowOff>200025</xdr:rowOff>
    </xdr:to>
    <xdr:pic>
      <xdr:nvPicPr>
        <xdr:cNvPr id="3082" name="Picture 10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71525" y="4743450"/>
          <a:ext cx="285750" cy="2000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295275</xdr:colOff>
      <xdr:row>24</xdr:row>
      <xdr:rowOff>0</xdr:rowOff>
    </xdr:from>
    <xdr:to>
      <xdr:col>1</xdr:col>
      <xdr:colOff>590550</xdr:colOff>
      <xdr:row>24</xdr:row>
      <xdr:rowOff>200025</xdr:rowOff>
    </xdr:to>
    <xdr:pic>
      <xdr:nvPicPr>
        <xdr:cNvPr id="3081" name="Picture 9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71525" y="4953000"/>
          <a:ext cx="295275" cy="2000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295275</xdr:colOff>
      <xdr:row>25</xdr:row>
      <xdr:rowOff>0</xdr:rowOff>
    </xdr:from>
    <xdr:to>
      <xdr:col>1</xdr:col>
      <xdr:colOff>390525</xdr:colOff>
      <xdr:row>25</xdr:row>
      <xdr:rowOff>180975</xdr:rowOff>
    </xdr:to>
    <xdr:pic>
      <xdr:nvPicPr>
        <xdr:cNvPr id="3080" name="Picture 8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71525" y="5162550"/>
          <a:ext cx="95250" cy="1809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295275</xdr:colOff>
      <xdr:row>26</xdr:row>
      <xdr:rowOff>0</xdr:rowOff>
    </xdr:from>
    <xdr:to>
      <xdr:col>1</xdr:col>
      <xdr:colOff>523875</xdr:colOff>
      <xdr:row>26</xdr:row>
      <xdr:rowOff>200025</xdr:rowOff>
    </xdr:to>
    <xdr:pic>
      <xdr:nvPicPr>
        <xdr:cNvPr id="3079" name="Picture 7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71525" y="5400675"/>
          <a:ext cx="228600" cy="2000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295275</xdr:colOff>
      <xdr:row>27</xdr:row>
      <xdr:rowOff>0</xdr:rowOff>
    </xdr:from>
    <xdr:to>
      <xdr:col>1</xdr:col>
      <xdr:colOff>514350</xdr:colOff>
      <xdr:row>27</xdr:row>
      <xdr:rowOff>200025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71525" y="5610225"/>
          <a:ext cx="219075" cy="2000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295275</xdr:colOff>
      <xdr:row>28</xdr:row>
      <xdr:rowOff>0</xdr:rowOff>
    </xdr:from>
    <xdr:to>
      <xdr:col>1</xdr:col>
      <xdr:colOff>571500</xdr:colOff>
      <xdr:row>28</xdr:row>
      <xdr:rowOff>200025</xdr:rowOff>
    </xdr:to>
    <xdr:pic>
      <xdr:nvPicPr>
        <xdr:cNvPr id="3077" name="Picture 5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71525" y="5819775"/>
          <a:ext cx="276225" cy="2000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295275</xdr:colOff>
      <xdr:row>29</xdr:row>
      <xdr:rowOff>0</xdr:rowOff>
    </xdr:from>
    <xdr:to>
      <xdr:col>1</xdr:col>
      <xdr:colOff>609600</xdr:colOff>
      <xdr:row>29</xdr:row>
      <xdr:rowOff>200025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71525" y="6029325"/>
          <a:ext cx="314325" cy="2000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295275</xdr:colOff>
      <xdr:row>30</xdr:row>
      <xdr:rowOff>0</xdr:rowOff>
    </xdr:from>
    <xdr:to>
      <xdr:col>1</xdr:col>
      <xdr:colOff>466725</xdr:colOff>
      <xdr:row>30</xdr:row>
      <xdr:rowOff>200025</xdr:rowOff>
    </xdr:to>
    <xdr:pic>
      <xdr:nvPicPr>
        <xdr:cNvPr id="3075" name="Picture 3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71525" y="6238875"/>
          <a:ext cx="171450" cy="2000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295275</xdr:colOff>
      <xdr:row>31</xdr:row>
      <xdr:rowOff>0</xdr:rowOff>
    </xdr:from>
    <xdr:to>
      <xdr:col>1</xdr:col>
      <xdr:colOff>523875</xdr:colOff>
      <xdr:row>31</xdr:row>
      <xdr:rowOff>200025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71525" y="6448425"/>
          <a:ext cx="228600" cy="2000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295275</xdr:colOff>
      <xdr:row>32</xdr:row>
      <xdr:rowOff>0</xdr:rowOff>
    </xdr:from>
    <xdr:to>
      <xdr:col>1</xdr:col>
      <xdr:colOff>390525</xdr:colOff>
      <xdr:row>32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71525" y="6657975"/>
          <a:ext cx="95250" cy="1809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76199</xdr:rowOff>
    </xdr:from>
    <xdr:to>
      <xdr:col>8</xdr:col>
      <xdr:colOff>561975</xdr:colOff>
      <xdr:row>2</xdr:row>
      <xdr:rowOff>171450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47625" y="76199"/>
          <a:ext cx="5772150" cy="4762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>
              <a:solidFill>
                <a:schemeClr val="dk1"/>
              </a:solidFill>
              <a:latin typeface="+mn-lt"/>
              <a:ea typeface="+mn-ea"/>
              <a:cs typeface="+mn-cs"/>
            </a:rPr>
            <a:t>The basis of the calculations is on 1000 Mscf of original gas which contains G*</a:t>
          </a:r>
          <a:r>
            <a:rPr lang="en-CA" sz="1100">
              <a:latin typeface="+mn-lt"/>
              <a:ea typeface="Calibri"/>
            </a:rPr>
            <a:t>(Mscf)  </a:t>
          </a:r>
          <a:r>
            <a:rPr lang="en-CA" sz="1100">
              <a:solidFill>
                <a:schemeClr val="dk1"/>
              </a:solidFill>
              <a:latin typeface="+mn-lt"/>
              <a:ea typeface="+mn-ea"/>
              <a:cs typeface="+mn-cs"/>
            </a:rPr>
            <a:t>of separator gas and N*(STB) of stock tank oil.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100"/>
        </a:p>
      </xdr:txBody>
    </xdr:sp>
    <xdr:clientData/>
  </xdr:twoCellAnchor>
  <xdr:twoCellAnchor>
    <xdr:from>
      <xdr:col>1</xdr:col>
      <xdr:colOff>247650</xdr:colOff>
      <xdr:row>4</xdr:row>
      <xdr:rowOff>47625</xdr:rowOff>
    </xdr:from>
    <xdr:to>
      <xdr:col>3</xdr:col>
      <xdr:colOff>457200</xdr:colOff>
      <xdr:row>5</xdr:row>
      <xdr:rowOff>38100</xdr:rowOff>
    </xdr:to>
    <xdr:pic>
      <xdr:nvPicPr>
        <xdr:cNvPr id="2121" name="Picture 73">
          <a:extLst>
            <a:ext uri="{FF2B5EF4-FFF2-40B4-BE49-F238E27FC236}">
              <a16:creationId xmlns:a16="http://schemas.microsoft.com/office/drawing/2014/main" id="{00000000-0008-0000-01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04875" y="809625"/>
          <a:ext cx="1524000" cy="2286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180975</xdr:colOff>
      <xdr:row>6</xdr:row>
      <xdr:rowOff>152400</xdr:rowOff>
    </xdr:from>
    <xdr:to>
      <xdr:col>5</xdr:col>
      <xdr:colOff>57150</xdr:colOff>
      <xdr:row>8</xdr:row>
      <xdr:rowOff>66675</xdr:rowOff>
    </xdr:to>
    <xdr:pic>
      <xdr:nvPicPr>
        <xdr:cNvPr id="2120" name="Picture 72">
          <a:extLst>
            <a:ext uri="{FF2B5EF4-FFF2-40B4-BE49-F238E27FC236}">
              <a16:creationId xmlns:a16="http://schemas.microsoft.com/office/drawing/2014/main" id="{00000000-0008-0000-01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38200" y="1343025"/>
          <a:ext cx="2505075" cy="390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171450</xdr:colOff>
      <xdr:row>9</xdr:row>
      <xdr:rowOff>219075</xdr:rowOff>
    </xdr:from>
    <xdr:to>
      <xdr:col>3</xdr:col>
      <xdr:colOff>152400</xdr:colOff>
      <xdr:row>10</xdr:row>
      <xdr:rowOff>209550</xdr:rowOff>
    </xdr:to>
    <xdr:pic>
      <xdr:nvPicPr>
        <xdr:cNvPr id="2119" name="Picture 71">
          <a:extLst>
            <a:ext uri="{FF2B5EF4-FFF2-40B4-BE49-F238E27FC236}">
              <a16:creationId xmlns:a16="http://schemas.microsoft.com/office/drawing/2014/main" id="{00000000-0008-0000-01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28675" y="2076450"/>
          <a:ext cx="1295400" cy="2286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152400</xdr:colOff>
      <xdr:row>12</xdr:row>
      <xdr:rowOff>190500</xdr:rowOff>
    </xdr:from>
    <xdr:to>
      <xdr:col>2</xdr:col>
      <xdr:colOff>638175</xdr:colOff>
      <xdr:row>14</xdr:row>
      <xdr:rowOff>76200</xdr:rowOff>
    </xdr:to>
    <xdr:pic>
      <xdr:nvPicPr>
        <xdr:cNvPr id="2118" name="Picture 70">
          <a:extLst>
            <a:ext uri="{FF2B5EF4-FFF2-40B4-BE49-F238E27FC236}">
              <a16:creationId xmlns:a16="http://schemas.microsoft.com/office/drawing/2014/main" id="{00000000-0008-0000-01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09625" y="2714625"/>
          <a:ext cx="1143000" cy="3619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133350</xdr:colOff>
      <xdr:row>16</xdr:row>
      <xdr:rowOff>9525</xdr:rowOff>
    </xdr:from>
    <xdr:to>
      <xdr:col>3</xdr:col>
      <xdr:colOff>142875</xdr:colOff>
      <xdr:row>17</xdr:row>
      <xdr:rowOff>28575</xdr:rowOff>
    </xdr:to>
    <xdr:pic>
      <xdr:nvPicPr>
        <xdr:cNvPr id="2117" name="Picture 69">
          <a:extLst>
            <a:ext uri="{FF2B5EF4-FFF2-40B4-BE49-F238E27FC236}">
              <a16:creationId xmlns:a16="http://schemas.microsoft.com/office/drawing/2014/main" id="{00000000-0008-0000-01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90575" y="3438525"/>
          <a:ext cx="1323975" cy="2571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161925</xdr:colOff>
      <xdr:row>19</xdr:row>
      <xdr:rowOff>19050</xdr:rowOff>
    </xdr:from>
    <xdr:to>
      <xdr:col>3</xdr:col>
      <xdr:colOff>419100</xdr:colOff>
      <xdr:row>20</xdr:row>
      <xdr:rowOff>9525</xdr:rowOff>
    </xdr:to>
    <xdr:pic>
      <xdr:nvPicPr>
        <xdr:cNvPr id="2116" name="Picture 68">
          <a:extLst>
            <a:ext uri="{FF2B5EF4-FFF2-40B4-BE49-F238E27FC236}">
              <a16:creationId xmlns:a16="http://schemas.microsoft.com/office/drawing/2014/main" id="{00000000-0008-0000-01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19150" y="4114800"/>
          <a:ext cx="1571625" cy="2286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133350</xdr:colOff>
      <xdr:row>21</xdr:row>
      <xdr:rowOff>209550</xdr:rowOff>
    </xdr:from>
    <xdr:to>
      <xdr:col>3</xdr:col>
      <xdr:colOff>295275</xdr:colOff>
      <xdr:row>23</xdr:row>
      <xdr:rowOff>95250</xdr:rowOff>
    </xdr:to>
    <xdr:pic>
      <xdr:nvPicPr>
        <xdr:cNvPr id="2115" name="Picture 67">
          <a:extLst>
            <a:ext uri="{FF2B5EF4-FFF2-40B4-BE49-F238E27FC236}">
              <a16:creationId xmlns:a16="http://schemas.microsoft.com/office/drawing/2014/main" id="{00000000-0008-0000-01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90575" y="4733925"/>
          <a:ext cx="1476375" cy="3619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161925</xdr:colOff>
      <xdr:row>25</xdr:row>
      <xdr:rowOff>28575</xdr:rowOff>
    </xdr:from>
    <xdr:to>
      <xdr:col>3</xdr:col>
      <xdr:colOff>419100</xdr:colOff>
      <xdr:row>26</xdr:row>
      <xdr:rowOff>19050</xdr:rowOff>
    </xdr:to>
    <xdr:pic>
      <xdr:nvPicPr>
        <xdr:cNvPr id="2114" name="Picture 66">
          <a:extLst>
            <a:ext uri="{FF2B5EF4-FFF2-40B4-BE49-F238E27FC236}">
              <a16:creationId xmlns:a16="http://schemas.microsoft.com/office/drawing/2014/main" id="{00000000-0008-0000-01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19150" y="5457825"/>
          <a:ext cx="1571625" cy="2286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142875</xdr:colOff>
      <xdr:row>28</xdr:row>
      <xdr:rowOff>66675</xdr:rowOff>
    </xdr:from>
    <xdr:to>
      <xdr:col>3</xdr:col>
      <xdr:colOff>428625</xdr:colOff>
      <xdr:row>29</xdr:row>
      <xdr:rowOff>57150</xdr:rowOff>
    </xdr:to>
    <xdr:pic>
      <xdr:nvPicPr>
        <xdr:cNvPr id="2113" name="Picture 65">
          <a:extLst>
            <a:ext uri="{FF2B5EF4-FFF2-40B4-BE49-F238E27FC236}">
              <a16:creationId xmlns:a16="http://schemas.microsoft.com/office/drawing/2014/main" id="{00000000-0008-0000-01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00100" y="6162675"/>
          <a:ext cx="1600200" cy="2286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247650</xdr:colOff>
      <xdr:row>31</xdr:row>
      <xdr:rowOff>38100</xdr:rowOff>
    </xdr:from>
    <xdr:to>
      <xdr:col>5</xdr:col>
      <xdr:colOff>285750</xdr:colOff>
      <xdr:row>32</xdr:row>
      <xdr:rowOff>47625</xdr:rowOff>
    </xdr:to>
    <xdr:pic>
      <xdr:nvPicPr>
        <xdr:cNvPr id="2112" name="Picture 64">
          <a:extLst>
            <a:ext uri="{FF2B5EF4-FFF2-40B4-BE49-F238E27FC236}">
              <a16:creationId xmlns:a16="http://schemas.microsoft.com/office/drawing/2014/main" id="{00000000-0008-0000-01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04875" y="6800850"/>
          <a:ext cx="2667000" cy="2476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257175</xdr:colOff>
      <xdr:row>34</xdr:row>
      <xdr:rowOff>57150</xdr:rowOff>
    </xdr:from>
    <xdr:to>
      <xdr:col>5</xdr:col>
      <xdr:colOff>361950</xdr:colOff>
      <xdr:row>35</xdr:row>
      <xdr:rowOff>66675</xdr:rowOff>
    </xdr:to>
    <xdr:pic>
      <xdr:nvPicPr>
        <xdr:cNvPr id="2111" name="Picture 63">
          <a:extLst>
            <a:ext uri="{FF2B5EF4-FFF2-40B4-BE49-F238E27FC236}">
              <a16:creationId xmlns:a16="http://schemas.microsoft.com/office/drawing/2014/main" id="{00000000-0008-0000-01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14400" y="7486650"/>
          <a:ext cx="2733675" cy="2476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209550</xdr:colOff>
      <xdr:row>36</xdr:row>
      <xdr:rowOff>180975</xdr:rowOff>
    </xdr:from>
    <xdr:to>
      <xdr:col>3</xdr:col>
      <xdr:colOff>133350</xdr:colOff>
      <xdr:row>38</xdr:row>
      <xdr:rowOff>66675</xdr:rowOff>
    </xdr:to>
    <xdr:pic>
      <xdr:nvPicPr>
        <xdr:cNvPr id="2110" name="Picture 62">
          <a:extLst>
            <a:ext uri="{FF2B5EF4-FFF2-40B4-BE49-F238E27FC236}">
              <a16:creationId xmlns:a16="http://schemas.microsoft.com/office/drawing/2014/main" id="{00000000-0008-0000-01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66775" y="8039100"/>
          <a:ext cx="1238250" cy="3619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409575</xdr:colOff>
      <xdr:row>40</xdr:row>
      <xdr:rowOff>190500</xdr:rowOff>
    </xdr:from>
    <xdr:to>
      <xdr:col>3</xdr:col>
      <xdr:colOff>361950</xdr:colOff>
      <xdr:row>42</xdr:row>
      <xdr:rowOff>76200</xdr:rowOff>
    </xdr:to>
    <xdr:pic>
      <xdr:nvPicPr>
        <xdr:cNvPr id="2109" name="Picture 61">
          <a:extLst>
            <a:ext uri="{FF2B5EF4-FFF2-40B4-BE49-F238E27FC236}">
              <a16:creationId xmlns:a16="http://schemas.microsoft.com/office/drawing/2014/main" id="{00000000-0008-0000-01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66800" y="8953500"/>
          <a:ext cx="1266825" cy="3619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342900</xdr:colOff>
      <xdr:row>43</xdr:row>
      <xdr:rowOff>0</xdr:rowOff>
    </xdr:from>
    <xdr:to>
      <xdr:col>3</xdr:col>
      <xdr:colOff>514350</xdr:colOff>
      <xdr:row>44</xdr:row>
      <xdr:rowOff>9525</xdr:rowOff>
    </xdr:to>
    <xdr:pic>
      <xdr:nvPicPr>
        <xdr:cNvPr id="2108" name="Picture 60">
          <a:extLst>
            <a:ext uri="{FF2B5EF4-FFF2-40B4-BE49-F238E27FC236}">
              <a16:creationId xmlns:a16="http://schemas.microsoft.com/office/drawing/2014/main" id="{00000000-0008-0000-01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00125" y="9477375"/>
          <a:ext cx="1485900" cy="2476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352425</xdr:colOff>
      <xdr:row>45</xdr:row>
      <xdr:rowOff>0</xdr:rowOff>
    </xdr:from>
    <xdr:to>
      <xdr:col>3</xdr:col>
      <xdr:colOff>571500</xdr:colOff>
      <xdr:row>46</xdr:row>
      <xdr:rowOff>9525</xdr:rowOff>
    </xdr:to>
    <xdr:pic>
      <xdr:nvPicPr>
        <xdr:cNvPr id="2107" name="Picture 59">
          <a:extLst>
            <a:ext uri="{FF2B5EF4-FFF2-40B4-BE49-F238E27FC236}">
              <a16:creationId xmlns:a16="http://schemas.microsoft.com/office/drawing/2014/main" id="{00000000-0008-0000-01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09650" y="10144125"/>
          <a:ext cx="1533525" cy="2476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333375</xdr:colOff>
      <xdr:row>46</xdr:row>
      <xdr:rowOff>133350</xdr:rowOff>
    </xdr:from>
    <xdr:to>
      <xdr:col>5</xdr:col>
      <xdr:colOff>314325</xdr:colOff>
      <xdr:row>48</xdr:row>
      <xdr:rowOff>114300</xdr:rowOff>
    </xdr:to>
    <xdr:pic>
      <xdr:nvPicPr>
        <xdr:cNvPr id="2106" name="Picture 58">
          <a:extLst>
            <a:ext uri="{FF2B5EF4-FFF2-40B4-BE49-F238E27FC236}">
              <a16:creationId xmlns:a16="http://schemas.microsoft.com/office/drawing/2014/main" id="{00000000-0008-0000-01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90600" y="10277475"/>
          <a:ext cx="2609850" cy="409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342900</xdr:colOff>
      <xdr:row>48</xdr:row>
      <xdr:rowOff>133350</xdr:rowOff>
    </xdr:from>
    <xdr:to>
      <xdr:col>3</xdr:col>
      <xdr:colOff>485775</xdr:colOff>
      <xdr:row>50</xdr:row>
      <xdr:rowOff>114300</xdr:rowOff>
    </xdr:to>
    <xdr:pic>
      <xdr:nvPicPr>
        <xdr:cNvPr id="2105" name="Picture 57">
          <a:extLst>
            <a:ext uri="{FF2B5EF4-FFF2-40B4-BE49-F238E27FC236}">
              <a16:creationId xmlns:a16="http://schemas.microsoft.com/office/drawing/2014/main" id="{00000000-0008-0000-01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00125" y="10706100"/>
          <a:ext cx="1457325" cy="409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323850</xdr:colOff>
      <xdr:row>50</xdr:row>
      <xdr:rowOff>114300</xdr:rowOff>
    </xdr:from>
    <xdr:to>
      <xdr:col>2</xdr:col>
      <xdr:colOff>561975</xdr:colOff>
      <xdr:row>52</xdr:row>
      <xdr:rowOff>95250</xdr:rowOff>
    </xdr:to>
    <xdr:pic>
      <xdr:nvPicPr>
        <xdr:cNvPr id="2104" name="Picture 56">
          <a:extLst>
            <a:ext uri="{FF2B5EF4-FFF2-40B4-BE49-F238E27FC236}">
              <a16:creationId xmlns:a16="http://schemas.microsoft.com/office/drawing/2014/main" id="{00000000-0008-0000-01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81075" y="11115675"/>
          <a:ext cx="895350" cy="409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361950</xdr:colOff>
      <xdr:row>52</xdr:row>
      <xdr:rowOff>123825</xdr:rowOff>
    </xdr:from>
    <xdr:to>
      <xdr:col>2</xdr:col>
      <xdr:colOff>533400</xdr:colOff>
      <xdr:row>54</xdr:row>
      <xdr:rowOff>123825</xdr:rowOff>
    </xdr:to>
    <xdr:pic>
      <xdr:nvPicPr>
        <xdr:cNvPr id="2162" name="Picture 114">
          <a:extLst>
            <a:ext uri="{FF2B5EF4-FFF2-40B4-BE49-F238E27FC236}">
              <a16:creationId xmlns:a16="http://schemas.microsoft.com/office/drawing/2014/main" id="{00000000-0008-0000-01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19175" y="11553825"/>
          <a:ext cx="828675" cy="4286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607140</xdr:colOff>
      <xdr:row>30</xdr:row>
      <xdr:rowOff>189799</xdr:rowOff>
    </xdr:from>
    <xdr:to>
      <xdr:col>12</xdr:col>
      <xdr:colOff>427846</xdr:colOff>
      <xdr:row>46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527766</xdr:colOff>
      <xdr:row>31</xdr:row>
      <xdr:rowOff>11906</xdr:rowOff>
    </xdr:from>
    <xdr:to>
      <xdr:col>19</xdr:col>
      <xdr:colOff>202326</xdr:colOff>
      <xdr:row>46</xdr:row>
      <xdr:rowOff>11906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316018</xdr:colOff>
      <xdr:row>31</xdr:row>
      <xdr:rowOff>7235</xdr:rowOff>
    </xdr:from>
    <xdr:to>
      <xdr:col>26</xdr:col>
      <xdr:colOff>464264</xdr:colOff>
      <xdr:row>46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7859</xdr:colOff>
      <xdr:row>30</xdr:row>
      <xdr:rowOff>185209</xdr:rowOff>
    </xdr:from>
    <xdr:to>
      <xdr:col>34</xdr:col>
      <xdr:colOff>91203</xdr:colOff>
      <xdr:row>46</xdr:row>
      <xdr:rowOff>23813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31</xdr:row>
      <xdr:rowOff>119062</xdr:rowOff>
    </xdr:from>
    <xdr:to>
      <xdr:col>6</xdr:col>
      <xdr:colOff>369096</xdr:colOff>
      <xdr:row>45</xdr:row>
      <xdr:rowOff>31751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pSpPr/>
      </xdr:nvGrpSpPr>
      <xdr:grpSpPr>
        <a:xfrm>
          <a:off x="47625" y="6298406"/>
          <a:ext cx="5012534" cy="2413001"/>
          <a:chOff x="15290272" y="183884"/>
          <a:chExt cx="4702971" cy="2579689"/>
        </a:xfrm>
      </xdr:grpSpPr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6942594" y="734220"/>
            <a:ext cx="1352020" cy="27648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CA" sz="1100"/>
              <a:t>gas Phase , Vtg (bbl)</a:t>
            </a:r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6999745" y="1955536"/>
            <a:ext cx="1478755" cy="26987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CA" sz="1100"/>
              <a:t>Liquid Phase , Vto(bbl) (bbl)</a:t>
            </a:r>
          </a:p>
        </xdr:txBody>
      </xdr:sp>
      <xdr:grpSp>
        <xdr:nvGrpSpPr>
          <xdr:cNvPr id="28" name="Group 22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GrpSpPr/>
        </xdr:nvGrpSpPr>
        <xdr:grpSpPr>
          <a:xfrm>
            <a:off x="15290272" y="183884"/>
            <a:ext cx="1656555" cy="2579689"/>
            <a:chOff x="15290272" y="183884"/>
            <a:chExt cx="1656555" cy="2579689"/>
          </a:xfrm>
        </xdr:grpSpPr>
        <xdr:sp macro="" textlink="">
          <xdr:nvSpPr>
            <xdr:cNvPr id="30" name="Can 29">
              <a:extLst>
                <a:ext uri="{FF2B5EF4-FFF2-40B4-BE49-F238E27FC236}">
                  <a16:creationId xmlns:a16="http://schemas.microsoft.com/office/drawing/2014/main" id="{00000000-0008-0000-0200-00001E000000}"/>
                </a:ext>
              </a:extLst>
            </xdr:cNvPr>
            <xdr:cNvSpPr/>
          </xdr:nvSpPr>
          <xdr:spPr>
            <a:xfrm>
              <a:off x="15290272" y="1829594"/>
              <a:ext cx="1309687" cy="933979"/>
            </a:xfrm>
            <a:prstGeom prst="can">
              <a:avLst>
                <a:gd name="adj" fmla="val 26275"/>
              </a:avLst>
            </a:prstGeom>
            <a:solidFill>
              <a:schemeClr val="bg1">
                <a:lumMod val="65000"/>
              </a:schemeClr>
            </a:solidFill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en-CA" sz="1100"/>
            </a:p>
          </xdr:txBody>
        </xdr:sp>
        <xdr:sp macro="" textlink="">
          <xdr:nvSpPr>
            <xdr:cNvPr id="31" name="Can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SpPr/>
          </xdr:nvSpPr>
          <xdr:spPr>
            <a:xfrm>
              <a:off x="15294506" y="1447532"/>
              <a:ext cx="1309687" cy="599019"/>
            </a:xfrm>
            <a:prstGeom prst="can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en-CA" sz="1100"/>
            </a:p>
          </xdr:txBody>
        </xdr:sp>
        <xdr:sp macro="" textlink="">
          <xdr:nvSpPr>
            <xdr:cNvPr id="32" name="Can 31"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:cNvPr>
            <xdr:cNvSpPr/>
          </xdr:nvSpPr>
          <xdr:spPr>
            <a:xfrm>
              <a:off x="15300854" y="1074208"/>
              <a:ext cx="1309687" cy="474927"/>
            </a:xfrm>
            <a:prstGeom prst="can">
              <a:avLst>
                <a:gd name="adj" fmla="val 37535"/>
              </a:avLst>
            </a:prstGeom>
            <a:solidFill>
              <a:schemeClr val="tx2">
                <a:lumMod val="40000"/>
                <a:lumOff val="60000"/>
              </a:schemeClr>
            </a:solidFill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en-CA" sz="1100"/>
            </a:p>
          </xdr:txBody>
        </xdr:sp>
        <xdr:sp macro="" textlink="">
          <xdr:nvSpPr>
            <xdr:cNvPr id="33" name="Can 32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SpPr/>
          </xdr:nvSpPr>
          <xdr:spPr>
            <a:xfrm>
              <a:off x="15300855" y="183884"/>
              <a:ext cx="1309687" cy="1025261"/>
            </a:xfrm>
            <a:prstGeom prst="can">
              <a:avLst>
                <a:gd name="adj" fmla="val 18878"/>
              </a:avLst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en-CA" sz="1100"/>
            </a:p>
          </xdr:txBody>
        </xdr:sp>
        <xdr:sp macro="" textlink="">
          <xdr:nvSpPr>
            <xdr:cNvPr id="34" name="Right Brace 33">
              <a:extLst>
                <a:ext uri="{FF2B5EF4-FFF2-40B4-BE49-F238E27FC236}">
                  <a16:creationId xmlns:a16="http://schemas.microsoft.com/office/drawing/2014/main" id="{00000000-0008-0000-0200-000022000000}"/>
                </a:ext>
              </a:extLst>
            </xdr:cNvPr>
            <xdr:cNvSpPr/>
          </xdr:nvSpPr>
          <xdr:spPr>
            <a:xfrm>
              <a:off x="16667428" y="232833"/>
              <a:ext cx="275166" cy="1263386"/>
            </a:xfrm>
            <a:prstGeom prst="rightBrac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rtlCol="0" anchor="ctr"/>
            <a:lstStyle/>
            <a:p>
              <a:pPr algn="ctr"/>
              <a:endParaRPr lang="en-CA" sz="1100"/>
            </a:p>
          </xdr:txBody>
        </xdr:sp>
        <xdr:sp macro="" textlink="">
          <xdr:nvSpPr>
            <xdr:cNvPr id="35" name="Right Brace 34">
              <a:extLst>
                <a:ext uri="{FF2B5EF4-FFF2-40B4-BE49-F238E27FC236}">
                  <a16:creationId xmlns:a16="http://schemas.microsoft.com/office/drawing/2014/main" id="{00000000-0008-0000-0200-000023000000}"/>
                </a:ext>
              </a:extLst>
            </xdr:cNvPr>
            <xdr:cNvSpPr/>
          </xdr:nvSpPr>
          <xdr:spPr>
            <a:xfrm>
              <a:off x="16671661" y="1532202"/>
              <a:ext cx="275166" cy="1113631"/>
            </a:xfrm>
            <a:prstGeom prst="rightBrac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rtlCol="0" anchor="ctr"/>
            <a:lstStyle/>
            <a:p>
              <a:pPr algn="ctr"/>
              <a:endParaRPr lang="en-CA" sz="1100"/>
            </a:p>
          </xdr:txBody>
        </xdr:sp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200-000024000000}"/>
                </a:ext>
              </a:extLst>
            </xdr:cNvPr>
            <xdr:cNvSpPr txBox="1"/>
          </xdr:nvSpPr>
          <xdr:spPr>
            <a:xfrm>
              <a:off x="15495321" y="550334"/>
              <a:ext cx="956469" cy="2579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CA" sz="1100"/>
                <a:t>Gfg , MMscf</a:t>
              </a:r>
            </a:p>
          </xdr:txBody>
        </xdr:sp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200-000025000000}"/>
                </a:ext>
              </a:extLst>
            </xdr:cNvPr>
            <xdr:cNvSpPr txBox="1"/>
          </xdr:nvSpPr>
          <xdr:spPr>
            <a:xfrm>
              <a:off x="15552471" y="1696244"/>
              <a:ext cx="956469" cy="25929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CA" sz="1100"/>
                <a:t>Gfo , MMscf</a:t>
              </a:r>
            </a:p>
          </xdr:txBody>
        </xdr:sp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0000000-0008-0000-0200-000026000000}"/>
                </a:ext>
              </a:extLst>
            </xdr:cNvPr>
            <xdr:cNvSpPr txBox="1"/>
          </xdr:nvSpPr>
          <xdr:spPr>
            <a:xfrm>
              <a:off x="15535537" y="2197893"/>
              <a:ext cx="956469" cy="26590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CA" sz="1100"/>
                <a:t>Nfo , STB</a:t>
              </a:r>
            </a:p>
          </xdr:txBody>
        </xdr:sp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00000000-0008-0000-0200-000027000000}"/>
                </a:ext>
              </a:extLst>
            </xdr:cNvPr>
            <xdr:cNvSpPr txBox="1"/>
          </xdr:nvSpPr>
          <xdr:spPr>
            <a:xfrm>
              <a:off x="15548239" y="1236928"/>
              <a:ext cx="956469" cy="25929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CA" sz="1100"/>
                <a:t>Nfg , STB</a:t>
              </a:r>
            </a:p>
          </xdr:txBody>
        </xdr:sp>
      </xdr:grp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8478504" y="464348"/>
            <a:ext cx="1514739" cy="189574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CA" sz="1600" b="1"/>
              <a:t>Rv  = Nfg / Gfg  </a:t>
            </a:r>
          </a:p>
          <a:p>
            <a:endParaRPr lang="en-CA" sz="1600" b="1"/>
          </a:p>
          <a:p>
            <a:r>
              <a:rPr lang="en-CA" sz="1600" b="1"/>
              <a:t>Rs  =  Gfo / Nfo</a:t>
            </a:r>
          </a:p>
          <a:p>
            <a:endParaRPr lang="en-CA" sz="1600" b="1"/>
          </a:p>
          <a:p>
            <a:r>
              <a:rPr lang="en-CA" sz="1600" b="1"/>
              <a:t>Bo  = Vto</a:t>
            </a:r>
            <a:r>
              <a:rPr lang="en-CA" sz="1600" b="1" baseline="0"/>
              <a:t> / Nfo</a:t>
            </a:r>
          </a:p>
          <a:p>
            <a:endParaRPr lang="en-CA" sz="1600" b="1" baseline="0"/>
          </a:p>
          <a:p>
            <a:r>
              <a:rPr lang="en-CA" sz="1600" b="1" baseline="0"/>
              <a:t>Bg  =  Vtg / Gfg</a:t>
            </a:r>
            <a:endParaRPr lang="en-CA" sz="16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3"/>
  <sheetViews>
    <sheetView view="pageLayout" zoomScaleNormal="100" workbookViewId="0">
      <selection activeCell="D22" sqref="D22"/>
    </sheetView>
  </sheetViews>
  <sheetFormatPr defaultRowHeight="14.25" x14ac:dyDescent="0.45"/>
  <cols>
    <col min="1" max="1" width="7.1328125" customWidth="1"/>
    <col min="2" max="2" width="15.265625" customWidth="1"/>
    <col min="3" max="3" width="42" customWidth="1"/>
    <col min="4" max="4" width="22" customWidth="1"/>
  </cols>
  <sheetData>
    <row r="1" spans="2:4" ht="14.65" thickBot="1" x14ac:dyDescent="0.5"/>
    <row r="2" spans="2:4" ht="21.75" customHeight="1" thickBot="1" x14ac:dyDescent="0.5">
      <c r="B2" s="47" t="s">
        <v>85</v>
      </c>
      <c r="C2" s="48" t="s">
        <v>86</v>
      </c>
      <c r="D2" s="48" t="s">
        <v>87</v>
      </c>
    </row>
    <row r="3" spans="2:4" ht="14.65" thickBot="1" x14ac:dyDescent="0.5">
      <c r="B3" s="49"/>
      <c r="C3" s="50" t="s">
        <v>88</v>
      </c>
      <c r="D3" s="50" t="s">
        <v>33</v>
      </c>
    </row>
    <row r="4" spans="2:4" ht="14.65" thickBot="1" x14ac:dyDescent="0.5">
      <c r="B4" s="49"/>
      <c r="C4" s="50" t="s">
        <v>89</v>
      </c>
      <c r="D4" s="50" t="s">
        <v>32</v>
      </c>
    </row>
    <row r="5" spans="2:4" ht="14.65" thickBot="1" x14ac:dyDescent="0.5">
      <c r="B5" s="49"/>
      <c r="C5" s="50" t="s">
        <v>90</v>
      </c>
      <c r="D5" s="50" t="s">
        <v>3</v>
      </c>
    </row>
    <row r="6" spans="2:4" ht="14.65" thickBot="1" x14ac:dyDescent="0.5">
      <c r="B6" s="49"/>
      <c r="C6" s="50" t="s">
        <v>91</v>
      </c>
      <c r="D6" s="50" t="s">
        <v>3</v>
      </c>
    </row>
    <row r="7" spans="2:4" ht="14.65" thickBot="1" x14ac:dyDescent="0.5">
      <c r="B7" s="49"/>
      <c r="C7" s="50" t="s">
        <v>92</v>
      </c>
      <c r="D7" s="50" t="s">
        <v>3</v>
      </c>
    </row>
    <row r="8" spans="2:4" ht="14.65" thickBot="1" x14ac:dyDescent="0.5">
      <c r="B8" s="49"/>
      <c r="C8" s="50" t="s">
        <v>93</v>
      </c>
      <c r="D8" s="50" t="s">
        <v>3</v>
      </c>
    </row>
    <row r="9" spans="2:4" ht="14.65" thickBot="1" x14ac:dyDescent="0.5">
      <c r="B9" s="49"/>
      <c r="C9" s="50" t="s">
        <v>94</v>
      </c>
      <c r="D9" s="50" t="s">
        <v>3</v>
      </c>
    </row>
    <row r="10" spans="2:4" ht="26.65" thickBot="1" x14ac:dyDescent="0.5">
      <c r="B10" s="49"/>
      <c r="C10" s="50" t="s">
        <v>95</v>
      </c>
      <c r="D10" s="50" t="s">
        <v>3</v>
      </c>
    </row>
    <row r="11" spans="2:4" ht="15.75" thickBot="1" x14ac:dyDescent="0.5">
      <c r="B11" s="49"/>
      <c r="C11" s="50" t="s">
        <v>118</v>
      </c>
      <c r="D11" s="50"/>
    </row>
    <row r="12" spans="2:4" ht="14.65" thickBot="1" x14ac:dyDescent="0.5">
      <c r="B12" s="49"/>
      <c r="C12" s="50" t="s">
        <v>96</v>
      </c>
      <c r="D12" s="50" t="s">
        <v>29</v>
      </c>
    </row>
    <row r="13" spans="2:4" ht="14.65" thickBot="1" x14ac:dyDescent="0.5">
      <c r="B13" s="49"/>
      <c r="C13" s="50" t="s">
        <v>97</v>
      </c>
      <c r="D13" s="50" t="s">
        <v>29</v>
      </c>
    </row>
    <row r="14" spans="2:4" ht="14.65" thickBot="1" x14ac:dyDescent="0.5">
      <c r="B14" s="49"/>
      <c r="C14" s="50" t="s">
        <v>98</v>
      </c>
      <c r="D14" s="50" t="s">
        <v>29</v>
      </c>
    </row>
    <row r="15" spans="2:4" ht="14.65" thickBot="1" x14ac:dyDescent="0.5">
      <c r="B15" s="49"/>
      <c r="C15" s="50" t="s">
        <v>99</v>
      </c>
      <c r="D15" s="50" t="s">
        <v>29</v>
      </c>
    </row>
    <row r="16" spans="2:4" ht="14.65" thickBot="1" x14ac:dyDescent="0.5">
      <c r="B16" s="49"/>
      <c r="C16" s="50" t="s">
        <v>100</v>
      </c>
      <c r="D16" s="50" t="s">
        <v>29</v>
      </c>
    </row>
    <row r="17" spans="2:4" ht="14.65" thickBot="1" x14ac:dyDescent="0.5">
      <c r="B17" s="49"/>
      <c r="C17" s="50" t="s">
        <v>101</v>
      </c>
      <c r="D17" s="50" t="s">
        <v>29</v>
      </c>
    </row>
    <row r="18" spans="2:4" ht="14.65" thickBot="1" x14ac:dyDescent="0.5">
      <c r="B18" s="49"/>
      <c r="C18" s="50" t="s">
        <v>102</v>
      </c>
      <c r="D18" s="50" t="s">
        <v>22</v>
      </c>
    </row>
    <row r="19" spans="2:4" ht="14.65" thickBot="1" x14ac:dyDescent="0.5">
      <c r="B19" s="49"/>
      <c r="C19" s="50" t="s">
        <v>103</v>
      </c>
      <c r="D19" s="50" t="s">
        <v>22</v>
      </c>
    </row>
    <row r="20" spans="2:4" ht="14.65" thickBot="1" x14ac:dyDescent="0.5">
      <c r="B20" s="49"/>
      <c r="C20" s="50" t="s">
        <v>104</v>
      </c>
      <c r="D20" s="50" t="s">
        <v>22</v>
      </c>
    </row>
    <row r="21" spans="2:4" ht="14.65" thickBot="1" x14ac:dyDescent="0.5">
      <c r="B21" s="49"/>
      <c r="C21" s="50" t="s">
        <v>105</v>
      </c>
      <c r="D21" s="50" t="s">
        <v>22</v>
      </c>
    </row>
    <row r="22" spans="2:4" ht="14.65" thickBot="1" x14ac:dyDescent="0.5">
      <c r="B22" s="49"/>
      <c r="C22" s="50" t="s">
        <v>0</v>
      </c>
      <c r="D22" s="50" t="s">
        <v>1</v>
      </c>
    </row>
    <row r="23" spans="2:4" ht="15" thickBot="1" x14ac:dyDescent="0.5">
      <c r="B23" s="49"/>
      <c r="C23" s="50" t="s">
        <v>106</v>
      </c>
      <c r="D23" s="50" t="s">
        <v>119</v>
      </c>
    </row>
    <row r="24" spans="2:4" ht="14.65" thickBot="1" x14ac:dyDescent="0.5">
      <c r="B24" s="49"/>
      <c r="C24" s="50" t="s">
        <v>107</v>
      </c>
      <c r="D24" s="50" t="s">
        <v>34</v>
      </c>
    </row>
    <row r="25" spans="2:4" ht="14.65" thickBot="1" x14ac:dyDescent="0.5">
      <c r="B25" s="49"/>
      <c r="C25" s="50" t="s">
        <v>108</v>
      </c>
      <c r="D25" s="50" t="s">
        <v>35</v>
      </c>
    </row>
    <row r="26" spans="2:4" ht="15" thickBot="1" x14ac:dyDescent="0.5">
      <c r="B26" s="49"/>
      <c r="C26" s="50" t="s">
        <v>109</v>
      </c>
      <c r="D26" s="51" t="s">
        <v>120</v>
      </c>
    </row>
    <row r="27" spans="2:4" ht="14.65" thickBot="1" x14ac:dyDescent="0.5">
      <c r="B27" s="49"/>
      <c r="C27" s="50" t="s">
        <v>110</v>
      </c>
      <c r="D27" s="50" t="s">
        <v>111</v>
      </c>
    </row>
    <row r="28" spans="2:4" ht="14.65" thickBot="1" x14ac:dyDescent="0.5">
      <c r="B28" s="49"/>
      <c r="C28" s="50" t="s">
        <v>112</v>
      </c>
      <c r="D28" s="50" t="s">
        <v>111</v>
      </c>
    </row>
    <row r="29" spans="2:4" ht="14.65" thickBot="1" x14ac:dyDescent="0.5">
      <c r="B29" s="49"/>
      <c r="C29" s="50" t="s">
        <v>113</v>
      </c>
      <c r="D29" s="50" t="s">
        <v>111</v>
      </c>
    </row>
    <row r="30" spans="2:4" ht="14.65" thickBot="1" x14ac:dyDescent="0.5">
      <c r="B30" s="49"/>
      <c r="C30" s="50" t="s">
        <v>114</v>
      </c>
      <c r="D30" s="50" t="s">
        <v>111</v>
      </c>
    </row>
    <row r="31" spans="2:4" ht="14.65" thickBot="1" x14ac:dyDescent="0.5">
      <c r="B31" s="49"/>
      <c r="C31" s="50" t="s">
        <v>115</v>
      </c>
      <c r="D31" s="50"/>
    </row>
    <row r="32" spans="2:4" ht="14.65" thickBot="1" x14ac:dyDescent="0.5">
      <c r="B32" s="49"/>
      <c r="C32" s="50" t="s">
        <v>116</v>
      </c>
      <c r="D32" s="50"/>
    </row>
    <row r="33" spans="2:4" ht="15" thickBot="1" x14ac:dyDescent="0.5">
      <c r="B33" s="49"/>
      <c r="C33" s="50" t="s">
        <v>117</v>
      </c>
      <c r="D33" s="50" t="s">
        <v>121</v>
      </c>
    </row>
  </sheetData>
  <pageMargins left="0.7" right="0.7" top="0.75" bottom="0.75" header="0.3" footer="0.3"/>
  <pageSetup orientation="portrait" r:id="rId1"/>
  <headerFooter>
    <oddHeader>&amp;C&amp;"-,Bold"&amp;16Modified Black Oil PVT properties of Gas Condensate Systems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4"/>
  <sheetViews>
    <sheetView view="pageLayout" topLeftCell="A41" zoomScaleNormal="100" workbookViewId="0">
      <selection activeCell="A58" sqref="A58"/>
    </sheetView>
  </sheetViews>
  <sheetFormatPr defaultRowHeight="14.25" x14ac:dyDescent="0.45"/>
  <cols>
    <col min="10" max="10" width="15.265625" customWidth="1"/>
    <col min="11" max="11" width="45.86328125" customWidth="1"/>
    <col min="12" max="12" width="22" customWidth="1"/>
  </cols>
  <sheetData>
    <row r="1" spans="1:9" x14ac:dyDescent="0.45">
      <c r="A1" s="44"/>
      <c r="B1" s="44"/>
      <c r="C1" s="44"/>
      <c r="D1" s="44"/>
      <c r="E1" s="44"/>
      <c r="F1" s="44"/>
      <c r="G1" s="44"/>
      <c r="H1" s="44"/>
      <c r="I1" s="44"/>
    </row>
    <row r="2" spans="1:9" x14ac:dyDescent="0.45">
      <c r="A2" s="44"/>
      <c r="B2" s="44"/>
      <c r="C2" s="44"/>
      <c r="D2" s="44"/>
      <c r="E2" s="44"/>
      <c r="F2" s="44"/>
      <c r="G2" s="44"/>
      <c r="H2" s="44"/>
      <c r="I2" s="44"/>
    </row>
    <row r="3" spans="1:9" x14ac:dyDescent="0.45">
      <c r="A3" s="44"/>
      <c r="B3" s="44"/>
      <c r="C3" s="44"/>
      <c r="D3" s="44"/>
      <c r="E3" s="44"/>
      <c r="F3" s="44"/>
      <c r="G3" s="44"/>
      <c r="H3" s="44"/>
      <c r="I3" s="44"/>
    </row>
    <row r="4" spans="1:9" x14ac:dyDescent="0.45">
      <c r="A4" s="44"/>
      <c r="B4" s="44"/>
      <c r="C4" s="44"/>
      <c r="D4" s="44"/>
      <c r="E4" s="44"/>
      <c r="F4" s="44"/>
      <c r="G4" s="44"/>
      <c r="H4" s="44"/>
      <c r="I4" s="44"/>
    </row>
    <row r="5" spans="1:9" ht="18" x14ac:dyDescent="0.55000000000000004">
      <c r="A5" s="45" t="s">
        <v>66</v>
      </c>
      <c r="B5" s="44"/>
      <c r="C5" s="44"/>
      <c r="D5" s="44"/>
      <c r="E5" s="44"/>
      <c r="F5" s="44"/>
      <c r="G5" s="44"/>
      <c r="H5" s="44"/>
      <c r="I5" s="44"/>
    </row>
    <row r="6" spans="1:9" x14ac:dyDescent="0.45">
      <c r="A6" s="44"/>
      <c r="B6" s="44"/>
      <c r="C6" s="44"/>
      <c r="D6" s="44"/>
      <c r="E6" s="44"/>
      <c r="F6" s="44"/>
      <c r="G6" s="44"/>
      <c r="H6" s="44"/>
      <c r="I6" s="44"/>
    </row>
    <row r="7" spans="1:9" ht="18" x14ac:dyDescent="0.55000000000000004">
      <c r="A7" s="46"/>
      <c r="B7" s="44"/>
      <c r="C7" s="44"/>
      <c r="D7" s="44"/>
      <c r="E7" s="44"/>
      <c r="F7" s="44"/>
      <c r="G7" s="44"/>
      <c r="H7" s="44"/>
      <c r="I7" s="44"/>
    </row>
    <row r="8" spans="1:9" ht="18" x14ac:dyDescent="0.55000000000000004">
      <c r="A8" s="45" t="s">
        <v>67</v>
      </c>
      <c r="B8" s="44"/>
      <c r="C8" s="44"/>
      <c r="D8" s="44"/>
      <c r="E8" s="44"/>
      <c r="F8" s="44"/>
      <c r="G8" s="44"/>
      <c r="H8" s="44"/>
      <c r="I8" s="44"/>
    </row>
    <row r="9" spans="1:9" x14ac:dyDescent="0.45">
      <c r="A9" s="44"/>
      <c r="B9" s="44"/>
      <c r="C9" s="44"/>
      <c r="D9" s="44"/>
      <c r="E9" s="44"/>
      <c r="F9" s="44"/>
      <c r="G9" s="44"/>
      <c r="H9" s="44"/>
      <c r="I9" s="44"/>
    </row>
    <row r="10" spans="1:9" ht="18" x14ac:dyDescent="0.55000000000000004">
      <c r="A10" s="46"/>
      <c r="B10" s="44"/>
      <c r="C10" s="44"/>
      <c r="D10" s="44"/>
      <c r="E10" s="44"/>
      <c r="F10" s="44"/>
      <c r="G10" s="44"/>
      <c r="H10" s="44"/>
      <c r="I10" s="44"/>
    </row>
    <row r="11" spans="1:9" ht="18" x14ac:dyDescent="0.55000000000000004">
      <c r="A11" s="45" t="s">
        <v>68</v>
      </c>
      <c r="B11" s="44"/>
      <c r="C11" s="44"/>
      <c r="D11" s="44"/>
      <c r="E11" s="44"/>
      <c r="F11" s="44"/>
      <c r="G11" s="44"/>
      <c r="H11" s="44"/>
      <c r="I11" s="44"/>
    </row>
    <row r="12" spans="1:9" x14ac:dyDescent="0.45">
      <c r="A12" s="44"/>
      <c r="B12" s="44"/>
      <c r="C12" s="44"/>
      <c r="D12" s="44"/>
      <c r="E12" s="44"/>
      <c r="F12" s="44"/>
      <c r="G12" s="44"/>
      <c r="H12" s="44"/>
      <c r="I12" s="44"/>
    </row>
    <row r="13" spans="1:9" ht="18" x14ac:dyDescent="0.55000000000000004">
      <c r="A13" s="46"/>
      <c r="B13" s="44"/>
      <c r="C13" s="44"/>
      <c r="D13" s="44"/>
      <c r="E13" s="44"/>
      <c r="F13" s="44"/>
      <c r="G13" s="44"/>
      <c r="H13" s="44"/>
      <c r="I13" s="44"/>
    </row>
    <row r="14" spans="1:9" ht="18" x14ac:dyDescent="0.55000000000000004">
      <c r="A14" s="45" t="s">
        <v>69</v>
      </c>
      <c r="B14" s="44"/>
      <c r="C14" s="44"/>
      <c r="D14" s="44"/>
      <c r="E14" s="44"/>
      <c r="F14" s="44"/>
      <c r="G14" s="44"/>
      <c r="H14" s="44"/>
      <c r="I14" s="44"/>
    </row>
    <row r="15" spans="1:9" x14ac:dyDescent="0.45">
      <c r="A15" s="44"/>
      <c r="B15" s="44"/>
      <c r="C15" s="44"/>
      <c r="D15" s="44"/>
      <c r="E15" s="44"/>
      <c r="F15" s="44"/>
      <c r="G15" s="44"/>
      <c r="H15" s="44"/>
      <c r="I15" s="44"/>
    </row>
    <row r="16" spans="1:9" ht="18" x14ac:dyDescent="0.55000000000000004">
      <c r="A16" s="46"/>
      <c r="B16" s="44"/>
      <c r="C16" s="44"/>
      <c r="D16" s="44"/>
      <c r="E16" s="44"/>
      <c r="F16" s="44"/>
      <c r="G16" s="44"/>
      <c r="H16" s="44"/>
      <c r="I16" s="44"/>
    </row>
    <row r="17" spans="1:9" ht="18" x14ac:dyDescent="0.55000000000000004">
      <c r="A17" s="45" t="s">
        <v>70</v>
      </c>
      <c r="B17" s="44"/>
      <c r="C17" s="44"/>
      <c r="D17" s="44"/>
      <c r="E17" s="44"/>
      <c r="F17" s="44"/>
      <c r="G17" s="44"/>
      <c r="H17" s="44"/>
      <c r="I17" s="44"/>
    </row>
    <row r="18" spans="1:9" x14ac:dyDescent="0.45">
      <c r="A18" s="44"/>
      <c r="B18" s="44"/>
      <c r="C18" s="44"/>
      <c r="D18" s="44"/>
      <c r="E18" s="44"/>
      <c r="F18" s="44"/>
      <c r="G18" s="44"/>
      <c r="H18" s="44"/>
      <c r="I18" s="44"/>
    </row>
    <row r="19" spans="1:9" ht="18" x14ac:dyDescent="0.55000000000000004">
      <c r="A19" s="46"/>
      <c r="B19" s="44"/>
      <c r="C19" s="44"/>
      <c r="D19" s="44"/>
      <c r="E19" s="44"/>
      <c r="F19" s="44"/>
      <c r="G19" s="44"/>
      <c r="H19" s="44"/>
      <c r="I19" s="44"/>
    </row>
    <row r="20" spans="1:9" ht="18" x14ac:dyDescent="0.55000000000000004">
      <c r="A20" s="45" t="s">
        <v>71</v>
      </c>
      <c r="B20" s="44"/>
      <c r="C20" s="44"/>
      <c r="D20" s="44"/>
      <c r="E20" s="44"/>
      <c r="F20" s="44"/>
      <c r="G20" s="44"/>
      <c r="H20" s="44"/>
      <c r="I20" s="44"/>
    </row>
    <row r="21" spans="1:9" x14ac:dyDescent="0.45">
      <c r="A21" s="44"/>
      <c r="B21" s="44"/>
      <c r="C21" s="44"/>
      <c r="D21" s="44"/>
      <c r="E21" s="44"/>
      <c r="F21" s="44"/>
      <c r="G21" s="44"/>
      <c r="H21" s="44"/>
      <c r="I21" s="44"/>
    </row>
    <row r="22" spans="1:9" ht="18" x14ac:dyDescent="0.55000000000000004">
      <c r="A22" s="46"/>
      <c r="B22" s="44"/>
      <c r="C22" s="44"/>
      <c r="D22" s="44"/>
      <c r="E22" s="44"/>
      <c r="F22" s="44"/>
      <c r="G22" s="44"/>
      <c r="H22" s="44"/>
      <c r="I22" s="44"/>
    </row>
    <row r="23" spans="1:9" ht="18" x14ac:dyDescent="0.55000000000000004">
      <c r="A23" s="45" t="s">
        <v>72</v>
      </c>
      <c r="B23" s="44"/>
      <c r="C23" s="44"/>
      <c r="D23" s="44"/>
      <c r="E23" s="44"/>
      <c r="F23" s="44"/>
      <c r="G23" s="44"/>
      <c r="H23" s="44"/>
      <c r="I23" s="44"/>
    </row>
    <row r="24" spans="1:9" x14ac:dyDescent="0.45">
      <c r="A24" s="44"/>
      <c r="B24" s="44"/>
      <c r="C24" s="44"/>
      <c r="D24" s="44"/>
      <c r="E24" s="44"/>
      <c r="F24" s="44"/>
      <c r="G24" s="44"/>
      <c r="H24" s="44"/>
      <c r="I24" s="44"/>
    </row>
    <row r="25" spans="1:9" ht="18" x14ac:dyDescent="0.55000000000000004">
      <c r="A25" s="46"/>
      <c r="B25" s="44"/>
      <c r="C25" s="44"/>
      <c r="D25" s="44"/>
      <c r="E25" s="44"/>
      <c r="F25" s="44"/>
      <c r="G25" s="44"/>
      <c r="H25" s="44"/>
      <c r="I25" s="44"/>
    </row>
    <row r="26" spans="1:9" ht="18" x14ac:dyDescent="0.55000000000000004">
      <c r="A26" s="45" t="s">
        <v>73</v>
      </c>
      <c r="B26" s="44"/>
      <c r="C26" s="44"/>
      <c r="D26" s="44"/>
      <c r="E26" s="44"/>
      <c r="F26" s="44"/>
      <c r="G26" s="44"/>
      <c r="H26" s="44"/>
      <c r="I26" s="44"/>
    </row>
    <row r="27" spans="1:9" x14ac:dyDescent="0.45">
      <c r="A27" s="44"/>
      <c r="B27" s="44"/>
      <c r="C27" s="44"/>
      <c r="D27" s="44"/>
      <c r="E27" s="44"/>
      <c r="F27" s="44"/>
      <c r="G27" s="44"/>
      <c r="H27" s="44"/>
      <c r="I27" s="44"/>
    </row>
    <row r="28" spans="1:9" ht="18" x14ac:dyDescent="0.55000000000000004">
      <c r="A28" s="46"/>
      <c r="B28" s="44"/>
      <c r="C28" s="44"/>
      <c r="D28" s="44"/>
      <c r="E28" s="44"/>
      <c r="F28" s="44"/>
      <c r="G28" s="44"/>
      <c r="H28" s="44"/>
      <c r="I28" s="44"/>
    </row>
    <row r="29" spans="1:9" ht="18" x14ac:dyDescent="0.55000000000000004">
      <c r="A29" s="45" t="s">
        <v>74</v>
      </c>
      <c r="B29" s="44"/>
      <c r="C29" s="44"/>
      <c r="D29" s="44"/>
      <c r="E29" s="44"/>
      <c r="F29" s="44"/>
      <c r="G29" s="44"/>
      <c r="H29" s="44"/>
      <c r="I29" s="44"/>
    </row>
    <row r="30" spans="1:9" x14ac:dyDescent="0.45">
      <c r="A30" s="44"/>
      <c r="B30" s="44"/>
      <c r="C30" s="44"/>
      <c r="D30" s="44"/>
      <c r="E30" s="44"/>
      <c r="F30" s="44"/>
      <c r="G30" s="44"/>
      <c r="H30" s="44"/>
      <c r="I30" s="44"/>
    </row>
    <row r="31" spans="1:9" ht="18" x14ac:dyDescent="0.55000000000000004">
      <c r="A31" s="46"/>
      <c r="B31" s="44"/>
      <c r="C31" s="44"/>
      <c r="D31" s="44"/>
      <c r="E31" s="44"/>
      <c r="F31" s="44"/>
      <c r="G31" s="44"/>
      <c r="H31" s="44"/>
      <c r="I31" s="44"/>
    </row>
    <row r="32" spans="1:9" ht="18" x14ac:dyDescent="0.55000000000000004">
      <c r="A32" s="45" t="s">
        <v>75</v>
      </c>
      <c r="B32" s="44"/>
      <c r="C32" s="44"/>
      <c r="D32" s="44"/>
      <c r="E32" s="44"/>
      <c r="F32" s="44"/>
      <c r="G32" s="44"/>
      <c r="H32" s="44"/>
      <c r="I32" s="44"/>
    </row>
    <row r="33" spans="1:9" x14ac:dyDescent="0.45">
      <c r="A33" s="44"/>
      <c r="B33" s="44"/>
      <c r="C33" s="44"/>
      <c r="D33" s="44"/>
      <c r="E33" s="44"/>
      <c r="F33" s="44"/>
      <c r="G33" s="44"/>
      <c r="H33" s="44"/>
      <c r="I33" s="44"/>
    </row>
    <row r="34" spans="1:9" ht="18" x14ac:dyDescent="0.55000000000000004">
      <c r="A34" s="46"/>
      <c r="B34" s="44"/>
      <c r="C34" s="44"/>
      <c r="D34" s="44"/>
      <c r="E34" s="44"/>
      <c r="F34" s="44"/>
      <c r="G34" s="44"/>
      <c r="H34" s="44"/>
      <c r="I34" s="44"/>
    </row>
    <row r="35" spans="1:9" ht="18" x14ac:dyDescent="0.55000000000000004">
      <c r="A35" s="45" t="s">
        <v>76</v>
      </c>
      <c r="B35" s="44"/>
      <c r="C35" s="44"/>
      <c r="D35" s="44"/>
      <c r="E35" s="44"/>
      <c r="F35" s="44"/>
      <c r="G35" s="44"/>
      <c r="H35" s="44"/>
      <c r="I35" s="44"/>
    </row>
    <row r="36" spans="1:9" x14ac:dyDescent="0.45">
      <c r="A36" s="44"/>
      <c r="B36" s="44"/>
      <c r="C36" s="44"/>
      <c r="D36" s="44"/>
      <c r="E36" s="44"/>
      <c r="F36" s="44"/>
      <c r="G36" s="44"/>
      <c r="H36" s="44"/>
      <c r="I36" s="44"/>
    </row>
    <row r="37" spans="1:9" ht="18" x14ac:dyDescent="0.55000000000000004">
      <c r="A37" s="46"/>
      <c r="B37" s="44"/>
      <c r="C37" s="44"/>
      <c r="D37" s="44"/>
      <c r="E37" s="44"/>
      <c r="F37" s="44"/>
      <c r="G37" s="44"/>
      <c r="H37" s="44"/>
      <c r="I37" s="44"/>
    </row>
    <row r="38" spans="1:9" ht="18" x14ac:dyDescent="0.55000000000000004">
      <c r="A38" s="45" t="s">
        <v>77</v>
      </c>
      <c r="B38" s="44"/>
      <c r="C38" s="44"/>
      <c r="D38" s="44"/>
      <c r="E38" s="44"/>
      <c r="F38" s="44"/>
      <c r="G38" s="44"/>
      <c r="H38" s="44"/>
      <c r="I38" s="44"/>
    </row>
    <row r="39" spans="1:9" x14ac:dyDescent="0.45">
      <c r="A39" s="44"/>
      <c r="B39" s="44"/>
      <c r="C39" s="44"/>
      <c r="D39" s="44"/>
      <c r="E39" s="44"/>
      <c r="F39" s="44"/>
      <c r="G39" s="44"/>
      <c r="H39" s="44"/>
      <c r="I39" s="44"/>
    </row>
    <row r="40" spans="1:9" ht="18" x14ac:dyDescent="0.55000000000000004">
      <c r="A40" s="46"/>
      <c r="B40" s="44"/>
      <c r="C40" s="44"/>
      <c r="D40" s="44"/>
      <c r="E40" s="44"/>
      <c r="F40" s="44"/>
      <c r="G40" s="44"/>
      <c r="H40" s="44"/>
      <c r="I40" s="44"/>
    </row>
    <row r="41" spans="1:9" ht="18" x14ac:dyDescent="0.55000000000000004">
      <c r="A41" s="45"/>
      <c r="B41" s="44"/>
      <c r="C41" s="44"/>
      <c r="D41" s="44"/>
      <c r="E41" s="44"/>
      <c r="F41" s="44"/>
      <c r="G41" s="44"/>
      <c r="H41" s="44"/>
      <c r="I41" s="44"/>
    </row>
    <row r="42" spans="1:9" ht="18" x14ac:dyDescent="0.55000000000000004">
      <c r="A42" s="45" t="s">
        <v>78</v>
      </c>
      <c r="B42" s="44"/>
      <c r="C42" s="44"/>
      <c r="D42" s="44"/>
      <c r="E42" s="44"/>
      <c r="F42" s="44"/>
      <c r="G42" s="44"/>
      <c r="H42" s="44"/>
      <c r="I42" s="44"/>
    </row>
    <row r="43" spans="1:9" ht="18" x14ac:dyDescent="0.55000000000000004">
      <c r="A43" s="46"/>
      <c r="B43" s="44"/>
      <c r="C43" s="44"/>
      <c r="D43" s="44"/>
      <c r="E43" s="44"/>
      <c r="F43" s="44"/>
      <c r="G43" s="44"/>
      <c r="H43" s="44"/>
      <c r="I43" s="44"/>
    </row>
    <row r="44" spans="1:9" ht="18" x14ac:dyDescent="0.55000000000000004">
      <c r="A44" s="45" t="s">
        <v>79</v>
      </c>
      <c r="B44" s="44"/>
      <c r="C44" s="44"/>
      <c r="D44" s="44"/>
      <c r="E44" s="44"/>
      <c r="F44" s="44"/>
      <c r="G44" s="44"/>
      <c r="H44" s="44"/>
      <c r="I44" s="44"/>
    </row>
    <row r="45" spans="1:9" x14ac:dyDescent="0.45">
      <c r="A45" s="44"/>
      <c r="B45" s="44"/>
      <c r="C45" s="44"/>
      <c r="D45" s="44"/>
      <c r="E45" s="44"/>
      <c r="F45" s="44"/>
      <c r="G45" s="44"/>
      <c r="H45" s="44"/>
      <c r="I45" s="44"/>
    </row>
    <row r="46" spans="1:9" ht="18" x14ac:dyDescent="0.55000000000000004">
      <c r="A46" s="45" t="s">
        <v>80</v>
      </c>
      <c r="B46" s="44"/>
      <c r="C46" s="44"/>
      <c r="D46" s="44"/>
      <c r="E46" s="44"/>
      <c r="F46" s="44"/>
      <c r="G46" s="44"/>
      <c r="H46" s="44"/>
      <c r="I46" s="44"/>
    </row>
    <row r="47" spans="1:9" x14ac:dyDescent="0.45">
      <c r="A47" s="44"/>
      <c r="B47" s="44"/>
      <c r="C47" s="44"/>
      <c r="D47" s="44"/>
      <c r="E47" s="44"/>
      <c r="F47" s="44"/>
      <c r="G47" s="44"/>
      <c r="H47" s="44"/>
      <c r="I47" s="44"/>
    </row>
    <row r="48" spans="1:9" ht="18" x14ac:dyDescent="0.55000000000000004">
      <c r="A48" s="45" t="s">
        <v>81</v>
      </c>
      <c r="B48" s="44"/>
      <c r="C48" s="44"/>
      <c r="D48" s="44"/>
      <c r="E48" s="44"/>
      <c r="F48" s="44"/>
      <c r="G48" s="44"/>
      <c r="H48" s="44"/>
      <c r="I48" s="44"/>
    </row>
    <row r="49" spans="1:9" x14ac:dyDescent="0.45">
      <c r="A49" s="44"/>
      <c r="B49" s="44"/>
      <c r="C49" s="44"/>
      <c r="D49" s="44"/>
      <c r="E49" s="44"/>
      <c r="F49" s="44"/>
      <c r="G49" s="44"/>
      <c r="H49" s="44"/>
      <c r="I49" s="44"/>
    </row>
    <row r="50" spans="1:9" ht="18" x14ac:dyDescent="0.55000000000000004">
      <c r="A50" s="45" t="s">
        <v>82</v>
      </c>
      <c r="B50" s="44"/>
      <c r="C50" s="44"/>
      <c r="D50" s="44"/>
      <c r="E50" s="44"/>
      <c r="F50" s="44"/>
      <c r="G50" s="44"/>
      <c r="H50" s="44"/>
      <c r="I50" s="44"/>
    </row>
    <row r="51" spans="1:9" x14ac:dyDescent="0.45">
      <c r="A51" s="44"/>
      <c r="B51" s="44"/>
      <c r="C51" s="44"/>
      <c r="D51" s="44"/>
      <c r="E51" s="44"/>
      <c r="F51" s="44"/>
      <c r="G51" s="44"/>
      <c r="H51" s="44"/>
      <c r="I51" s="44"/>
    </row>
    <row r="52" spans="1:9" ht="18" x14ac:dyDescent="0.55000000000000004">
      <c r="A52" s="45" t="s">
        <v>83</v>
      </c>
      <c r="B52" s="44"/>
      <c r="C52" s="44"/>
      <c r="D52" s="44"/>
      <c r="E52" s="44"/>
      <c r="F52" s="44"/>
      <c r="G52" s="44"/>
      <c r="H52" s="44"/>
      <c r="I52" s="44"/>
    </row>
    <row r="53" spans="1:9" x14ac:dyDescent="0.45">
      <c r="A53" s="44"/>
      <c r="B53" s="44"/>
      <c r="C53" s="44"/>
      <c r="D53" s="44"/>
      <c r="E53" s="44"/>
      <c r="F53" s="44"/>
      <c r="G53" s="44"/>
      <c r="H53" s="44"/>
      <c r="I53" s="44"/>
    </row>
    <row r="54" spans="1:9" ht="18" x14ac:dyDescent="0.55000000000000004">
      <c r="A54" s="45" t="s">
        <v>84</v>
      </c>
      <c r="B54" s="44"/>
      <c r="C54" s="44"/>
      <c r="D54" s="44"/>
      <c r="E54" s="44"/>
      <c r="F54" s="44"/>
      <c r="G54" s="44"/>
      <c r="H54" s="44"/>
      <c r="I54" s="44"/>
    </row>
    <row r="55" spans="1:9" x14ac:dyDescent="0.45">
      <c r="A55" s="44"/>
      <c r="B55" s="44"/>
      <c r="C55" s="44"/>
      <c r="E55" s="44"/>
      <c r="F55" s="44"/>
      <c r="G55" s="44"/>
      <c r="H55" s="44"/>
      <c r="I55" s="44"/>
    </row>
    <row r="56" spans="1:9" x14ac:dyDescent="0.45">
      <c r="A56" s="44"/>
      <c r="B56" s="44"/>
      <c r="C56" s="44"/>
      <c r="D56" s="44"/>
      <c r="E56" s="44"/>
      <c r="F56" s="44"/>
      <c r="G56" s="44"/>
      <c r="H56" s="44"/>
      <c r="I56" s="44"/>
    </row>
    <row r="57" spans="1:9" x14ac:dyDescent="0.45">
      <c r="A57" s="44"/>
      <c r="B57" s="44"/>
      <c r="C57" s="44"/>
      <c r="D57" s="44"/>
      <c r="E57" s="44"/>
      <c r="F57" s="44"/>
      <c r="G57" s="44"/>
      <c r="H57" s="44"/>
      <c r="I57" s="44"/>
    </row>
    <row r="58" spans="1:9" x14ac:dyDescent="0.45">
      <c r="A58" s="44"/>
      <c r="B58" s="44"/>
      <c r="C58" s="44"/>
      <c r="D58" s="44"/>
      <c r="E58" s="44"/>
      <c r="F58" s="44"/>
      <c r="G58" s="44"/>
      <c r="H58" s="44"/>
      <c r="I58" s="44"/>
    </row>
    <row r="59" spans="1:9" x14ac:dyDescent="0.45">
      <c r="A59" s="44"/>
      <c r="B59" s="44"/>
      <c r="C59" s="44"/>
      <c r="D59" s="44"/>
      <c r="E59" s="44"/>
      <c r="F59" s="44"/>
      <c r="G59" s="44"/>
      <c r="H59" s="44"/>
      <c r="I59" s="44"/>
    </row>
    <row r="60" spans="1:9" x14ac:dyDescent="0.45">
      <c r="A60" s="44"/>
      <c r="B60" s="44"/>
      <c r="C60" s="44"/>
      <c r="D60" s="44"/>
      <c r="E60" s="44"/>
      <c r="F60" s="44"/>
      <c r="G60" s="44"/>
      <c r="H60" s="44"/>
      <c r="I60" s="44"/>
    </row>
    <row r="61" spans="1:9" x14ac:dyDescent="0.45">
      <c r="A61" s="44"/>
      <c r="B61" s="44"/>
      <c r="C61" s="44"/>
      <c r="D61" s="44"/>
      <c r="E61" s="44"/>
      <c r="F61" s="44"/>
      <c r="G61" s="44"/>
      <c r="H61" s="44"/>
      <c r="I61" s="44"/>
    </row>
    <row r="62" spans="1:9" x14ac:dyDescent="0.45">
      <c r="A62" s="44"/>
      <c r="B62" s="44"/>
      <c r="C62" s="44"/>
      <c r="D62" s="44"/>
      <c r="E62" s="44"/>
      <c r="F62" s="44"/>
      <c r="G62" s="44"/>
      <c r="H62" s="44"/>
      <c r="I62" s="44"/>
    </row>
    <row r="63" spans="1:9" x14ac:dyDescent="0.45">
      <c r="A63" s="44"/>
      <c r="B63" s="44"/>
      <c r="C63" s="44"/>
      <c r="D63" s="44"/>
      <c r="E63" s="44"/>
      <c r="F63" s="44"/>
      <c r="G63" s="44"/>
      <c r="H63" s="44"/>
      <c r="I63" s="44"/>
    </row>
    <row r="64" spans="1:9" x14ac:dyDescent="0.45">
      <c r="A64" s="44"/>
      <c r="B64" s="44"/>
      <c r="C64" s="44"/>
      <c r="D64" s="44"/>
      <c r="E64" s="44"/>
      <c r="F64" s="44"/>
      <c r="G64" s="44"/>
      <c r="H64" s="44"/>
      <c r="I64" s="44"/>
    </row>
    <row r="65" spans="1:9" x14ac:dyDescent="0.45">
      <c r="A65" s="44"/>
      <c r="B65" s="44"/>
      <c r="C65" s="44"/>
      <c r="D65" s="44"/>
      <c r="E65" s="44"/>
      <c r="F65" s="44"/>
      <c r="G65" s="44"/>
      <c r="H65" s="44"/>
      <c r="I65" s="44"/>
    </row>
    <row r="66" spans="1:9" x14ac:dyDescent="0.45">
      <c r="A66" s="44"/>
      <c r="B66" s="44"/>
      <c r="C66" s="44"/>
      <c r="D66" s="44"/>
      <c r="E66" s="44"/>
      <c r="F66" s="44"/>
      <c r="G66" s="44"/>
      <c r="I66" s="44"/>
    </row>
    <row r="67" spans="1:9" x14ac:dyDescent="0.45">
      <c r="A67" s="44"/>
      <c r="B67" s="44"/>
      <c r="C67" s="44"/>
      <c r="D67" s="44"/>
      <c r="E67" s="44"/>
      <c r="F67" s="44"/>
      <c r="G67" s="44"/>
      <c r="H67" s="44"/>
      <c r="I67" s="44"/>
    </row>
    <row r="68" spans="1:9" x14ac:dyDescent="0.45">
      <c r="A68" s="44"/>
      <c r="B68" s="44"/>
      <c r="C68" s="44"/>
      <c r="D68" s="44"/>
      <c r="E68" s="44"/>
      <c r="F68" s="44"/>
      <c r="G68" s="44"/>
      <c r="H68" s="44"/>
      <c r="I68" s="44"/>
    </row>
    <row r="69" spans="1:9" x14ac:dyDescent="0.45">
      <c r="A69" s="44"/>
      <c r="B69" s="44"/>
      <c r="C69" s="44"/>
      <c r="D69" s="44"/>
      <c r="E69" s="44"/>
      <c r="F69" s="44"/>
      <c r="G69" s="44"/>
      <c r="H69" s="44"/>
      <c r="I69" s="44"/>
    </row>
    <row r="70" spans="1:9" x14ac:dyDescent="0.45">
      <c r="A70" s="44"/>
      <c r="B70" s="44"/>
      <c r="C70" s="44"/>
      <c r="D70" s="44"/>
      <c r="E70" s="44"/>
      <c r="F70" s="44"/>
      <c r="G70" s="44"/>
      <c r="H70" s="44"/>
      <c r="I70" s="44"/>
    </row>
    <row r="71" spans="1:9" x14ac:dyDescent="0.45">
      <c r="A71" s="44"/>
      <c r="B71" s="44"/>
      <c r="C71" s="44"/>
      <c r="D71" s="44"/>
      <c r="E71" s="44"/>
      <c r="F71" s="44"/>
      <c r="G71" s="44"/>
      <c r="H71" s="44"/>
      <c r="I71" s="44"/>
    </row>
    <row r="72" spans="1:9" x14ac:dyDescent="0.45">
      <c r="A72" s="44"/>
      <c r="B72" s="44"/>
      <c r="C72" s="44"/>
      <c r="D72" s="44"/>
      <c r="E72" s="44"/>
      <c r="F72" s="44"/>
      <c r="G72" s="44"/>
      <c r="H72" s="44"/>
      <c r="I72" s="44"/>
    </row>
    <row r="73" spans="1:9" x14ac:dyDescent="0.45">
      <c r="A73" s="44"/>
      <c r="B73" s="44"/>
      <c r="C73" s="44"/>
      <c r="D73" s="44"/>
      <c r="E73" s="44"/>
      <c r="F73" s="44"/>
      <c r="G73" s="44"/>
      <c r="H73" s="44"/>
      <c r="I73" s="44"/>
    </row>
    <row r="74" spans="1:9" x14ac:dyDescent="0.45">
      <c r="A74" s="44"/>
      <c r="B74" s="44"/>
      <c r="C74" s="44"/>
      <c r="D74" s="44"/>
      <c r="E74" s="44"/>
      <c r="F74" s="44"/>
      <c r="G74" s="44"/>
      <c r="H74" s="44"/>
      <c r="I74" s="44"/>
    </row>
    <row r="75" spans="1:9" x14ac:dyDescent="0.45">
      <c r="A75" s="44"/>
      <c r="B75" s="44"/>
      <c r="C75" s="44"/>
      <c r="D75" s="44"/>
      <c r="E75" s="44"/>
      <c r="F75" s="44"/>
      <c r="G75" s="44"/>
      <c r="H75" s="44"/>
      <c r="I75" s="44"/>
    </row>
    <row r="76" spans="1:9" x14ac:dyDescent="0.45">
      <c r="A76" s="44"/>
      <c r="B76" s="44"/>
      <c r="C76" s="44"/>
      <c r="D76" s="44"/>
      <c r="E76" s="44"/>
      <c r="F76" s="44"/>
      <c r="G76" s="44"/>
      <c r="H76" s="44"/>
      <c r="I76" s="44"/>
    </row>
    <row r="77" spans="1:9" x14ac:dyDescent="0.45">
      <c r="A77" s="44"/>
      <c r="B77" s="44"/>
      <c r="C77" s="44"/>
      <c r="D77" s="44"/>
      <c r="E77" s="44"/>
      <c r="F77" s="44"/>
      <c r="G77" s="44"/>
      <c r="H77" s="44"/>
      <c r="I77" s="44"/>
    </row>
    <row r="78" spans="1:9" x14ac:dyDescent="0.45">
      <c r="A78" s="44"/>
      <c r="B78" s="44"/>
      <c r="C78" s="44"/>
      <c r="D78" s="44"/>
      <c r="E78" s="44"/>
      <c r="F78" s="44"/>
      <c r="G78" s="44"/>
      <c r="H78" s="44"/>
      <c r="I78" s="44"/>
    </row>
    <row r="79" spans="1:9" x14ac:dyDescent="0.45">
      <c r="A79" s="44"/>
      <c r="B79" s="44"/>
      <c r="C79" s="44"/>
      <c r="D79" s="44"/>
      <c r="E79" s="44"/>
      <c r="F79" s="44"/>
      <c r="G79" s="44"/>
      <c r="H79" s="44"/>
      <c r="I79" s="44"/>
    </row>
    <row r="80" spans="1:9" x14ac:dyDescent="0.45">
      <c r="A80" s="44"/>
      <c r="B80" s="44"/>
      <c r="C80" s="44"/>
      <c r="D80" s="44"/>
      <c r="E80" s="44"/>
      <c r="F80" s="44"/>
      <c r="G80" s="44"/>
      <c r="H80" s="44"/>
      <c r="I80" s="44"/>
    </row>
    <row r="81" spans="1:9" x14ac:dyDescent="0.45">
      <c r="A81" s="44"/>
      <c r="B81" s="44"/>
      <c r="C81" s="44"/>
      <c r="D81" s="44"/>
      <c r="E81" s="44"/>
      <c r="F81" s="44"/>
      <c r="G81" s="44"/>
      <c r="H81" s="44"/>
      <c r="I81" s="44"/>
    </row>
    <row r="82" spans="1:9" x14ac:dyDescent="0.45">
      <c r="A82" s="44"/>
      <c r="B82" s="44"/>
      <c r="C82" s="44"/>
      <c r="D82" s="44"/>
      <c r="E82" s="44"/>
      <c r="F82" s="44"/>
      <c r="G82" s="44"/>
      <c r="H82" s="44"/>
      <c r="I82" s="44"/>
    </row>
    <row r="83" spans="1:9" x14ac:dyDescent="0.45">
      <c r="A83" s="44"/>
      <c r="B83" s="44"/>
      <c r="C83" s="44"/>
      <c r="D83" s="44"/>
      <c r="E83" s="44"/>
      <c r="F83" s="44"/>
      <c r="G83" s="44"/>
      <c r="H83" s="44"/>
      <c r="I83" s="44"/>
    </row>
    <row r="84" spans="1:9" x14ac:dyDescent="0.45">
      <c r="A84" s="44"/>
      <c r="B84" s="44"/>
      <c r="C84" s="44"/>
      <c r="D84" s="44"/>
      <c r="E84" s="44"/>
      <c r="F84" s="44"/>
      <c r="G84" s="44"/>
      <c r="H84" s="44"/>
    </row>
  </sheetData>
  <pageMargins left="0.7" right="0.7" top="0.75" bottom="0.75" header="0.3" footer="0.3"/>
  <pageSetup orientation="portrait" r:id="rId1"/>
  <headerFooter>
    <oddHeader>&amp;C&amp;"-,Bold"&amp;16Modified Black Oil PVT properties of Gas Condensate Systems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0"/>
  <sheetViews>
    <sheetView tabSelected="1" zoomScale="80" zoomScaleNormal="80" workbookViewId="0">
      <selection activeCell="S18" sqref="S18"/>
    </sheetView>
  </sheetViews>
  <sheetFormatPr defaultRowHeight="14.25" x14ac:dyDescent="0.45"/>
  <cols>
    <col min="1" max="1" width="2.86328125" customWidth="1"/>
    <col min="2" max="2" width="15.86328125" bestFit="1" customWidth="1"/>
    <col min="5" max="5" width="19.73046875" bestFit="1" customWidth="1"/>
    <col min="8" max="8" width="17" bestFit="1" customWidth="1"/>
    <col min="9" max="9" width="10.73046875" bestFit="1" customWidth="1"/>
    <col min="10" max="10" width="13.265625" bestFit="1" customWidth="1"/>
    <col min="11" max="12" width="10.73046875" customWidth="1"/>
    <col min="13" max="13" width="15.86328125" bestFit="1" customWidth="1"/>
    <col min="18" max="18" width="12" bestFit="1" customWidth="1"/>
    <col min="21" max="21" width="12" bestFit="1" customWidth="1"/>
    <col min="28" max="28" width="11.1328125" bestFit="1" customWidth="1"/>
    <col min="30" max="30" width="7.73046875" bestFit="1" customWidth="1"/>
  </cols>
  <sheetData>
    <row r="1" spans="1:28" ht="21.4" thickBot="1" x14ac:dyDescent="0.7">
      <c r="L1" s="73" t="s">
        <v>62</v>
      </c>
      <c r="M1" s="73"/>
      <c r="N1" s="73"/>
      <c r="O1" s="73"/>
      <c r="P1" s="73"/>
      <c r="Q1" s="73"/>
      <c r="R1" s="73"/>
      <c r="S1" s="73"/>
      <c r="T1" s="73"/>
    </row>
    <row r="2" spans="1:28" ht="14.65" thickBot="1" x14ac:dyDescent="0.5">
      <c r="L2" s="70" t="s">
        <v>58</v>
      </c>
      <c r="M2" s="71"/>
      <c r="N2" s="71"/>
      <c r="O2" s="71"/>
      <c r="P2" s="71"/>
      <c r="Q2" s="71"/>
      <c r="R2" s="71"/>
      <c r="S2" s="71"/>
      <c r="T2" s="72"/>
    </row>
    <row r="3" spans="1:28" ht="18" customHeight="1" x14ac:dyDescent="0.45">
      <c r="L3" s="82" t="s">
        <v>59</v>
      </c>
      <c r="M3" s="84">
        <v>200</v>
      </c>
      <c r="N3" s="15"/>
      <c r="O3" s="68" t="s">
        <v>57</v>
      </c>
      <c r="P3" s="68"/>
      <c r="Q3" s="68"/>
      <c r="R3" s="68"/>
      <c r="S3" s="68"/>
      <c r="T3" s="69"/>
    </row>
    <row r="4" spans="1:28" ht="14.65" thickBot="1" x14ac:dyDescent="0.5">
      <c r="L4" s="83"/>
      <c r="M4" s="85"/>
      <c r="N4" s="53" t="s">
        <v>56</v>
      </c>
      <c r="O4" s="22">
        <v>3428</v>
      </c>
      <c r="P4" s="22">
        <v>3000</v>
      </c>
      <c r="Q4" s="22">
        <v>2400</v>
      </c>
      <c r="R4" s="22">
        <v>1800</v>
      </c>
      <c r="S4" s="22">
        <v>1200</v>
      </c>
      <c r="T4" s="23">
        <v>700</v>
      </c>
      <c r="U4" s="43"/>
      <c r="V4" s="43"/>
      <c r="W4" s="43"/>
      <c r="X4" s="43"/>
      <c r="Y4" s="43"/>
      <c r="Z4" s="43"/>
      <c r="AA4" s="43"/>
      <c r="AB4" s="43"/>
    </row>
    <row r="5" spans="1:28" ht="15.75" x14ac:dyDescent="0.55000000000000004">
      <c r="B5" s="8" t="s">
        <v>14</v>
      </c>
      <c r="C5" s="16">
        <f>$O$4</f>
        <v>3428</v>
      </c>
      <c r="D5" s="6"/>
      <c r="E5" s="8" t="s">
        <v>24</v>
      </c>
      <c r="F5" s="16">
        <f>C8*$C$9</f>
        <v>772.41576519549687</v>
      </c>
      <c r="G5" s="6"/>
      <c r="H5" s="8" t="s">
        <v>26</v>
      </c>
      <c r="I5" s="16">
        <f>SUM(N7:N9)/$C$9</f>
        <v>0.88475999999999999</v>
      </c>
      <c r="L5" s="74" t="s">
        <v>52</v>
      </c>
      <c r="M5" s="75"/>
      <c r="N5" s="41">
        <v>1000</v>
      </c>
      <c r="O5" s="37">
        <v>0</v>
      </c>
      <c r="P5" s="38">
        <v>90.95</v>
      </c>
      <c r="Q5" s="38">
        <v>247.02</v>
      </c>
      <c r="R5" s="38">
        <v>20.43</v>
      </c>
      <c r="S5" s="38">
        <v>596.87</v>
      </c>
      <c r="T5" s="39">
        <v>740.19</v>
      </c>
      <c r="U5" s="21"/>
      <c r="V5" s="21"/>
      <c r="W5" s="21"/>
      <c r="X5" s="21"/>
      <c r="Y5" s="21"/>
      <c r="Z5" s="21"/>
      <c r="AA5" s="21"/>
      <c r="AB5" s="21"/>
    </row>
    <row r="6" spans="1:28" ht="16.5" x14ac:dyDescent="0.55000000000000004">
      <c r="B6" s="9" t="s">
        <v>15</v>
      </c>
      <c r="C6" s="17">
        <f>M3</f>
        <v>200</v>
      </c>
      <c r="E6" s="9" t="s">
        <v>19</v>
      </c>
      <c r="F6" s="17">
        <v>14.65</v>
      </c>
      <c r="H6" s="9" t="s">
        <v>122</v>
      </c>
      <c r="I6" s="54">
        <v>51</v>
      </c>
      <c r="L6" s="76" t="s">
        <v>53</v>
      </c>
      <c r="M6" s="77"/>
      <c r="N6" s="25">
        <v>131</v>
      </c>
      <c r="O6" s="26">
        <v>0</v>
      </c>
      <c r="P6" s="27">
        <v>7.35</v>
      </c>
      <c r="Q6" s="27">
        <v>14.83</v>
      </c>
      <c r="R6" s="27">
        <v>20.43</v>
      </c>
      <c r="S6" s="27">
        <v>25.14</v>
      </c>
      <c r="T6" s="28">
        <v>29.25</v>
      </c>
      <c r="U6" s="21"/>
      <c r="V6" s="21"/>
      <c r="W6" s="21"/>
      <c r="X6" s="21"/>
      <c r="Y6" s="21"/>
      <c r="Z6" s="21"/>
      <c r="AA6" s="21"/>
      <c r="AB6" s="21"/>
    </row>
    <row r="7" spans="1:28" ht="16.5" x14ac:dyDescent="0.55000000000000004">
      <c r="B7" s="9" t="s">
        <v>16</v>
      </c>
      <c r="C7" s="17">
        <f>$N$6</f>
        <v>131</v>
      </c>
      <c r="E7" s="9" t="s">
        <v>18</v>
      </c>
      <c r="F7" s="17">
        <v>60</v>
      </c>
      <c r="H7" s="9" t="s">
        <v>123</v>
      </c>
      <c r="I7" s="54">
        <v>0.73599999999999999</v>
      </c>
      <c r="L7" s="76" t="s">
        <v>65</v>
      </c>
      <c r="M7" s="77"/>
      <c r="N7" s="25">
        <v>750.46</v>
      </c>
      <c r="O7" s="26">
        <v>0</v>
      </c>
      <c r="P7" s="27">
        <v>74.75</v>
      </c>
      <c r="Q7" s="27">
        <v>211.89</v>
      </c>
      <c r="R7" s="27">
        <v>369.22</v>
      </c>
      <c r="S7" s="27">
        <v>530.64</v>
      </c>
      <c r="T7" s="28">
        <v>666.19</v>
      </c>
      <c r="U7" s="21"/>
      <c r="V7" s="21"/>
      <c r="W7" s="21"/>
      <c r="X7" s="21"/>
      <c r="Y7" s="21"/>
      <c r="Z7" s="21"/>
      <c r="AA7" s="21"/>
      <c r="AB7" s="21"/>
    </row>
    <row r="8" spans="1:28" ht="16.5" x14ac:dyDescent="0.55000000000000004">
      <c r="B8" s="9" t="s">
        <v>17</v>
      </c>
      <c r="C8" s="17">
        <f>J18</f>
        <v>0.77241576519549693</v>
      </c>
      <c r="E8" s="9" t="s">
        <v>20</v>
      </c>
      <c r="F8" s="17">
        <v>10.731590000000001</v>
      </c>
      <c r="H8" s="9" t="s">
        <v>125</v>
      </c>
      <c r="I8" s="54">
        <v>100</v>
      </c>
      <c r="L8" s="76" t="s">
        <v>54</v>
      </c>
      <c r="M8" s="77"/>
      <c r="N8" s="25">
        <v>107.05</v>
      </c>
      <c r="O8" s="26">
        <v>0</v>
      </c>
      <c r="P8" s="27">
        <v>7.25</v>
      </c>
      <c r="Q8" s="27">
        <v>16.07</v>
      </c>
      <c r="R8" s="27">
        <v>23.76</v>
      </c>
      <c r="S8" s="27">
        <v>31.45</v>
      </c>
      <c r="T8" s="28">
        <v>32.92</v>
      </c>
      <c r="U8" s="21"/>
      <c r="V8" s="21"/>
      <c r="W8" s="21"/>
      <c r="X8" s="21"/>
      <c r="Y8" s="52"/>
      <c r="Z8" s="21"/>
      <c r="AA8" s="21"/>
      <c r="AB8" s="21"/>
    </row>
    <row r="9" spans="1:28" ht="16.149999999999999" thickBot="1" x14ac:dyDescent="0.6">
      <c r="B9" s="10" t="s">
        <v>7</v>
      </c>
      <c r="C9" s="18">
        <f>$N$5</f>
        <v>1000</v>
      </c>
      <c r="D9" s="7"/>
      <c r="E9" s="10" t="s">
        <v>21</v>
      </c>
      <c r="F9" s="18">
        <f>($C$5+$F$6)*5.615*$F$5/$F$8/($C$6+460)/$E$18</f>
        <v>2625.2472301939338</v>
      </c>
      <c r="G9" s="7"/>
      <c r="H9" s="10" t="s">
        <v>124</v>
      </c>
      <c r="I9" s="55">
        <v>100</v>
      </c>
      <c r="L9" s="78" t="s">
        <v>55</v>
      </c>
      <c r="M9" s="79"/>
      <c r="N9" s="29">
        <v>27.25</v>
      </c>
      <c r="O9" s="30">
        <v>0</v>
      </c>
      <c r="P9" s="31">
        <v>2.02</v>
      </c>
      <c r="Q9" s="31">
        <v>4.7</v>
      </c>
      <c r="R9" s="31">
        <v>7.15</v>
      </c>
      <c r="S9" s="31">
        <v>9.69</v>
      </c>
      <c r="T9" s="32">
        <v>11.67</v>
      </c>
      <c r="U9" s="42"/>
      <c r="V9" s="21"/>
      <c r="W9" s="21"/>
      <c r="X9" s="21"/>
      <c r="Y9" s="21"/>
      <c r="Z9" s="21"/>
      <c r="AA9" s="21"/>
      <c r="AB9" s="21"/>
    </row>
    <row r="10" spans="1:28" ht="14.65" thickBot="1" x14ac:dyDescent="0.5">
      <c r="B10" s="19"/>
      <c r="E10" s="19"/>
      <c r="L10" s="80" t="s">
        <v>60</v>
      </c>
      <c r="M10" s="81"/>
      <c r="N10" s="33"/>
      <c r="O10" s="34">
        <v>0</v>
      </c>
      <c r="P10" s="35">
        <v>0.15</v>
      </c>
      <c r="Q10" s="35">
        <v>0.19900000000000001</v>
      </c>
      <c r="R10" s="35">
        <v>0.192</v>
      </c>
      <c r="S10" s="35">
        <v>0.17100000000000001</v>
      </c>
      <c r="T10" s="36">
        <v>0.152</v>
      </c>
      <c r="U10" s="42"/>
      <c r="V10" s="21"/>
      <c r="W10" s="21"/>
      <c r="X10" s="21"/>
      <c r="Y10" s="21"/>
      <c r="Z10" s="21"/>
      <c r="AA10" s="21"/>
      <c r="AB10" s="21"/>
    </row>
    <row r="11" spans="1:28" x14ac:dyDescent="0.45">
      <c r="B11" s="19"/>
      <c r="E11" s="19"/>
      <c r="L11" s="74" t="s">
        <v>64</v>
      </c>
      <c r="M11" s="75"/>
      <c r="N11" s="24"/>
      <c r="O11" s="37">
        <v>0.80300000000000005</v>
      </c>
      <c r="P11" s="38">
        <v>0.79800000000000004</v>
      </c>
      <c r="Q11" s="38">
        <v>0.80200000000000005</v>
      </c>
      <c r="R11" s="38">
        <v>0.83</v>
      </c>
      <c r="S11" s="38">
        <v>0.877</v>
      </c>
      <c r="T11" s="39">
        <v>0.92400000000000004</v>
      </c>
      <c r="U11" s="42"/>
      <c r="V11" s="21"/>
      <c r="W11" s="21"/>
      <c r="X11" s="21"/>
      <c r="Y11" s="21"/>
      <c r="Z11" s="21"/>
      <c r="AA11" s="21"/>
      <c r="AB11" s="21"/>
    </row>
    <row r="12" spans="1:28" ht="14.65" thickBot="1" x14ac:dyDescent="0.5">
      <c r="B12" s="19"/>
      <c r="E12" s="19"/>
      <c r="L12" s="78" t="s">
        <v>61</v>
      </c>
      <c r="M12" s="79"/>
      <c r="N12" s="40"/>
      <c r="O12" s="30">
        <v>0.80300000000000005</v>
      </c>
      <c r="P12" s="31">
        <v>0.77400000000000002</v>
      </c>
      <c r="Q12" s="31">
        <v>0.748</v>
      </c>
      <c r="R12" s="31">
        <v>0.73</v>
      </c>
      <c r="S12" s="31">
        <v>0.70299999999999996</v>
      </c>
      <c r="T12" s="32">
        <v>0.64200000000000002</v>
      </c>
      <c r="U12" s="42"/>
      <c r="V12" s="21"/>
      <c r="W12" s="21"/>
      <c r="X12" s="21"/>
      <c r="Y12" s="21"/>
      <c r="Z12" s="21"/>
      <c r="AA12" s="21"/>
      <c r="AB12" s="21"/>
    </row>
    <row r="13" spans="1:28" ht="14.65" thickBot="1" x14ac:dyDescent="0.5"/>
    <row r="14" spans="1:28" ht="17.25" customHeight="1" x14ac:dyDescent="0.45">
      <c r="B14" s="62" t="s">
        <v>4</v>
      </c>
      <c r="C14" s="63"/>
      <c r="D14" s="63"/>
      <c r="E14" s="63"/>
      <c r="F14" s="63"/>
      <c r="G14" s="64"/>
      <c r="H14" s="59" t="s">
        <v>5</v>
      </c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1"/>
    </row>
    <row r="15" spans="1:28" s="1" customFormat="1" ht="17.25" customHeight="1" thickBot="1" x14ac:dyDescent="0.5">
      <c r="B15" s="65"/>
      <c r="C15" s="66"/>
      <c r="D15" s="66"/>
      <c r="E15" s="66"/>
      <c r="F15" s="66"/>
      <c r="G15" s="67"/>
      <c r="H15" s="13">
        <v>1</v>
      </c>
      <c r="K15" s="1">
        <v>6</v>
      </c>
      <c r="L15" s="1">
        <v>2</v>
      </c>
      <c r="M15" s="1">
        <v>3</v>
      </c>
      <c r="N15" s="1">
        <v>4</v>
      </c>
      <c r="O15" s="1">
        <v>5</v>
      </c>
      <c r="P15" s="1">
        <v>7</v>
      </c>
      <c r="Q15" s="1">
        <v>8</v>
      </c>
      <c r="R15" s="1">
        <v>9</v>
      </c>
      <c r="S15" s="1">
        <v>10</v>
      </c>
      <c r="T15" s="1">
        <v>11</v>
      </c>
      <c r="U15" s="1">
        <v>12</v>
      </c>
      <c r="V15" s="1">
        <v>13</v>
      </c>
      <c r="W15" s="1">
        <v>14</v>
      </c>
      <c r="X15" s="1">
        <v>15</v>
      </c>
      <c r="Y15" s="1">
        <v>16</v>
      </c>
      <c r="Z15" s="1">
        <v>17</v>
      </c>
      <c r="AA15" s="1">
        <v>18</v>
      </c>
      <c r="AB15" s="14">
        <v>19</v>
      </c>
    </row>
    <row r="16" spans="1:28" s="1" customFormat="1" ht="17.25" customHeight="1" x14ac:dyDescent="0.55000000000000004">
      <c r="A16" s="1" t="s">
        <v>2</v>
      </c>
      <c r="B16" s="4" t="s">
        <v>0</v>
      </c>
      <c r="C16" s="5" t="s">
        <v>37</v>
      </c>
      <c r="D16" s="5" t="s">
        <v>38</v>
      </c>
      <c r="E16" s="5" t="s">
        <v>10</v>
      </c>
      <c r="F16" s="5" t="s">
        <v>9</v>
      </c>
      <c r="G16" s="11" t="s">
        <v>8</v>
      </c>
      <c r="H16" s="13" t="s">
        <v>39</v>
      </c>
      <c r="I16" s="1" t="s">
        <v>12</v>
      </c>
      <c r="J16" s="1" t="s">
        <v>12</v>
      </c>
      <c r="K16" s="1" t="s">
        <v>23</v>
      </c>
      <c r="L16" s="1" t="s">
        <v>40</v>
      </c>
      <c r="M16" s="1" t="s">
        <v>41</v>
      </c>
      <c r="N16" s="1" t="s">
        <v>42</v>
      </c>
      <c r="O16" s="1" t="s">
        <v>43</v>
      </c>
      <c r="P16" s="1" t="s">
        <v>44</v>
      </c>
      <c r="Q16" s="1" t="s">
        <v>27</v>
      </c>
      <c r="R16" s="1" t="s">
        <v>28</v>
      </c>
      <c r="S16" s="1" t="s">
        <v>30</v>
      </c>
      <c r="T16" s="1" t="s">
        <v>31</v>
      </c>
      <c r="U16" s="1" t="s">
        <v>45</v>
      </c>
      <c r="V16" s="1" t="s">
        <v>46</v>
      </c>
      <c r="W16" s="1" t="s">
        <v>47</v>
      </c>
      <c r="X16" s="1" t="s">
        <v>48</v>
      </c>
      <c r="Y16" s="1" t="s">
        <v>49</v>
      </c>
      <c r="Z16" s="1" t="s">
        <v>63</v>
      </c>
      <c r="AA16" s="1" t="s">
        <v>50</v>
      </c>
      <c r="AB16" s="14" t="s">
        <v>51</v>
      </c>
    </row>
    <row r="17" spans="1:29" s="1" customFormat="1" ht="17.25" customHeight="1" thickBot="1" x14ac:dyDescent="0.5">
      <c r="B17" s="2" t="s">
        <v>1</v>
      </c>
      <c r="C17" s="3" t="s">
        <v>3</v>
      </c>
      <c r="D17" s="3" t="s">
        <v>11</v>
      </c>
      <c r="E17" s="3"/>
      <c r="F17" s="3"/>
      <c r="G17" s="12"/>
      <c r="H17" s="2" t="s">
        <v>6</v>
      </c>
      <c r="I17" s="3" t="s">
        <v>13</v>
      </c>
      <c r="J17" s="3" t="s">
        <v>36</v>
      </c>
      <c r="K17" s="3" t="s">
        <v>22</v>
      </c>
      <c r="L17" s="3" t="s">
        <v>22</v>
      </c>
      <c r="M17" s="3" t="s">
        <v>25</v>
      </c>
      <c r="N17" s="3" t="s">
        <v>22</v>
      </c>
      <c r="O17" s="3" t="s">
        <v>22</v>
      </c>
      <c r="P17" s="3" t="s">
        <v>25</v>
      </c>
      <c r="Q17" s="3" t="s">
        <v>3</v>
      </c>
      <c r="R17" s="3" t="s">
        <v>29</v>
      </c>
      <c r="S17" s="3" t="s">
        <v>3</v>
      </c>
      <c r="T17" s="3" t="s">
        <v>29</v>
      </c>
      <c r="U17" s="3" t="s">
        <v>3</v>
      </c>
      <c r="V17" s="3" t="s">
        <v>29</v>
      </c>
      <c r="W17" s="3" t="s">
        <v>3</v>
      </c>
      <c r="X17" s="3" t="s">
        <v>29</v>
      </c>
      <c r="Y17" s="3" t="s">
        <v>32</v>
      </c>
      <c r="Z17" s="3" t="s">
        <v>33</v>
      </c>
      <c r="AA17" s="3" t="s">
        <v>34</v>
      </c>
      <c r="AB17" s="12" t="s">
        <v>35</v>
      </c>
    </row>
    <row r="18" spans="1:29" ht="17.25" customHeight="1" x14ac:dyDescent="0.45">
      <c r="A18">
        <v>1</v>
      </c>
      <c r="B18">
        <f>$O$4</f>
        <v>3428</v>
      </c>
      <c r="C18" s="56">
        <f>SUM(O7:O9)</f>
        <v>0</v>
      </c>
      <c r="D18">
        <v>0</v>
      </c>
      <c r="E18" s="56">
        <f>$O$11</f>
        <v>0.80300000000000005</v>
      </c>
      <c r="F18" s="56">
        <f>$O$12</f>
        <v>0.80300000000000005</v>
      </c>
      <c r="G18" s="56">
        <f>$O$10</f>
        <v>0</v>
      </c>
      <c r="H18">
        <f>$F$5*G18</f>
        <v>0</v>
      </c>
      <c r="I18">
        <f>$F$6/($F$7+460)*$E18*($C$6+460)/($B18+$F$6)</f>
        <v>4.3371145215727151E-3</v>
      </c>
      <c r="J18">
        <f>I18*1000/5.615</f>
        <v>0.77241576519549693</v>
      </c>
      <c r="K18">
        <v>0</v>
      </c>
      <c r="L18">
        <f t="shared" ref="L18:L23" si="0">($B18+$F$6)*$F$5*5.615/$F18/$F$8/(460+$C$6)</f>
        <v>2625.2472301939342</v>
      </c>
      <c r="M18">
        <f t="shared" ref="M18:M23" si="1">$F$5-H18</f>
        <v>772.41576519549687</v>
      </c>
      <c r="N18">
        <f t="shared" ref="N18:N23" si="2">($B18+$F$6)*$M18*5.615/$E18/$F$8/(460+$C$6)</f>
        <v>2625.2472301939342</v>
      </c>
      <c r="O18">
        <f t="shared" ref="O18:O23" si="3">L18-N18</f>
        <v>0</v>
      </c>
      <c r="P18">
        <f t="shared" ref="P18:P23" si="4">$K18*$E18*$F$8*(460+$C$6)/($B18+$F$6)/5.615</f>
        <v>0</v>
      </c>
      <c r="Q18" s="57">
        <f>$C18-0</f>
        <v>0</v>
      </c>
      <c r="R18" s="57">
        <f>D18</f>
        <v>0</v>
      </c>
      <c r="S18" s="57">
        <f>$C$9*$I$5</f>
        <v>884.76</v>
      </c>
      <c r="T18" s="57">
        <f>$C$7</f>
        <v>131</v>
      </c>
      <c r="U18">
        <f>S18</f>
        <v>884.76</v>
      </c>
      <c r="V18">
        <f>$C$7</f>
        <v>131</v>
      </c>
      <c r="W18">
        <f t="shared" ref="W18:W23" si="5">$S18-$U18</f>
        <v>0</v>
      </c>
      <c r="X18">
        <f>V18</f>
        <v>131</v>
      </c>
      <c r="Y18" s="20">
        <v>1.9124380724656851</v>
      </c>
      <c r="Z18" s="20">
        <f t="shared" ref="Z18:Z23" si="6">M18/U18</f>
        <v>0.87302292734243958</v>
      </c>
      <c r="AA18" s="20">
        <v>2100</v>
      </c>
      <c r="AB18" s="20">
        <f t="shared" ref="AB18:AB23" si="7">V18/U18*1000</f>
        <v>148.0627514806275</v>
      </c>
      <c r="AC18" s="1"/>
    </row>
    <row r="19" spans="1:29" ht="17.25" customHeight="1" x14ac:dyDescent="0.45">
      <c r="A19">
        <v>2</v>
      </c>
      <c r="B19">
        <f>$P$4</f>
        <v>3000</v>
      </c>
      <c r="C19">
        <f>SUM(P7:P9)</f>
        <v>84.02</v>
      </c>
      <c r="D19">
        <f>$P$6</f>
        <v>7.35</v>
      </c>
      <c r="E19">
        <f>$P$11</f>
        <v>0.79800000000000004</v>
      </c>
      <c r="F19">
        <f>$P$12</f>
        <v>0.77400000000000002</v>
      </c>
      <c r="G19">
        <f>$P$10</f>
        <v>0.15</v>
      </c>
      <c r="H19">
        <f>$F$5*G19</f>
        <v>115.86236477932452</v>
      </c>
      <c r="I19">
        <f t="shared" ref="I19:I30" si="8">$F$6/($F$7+460)*$E19*($C$6+460)/($B19+$F$6)</f>
        <v>4.9220294740172669E-3</v>
      </c>
      <c r="J19">
        <f>I19*1000/5.615</f>
        <v>0.8765858368686138</v>
      </c>
      <c r="K19">
        <f>L18-L19</f>
        <v>240.24483540137817</v>
      </c>
      <c r="L19">
        <f t="shared" si="0"/>
        <v>2385.0023947925561</v>
      </c>
      <c r="M19">
        <f t="shared" si="1"/>
        <v>656.55340041617239</v>
      </c>
      <c r="N19">
        <f t="shared" si="2"/>
        <v>1966.2820495413816</v>
      </c>
      <c r="O19">
        <f t="shared" si="3"/>
        <v>418.72034525117442</v>
      </c>
      <c r="P19">
        <f>$K19*$E19*$F$8*(460+$C$6)/($B19+$F$6)/5.615</f>
        <v>80.219195232946589</v>
      </c>
      <c r="Q19" s="57">
        <f>$C19-C18</f>
        <v>84.02</v>
      </c>
      <c r="R19" s="57">
        <f>$D19-$D18</f>
        <v>7.35</v>
      </c>
      <c r="S19" s="57">
        <f>$S$18-$C19</f>
        <v>800.74</v>
      </c>
      <c r="T19" s="57">
        <f>$T$18-$D19</f>
        <v>123.65</v>
      </c>
      <c r="U19">
        <f>$M19*$Q19/$P19</f>
        <v>687.66105846335779</v>
      </c>
      <c r="V19">
        <f>$M19*$R19/$P19</f>
        <v>60.156019753697691</v>
      </c>
      <c r="W19">
        <f t="shared" si="5"/>
        <v>113.07894153664222</v>
      </c>
      <c r="X19">
        <f>$T19-$V19</f>
        <v>63.493980246302314</v>
      </c>
      <c r="Y19" s="20">
        <f>H19/X19</f>
        <v>1.8247771572970806</v>
      </c>
      <c r="Z19" s="20">
        <f t="shared" si="6"/>
        <v>0.95476309489343725</v>
      </c>
      <c r="AA19" s="20">
        <f>W19/X19*1000</f>
        <v>1780.9395646326263</v>
      </c>
      <c r="AB19" s="20">
        <f t="shared" si="7"/>
        <v>87.479171625803389</v>
      </c>
      <c r="AC19" s="1"/>
    </row>
    <row r="20" spans="1:29" ht="17.25" customHeight="1" x14ac:dyDescent="0.45">
      <c r="A20">
        <v>3</v>
      </c>
      <c r="B20">
        <f>$Q$4</f>
        <v>2400</v>
      </c>
      <c r="C20">
        <f>SUM(Q7:Q9)</f>
        <v>232.65999999999997</v>
      </c>
      <c r="D20">
        <f>$Q$6</f>
        <v>14.83</v>
      </c>
      <c r="E20">
        <f>$Q$11</f>
        <v>0.80200000000000005</v>
      </c>
      <c r="F20">
        <f>$Q$12</f>
        <v>0.748</v>
      </c>
      <c r="G20">
        <f>$Q$10</f>
        <v>0.19900000000000001</v>
      </c>
      <c r="H20">
        <f t="shared" ref="H20:H30" si="9">$F$5*G20</f>
        <v>153.71073727390387</v>
      </c>
      <c r="I20">
        <f t="shared" si="8"/>
        <v>6.1758735538993545E-3</v>
      </c>
      <c r="J20">
        <f t="shared" ref="J20:J30" si="10">I20*1000/5.615</f>
        <v>1.0998884334638208</v>
      </c>
      <c r="K20">
        <f t="shared" ref="K20:K30" si="11">L19-L20</f>
        <v>408.28095081126867</v>
      </c>
      <c r="L20">
        <f t="shared" si="0"/>
        <v>1976.7214439812874</v>
      </c>
      <c r="M20">
        <f t="shared" si="1"/>
        <v>618.705027921593</v>
      </c>
      <c r="N20">
        <f t="shared" si="2"/>
        <v>1476.7440146115964</v>
      </c>
      <c r="O20">
        <f t="shared" si="3"/>
        <v>499.97742936969098</v>
      </c>
      <c r="P20">
        <f t="shared" si="4"/>
        <v>171.05569724484658</v>
      </c>
      <c r="Q20" s="57">
        <f>$C20-C19</f>
        <v>148.63999999999999</v>
      </c>
      <c r="R20" s="57">
        <f>$D20-$D19</f>
        <v>7.48</v>
      </c>
      <c r="S20" s="57">
        <f>$S$18-$C20</f>
        <v>652.1</v>
      </c>
      <c r="T20" s="57">
        <f>$T$18-$D20</f>
        <v>116.17</v>
      </c>
      <c r="U20">
        <f>$M20*$Q20/$P20</f>
        <v>537.62790033604801</v>
      </c>
      <c r="V20">
        <f>$M20*$R20/$P20</f>
        <v>27.055010054585843</v>
      </c>
      <c r="W20">
        <f t="shared" si="5"/>
        <v>114.47209966395201</v>
      </c>
      <c r="X20">
        <f>$T20-$V20</f>
        <v>89.114989945414152</v>
      </c>
      <c r="Y20" s="20">
        <f>H20/X20</f>
        <v>1.7248583809307136</v>
      </c>
      <c r="Z20" s="20">
        <f t="shared" si="6"/>
        <v>1.1508052828636073</v>
      </c>
      <c r="AA20" s="20">
        <f>W20/X20*1000</f>
        <v>1284.543708461056</v>
      </c>
      <c r="AB20" s="20">
        <f t="shared" si="7"/>
        <v>50.322927879440265</v>
      </c>
      <c r="AC20" s="1"/>
    </row>
    <row r="21" spans="1:29" ht="17.25" customHeight="1" x14ac:dyDescent="0.45">
      <c r="A21">
        <v>4</v>
      </c>
      <c r="B21">
        <f>$R$4</f>
        <v>1800</v>
      </c>
      <c r="C21">
        <f>SUM(R7:R9)</f>
        <v>400.13</v>
      </c>
      <c r="D21">
        <f>$R$6</f>
        <v>20.43</v>
      </c>
      <c r="E21">
        <f>$R$11</f>
        <v>0.83</v>
      </c>
      <c r="F21">
        <f>$R$12</f>
        <v>0.73</v>
      </c>
      <c r="G21">
        <f>$R$10</f>
        <v>0.192</v>
      </c>
      <c r="H21">
        <f t="shared" si="9"/>
        <v>148.30382691753539</v>
      </c>
      <c r="I21">
        <f t="shared" si="8"/>
        <v>8.5047868946967944E-3</v>
      </c>
      <c r="J21">
        <f t="shared" si="10"/>
        <v>1.514654834318218</v>
      </c>
      <c r="K21">
        <f t="shared" si="11"/>
        <v>454.55236641064698</v>
      </c>
      <c r="L21">
        <f t="shared" si="0"/>
        <v>1522.1690775706404</v>
      </c>
      <c r="M21">
        <f t="shared" si="1"/>
        <v>624.11193827796149</v>
      </c>
      <c r="N21">
        <f t="shared" si="2"/>
        <v>1081.7303719448994</v>
      </c>
      <c r="O21">
        <f t="shared" si="3"/>
        <v>440.43870562574102</v>
      </c>
      <c r="P21">
        <f t="shared" si="4"/>
        <v>262.25718146317661</v>
      </c>
      <c r="Q21" s="57">
        <f>$C21-C20</f>
        <v>167.47000000000003</v>
      </c>
      <c r="R21" s="57">
        <f>$D21-$D20</f>
        <v>5.6</v>
      </c>
      <c r="S21" s="57">
        <f>$S$18-$C21</f>
        <v>484.63</v>
      </c>
      <c r="T21" s="57">
        <f>$T$18-$D21</f>
        <v>110.57</v>
      </c>
      <c r="U21">
        <f>$M21*$Q21/$P21</f>
        <v>398.54018761383594</v>
      </c>
      <c r="V21">
        <f>$M21*$R21/$P21</f>
        <v>13.326715534946443</v>
      </c>
      <c r="W21">
        <f t="shared" si="5"/>
        <v>86.089812386164056</v>
      </c>
      <c r="X21">
        <f>$T21-$V21</f>
        <v>97.243284465053549</v>
      </c>
      <c r="Y21" s="20">
        <f>H21/X21</f>
        <v>1.5250803974112119</v>
      </c>
      <c r="Z21" s="20">
        <f t="shared" si="6"/>
        <v>1.5659949929132178</v>
      </c>
      <c r="AA21" s="20">
        <f>W21/X21*1000</f>
        <v>885.30342079408342</v>
      </c>
      <c r="AB21" s="20">
        <f t="shared" si="7"/>
        <v>33.438824864154768</v>
      </c>
      <c r="AC21" s="1"/>
    </row>
    <row r="22" spans="1:29" x14ac:dyDescent="0.45">
      <c r="A22">
        <v>5</v>
      </c>
      <c r="B22">
        <f>$S$4</f>
        <v>1200</v>
      </c>
      <c r="C22">
        <f>SUM(S7:S9)</f>
        <v>571.78000000000009</v>
      </c>
      <c r="D22">
        <f>$S$6</f>
        <v>25.14</v>
      </c>
      <c r="E22">
        <f>$S$11</f>
        <v>0.877</v>
      </c>
      <c r="F22">
        <f>$S$12</f>
        <v>0.70299999999999996</v>
      </c>
      <c r="G22">
        <f>$S$10</f>
        <v>0.17100000000000001</v>
      </c>
      <c r="H22">
        <f t="shared" si="9"/>
        <v>132.08309584842996</v>
      </c>
      <c r="I22">
        <f t="shared" si="8"/>
        <v>1.3425382113872624E-2</v>
      </c>
      <c r="J22">
        <f t="shared" si="10"/>
        <v>2.3909852384457033</v>
      </c>
      <c r="K22">
        <f t="shared" si="11"/>
        <v>464.16166198723795</v>
      </c>
      <c r="L22">
        <f t="shared" si="0"/>
        <v>1058.0074155834025</v>
      </c>
      <c r="M22">
        <f t="shared" si="1"/>
        <v>640.33266934706694</v>
      </c>
      <c r="N22">
        <f t="shared" si="2"/>
        <v>703.07065872930946</v>
      </c>
      <c r="O22">
        <f t="shared" si="3"/>
        <v>354.93675685409301</v>
      </c>
      <c r="P22">
        <f t="shared" si="4"/>
        <v>422.74253994048627</v>
      </c>
      <c r="Q22" s="57">
        <f>$C22-C21</f>
        <v>171.65000000000009</v>
      </c>
      <c r="R22" s="57">
        <f>$D22-$D21</f>
        <v>4.7100000000000009</v>
      </c>
      <c r="S22" s="57">
        <f>$S$18-$C22</f>
        <v>312.9799999999999</v>
      </c>
      <c r="T22" s="57">
        <f>$T$18-$D22</f>
        <v>105.86</v>
      </c>
      <c r="U22">
        <f>$M22*$Q22/$P22</f>
        <v>260.00010008194982</v>
      </c>
      <c r="V22">
        <f>$M22*$R22/$P22</f>
        <v>7.1342876282317693</v>
      </c>
      <c r="W22">
        <f t="shared" si="5"/>
        <v>52.97989991805008</v>
      </c>
      <c r="X22">
        <f>$T22-$V22</f>
        <v>98.725712371768225</v>
      </c>
      <c r="Y22" s="20">
        <f>H22/X22</f>
        <v>1.337879390032142</v>
      </c>
      <c r="Z22" s="20">
        <f t="shared" si="6"/>
        <v>2.4628170110136094</v>
      </c>
      <c r="AA22" s="20">
        <f>W22/X22*1000</f>
        <v>536.63730192743901</v>
      </c>
      <c r="AB22" s="20">
        <f t="shared" si="7"/>
        <v>27.439557238566838</v>
      </c>
      <c r="AC22" s="1"/>
    </row>
    <row r="23" spans="1:29" x14ac:dyDescent="0.45">
      <c r="A23">
        <v>6</v>
      </c>
      <c r="B23">
        <f>$T$4</f>
        <v>700</v>
      </c>
      <c r="C23">
        <f>SUM(T7:T9)</f>
        <v>710.78</v>
      </c>
      <c r="D23">
        <f>$T$6</f>
        <v>29.25</v>
      </c>
      <c r="E23">
        <f>T11</f>
        <v>0.92400000000000004</v>
      </c>
      <c r="F23">
        <f>T12</f>
        <v>0.64200000000000002</v>
      </c>
      <c r="G23">
        <f>$T$10</f>
        <v>0.152</v>
      </c>
      <c r="H23">
        <f t="shared" si="9"/>
        <v>117.40719630971552</v>
      </c>
      <c r="I23">
        <f t="shared" si="8"/>
        <v>2.4041235892771611E-2</v>
      </c>
      <c r="J23">
        <f t="shared" si="10"/>
        <v>4.2816092418115064</v>
      </c>
      <c r="K23">
        <f t="shared" si="11"/>
        <v>376.37340427145705</v>
      </c>
      <c r="L23">
        <f t="shared" si="0"/>
        <v>681.63401131194541</v>
      </c>
      <c r="M23">
        <f t="shared" si="1"/>
        <v>655.00856888578141</v>
      </c>
      <c r="N23">
        <f t="shared" si="2"/>
        <v>401.61521850909531</v>
      </c>
      <c r="O23">
        <f t="shared" si="3"/>
        <v>280.0187928028501</v>
      </c>
      <c r="P23">
        <f t="shared" si="4"/>
        <v>613.84079471314567</v>
      </c>
      <c r="Q23" s="57">
        <f>$C23-C22</f>
        <v>138.99999999999989</v>
      </c>
      <c r="R23" s="57">
        <f>$D23-$D22</f>
        <v>4.1099999999999994</v>
      </c>
      <c r="S23" s="57">
        <f>$S$18-$C23</f>
        <v>173.98000000000002</v>
      </c>
      <c r="T23" s="57">
        <f>$T$18-$D23</f>
        <v>101.75</v>
      </c>
      <c r="U23">
        <f>$M23*$Q23/$P23</f>
        <v>148.32215756802282</v>
      </c>
      <c r="V23">
        <f>$M23*$R23/$P23</f>
        <v>4.3856407741336279</v>
      </c>
      <c r="W23">
        <f t="shared" si="5"/>
        <v>25.657842431977201</v>
      </c>
      <c r="X23">
        <f>$T23-$V23</f>
        <v>97.364359225866366</v>
      </c>
      <c r="Y23" s="20">
        <f>H23/X23</f>
        <v>1.2058539412492169</v>
      </c>
      <c r="Z23" s="20">
        <f t="shared" si="6"/>
        <v>4.4161208252744331</v>
      </c>
      <c r="AA23" s="20">
        <f>W23/X23*1000</f>
        <v>263.52396950978743</v>
      </c>
      <c r="AB23" s="20">
        <f t="shared" si="7"/>
        <v>29.568345323741031</v>
      </c>
      <c r="AC23" s="1"/>
    </row>
    <row r="24" spans="1:29" x14ac:dyDescent="0.45">
      <c r="B24">
        <f>$U$4</f>
        <v>0</v>
      </c>
      <c r="C24">
        <f>SUM(U7:U9)</f>
        <v>0</v>
      </c>
      <c r="D24">
        <f>$U$6</f>
        <v>0</v>
      </c>
      <c r="E24">
        <f>$U$11</f>
        <v>0</v>
      </c>
      <c r="F24">
        <f>$U$12</f>
        <v>0</v>
      </c>
      <c r="G24">
        <f>$U$10</f>
        <v>0</v>
      </c>
      <c r="H24">
        <f t="shared" si="9"/>
        <v>0</v>
      </c>
      <c r="I24">
        <f t="shared" si="8"/>
        <v>0</v>
      </c>
      <c r="J24">
        <f t="shared" si="10"/>
        <v>0</v>
      </c>
      <c r="K24">
        <v>0</v>
      </c>
      <c r="L24" s="58"/>
      <c r="Q24" s="57"/>
    </row>
    <row r="25" spans="1:29" x14ac:dyDescent="0.45">
      <c r="B25">
        <f>$V$4</f>
        <v>0</v>
      </c>
      <c r="C25">
        <f>SUM(V7:V9)</f>
        <v>0</v>
      </c>
      <c r="D25">
        <f>$V$6</f>
        <v>0</v>
      </c>
      <c r="E25">
        <f>V11</f>
        <v>0</v>
      </c>
      <c r="F25">
        <f>W12</f>
        <v>0</v>
      </c>
      <c r="G25">
        <f>V10</f>
        <v>0</v>
      </c>
      <c r="H25">
        <f t="shared" si="9"/>
        <v>0</v>
      </c>
      <c r="I25">
        <f t="shared" si="8"/>
        <v>0</v>
      </c>
      <c r="J25">
        <f t="shared" si="10"/>
        <v>0</v>
      </c>
      <c r="K25">
        <f t="shared" si="11"/>
        <v>0</v>
      </c>
      <c r="Z25" s="20"/>
      <c r="AC25" s="1"/>
    </row>
    <row r="26" spans="1:29" x14ac:dyDescent="0.45">
      <c r="B26">
        <f>$W$4</f>
        <v>0</v>
      </c>
      <c r="C26">
        <f>SUM(W7:W9)</f>
        <v>0</v>
      </c>
      <c r="D26">
        <f>$W$6</f>
        <v>0</v>
      </c>
      <c r="E26">
        <f>W11</f>
        <v>0</v>
      </c>
      <c r="F26">
        <f>X12</f>
        <v>0</v>
      </c>
      <c r="G26">
        <f>W10</f>
        <v>0</v>
      </c>
      <c r="H26">
        <f t="shared" si="9"/>
        <v>0</v>
      </c>
      <c r="I26">
        <f t="shared" si="8"/>
        <v>0</v>
      </c>
      <c r="J26">
        <f t="shared" si="10"/>
        <v>0</v>
      </c>
      <c r="K26">
        <f t="shared" si="11"/>
        <v>0</v>
      </c>
      <c r="Z26" s="20"/>
      <c r="AC26" s="1"/>
    </row>
    <row r="27" spans="1:29" x14ac:dyDescent="0.45">
      <c r="B27">
        <f>$X$4</f>
        <v>0</v>
      </c>
      <c r="C27">
        <f>SUM(X7:X9)</f>
        <v>0</v>
      </c>
      <c r="D27">
        <f>$X$6</f>
        <v>0</v>
      </c>
      <c r="E27">
        <f>X11</f>
        <v>0</v>
      </c>
      <c r="F27">
        <f>Y12</f>
        <v>0</v>
      </c>
      <c r="G27">
        <f>X10</f>
        <v>0</v>
      </c>
      <c r="H27">
        <f t="shared" si="9"/>
        <v>0</v>
      </c>
      <c r="I27">
        <f t="shared" si="8"/>
        <v>0</v>
      </c>
      <c r="J27">
        <f t="shared" si="10"/>
        <v>0</v>
      </c>
      <c r="K27">
        <f t="shared" si="11"/>
        <v>0</v>
      </c>
      <c r="Z27" s="20"/>
      <c r="AC27" s="1"/>
    </row>
    <row r="28" spans="1:29" x14ac:dyDescent="0.45">
      <c r="B28">
        <f>$Y$3</f>
        <v>0</v>
      </c>
      <c r="C28">
        <f>SUM(Y7:Y9)</f>
        <v>0</v>
      </c>
      <c r="D28">
        <f>$Y$6</f>
        <v>0</v>
      </c>
      <c r="E28">
        <f>Y11</f>
        <v>0</v>
      </c>
      <c r="F28">
        <f>Z12</f>
        <v>0</v>
      </c>
      <c r="G28">
        <f>Y10</f>
        <v>0</v>
      </c>
      <c r="H28">
        <f t="shared" si="9"/>
        <v>0</v>
      </c>
      <c r="I28">
        <f t="shared" si="8"/>
        <v>0</v>
      </c>
      <c r="J28">
        <f t="shared" si="10"/>
        <v>0</v>
      </c>
      <c r="K28">
        <f t="shared" si="11"/>
        <v>0</v>
      </c>
      <c r="Z28" s="20"/>
    </row>
    <row r="29" spans="1:29" x14ac:dyDescent="0.45">
      <c r="B29">
        <f>$Z$3</f>
        <v>0</v>
      </c>
      <c r="C29">
        <f>SUM(Z7:Z9)</f>
        <v>0</v>
      </c>
      <c r="D29">
        <f>$Z$6</f>
        <v>0</v>
      </c>
      <c r="E29">
        <f>Z11</f>
        <v>0</v>
      </c>
      <c r="F29">
        <f>AA12</f>
        <v>0</v>
      </c>
      <c r="G29">
        <f>Z10</f>
        <v>0</v>
      </c>
      <c r="H29">
        <f t="shared" si="9"/>
        <v>0</v>
      </c>
      <c r="I29">
        <f t="shared" si="8"/>
        <v>0</v>
      </c>
      <c r="J29">
        <f t="shared" si="10"/>
        <v>0</v>
      </c>
      <c r="K29">
        <f t="shared" si="11"/>
        <v>0</v>
      </c>
      <c r="Z29" s="20"/>
    </row>
    <row r="30" spans="1:29" x14ac:dyDescent="0.45">
      <c r="B30">
        <f>$AA$3</f>
        <v>0</v>
      </c>
      <c r="C30">
        <f>SUM(AA7:AA9)</f>
        <v>0</v>
      </c>
      <c r="D30">
        <f>$AA$6</f>
        <v>0</v>
      </c>
      <c r="E30">
        <f>AA11</f>
        <v>0</v>
      </c>
      <c r="F30">
        <f>AB12</f>
        <v>0</v>
      </c>
      <c r="G30">
        <f>AA10</f>
        <v>0</v>
      </c>
      <c r="H30">
        <f t="shared" si="9"/>
        <v>0</v>
      </c>
      <c r="I30">
        <f t="shared" si="8"/>
        <v>0</v>
      </c>
      <c r="J30">
        <f t="shared" si="10"/>
        <v>0</v>
      </c>
      <c r="K30">
        <f t="shared" si="11"/>
        <v>0</v>
      </c>
      <c r="Z30" s="20"/>
    </row>
  </sheetData>
  <sheetProtection selectLockedCells="1"/>
  <mergeCells count="15">
    <mergeCell ref="H14:AB14"/>
    <mergeCell ref="B14:G15"/>
    <mergeCell ref="O3:T3"/>
    <mergeCell ref="L2:T2"/>
    <mergeCell ref="L1:T1"/>
    <mergeCell ref="L5:M5"/>
    <mergeCell ref="L6:M6"/>
    <mergeCell ref="L7:M7"/>
    <mergeCell ref="L8:M8"/>
    <mergeCell ref="L9:M9"/>
    <mergeCell ref="L10:M10"/>
    <mergeCell ref="L11:M11"/>
    <mergeCell ref="L12:M12"/>
    <mergeCell ref="L3:L4"/>
    <mergeCell ref="M3:M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Nomenclature</vt:lpstr>
      <vt:lpstr>Formulation</vt:lpstr>
      <vt:lpstr>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2025-05-13T20:52:47Z</dcterms:modified>
</cp:coreProperties>
</file>