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Tugas12" sheetId="1" r:id="rId1"/>
    <sheet name="T14" sheetId="2" r:id="rId2"/>
    <sheet name="Sheet1" sheetId="3" r:id="rId3"/>
    <sheet name="UA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8" i="4" l="1"/>
  <c r="M35" i="4"/>
  <c r="N35" i="4"/>
  <c r="O35" i="4"/>
  <c r="P35" i="4"/>
  <c r="L35" i="4"/>
  <c r="P25" i="4"/>
  <c r="P26" i="4"/>
  <c r="P27" i="4"/>
  <c r="P28" i="4"/>
  <c r="P29" i="4"/>
  <c r="P30" i="4"/>
  <c r="P31" i="4"/>
  <c r="P32" i="4"/>
  <c r="P33" i="4"/>
  <c r="P24" i="4"/>
  <c r="O25" i="4"/>
  <c r="O26" i="4"/>
  <c r="O27" i="4"/>
  <c r="O28" i="4"/>
  <c r="O29" i="4"/>
  <c r="O30" i="4"/>
  <c r="O31" i="4"/>
  <c r="O32" i="4"/>
  <c r="O33" i="4"/>
  <c r="O24" i="4"/>
  <c r="N33" i="4"/>
  <c r="N32" i="4"/>
  <c r="N31" i="4"/>
  <c r="N30" i="4"/>
  <c r="N29" i="4"/>
  <c r="N28" i="4"/>
  <c r="N27" i="4"/>
  <c r="N26" i="4"/>
  <c r="N25" i="4"/>
  <c r="N24" i="4"/>
  <c r="J25" i="4"/>
  <c r="J26" i="4"/>
  <c r="J27" i="4"/>
  <c r="J28" i="4"/>
  <c r="J29" i="4"/>
  <c r="J30" i="4"/>
  <c r="J31" i="4"/>
  <c r="J32" i="4"/>
  <c r="J33" i="4"/>
  <c r="J34" i="4"/>
  <c r="J35" i="4"/>
  <c r="J36" i="4"/>
  <c r="J24" i="4"/>
  <c r="B35" i="4"/>
  <c r="A35" i="4"/>
  <c r="D33" i="4"/>
  <c r="D25" i="4"/>
  <c r="D26" i="4"/>
  <c r="D27" i="4"/>
  <c r="D28" i="4"/>
  <c r="D29" i="4"/>
  <c r="D30" i="4"/>
  <c r="D31" i="4"/>
  <c r="D32" i="4"/>
  <c r="D24" i="4"/>
  <c r="D35" i="4" s="1"/>
  <c r="C25" i="4"/>
  <c r="C26" i="4"/>
  <c r="C27" i="4"/>
  <c r="C28" i="4"/>
  <c r="C35" i="4" s="1"/>
  <c r="C29" i="4"/>
  <c r="C30" i="4"/>
  <c r="C31" i="4"/>
  <c r="C32" i="4"/>
  <c r="C33" i="4"/>
  <c r="C24" i="4"/>
  <c r="D4" i="4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F25" i="4" l="1"/>
  <c r="F24" i="4"/>
  <c r="G28" i="2" l="1"/>
  <c r="G29" i="2"/>
  <c r="G27" i="2"/>
  <c r="G25" i="2"/>
  <c r="G24" i="2"/>
  <c r="D25" i="2"/>
  <c r="D26" i="2"/>
  <c r="D41" i="2" s="1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24" i="2"/>
  <c r="B41" i="2"/>
  <c r="C41" i="2"/>
  <c r="A41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24" i="2"/>
  <c r="F36" i="1"/>
  <c r="E36" i="1"/>
  <c r="F35" i="1"/>
  <c r="E35" i="1"/>
  <c r="B33" i="1"/>
  <c r="G21" i="1"/>
  <c r="G22" i="1" s="1"/>
  <c r="G23" i="1" s="1"/>
  <c r="G24" i="1" s="1"/>
  <c r="G20" i="1"/>
  <c r="B19" i="1"/>
  <c r="B6" i="1"/>
  <c r="F7" i="1" s="1"/>
  <c r="F8" i="1" s="1"/>
  <c r="F9" i="1" s="1"/>
  <c r="F10" i="1" s="1"/>
  <c r="F11" i="1" s="1"/>
  <c r="F6" i="1"/>
  <c r="B3" i="1"/>
  <c r="E8" i="1"/>
  <c r="E9" i="1"/>
  <c r="E37" i="1" l="1"/>
  <c r="F37" i="1" s="1"/>
  <c r="E7" i="1"/>
  <c r="E21" i="1"/>
  <c r="E11" i="1"/>
  <c r="E10" i="1"/>
  <c r="E38" i="1" l="1"/>
  <c r="F38" i="1" s="1"/>
  <c r="E22" i="1"/>
  <c r="E23" i="1" s="1"/>
  <c r="E24" i="1" s="1"/>
  <c r="E25" i="1" s="1"/>
  <c r="F21" i="1"/>
  <c r="F39" i="1" l="1"/>
  <c r="F22" i="1"/>
  <c r="F23" i="1" s="1"/>
  <c r="F24" i="1" s="1"/>
</calcChain>
</file>

<file path=xl/sharedStrings.xml><?xml version="1.0" encoding="utf-8"?>
<sst xmlns="http://schemas.openxmlformats.org/spreadsheetml/2006/main" count="104" uniqueCount="65">
  <si>
    <t>STRLN</t>
  </si>
  <si>
    <t>Deprec</t>
  </si>
  <si>
    <t>AD</t>
  </si>
  <si>
    <t>Tahun</t>
  </si>
  <si>
    <t>Biaya Depresiasi Per Tahun</t>
  </si>
  <si>
    <t>-</t>
  </si>
  <si>
    <t>Nilai Buku Akhir Tahun</t>
  </si>
  <si>
    <t>P</t>
  </si>
  <si>
    <t>S</t>
  </si>
  <si>
    <t>n</t>
  </si>
  <si>
    <t>i</t>
  </si>
  <si>
    <t>Sinking</t>
  </si>
  <si>
    <t>SF</t>
  </si>
  <si>
    <t>Depresiasi</t>
  </si>
  <si>
    <t>Akumulasi</t>
  </si>
  <si>
    <t>DDB</t>
  </si>
  <si>
    <t>DDBR</t>
  </si>
  <si>
    <t>Bulan</t>
  </si>
  <si>
    <t>Penjualan Produk A</t>
  </si>
  <si>
    <t>Forecast</t>
  </si>
  <si>
    <t xml:space="preserve">X^2 </t>
  </si>
  <si>
    <t>XY</t>
  </si>
  <si>
    <t>sum</t>
  </si>
  <si>
    <t>a</t>
  </si>
  <si>
    <t>b</t>
  </si>
  <si>
    <t>Forecast2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</si>
  <si>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</si>
  <si>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</si>
  <si>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</si>
  <si>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</si>
  <si>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</si>
  <si>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</si>
  <si>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</si>
  <si>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</si>
  <si>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</si>
  <si>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</si>
  <si>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</si>
  <si>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</si>
  <si>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</si>
  <si>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</si>
  <si>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</si>
  <si>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</si>
  <si>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</si>
  <si>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</si>
  <si>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</si>
  <si>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</si>
  <si>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</si>
  <si>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</si>
  <si>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</si>
  <si>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</si>
  <si>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</si>
  <si>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Year</t>
  </si>
  <si>
    <t>Quarter</t>
  </si>
  <si>
    <t>Demand($000)</t>
  </si>
  <si>
    <t>I</t>
  </si>
  <si>
    <t>II</t>
  </si>
  <si>
    <t>III</t>
  </si>
  <si>
    <t>IV</t>
  </si>
  <si>
    <t>Tahun (x)</t>
  </si>
  <si>
    <t>Penjualan (y)</t>
  </si>
  <si>
    <t xml:space="preserve"> MAPE</t>
  </si>
  <si>
    <t>Err</t>
  </si>
  <si>
    <t>(Y-F)/Y</t>
  </si>
  <si>
    <t>MAPE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</si>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</sst>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00000"/>
    <numFmt numFmtId="169" formatCode="0.000"/>
    <numFmt numFmtId="171" formatCode="0.00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3">
    <xf numFmtId="0" fontId="0" fillId="0" borderId="0" xfId="0"/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2" fontId="2" fillId="0" borderId="4" xfId="0" applyNumberFormat="1" applyFont="1" applyBorder="1" applyAlignment="1">
      <alignment horizontal="right" vertical="center" wrapText="1"/>
    </xf>
    <xf numFmtId="0" fontId="2" fillId="0" borderId="0" xfId="0" applyFont="1" applyBorder="1" applyAlignment="1">
      <alignment horizontal="justify" vertical="center"/>
    </xf>
    <xf numFmtId="0" fontId="0" fillId="0" borderId="0" xfId="0" applyBorder="1" applyAlignment="1"/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vertical="center"/>
    </xf>
    <xf numFmtId="2" fontId="2" fillId="0" borderId="0" xfId="0" applyNumberFormat="1" applyFont="1" applyBorder="1" applyAlignment="1">
      <alignment horizontal="right" vertical="center"/>
    </xf>
    <xf numFmtId="164" fontId="2" fillId="0" borderId="0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wrapText="1"/>
    </xf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1" fontId="0" fillId="0" borderId="0" xfId="0" applyNumberFormat="1"/>
    <xf numFmtId="0" fontId="0" fillId="0" borderId="0" xfId="0" applyFill="1" applyBorder="1" applyAlignment="1"/>
    <xf numFmtId="0" fontId="0" fillId="0" borderId="5" xfId="0" applyFill="1" applyBorder="1" applyAlignment="1"/>
    <xf numFmtId="0" fontId="4" fillId="0" borderId="6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Continuous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69" fontId="5" fillId="0" borderId="4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vertical="top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10" xfId="0" applyBorder="1"/>
    <xf numFmtId="1" fontId="0" fillId="0" borderId="10" xfId="0" applyNumberFormat="1" applyBorder="1"/>
    <xf numFmtId="0" fontId="0" fillId="0" borderId="0" xfId="0" applyFill="1" applyBorder="1"/>
    <xf numFmtId="171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Straight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Tugas12!$F$6:$F$11</c:f>
              <c:numCache>
                <c:formatCode>General</c:formatCode>
                <c:ptCount val="6"/>
                <c:pt idx="0">
                  <c:v>15000</c:v>
                </c:pt>
                <c:pt idx="1">
                  <c:v>12300</c:v>
                </c:pt>
                <c:pt idx="2">
                  <c:v>9600</c:v>
                </c:pt>
                <c:pt idx="3">
                  <c:v>6900</c:v>
                </c:pt>
                <c:pt idx="4">
                  <c:v>4200</c:v>
                </c:pt>
                <c:pt idx="5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C5-4EBB-9FA2-64F84122D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988304"/>
        <c:axId val="1880988720"/>
      </c:lineChart>
      <c:catAx>
        <c:axId val="1880988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988720"/>
        <c:crosses val="autoZero"/>
        <c:auto val="1"/>
        <c:lblAlgn val="ctr"/>
        <c:lblOffset val="100"/>
        <c:noMultiLvlLbl val="0"/>
      </c:catAx>
      <c:valAx>
        <c:axId val="188098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98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SinkingFund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Tugas12!$F$20:$F$25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1887.0008642296239</c:v>
                </c:pt>
                <c:pt idx="2">
                  <c:v>4113.6618840205801</c:v>
                </c:pt>
                <c:pt idx="3">
                  <c:v>6741.121887373909</c:v>
                </c:pt>
                <c:pt idx="4">
                  <c:v>9841.5246913308365</c:v>
                </c:pt>
                <c:pt idx="5">
                  <c:v>13500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A2-429D-A0B8-4428269483B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Tugas12!$G$20:$G$25</c:f>
              <c:numCache>
                <c:formatCode>0.00</c:formatCode>
                <c:ptCount val="6"/>
                <c:pt idx="0" formatCode="General">
                  <c:v>15000</c:v>
                </c:pt>
                <c:pt idx="1">
                  <c:v>13112.999135770377</c:v>
                </c:pt>
                <c:pt idx="2">
                  <c:v>10886.338115979421</c:v>
                </c:pt>
                <c:pt idx="3">
                  <c:v>8258.8781126260928</c:v>
                </c:pt>
                <c:pt idx="4">
                  <c:v>5158.4753086691653</c:v>
                </c:pt>
                <c:pt idx="5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A2-429D-A0B8-442826948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9685664"/>
        <c:axId val="1809680672"/>
      </c:lineChart>
      <c:catAx>
        <c:axId val="1809685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680672"/>
        <c:crosses val="autoZero"/>
        <c:auto val="1"/>
        <c:lblAlgn val="ctr"/>
        <c:lblOffset val="100"/>
        <c:noMultiLvlLbl val="0"/>
      </c:catAx>
      <c:valAx>
        <c:axId val="180968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68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Tugas12!$E$34:$E$39</c:f>
              <c:numCache>
                <c:formatCode>General</c:formatCode>
                <c:ptCount val="6"/>
                <c:pt idx="0">
                  <c:v>0</c:v>
                </c:pt>
                <c:pt idx="1">
                  <c:v>6000</c:v>
                </c:pt>
                <c:pt idx="2">
                  <c:v>3600</c:v>
                </c:pt>
                <c:pt idx="3">
                  <c:v>2160</c:v>
                </c:pt>
                <c:pt idx="4">
                  <c:v>1296</c:v>
                </c:pt>
                <c:pt idx="5">
                  <c:v>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25-451C-9B73-1C2521C614E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Tugas12!$F$34:$F$39</c:f>
              <c:numCache>
                <c:formatCode>General</c:formatCode>
                <c:ptCount val="6"/>
                <c:pt idx="0">
                  <c:v>15000</c:v>
                </c:pt>
                <c:pt idx="1">
                  <c:v>9000</c:v>
                </c:pt>
                <c:pt idx="2">
                  <c:v>5400</c:v>
                </c:pt>
                <c:pt idx="3">
                  <c:v>3240</c:v>
                </c:pt>
                <c:pt idx="4">
                  <c:v>1944</c:v>
                </c:pt>
                <c:pt idx="5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25-451C-9B73-1C2521C61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741600"/>
        <c:axId val="1871745760"/>
      </c:lineChart>
      <c:catAx>
        <c:axId val="1871741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745760"/>
        <c:crosses val="autoZero"/>
        <c:auto val="1"/>
        <c:lblAlgn val="ctr"/>
        <c:lblOffset val="100"/>
        <c:noMultiLvlLbl val="0"/>
      </c:catAx>
      <c:valAx>
        <c:axId val="187174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74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'T14'!$B$3:$B$18</c:f>
              <c:numCache>
                <c:formatCode>General</c:formatCode>
                <c:ptCount val="16"/>
                <c:pt idx="0">
                  <c:v>125</c:v>
                </c:pt>
                <c:pt idx="1">
                  <c:v>125</c:v>
                </c:pt>
                <c:pt idx="2">
                  <c:v>130</c:v>
                </c:pt>
                <c:pt idx="3">
                  <c:v>125</c:v>
                </c:pt>
                <c:pt idx="4">
                  <c:v>135</c:v>
                </c:pt>
                <c:pt idx="5">
                  <c:v>140</c:v>
                </c:pt>
                <c:pt idx="6">
                  <c:v>135</c:v>
                </c:pt>
                <c:pt idx="7">
                  <c:v>140</c:v>
                </c:pt>
                <c:pt idx="8">
                  <c:v>150</c:v>
                </c:pt>
                <c:pt idx="9">
                  <c:v>155</c:v>
                </c:pt>
                <c:pt idx="10">
                  <c:v>140</c:v>
                </c:pt>
                <c:pt idx="11">
                  <c:v>160</c:v>
                </c:pt>
                <c:pt idx="12">
                  <c:v>165</c:v>
                </c:pt>
                <c:pt idx="13">
                  <c:v>150</c:v>
                </c:pt>
                <c:pt idx="14">
                  <c:v>175</c:v>
                </c:pt>
                <c:pt idx="15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60-4B92-BE4A-C1B7BFBC6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8086096"/>
        <c:axId val="1808086512"/>
      </c:lineChart>
      <c:catAx>
        <c:axId val="1808086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086512"/>
        <c:crosses val="autoZero"/>
        <c:auto val="1"/>
        <c:lblAlgn val="ctr"/>
        <c:lblOffset val="100"/>
        <c:noMultiLvlLbl val="0"/>
      </c:catAx>
      <c:valAx>
        <c:axId val="180808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08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'T14'!$K$24:$K$42</c:f>
              <c:numCache>
                <c:formatCode>General</c:formatCode>
                <c:ptCount val="19"/>
                <c:pt idx="0">
                  <c:v>125</c:v>
                </c:pt>
                <c:pt idx="1">
                  <c:v>125</c:v>
                </c:pt>
                <c:pt idx="2">
                  <c:v>130</c:v>
                </c:pt>
                <c:pt idx="3">
                  <c:v>125</c:v>
                </c:pt>
                <c:pt idx="4">
                  <c:v>135</c:v>
                </c:pt>
                <c:pt idx="5">
                  <c:v>140</c:v>
                </c:pt>
                <c:pt idx="6">
                  <c:v>135</c:v>
                </c:pt>
                <c:pt idx="7">
                  <c:v>140</c:v>
                </c:pt>
                <c:pt idx="8">
                  <c:v>150</c:v>
                </c:pt>
                <c:pt idx="9">
                  <c:v>155</c:v>
                </c:pt>
                <c:pt idx="10">
                  <c:v>140</c:v>
                </c:pt>
                <c:pt idx="11">
                  <c:v>160</c:v>
                </c:pt>
                <c:pt idx="12">
                  <c:v>165</c:v>
                </c:pt>
                <c:pt idx="13">
                  <c:v>150</c:v>
                </c:pt>
                <c:pt idx="14">
                  <c:v>175</c:v>
                </c:pt>
                <c:pt idx="15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41-499A-9C66-B59EC9459BE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'T14'!$L$24:$L$42</c:f>
              <c:numCache>
                <c:formatCode>General</c:formatCode>
                <c:ptCount val="19"/>
                <c:pt idx="16">
                  <c:v>172</c:v>
                </c:pt>
                <c:pt idx="17">
                  <c:v>175</c:v>
                </c:pt>
                <c:pt idx="18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41-499A-9C66-B59EC9459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070368"/>
        <c:axId val="1806080352"/>
      </c:lineChart>
      <c:catAx>
        <c:axId val="1806070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080352"/>
        <c:crosses val="autoZero"/>
        <c:auto val="1"/>
        <c:lblAlgn val="ctr"/>
        <c:lblOffset val="100"/>
        <c:noMultiLvlLbl val="0"/>
      </c:catAx>
      <c:valAx>
        <c:axId val="180608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07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</xdr:row>
      <xdr:rowOff>14287</xdr:rowOff>
    </xdr:from>
    <xdr:to>
      <xdr:col>14</xdr:col>
      <xdr:colOff>600075</xdr:colOff>
      <xdr:row>15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15</xdr:row>
      <xdr:rowOff>185737</xdr:rowOff>
    </xdr:from>
    <xdr:to>
      <xdr:col>16</xdr:col>
      <xdr:colOff>0</xdr:colOff>
      <xdr:row>29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9524</xdr:colOff>
      <xdr:row>30</xdr:row>
      <xdr:rowOff>176212</xdr:rowOff>
    </xdr:from>
    <xdr:to>
      <xdr:col>15</xdr:col>
      <xdr:colOff>600074</xdr:colOff>
      <xdr:row>44</xdr:row>
      <xdr:rowOff>176212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0</xdr:row>
      <xdr:rowOff>195262</xdr:rowOff>
    </xdr:from>
    <xdr:to>
      <xdr:col>9</xdr:col>
      <xdr:colOff>381000</xdr:colOff>
      <xdr:row>13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95250</xdr:colOff>
      <xdr:row>21</xdr:row>
      <xdr:rowOff>185737</xdr:rowOff>
    </xdr:from>
    <xdr:to>
      <xdr:col>19</xdr:col>
      <xdr:colOff>400050</xdr:colOff>
      <xdr:row>33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22</xdr:row>
      <xdr:rowOff>0</xdr:rowOff>
    </xdr:from>
    <xdr:to>
      <xdr:col>2</xdr:col>
      <xdr:colOff>161925</xdr:colOff>
      <xdr:row>22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562475"/>
          <a:ext cx="1619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22</xdr:row>
      <xdr:rowOff>0</xdr:rowOff>
    </xdr:from>
    <xdr:to>
      <xdr:col>3</xdr:col>
      <xdr:colOff>171450</xdr:colOff>
      <xdr:row>22</xdr:row>
      <xdr:rowOff>180975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562475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C41" workbookViewId="0">
      <selection activeCell="E34" sqref="E34:F39"/>
    </sheetView>
  </sheetViews>
  <sheetFormatPr defaultRowHeight="15" x14ac:dyDescent="0.25"/>
  <cols>
    <col min="1" max="1" width="7.7109375" customWidth="1"/>
    <col min="2" max="2" width="12" bestFit="1" customWidth="1"/>
    <col min="4" max="4" width="6.28515625" customWidth="1"/>
    <col min="5" max="5" width="25.140625" customWidth="1"/>
    <col min="6" max="7" width="21.42578125" customWidth="1"/>
    <col min="8" max="8" width="25.28515625" customWidth="1"/>
  </cols>
  <sheetData>
    <row r="1" spans="1:6" x14ac:dyDescent="0.25">
      <c r="A1">
        <v>12.2</v>
      </c>
    </row>
    <row r="2" spans="1:6" x14ac:dyDescent="0.25">
      <c r="A2" t="s">
        <v>7</v>
      </c>
      <c r="B2">
        <v>15000</v>
      </c>
      <c r="C2" t="s">
        <v>9</v>
      </c>
      <c r="D2">
        <v>5</v>
      </c>
    </row>
    <row r="3" spans="1:6" x14ac:dyDescent="0.25">
      <c r="A3" t="s">
        <v>8</v>
      </c>
      <c r="B3">
        <f>B2*0.1</f>
        <v>1500</v>
      </c>
      <c r="C3" t="s">
        <v>10</v>
      </c>
      <c r="D3">
        <v>0.18</v>
      </c>
    </row>
    <row r="4" spans="1:6" ht="15.75" thickBot="1" x14ac:dyDescent="0.3"/>
    <row r="5" spans="1:6" ht="15.75" thickBot="1" x14ac:dyDescent="0.3">
      <c r="A5" t="s">
        <v>0</v>
      </c>
      <c r="B5" t="s">
        <v>1</v>
      </c>
      <c r="D5" s="1" t="s">
        <v>3</v>
      </c>
      <c r="E5" s="2" t="s">
        <v>4</v>
      </c>
      <c r="F5" s="1" t="s">
        <v>6</v>
      </c>
    </row>
    <row r="6" spans="1:6" ht="15.75" thickBot="1" x14ac:dyDescent="0.3">
      <c r="A6" t="s">
        <v>2</v>
      </c>
      <c r="B6">
        <f>(B2-B3)/D2</f>
        <v>2700</v>
      </c>
      <c r="D6" s="3">
        <v>0</v>
      </c>
      <c r="E6" s="4" t="s">
        <v>5</v>
      </c>
      <c r="F6" s="4">
        <f>B2</f>
        <v>15000</v>
      </c>
    </row>
    <row r="7" spans="1:6" ht="15.75" thickBot="1" x14ac:dyDescent="0.3">
      <c r="D7" s="3">
        <v>1</v>
      </c>
      <c r="E7" s="4">
        <f>$B$6</f>
        <v>2700</v>
      </c>
      <c r="F7" s="4">
        <f>F6-$B$6</f>
        <v>12300</v>
      </c>
    </row>
    <row r="8" spans="1:6" ht="15.75" thickBot="1" x14ac:dyDescent="0.3">
      <c r="D8" s="3">
        <v>2</v>
      </c>
      <c r="E8" s="4">
        <f>$B$6</f>
        <v>2700</v>
      </c>
      <c r="F8" s="4">
        <f t="shared" ref="F8:F11" si="0">F7-$B$6</f>
        <v>9600</v>
      </c>
    </row>
    <row r="9" spans="1:6" ht="15.75" thickBot="1" x14ac:dyDescent="0.3">
      <c r="D9" s="3">
        <v>3</v>
      </c>
      <c r="E9" s="4">
        <f>$B$6</f>
        <v>2700</v>
      </c>
      <c r="F9" s="4">
        <f t="shared" si="0"/>
        <v>6900</v>
      </c>
    </row>
    <row r="10" spans="1:6" ht="15.75" thickBot="1" x14ac:dyDescent="0.3">
      <c r="D10" s="3">
        <v>4</v>
      </c>
      <c r="E10" s="4">
        <f>$B$6</f>
        <v>2700</v>
      </c>
      <c r="F10" s="4">
        <f t="shared" si="0"/>
        <v>4200</v>
      </c>
    </row>
    <row r="11" spans="1:6" ht="15.75" thickBot="1" x14ac:dyDescent="0.3">
      <c r="D11" s="3">
        <v>5</v>
      </c>
      <c r="E11" s="4">
        <f>$B$6</f>
        <v>2700</v>
      </c>
      <c r="F11" s="4">
        <f t="shared" si="0"/>
        <v>1500</v>
      </c>
    </row>
    <row r="18" spans="1:8" ht="15.75" thickBot="1" x14ac:dyDescent="0.3">
      <c r="A18" t="s">
        <v>11</v>
      </c>
      <c r="B18" t="s">
        <v>1</v>
      </c>
    </row>
    <row r="19" spans="1:8" ht="15.75" thickBot="1" x14ac:dyDescent="0.3">
      <c r="A19" t="s">
        <v>12</v>
      </c>
      <c r="B19">
        <f>(B2-B3)*(D3/(((1+D3)^D2)-1))</f>
        <v>1887.0008642296239</v>
      </c>
      <c r="D19" s="1" t="s">
        <v>3</v>
      </c>
      <c r="E19" s="2" t="s">
        <v>13</v>
      </c>
      <c r="F19" s="2" t="s">
        <v>14</v>
      </c>
      <c r="G19" s="2" t="s">
        <v>6</v>
      </c>
    </row>
    <row r="20" spans="1:8" ht="15.75" thickBot="1" x14ac:dyDescent="0.3">
      <c r="D20" s="5">
        <v>0</v>
      </c>
      <c r="E20" s="6" t="s">
        <v>5</v>
      </c>
      <c r="F20" s="6" t="s">
        <v>5</v>
      </c>
      <c r="G20" s="7">
        <f>$B$2</f>
        <v>15000</v>
      </c>
    </row>
    <row r="21" spans="1:8" ht="15.75" thickBot="1" x14ac:dyDescent="0.3">
      <c r="D21" s="5">
        <v>1</v>
      </c>
      <c r="E21" s="8">
        <f>B19</f>
        <v>1887.0008642296239</v>
      </c>
      <c r="F21" s="8">
        <f>E21</f>
        <v>1887.0008642296239</v>
      </c>
      <c r="G21" s="8">
        <f>G20-E21</f>
        <v>13112.999135770377</v>
      </c>
    </row>
    <row r="22" spans="1:8" ht="15.75" thickBot="1" x14ac:dyDescent="0.3">
      <c r="D22" s="5">
        <v>2</v>
      </c>
      <c r="E22" s="8">
        <f>E21+(E21*0.18)</f>
        <v>2226.6610197909563</v>
      </c>
      <c r="F22" s="8">
        <f>F21+E22</f>
        <v>4113.6618840205801</v>
      </c>
      <c r="G22" s="8">
        <f t="shared" ref="G22:G24" si="1">G21-E22</f>
        <v>10886.338115979421</v>
      </c>
    </row>
    <row r="23" spans="1:8" ht="15.75" thickBot="1" x14ac:dyDescent="0.3">
      <c r="D23" s="5">
        <v>3</v>
      </c>
      <c r="E23" s="8">
        <f t="shared" ref="E23:E25" si="2">E22*1.18</f>
        <v>2627.4600033533284</v>
      </c>
      <c r="F23" s="8">
        <f t="shared" ref="F23:F24" si="3">F22+E23</f>
        <v>6741.121887373909</v>
      </c>
      <c r="G23" s="8">
        <f t="shared" si="1"/>
        <v>8258.8781126260928</v>
      </c>
    </row>
    <row r="24" spans="1:8" ht="15.75" thickBot="1" x14ac:dyDescent="0.3">
      <c r="D24" s="5">
        <v>4</v>
      </c>
      <c r="E24" s="8">
        <f t="shared" si="2"/>
        <v>3100.4028039569275</v>
      </c>
      <c r="F24" s="8">
        <f t="shared" si="3"/>
        <v>9841.5246913308365</v>
      </c>
      <c r="G24" s="8">
        <f t="shared" si="1"/>
        <v>5158.4753086691653</v>
      </c>
    </row>
    <row r="25" spans="1:8" ht="15.75" thickBot="1" x14ac:dyDescent="0.3">
      <c r="D25" s="5">
        <v>5</v>
      </c>
      <c r="E25" s="8">
        <f t="shared" si="2"/>
        <v>3658.4753086691744</v>
      </c>
      <c r="F25" s="8">
        <v>13500</v>
      </c>
      <c r="G25" s="8">
        <v>1500</v>
      </c>
    </row>
    <row r="32" spans="1:8" ht="15.75" thickBot="1" x14ac:dyDescent="0.3">
      <c r="A32" t="s">
        <v>15</v>
      </c>
      <c r="D32" s="9"/>
      <c r="E32" s="9"/>
      <c r="F32" s="10"/>
      <c r="G32" s="9"/>
      <c r="H32" s="9"/>
    </row>
    <row r="33" spans="1:8" ht="15.75" thickBot="1" x14ac:dyDescent="0.3">
      <c r="A33" t="s">
        <v>16</v>
      </c>
      <c r="B33">
        <f>2/D2</f>
        <v>0.4</v>
      </c>
      <c r="D33" s="1" t="s">
        <v>3</v>
      </c>
      <c r="E33" s="2" t="s">
        <v>13</v>
      </c>
      <c r="F33" s="2" t="s">
        <v>6</v>
      </c>
      <c r="G33" s="12"/>
      <c r="H33" s="11"/>
    </row>
    <row r="34" spans="1:8" ht="15.75" thickBot="1" x14ac:dyDescent="0.3">
      <c r="D34" s="5">
        <v>0</v>
      </c>
      <c r="E34" s="6" t="s">
        <v>5</v>
      </c>
      <c r="F34" s="7">
        <v>15000</v>
      </c>
      <c r="G34" s="13"/>
      <c r="H34" s="13"/>
    </row>
    <row r="35" spans="1:8" ht="15.75" thickBot="1" x14ac:dyDescent="0.3">
      <c r="D35" s="5">
        <v>1</v>
      </c>
      <c r="E35" s="15">
        <f>F34*$B$33</f>
        <v>6000</v>
      </c>
      <c r="F35" s="7">
        <f>F34-E35</f>
        <v>9000</v>
      </c>
      <c r="G35" s="14"/>
      <c r="H35" s="13"/>
    </row>
    <row r="36" spans="1:8" ht="15.75" thickBot="1" x14ac:dyDescent="0.3">
      <c r="D36" s="5">
        <v>2</v>
      </c>
      <c r="E36" s="15">
        <f t="shared" ref="E36:E38" si="4">F35*$B$33</f>
        <v>3600</v>
      </c>
      <c r="F36" s="7">
        <f t="shared" ref="F36:F39" si="5">F35-E36</f>
        <v>5400</v>
      </c>
      <c r="G36" s="14"/>
      <c r="H36" s="13"/>
    </row>
    <row r="37" spans="1:8" ht="15.75" thickBot="1" x14ac:dyDescent="0.3">
      <c r="D37" s="5">
        <v>3</v>
      </c>
      <c r="E37" s="15">
        <f t="shared" si="4"/>
        <v>2160</v>
      </c>
      <c r="F37" s="7">
        <f t="shared" si="5"/>
        <v>3240</v>
      </c>
      <c r="G37" s="14"/>
      <c r="H37" s="13"/>
    </row>
    <row r="38" spans="1:8" ht="15.75" thickBot="1" x14ac:dyDescent="0.3">
      <c r="D38" s="5">
        <v>4</v>
      </c>
      <c r="E38" s="15">
        <f t="shared" si="4"/>
        <v>1296</v>
      </c>
      <c r="F38" s="7">
        <f t="shared" si="5"/>
        <v>1944</v>
      </c>
      <c r="G38" s="14"/>
      <c r="H38" s="13"/>
    </row>
    <row r="39" spans="1:8" ht="15.75" thickBot="1" x14ac:dyDescent="0.3">
      <c r="D39" s="5">
        <v>5</v>
      </c>
      <c r="E39" s="15">
        <v>444</v>
      </c>
      <c r="F39" s="7">
        <f t="shared" si="5"/>
        <v>1500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opLeftCell="A22" workbookViewId="0">
      <selection activeCell="F24" sqref="F24:G25"/>
    </sheetView>
  </sheetViews>
  <sheetFormatPr defaultRowHeight="15" x14ac:dyDescent="0.25"/>
  <cols>
    <col min="1" max="1" width="12.140625" customWidth="1"/>
    <col min="2" max="2" width="18.28515625" customWidth="1"/>
    <col min="4" max="4" width="18.42578125" customWidth="1"/>
  </cols>
  <sheetData>
    <row r="1" spans="1:2" ht="15.75" thickBot="1" x14ac:dyDescent="0.3">
      <c r="A1">
        <v>2</v>
      </c>
    </row>
    <row r="2" spans="1:2" ht="32.25" thickBot="1" x14ac:dyDescent="0.3">
      <c r="A2" s="16" t="s">
        <v>17</v>
      </c>
      <c r="B2" s="17" t="s">
        <v>18</v>
      </c>
    </row>
    <row r="3" spans="1:2" ht="16.5" thickBot="1" x14ac:dyDescent="0.3">
      <c r="A3" s="18">
        <v>1</v>
      </c>
      <c r="B3" s="19">
        <v>125</v>
      </c>
    </row>
    <row r="4" spans="1:2" ht="16.5" thickBot="1" x14ac:dyDescent="0.3">
      <c r="A4" s="18">
        <v>2</v>
      </c>
      <c r="B4" s="19">
        <v>125</v>
      </c>
    </row>
    <row r="5" spans="1:2" ht="16.5" thickBot="1" x14ac:dyDescent="0.3">
      <c r="A5" s="18">
        <v>3</v>
      </c>
      <c r="B5" s="19">
        <v>130</v>
      </c>
    </row>
    <row r="6" spans="1:2" ht="16.5" thickBot="1" x14ac:dyDescent="0.3">
      <c r="A6" s="18">
        <v>4</v>
      </c>
      <c r="B6" s="19">
        <v>125</v>
      </c>
    </row>
    <row r="7" spans="1:2" ht="16.5" thickBot="1" x14ac:dyDescent="0.3">
      <c r="A7" s="18">
        <v>5</v>
      </c>
      <c r="B7" s="19">
        <v>135</v>
      </c>
    </row>
    <row r="8" spans="1:2" ht="16.5" thickBot="1" x14ac:dyDescent="0.3">
      <c r="A8" s="18">
        <v>6</v>
      </c>
      <c r="B8" s="19">
        <v>140</v>
      </c>
    </row>
    <row r="9" spans="1:2" ht="16.5" thickBot="1" x14ac:dyDescent="0.3">
      <c r="A9" s="18">
        <v>7</v>
      </c>
      <c r="B9" s="19">
        <v>135</v>
      </c>
    </row>
    <row r="10" spans="1:2" ht="16.5" thickBot="1" x14ac:dyDescent="0.3">
      <c r="A10" s="18">
        <v>8</v>
      </c>
      <c r="B10" s="19">
        <v>140</v>
      </c>
    </row>
    <row r="11" spans="1:2" ht="16.5" thickBot="1" x14ac:dyDescent="0.3">
      <c r="A11" s="18">
        <v>9</v>
      </c>
      <c r="B11" s="19">
        <v>150</v>
      </c>
    </row>
    <row r="12" spans="1:2" ht="16.5" thickBot="1" x14ac:dyDescent="0.3">
      <c r="A12" s="18">
        <v>10</v>
      </c>
      <c r="B12" s="19">
        <v>155</v>
      </c>
    </row>
    <row r="13" spans="1:2" ht="16.5" thickBot="1" x14ac:dyDescent="0.3">
      <c r="A13" s="18">
        <v>11</v>
      </c>
      <c r="B13" s="19">
        <v>140</v>
      </c>
    </row>
    <row r="14" spans="1:2" ht="16.5" thickBot="1" x14ac:dyDescent="0.3">
      <c r="A14" s="18">
        <v>12</v>
      </c>
      <c r="B14" s="19">
        <v>160</v>
      </c>
    </row>
    <row r="15" spans="1:2" ht="16.5" thickBot="1" x14ac:dyDescent="0.3">
      <c r="A15" s="18">
        <v>13</v>
      </c>
      <c r="B15" s="19">
        <v>165</v>
      </c>
    </row>
    <row r="16" spans="1:2" ht="16.5" thickBot="1" x14ac:dyDescent="0.3">
      <c r="A16" s="18">
        <v>14</v>
      </c>
      <c r="B16" s="19">
        <v>150</v>
      </c>
    </row>
    <row r="17" spans="1:12" ht="16.5" thickBot="1" x14ac:dyDescent="0.3">
      <c r="A17" s="18">
        <v>15</v>
      </c>
      <c r="B17" s="19">
        <v>175</v>
      </c>
    </row>
    <row r="18" spans="1:12" ht="16.5" thickBot="1" x14ac:dyDescent="0.3">
      <c r="A18" s="18">
        <v>16</v>
      </c>
      <c r="B18" s="19">
        <v>170</v>
      </c>
    </row>
    <row r="21" spans="1:12" x14ac:dyDescent="0.25">
      <c r="A21" t="s">
        <v>19</v>
      </c>
      <c r="J21" t="s">
        <v>25</v>
      </c>
    </row>
    <row r="22" spans="1:12" ht="15.75" thickBot="1" x14ac:dyDescent="0.3"/>
    <row r="23" spans="1:12" ht="48" thickBot="1" x14ac:dyDescent="0.3">
      <c r="A23" s="16" t="s">
        <v>17</v>
      </c>
      <c r="B23" s="17" t="s">
        <v>18</v>
      </c>
      <c r="C23" s="16" t="s">
        <v>20</v>
      </c>
      <c r="D23" s="17" t="s">
        <v>21</v>
      </c>
      <c r="J23" s="16" t="s">
        <v>17</v>
      </c>
      <c r="K23" s="17" t="s">
        <v>18</v>
      </c>
      <c r="L23" s="17" t="s">
        <v>19</v>
      </c>
    </row>
    <row r="24" spans="1:12" ht="16.5" thickBot="1" x14ac:dyDescent="0.3">
      <c r="A24" s="18">
        <v>1</v>
      </c>
      <c r="B24" s="19">
        <v>125</v>
      </c>
      <c r="C24" s="18">
        <f>A24^2</f>
        <v>1</v>
      </c>
      <c r="D24" s="19">
        <f>A24*B24</f>
        <v>125</v>
      </c>
      <c r="F24" t="s">
        <v>23</v>
      </c>
      <c r="G24">
        <f>(($B$41*$C$41)-($A$41*$D$41))/((16*$C$41)-($A$41)^2)</f>
        <v>118.125</v>
      </c>
      <c r="J24" s="18">
        <v>1</v>
      </c>
      <c r="K24" s="19">
        <v>125</v>
      </c>
      <c r="L24" s="19"/>
    </row>
    <row r="25" spans="1:12" ht="16.5" thickBot="1" x14ac:dyDescent="0.3">
      <c r="A25" s="18">
        <v>2</v>
      </c>
      <c r="B25" s="19">
        <v>125</v>
      </c>
      <c r="C25" s="18">
        <f t="shared" ref="C25:C39" si="0">A25^2</f>
        <v>4</v>
      </c>
      <c r="D25" s="19">
        <f t="shared" ref="D25:D39" si="1">A25*B25</f>
        <v>250</v>
      </c>
      <c r="F25" t="s">
        <v>24</v>
      </c>
      <c r="G25">
        <f>((16*$D$41)-($A$41*B41))/((16*$C$41)-($A$41)^2)</f>
        <v>3.1617647058823528</v>
      </c>
      <c r="J25" s="18">
        <v>2</v>
      </c>
      <c r="K25" s="19">
        <v>125</v>
      </c>
      <c r="L25" s="19"/>
    </row>
    <row r="26" spans="1:12" ht="16.5" thickBot="1" x14ac:dyDescent="0.3">
      <c r="A26" s="18">
        <v>3</v>
      </c>
      <c r="B26" s="19">
        <v>130</v>
      </c>
      <c r="C26" s="18">
        <f t="shared" si="0"/>
        <v>9</v>
      </c>
      <c r="D26" s="19">
        <f t="shared" si="1"/>
        <v>390</v>
      </c>
      <c r="J26" s="18">
        <v>3</v>
      </c>
      <c r="K26" s="19">
        <v>130</v>
      </c>
      <c r="L26" s="19"/>
    </row>
    <row r="27" spans="1:12" ht="16.5" thickBot="1" x14ac:dyDescent="0.3">
      <c r="A27" s="18">
        <v>4</v>
      </c>
      <c r="B27" s="19">
        <v>125</v>
      </c>
      <c r="C27" s="18">
        <f t="shared" si="0"/>
        <v>16</v>
      </c>
      <c r="D27" s="19">
        <f t="shared" si="1"/>
        <v>500</v>
      </c>
      <c r="F27">
        <v>17</v>
      </c>
      <c r="G27" s="20">
        <f>$G$25*F27+$G$24</f>
        <v>171.875</v>
      </c>
      <c r="J27" s="18">
        <v>4</v>
      </c>
      <c r="K27" s="19">
        <v>125</v>
      </c>
      <c r="L27" s="19"/>
    </row>
    <row r="28" spans="1:12" ht="16.5" thickBot="1" x14ac:dyDescent="0.3">
      <c r="A28" s="18">
        <v>5</v>
      </c>
      <c r="B28" s="19">
        <v>135</v>
      </c>
      <c r="C28" s="18">
        <f t="shared" si="0"/>
        <v>25</v>
      </c>
      <c r="D28" s="19">
        <f t="shared" si="1"/>
        <v>675</v>
      </c>
      <c r="F28">
        <v>18</v>
      </c>
      <c r="G28" s="20">
        <f t="shared" ref="G28:G29" si="2">$G$25*F28+$G$24</f>
        <v>175.03676470588235</v>
      </c>
      <c r="J28" s="18">
        <v>5</v>
      </c>
      <c r="K28" s="19">
        <v>135</v>
      </c>
      <c r="L28" s="19"/>
    </row>
    <row r="29" spans="1:12" ht="16.5" thickBot="1" x14ac:dyDescent="0.3">
      <c r="A29" s="18">
        <v>6</v>
      </c>
      <c r="B29" s="19">
        <v>140</v>
      </c>
      <c r="C29" s="18">
        <f t="shared" si="0"/>
        <v>36</v>
      </c>
      <c r="D29" s="19">
        <f t="shared" si="1"/>
        <v>840</v>
      </c>
      <c r="F29">
        <v>19</v>
      </c>
      <c r="G29" s="20">
        <f t="shared" si="2"/>
        <v>178.1985294117647</v>
      </c>
      <c r="J29" s="18">
        <v>6</v>
      </c>
      <c r="K29" s="19">
        <v>140</v>
      </c>
      <c r="L29" s="19"/>
    </row>
    <row r="30" spans="1:12" ht="16.5" thickBot="1" x14ac:dyDescent="0.3">
      <c r="A30" s="18">
        <v>7</v>
      </c>
      <c r="B30" s="19">
        <v>135</v>
      </c>
      <c r="C30" s="18">
        <f t="shared" si="0"/>
        <v>49</v>
      </c>
      <c r="D30" s="19">
        <f t="shared" si="1"/>
        <v>945</v>
      </c>
      <c r="J30" s="18">
        <v>7</v>
      </c>
      <c r="K30" s="19">
        <v>135</v>
      </c>
      <c r="L30" s="19"/>
    </row>
    <row r="31" spans="1:12" ht="16.5" thickBot="1" x14ac:dyDescent="0.3">
      <c r="A31" s="18">
        <v>8</v>
      </c>
      <c r="B31" s="19">
        <v>140</v>
      </c>
      <c r="C31" s="18">
        <f t="shared" si="0"/>
        <v>64</v>
      </c>
      <c r="D31" s="19">
        <f t="shared" si="1"/>
        <v>1120</v>
      </c>
      <c r="J31" s="18">
        <v>8</v>
      </c>
      <c r="K31" s="19">
        <v>140</v>
      </c>
      <c r="L31" s="19"/>
    </row>
    <row r="32" spans="1:12" ht="16.5" thickBot="1" x14ac:dyDescent="0.3">
      <c r="A32" s="18">
        <v>9</v>
      </c>
      <c r="B32" s="19">
        <v>150</v>
      </c>
      <c r="C32" s="18">
        <f t="shared" si="0"/>
        <v>81</v>
      </c>
      <c r="D32" s="19">
        <f t="shared" si="1"/>
        <v>1350</v>
      </c>
      <c r="J32" s="18">
        <v>9</v>
      </c>
      <c r="K32" s="19">
        <v>150</v>
      </c>
      <c r="L32" s="19"/>
    </row>
    <row r="33" spans="1:12" ht="16.5" thickBot="1" x14ac:dyDescent="0.3">
      <c r="A33" s="18">
        <v>10</v>
      </c>
      <c r="B33" s="19">
        <v>155</v>
      </c>
      <c r="C33" s="18">
        <f t="shared" si="0"/>
        <v>100</v>
      </c>
      <c r="D33" s="19">
        <f t="shared" si="1"/>
        <v>1550</v>
      </c>
      <c r="J33" s="18">
        <v>10</v>
      </c>
      <c r="K33" s="19">
        <v>155</v>
      </c>
      <c r="L33" s="19"/>
    </row>
    <row r="34" spans="1:12" ht="16.5" thickBot="1" x14ac:dyDescent="0.3">
      <c r="A34" s="18">
        <v>11</v>
      </c>
      <c r="B34" s="19">
        <v>140</v>
      </c>
      <c r="C34" s="18">
        <f t="shared" si="0"/>
        <v>121</v>
      </c>
      <c r="D34" s="19">
        <f t="shared" si="1"/>
        <v>1540</v>
      </c>
      <c r="J34" s="18">
        <v>11</v>
      </c>
      <c r="K34" s="19">
        <v>140</v>
      </c>
      <c r="L34" s="19"/>
    </row>
    <row r="35" spans="1:12" ht="16.5" thickBot="1" x14ac:dyDescent="0.3">
      <c r="A35" s="18">
        <v>12</v>
      </c>
      <c r="B35" s="19">
        <v>160</v>
      </c>
      <c r="C35" s="18">
        <f t="shared" si="0"/>
        <v>144</v>
      </c>
      <c r="D35" s="19">
        <f t="shared" si="1"/>
        <v>1920</v>
      </c>
      <c r="J35" s="18">
        <v>12</v>
      </c>
      <c r="K35" s="19">
        <v>160</v>
      </c>
      <c r="L35" s="19"/>
    </row>
    <row r="36" spans="1:12" ht="16.5" thickBot="1" x14ac:dyDescent="0.3">
      <c r="A36" s="18">
        <v>13</v>
      </c>
      <c r="B36" s="19">
        <v>165</v>
      </c>
      <c r="C36" s="18">
        <f t="shared" si="0"/>
        <v>169</v>
      </c>
      <c r="D36" s="19">
        <f t="shared" si="1"/>
        <v>2145</v>
      </c>
      <c r="J36" s="18">
        <v>13</v>
      </c>
      <c r="K36" s="19">
        <v>165</v>
      </c>
      <c r="L36" s="19"/>
    </row>
    <row r="37" spans="1:12" ht="16.5" thickBot="1" x14ac:dyDescent="0.3">
      <c r="A37" s="18">
        <v>14</v>
      </c>
      <c r="B37" s="19">
        <v>150</v>
      </c>
      <c r="C37" s="18">
        <f t="shared" si="0"/>
        <v>196</v>
      </c>
      <c r="D37" s="19">
        <f t="shared" si="1"/>
        <v>2100</v>
      </c>
      <c r="J37" s="18">
        <v>14</v>
      </c>
      <c r="K37" s="19">
        <v>150</v>
      </c>
      <c r="L37" s="19"/>
    </row>
    <row r="38" spans="1:12" ht="16.5" thickBot="1" x14ac:dyDescent="0.3">
      <c r="A38" s="18">
        <v>15</v>
      </c>
      <c r="B38" s="19">
        <v>175</v>
      </c>
      <c r="C38" s="18">
        <f t="shared" si="0"/>
        <v>225</v>
      </c>
      <c r="D38" s="19">
        <f t="shared" si="1"/>
        <v>2625</v>
      </c>
      <c r="J38" s="18">
        <v>15</v>
      </c>
      <c r="K38" s="19">
        <v>175</v>
      </c>
      <c r="L38" s="19"/>
    </row>
    <row r="39" spans="1:12" ht="16.5" thickBot="1" x14ac:dyDescent="0.3">
      <c r="A39" s="18">
        <v>16</v>
      </c>
      <c r="B39" s="19">
        <v>170</v>
      </c>
      <c r="C39" s="18">
        <f t="shared" si="0"/>
        <v>256</v>
      </c>
      <c r="D39" s="19">
        <f t="shared" si="1"/>
        <v>2720</v>
      </c>
      <c r="J39" s="18">
        <v>16</v>
      </c>
      <c r="K39" s="19">
        <v>170</v>
      </c>
      <c r="L39" s="19"/>
    </row>
    <row r="40" spans="1:12" ht="16.5" thickBot="1" x14ac:dyDescent="0.3">
      <c r="A40" t="s">
        <v>22</v>
      </c>
      <c r="J40" s="18">
        <v>17</v>
      </c>
      <c r="K40" s="19"/>
      <c r="L40" s="19">
        <v>172</v>
      </c>
    </row>
    <row r="41" spans="1:12" ht="16.5" thickBot="1" x14ac:dyDescent="0.3">
      <c r="A41">
        <f>SUM(A24:A39)</f>
        <v>136</v>
      </c>
      <c r="B41">
        <f t="shared" ref="B41:D41" si="3">SUM(B24:B39)</f>
        <v>2320</v>
      </c>
      <c r="C41">
        <f t="shared" si="3"/>
        <v>1496</v>
      </c>
      <c r="D41">
        <f t="shared" si="3"/>
        <v>20795</v>
      </c>
      <c r="J41" s="18">
        <v>18</v>
      </c>
      <c r="K41" s="19"/>
      <c r="L41" s="19">
        <v>175</v>
      </c>
    </row>
    <row r="42" spans="1:12" ht="16.5" thickBot="1" x14ac:dyDescent="0.3">
      <c r="J42" s="18">
        <v>19</v>
      </c>
      <c r="K42" s="19"/>
      <c r="L42" s="19">
        <v>178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17" sqref="B17"/>
    </sheetView>
  </sheetViews>
  <sheetFormatPr defaultRowHeight="15" x14ac:dyDescent="0.25"/>
  <sheetData>
    <row r="1" spans="1:9" x14ac:dyDescent="0.25">
      <c r="A1" t="s">
        <v>26</v>
      </c>
    </row>
    <row r="2" spans="1:9" ht="15.75" thickBot="1" x14ac:dyDescent="0.3"/>
    <row r="3" spans="1:9" x14ac:dyDescent="0.25">
      <c r="A3" s="24" t="s">
        <v>27</v>
      </c>
      <c r="B3" s="24"/>
    </row>
    <row r="4" spans="1:9" x14ac:dyDescent="0.25">
      <c r="A4" s="21" t="s">
        <v>28</v>
      </c>
      <c r="B4" s="21">
        <v>0.92180489514098496</v>
      </c>
    </row>
    <row r="5" spans="1:9" x14ac:dyDescent="0.25">
      <c r="A5" s="21" t="s">
        <v>29</v>
      </c>
      <c r="B5" s="21">
        <v>0.84972426470588236</v>
      </c>
    </row>
    <row r="6" spans="1:9" x14ac:dyDescent="0.25">
      <c r="A6" s="21" t="s">
        <v>30</v>
      </c>
      <c r="B6" s="21">
        <v>0.83899028361344541</v>
      </c>
    </row>
    <row r="7" spans="1:9" x14ac:dyDescent="0.25">
      <c r="A7" s="21" t="s">
        <v>31</v>
      </c>
      <c r="B7" s="21">
        <v>6.5525509818503442</v>
      </c>
    </row>
    <row r="8" spans="1:9" ht="15.75" thickBot="1" x14ac:dyDescent="0.3">
      <c r="A8" s="22" t="s">
        <v>32</v>
      </c>
      <c r="B8" s="22">
        <v>16</v>
      </c>
    </row>
    <row r="10" spans="1:9" ht="15.75" thickBot="1" x14ac:dyDescent="0.3">
      <c r="A10" t="s">
        <v>33</v>
      </c>
    </row>
    <row r="11" spans="1:9" x14ac:dyDescent="0.25">
      <c r="A11" s="23"/>
      <c r="B11" s="23" t="s">
        <v>38</v>
      </c>
      <c r="C11" s="23" t="s">
        <v>39</v>
      </c>
      <c r="D11" s="23" t="s">
        <v>40</v>
      </c>
      <c r="E11" s="23" t="s">
        <v>41</v>
      </c>
      <c r="F11" s="23" t="s">
        <v>42</v>
      </c>
    </row>
    <row r="12" spans="1:9" x14ac:dyDescent="0.25">
      <c r="A12" s="21" t="s">
        <v>34</v>
      </c>
      <c r="B12" s="21">
        <v>1</v>
      </c>
      <c r="C12" s="21">
        <v>3398.8970588235293</v>
      </c>
      <c r="D12" s="21">
        <v>3398.8970588235293</v>
      </c>
      <c r="E12" s="21">
        <v>79.16207951070335</v>
      </c>
      <c r="F12" s="21">
        <v>3.8906334837331689E-7</v>
      </c>
    </row>
    <row r="13" spans="1:9" x14ac:dyDescent="0.25">
      <c r="A13" s="21" t="s">
        <v>35</v>
      </c>
      <c r="B13" s="21">
        <v>14</v>
      </c>
      <c r="C13" s="21">
        <v>601.10294117647072</v>
      </c>
      <c r="D13" s="21">
        <v>42.935924369747909</v>
      </c>
      <c r="E13" s="21"/>
      <c r="F13" s="21"/>
    </row>
    <row r="14" spans="1:9" ht="15.75" thickBot="1" x14ac:dyDescent="0.3">
      <c r="A14" s="22" t="s">
        <v>36</v>
      </c>
      <c r="B14" s="22">
        <v>15</v>
      </c>
      <c r="C14" s="22">
        <v>4000</v>
      </c>
      <c r="D14" s="22"/>
      <c r="E14" s="22"/>
      <c r="F14" s="22"/>
    </row>
    <row r="15" spans="1:9" ht="15.75" thickBot="1" x14ac:dyDescent="0.3"/>
    <row r="16" spans="1:9" x14ac:dyDescent="0.25">
      <c r="A16" s="23"/>
      <c r="B16" s="23" t="s">
        <v>43</v>
      </c>
      <c r="C16" s="23" t="s">
        <v>31</v>
      </c>
      <c r="D16" s="23" t="s">
        <v>44</v>
      </c>
      <c r="E16" s="23" t="s">
        <v>45</v>
      </c>
      <c r="F16" s="23" t="s">
        <v>46</v>
      </c>
      <c r="G16" s="23" t="s">
        <v>47</v>
      </c>
      <c r="H16" s="23" t="s">
        <v>48</v>
      </c>
      <c r="I16" s="23" t="s">
        <v>49</v>
      </c>
    </row>
    <row r="17" spans="1:9" x14ac:dyDescent="0.25">
      <c r="A17" s="21" t="s">
        <v>37</v>
      </c>
      <c r="B17" s="21">
        <v>118.125</v>
      </c>
      <c r="C17" s="21">
        <v>3.4361867239253274</v>
      </c>
      <c r="D17" s="21">
        <v>34.37676980052467</v>
      </c>
      <c r="E17" s="21">
        <v>6.3495932231625198E-15</v>
      </c>
      <c r="F17" s="21">
        <v>110.75511245732507</v>
      </c>
      <c r="G17" s="21">
        <v>125.49488754267493</v>
      </c>
      <c r="H17" s="21">
        <v>110.75511245732507</v>
      </c>
      <c r="I17" s="21">
        <v>125.49488754267493</v>
      </c>
    </row>
    <row r="18" spans="1:9" ht="15.75" thickBot="1" x14ac:dyDescent="0.3">
      <c r="A18" s="22" t="s">
        <v>50</v>
      </c>
      <c r="B18" s="22">
        <v>3.1617647058823524</v>
      </c>
      <c r="C18" s="22">
        <v>0.35536197109322004</v>
      </c>
      <c r="D18" s="22">
        <v>8.897307430380458</v>
      </c>
      <c r="E18" s="22">
        <v>3.8906334837331827E-7</v>
      </c>
      <c r="F18" s="22">
        <v>2.3995890808893825</v>
      </c>
      <c r="G18" s="22">
        <v>3.9239403308753222</v>
      </c>
      <c r="H18" s="22">
        <v>2.3995890808893825</v>
      </c>
      <c r="I18" s="22">
        <v>3.9239403308753222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topLeftCell="A19" workbookViewId="0">
      <selection activeCell="N38" sqref="N38"/>
    </sheetView>
  </sheetViews>
  <sheetFormatPr defaultRowHeight="15" x14ac:dyDescent="0.25"/>
  <sheetData>
    <row r="1" spans="1:4" ht="15.75" thickBot="1" x14ac:dyDescent="0.3">
      <c r="A1">
        <v>1</v>
      </c>
    </row>
    <row r="2" spans="1:4" ht="32.25" thickBot="1" x14ac:dyDescent="0.3">
      <c r="A2" s="25" t="s">
        <v>51</v>
      </c>
      <c r="B2" s="26" t="s">
        <v>52</v>
      </c>
      <c r="C2" s="26" t="s">
        <v>53</v>
      </c>
      <c r="D2" s="26" t="s">
        <v>19</v>
      </c>
    </row>
    <row r="3" spans="1:4" ht="16.5" thickBot="1" x14ac:dyDescent="0.3">
      <c r="A3" s="27">
        <v>1</v>
      </c>
      <c r="B3" s="28" t="s">
        <v>54</v>
      </c>
      <c r="C3" s="28">
        <v>98</v>
      </c>
      <c r="D3" s="29">
        <v>98</v>
      </c>
    </row>
    <row r="4" spans="1:4" ht="16.5" thickBot="1" x14ac:dyDescent="0.3">
      <c r="A4" s="27"/>
      <c r="B4" s="28" t="s">
        <v>55</v>
      </c>
      <c r="C4" s="28">
        <v>106</v>
      </c>
      <c r="D4" s="29">
        <f>(0.1*C3)+(1-0.1)*(D3)</f>
        <v>98</v>
      </c>
    </row>
    <row r="5" spans="1:4" ht="16.5" thickBot="1" x14ac:dyDescent="0.3">
      <c r="A5" s="27"/>
      <c r="B5" s="28" t="s">
        <v>56</v>
      </c>
      <c r="C5" s="28">
        <v>109</v>
      </c>
      <c r="D5" s="29">
        <f>(0.1*C4)+(1-0.1)*(D4)</f>
        <v>98.800000000000011</v>
      </c>
    </row>
    <row r="6" spans="1:4" ht="16.5" thickBot="1" x14ac:dyDescent="0.3">
      <c r="A6" s="27"/>
      <c r="B6" s="28" t="s">
        <v>57</v>
      </c>
      <c r="C6" s="28">
        <v>133</v>
      </c>
      <c r="D6" s="29">
        <f>(0.1*C5)+(1-0.1)*(D5)</f>
        <v>99.820000000000022</v>
      </c>
    </row>
    <row r="7" spans="1:4" ht="16.5" thickBot="1" x14ac:dyDescent="0.3">
      <c r="A7" s="27">
        <v>2</v>
      </c>
      <c r="B7" s="28" t="s">
        <v>54</v>
      </c>
      <c r="C7" s="28">
        <v>130</v>
      </c>
      <c r="D7" s="29">
        <f>(0.1*C6)+(1-0.1)*(D6)</f>
        <v>103.13800000000002</v>
      </c>
    </row>
    <row r="8" spans="1:4" ht="16.5" thickBot="1" x14ac:dyDescent="0.3">
      <c r="A8" s="27"/>
      <c r="B8" s="28" t="s">
        <v>55</v>
      </c>
      <c r="C8" s="28">
        <v>116</v>
      </c>
      <c r="D8" s="30">
        <f>(0.1*C7)+(1-0.1)*(D7)</f>
        <v>105.82420000000002</v>
      </c>
    </row>
    <row r="9" spans="1:4" ht="16.5" thickBot="1" x14ac:dyDescent="0.3">
      <c r="A9" s="27"/>
      <c r="B9" s="28" t="s">
        <v>56</v>
      </c>
      <c r="C9" s="28">
        <v>133</v>
      </c>
      <c r="D9" s="30">
        <f>(0.1*C8)+(1-0.1)*(D8)</f>
        <v>106.84178000000003</v>
      </c>
    </row>
    <row r="10" spans="1:4" ht="16.5" thickBot="1" x14ac:dyDescent="0.3">
      <c r="A10" s="27"/>
      <c r="B10" s="28" t="s">
        <v>57</v>
      </c>
      <c r="C10" s="28">
        <v>116</v>
      </c>
      <c r="D10" s="30">
        <f>(0.1*C9)+(1-0.1)*(D9)</f>
        <v>109.45760200000002</v>
      </c>
    </row>
    <row r="11" spans="1:4" ht="16.5" thickBot="1" x14ac:dyDescent="0.3">
      <c r="A11" s="27">
        <v>3</v>
      </c>
      <c r="B11" s="28" t="s">
        <v>54</v>
      </c>
      <c r="C11" s="28">
        <v>138</v>
      </c>
      <c r="D11" s="30">
        <f t="shared" ref="D11:D19" si="0">(0.1*C10)+(1-0.1)*(D10)</f>
        <v>110.11184180000004</v>
      </c>
    </row>
    <row r="12" spans="1:4" ht="16.5" thickBot="1" x14ac:dyDescent="0.3">
      <c r="A12" s="27"/>
      <c r="B12" s="28" t="s">
        <v>55</v>
      </c>
      <c r="C12" s="28">
        <v>130</v>
      </c>
      <c r="D12" s="30">
        <f t="shared" si="0"/>
        <v>112.90065762000003</v>
      </c>
    </row>
    <row r="13" spans="1:4" ht="16.5" thickBot="1" x14ac:dyDescent="0.3">
      <c r="A13" s="27"/>
      <c r="B13" s="28" t="s">
        <v>56</v>
      </c>
      <c r="C13" s="28">
        <v>147</v>
      </c>
      <c r="D13" s="30">
        <f t="shared" si="0"/>
        <v>114.61059185800003</v>
      </c>
    </row>
    <row r="14" spans="1:4" ht="16.5" thickBot="1" x14ac:dyDescent="0.3">
      <c r="A14" s="27"/>
      <c r="B14" s="28" t="s">
        <v>57</v>
      </c>
      <c r="C14" s="28">
        <v>141</v>
      </c>
      <c r="D14" s="30">
        <f t="shared" si="0"/>
        <v>117.84953267220004</v>
      </c>
    </row>
    <row r="15" spans="1:4" ht="16.5" thickBot="1" x14ac:dyDescent="0.3">
      <c r="A15" s="27">
        <v>4</v>
      </c>
      <c r="B15" s="28" t="s">
        <v>54</v>
      </c>
      <c r="C15" s="28">
        <v>144</v>
      </c>
      <c r="D15" s="30">
        <f t="shared" si="0"/>
        <v>120.16457940498003</v>
      </c>
    </row>
    <row r="16" spans="1:4" ht="16.5" thickBot="1" x14ac:dyDescent="0.3">
      <c r="A16" s="27"/>
      <c r="B16" s="28" t="s">
        <v>55</v>
      </c>
      <c r="C16" s="28">
        <v>142</v>
      </c>
      <c r="D16" s="30">
        <f t="shared" si="0"/>
        <v>122.54812146448204</v>
      </c>
    </row>
    <row r="17" spans="1:16" ht="16.5" thickBot="1" x14ac:dyDescent="0.3">
      <c r="A17" s="27"/>
      <c r="B17" s="28" t="s">
        <v>56</v>
      </c>
      <c r="C17" s="28">
        <v>165</v>
      </c>
      <c r="D17" s="30">
        <f t="shared" si="0"/>
        <v>124.49330931803384</v>
      </c>
    </row>
    <row r="18" spans="1:16" ht="16.5" thickBot="1" x14ac:dyDescent="0.3">
      <c r="A18" s="27"/>
      <c r="B18" s="28" t="s">
        <v>57</v>
      </c>
      <c r="C18" s="28">
        <v>173</v>
      </c>
      <c r="D18" s="30">
        <f t="shared" si="0"/>
        <v>128.54397838623044</v>
      </c>
    </row>
    <row r="19" spans="1:16" ht="16.5" thickBot="1" x14ac:dyDescent="0.3">
      <c r="A19" s="27">
        <v>5</v>
      </c>
      <c r="B19" s="28" t="s">
        <v>54</v>
      </c>
      <c r="C19" s="28"/>
      <c r="D19" s="30">
        <f t="shared" si="0"/>
        <v>132.9895805476074</v>
      </c>
    </row>
    <row r="21" spans="1:16" x14ac:dyDescent="0.25">
      <c r="A21">
        <v>2</v>
      </c>
    </row>
    <row r="22" spans="1:16" ht="15.75" thickBot="1" x14ac:dyDescent="0.3">
      <c r="H22" t="s">
        <v>19</v>
      </c>
      <c r="L22" t="s">
        <v>60</v>
      </c>
    </row>
    <row r="23" spans="1:16" ht="32.25" thickBot="1" x14ac:dyDescent="0.3">
      <c r="A23" s="25" t="s">
        <v>58</v>
      </c>
      <c r="B23" s="26" t="s">
        <v>59</v>
      </c>
      <c r="C23" s="31"/>
      <c r="D23" s="31"/>
      <c r="H23" s="25" t="s">
        <v>58</v>
      </c>
      <c r="I23" s="26" t="s">
        <v>59</v>
      </c>
      <c r="J23" t="s">
        <v>19</v>
      </c>
      <c r="L23" s="37" t="s">
        <v>58</v>
      </c>
      <c r="M23" s="37" t="s">
        <v>59</v>
      </c>
      <c r="N23" s="38" t="s">
        <v>19</v>
      </c>
      <c r="O23" s="40" t="s">
        <v>61</v>
      </c>
      <c r="P23" s="40" t="s">
        <v>62</v>
      </c>
    </row>
    <row r="24" spans="1:16" ht="16.5" thickBot="1" x14ac:dyDescent="0.3">
      <c r="A24" s="27">
        <v>1</v>
      </c>
      <c r="B24" s="28">
        <v>240000</v>
      </c>
      <c r="C24" s="32">
        <f>A24^2</f>
        <v>1</v>
      </c>
      <c r="D24" s="32">
        <f>A24*B24</f>
        <v>240000</v>
      </c>
      <c r="E24" t="s">
        <v>23</v>
      </c>
      <c r="F24">
        <f>(($B$35*$C$35)-($A$35*$D$35))/((10*$C$35)-($A$35)^2)</f>
        <v>225866.66666666666</v>
      </c>
      <c r="H24" s="27">
        <v>1</v>
      </c>
      <c r="I24" s="28">
        <v>240000</v>
      </c>
      <c r="J24" s="20">
        <f>$F$25*H24+$F$24</f>
        <v>237527.27272727271</v>
      </c>
      <c r="L24" s="37">
        <v>1</v>
      </c>
      <c r="M24" s="37">
        <v>240000</v>
      </c>
      <c r="N24" s="39">
        <f>$F$25*L24+$F$24</f>
        <v>237527.27272727271</v>
      </c>
      <c r="O24" s="20">
        <f>ABS(M24-N24)</f>
        <v>2472.7272727272939</v>
      </c>
      <c r="P24" s="41">
        <f>O24/M24</f>
        <v>1.0303030303030392E-2</v>
      </c>
    </row>
    <row r="25" spans="1:16" ht="16.5" thickBot="1" x14ac:dyDescent="0.3">
      <c r="A25" s="27">
        <v>2</v>
      </c>
      <c r="B25" s="28">
        <v>259000</v>
      </c>
      <c r="C25" s="32">
        <f t="shared" ref="C25:C33" si="1">A25^2</f>
        <v>4</v>
      </c>
      <c r="D25" s="32">
        <f t="shared" ref="D25:D32" si="2">A25*B25</f>
        <v>518000</v>
      </c>
      <c r="E25" t="s">
        <v>24</v>
      </c>
      <c r="F25">
        <f>((10*$D$35)-($A$35*B35))/((10*$C$35)-($A$35)^2)</f>
        <v>11660.60606060606</v>
      </c>
      <c r="H25" s="27">
        <v>2</v>
      </c>
      <c r="I25" s="28">
        <v>259000</v>
      </c>
      <c r="J25" s="20">
        <f t="shared" ref="J25:J36" si="3">$F$25*H25+$F$24</f>
        <v>249187.87878787878</v>
      </c>
      <c r="L25" s="37">
        <v>2</v>
      </c>
      <c r="M25" s="37">
        <v>259000</v>
      </c>
      <c r="N25" s="39">
        <f t="shared" ref="N25:N33" si="4">$F$25*L25+$F$24</f>
        <v>249187.87878787878</v>
      </c>
      <c r="O25" s="20">
        <f t="shared" ref="O25:O33" si="5">ABS(M25-N25)</f>
        <v>9812.1212121212156</v>
      </c>
      <c r="P25" s="41">
        <f t="shared" ref="P25:P33" si="6">O25/M25</f>
        <v>3.7884637884637896E-2</v>
      </c>
    </row>
    <row r="26" spans="1:16" ht="16.5" thickBot="1" x14ac:dyDescent="0.3">
      <c r="A26" s="27">
        <v>3</v>
      </c>
      <c r="B26" s="28">
        <v>260000</v>
      </c>
      <c r="C26" s="32">
        <f t="shared" si="1"/>
        <v>9</v>
      </c>
      <c r="D26" s="32">
        <f t="shared" si="2"/>
        <v>780000</v>
      </c>
      <c r="H26" s="27">
        <v>3</v>
      </c>
      <c r="I26" s="28">
        <v>260000</v>
      </c>
      <c r="J26" s="20">
        <f t="shared" si="3"/>
        <v>260848.48484848483</v>
      </c>
      <c r="L26" s="37">
        <v>3</v>
      </c>
      <c r="M26" s="37">
        <v>260000</v>
      </c>
      <c r="N26" s="39">
        <f t="shared" si="4"/>
        <v>260848.48484848483</v>
      </c>
      <c r="O26" s="20">
        <f t="shared" si="5"/>
        <v>848.48484848483349</v>
      </c>
      <c r="P26" s="41">
        <f t="shared" si="6"/>
        <v>3.2634032634032057E-3</v>
      </c>
    </row>
    <row r="27" spans="1:16" ht="16.5" thickBot="1" x14ac:dyDescent="0.3">
      <c r="A27" s="27">
        <v>4</v>
      </c>
      <c r="B27" s="28">
        <v>271000</v>
      </c>
      <c r="C27" s="32">
        <f t="shared" si="1"/>
        <v>16</v>
      </c>
      <c r="D27" s="32">
        <f t="shared" si="2"/>
        <v>1084000</v>
      </c>
      <c r="H27" s="27">
        <v>4</v>
      </c>
      <c r="I27" s="28">
        <v>271000</v>
      </c>
      <c r="J27" s="20">
        <f t="shared" si="3"/>
        <v>272509.09090909088</v>
      </c>
      <c r="L27" s="37">
        <v>4</v>
      </c>
      <c r="M27" s="37">
        <v>271000</v>
      </c>
      <c r="N27" s="39">
        <f t="shared" si="4"/>
        <v>272509.09090909088</v>
      </c>
      <c r="O27" s="20">
        <f t="shared" si="5"/>
        <v>1509.0909090908826</v>
      </c>
      <c r="P27" s="41">
        <f t="shared" si="6"/>
        <v>5.5686011405567627E-3</v>
      </c>
    </row>
    <row r="28" spans="1:16" ht="16.5" thickBot="1" x14ac:dyDescent="0.3">
      <c r="A28" s="27">
        <v>5</v>
      </c>
      <c r="B28" s="28">
        <v>280000</v>
      </c>
      <c r="C28" s="32">
        <f t="shared" si="1"/>
        <v>25</v>
      </c>
      <c r="D28" s="32">
        <f t="shared" si="2"/>
        <v>1400000</v>
      </c>
      <c r="H28" s="27">
        <v>5</v>
      </c>
      <c r="I28" s="28">
        <v>280000</v>
      </c>
      <c r="J28" s="20">
        <f t="shared" si="3"/>
        <v>284169.69696969696</v>
      </c>
      <c r="L28" s="37">
        <v>5</v>
      </c>
      <c r="M28" s="37">
        <v>280000</v>
      </c>
      <c r="N28" s="39">
        <f t="shared" si="4"/>
        <v>284169.69696969696</v>
      </c>
      <c r="O28" s="20">
        <f t="shared" si="5"/>
        <v>4169.6969696969609</v>
      </c>
      <c r="P28" s="41">
        <f t="shared" si="6"/>
        <v>1.4891774891774861E-2</v>
      </c>
    </row>
    <row r="29" spans="1:16" ht="16.5" thickBot="1" x14ac:dyDescent="0.3">
      <c r="A29" s="27">
        <v>6</v>
      </c>
      <c r="B29" s="28">
        <v>285000</v>
      </c>
      <c r="C29" s="32">
        <f t="shared" si="1"/>
        <v>36</v>
      </c>
      <c r="D29" s="32">
        <f t="shared" si="2"/>
        <v>1710000</v>
      </c>
      <c r="H29" s="27">
        <v>6</v>
      </c>
      <c r="I29" s="28">
        <v>285000</v>
      </c>
      <c r="J29" s="20">
        <f t="shared" si="3"/>
        <v>295830.30303030298</v>
      </c>
      <c r="L29" s="37">
        <v>6</v>
      </c>
      <c r="M29" s="37">
        <v>285000</v>
      </c>
      <c r="N29" s="39">
        <f t="shared" si="4"/>
        <v>295830.30303030298</v>
      </c>
      <c r="O29" s="20">
        <f t="shared" si="5"/>
        <v>10830.303030302981</v>
      </c>
      <c r="P29" s="41">
        <f t="shared" si="6"/>
        <v>3.8001063264220987E-2</v>
      </c>
    </row>
    <row r="30" spans="1:16" ht="16.5" thickBot="1" x14ac:dyDescent="0.3">
      <c r="A30" s="27">
        <v>7</v>
      </c>
      <c r="B30" s="28">
        <v>300000</v>
      </c>
      <c r="C30" s="32">
        <f t="shared" si="1"/>
        <v>49</v>
      </c>
      <c r="D30" s="32">
        <f t="shared" si="2"/>
        <v>2100000</v>
      </c>
      <c r="H30" s="27">
        <v>7</v>
      </c>
      <c r="I30" s="28">
        <v>300000</v>
      </c>
      <c r="J30" s="20">
        <f t="shared" si="3"/>
        <v>307490.90909090906</v>
      </c>
      <c r="L30" s="37">
        <v>7</v>
      </c>
      <c r="M30" s="37">
        <v>300000</v>
      </c>
      <c r="N30" s="39">
        <f t="shared" si="4"/>
        <v>307490.90909090906</v>
      </c>
      <c r="O30" s="20">
        <f t="shared" si="5"/>
        <v>7490.9090909090592</v>
      </c>
      <c r="P30" s="41">
        <f t="shared" si="6"/>
        <v>2.4969696969696864E-2</v>
      </c>
    </row>
    <row r="31" spans="1:16" ht="16.5" thickBot="1" x14ac:dyDescent="0.3">
      <c r="A31" s="27">
        <v>8</v>
      </c>
      <c r="B31" s="28">
        <v>315000</v>
      </c>
      <c r="C31" s="32">
        <f t="shared" si="1"/>
        <v>64</v>
      </c>
      <c r="D31" s="32">
        <f t="shared" si="2"/>
        <v>2520000</v>
      </c>
      <c r="H31" s="27">
        <v>8</v>
      </c>
      <c r="I31" s="28">
        <v>315000</v>
      </c>
      <c r="J31" s="20">
        <f t="shared" si="3"/>
        <v>319151.51515151514</v>
      </c>
      <c r="L31" s="37">
        <v>8</v>
      </c>
      <c r="M31" s="37">
        <v>315000</v>
      </c>
      <c r="N31" s="39">
        <f t="shared" si="4"/>
        <v>319151.51515151514</v>
      </c>
      <c r="O31" s="20">
        <f t="shared" si="5"/>
        <v>4151.5151515151374</v>
      </c>
      <c r="P31" s="41">
        <f t="shared" si="6"/>
        <v>1.3179413179413135E-2</v>
      </c>
    </row>
    <row r="32" spans="1:16" ht="16.5" thickBot="1" x14ac:dyDescent="0.3">
      <c r="A32" s="27">
        <v>9</v>
      </c>
      <c r="B32" s="28">
        <v>340000</v>
      </c>
      <c r="C32" s="32">
        <f t="shared" si="1"/>
        <v>81</v>
      </c>
      <c r="D32" s="32">
        <f t="shared" si="2"/>
        <v>3060000</v>
      </c>
      <c r="H32" s="27">
        <v>9</v>
      </c>
      <c r="I32" s="28">
        <v>340000</v>
      </c>
      <c r="J32" s="20">
        <f t="shared" si="3"/>
        <v>330812.12121212122</v>
      </c>
      <c r="L32" s="37">
        <v>9</v>
      </c>
      <c r="M32" s="37">
        <v>340000</v>
      </c>
      <c r="N32" s="39">
        <f t="shared" si="4"/>
        <v>330812.12121212122</v>
      </c>
      <c r="O32" s="20">
        <f t="shared" si="5"/>
        <v>9187.8787878787844</v>
      </c>
      <c r="P32" s="41">
        <f t="shared" si="6"/>
        <v>2.7023172905525836E-2</v>
      </c>
    </row>
    <row r="33" spans="1:16" ht="16.5" thickBot="1" x14ac:dyDescent="0.3">
      <c r="A33" s="27">
        <v>10</v>
      </c>
      <c r="B33" s="28">
        <v>350000</v>
      </c>
      <c r="C33" s="32">
        <f t="shared" si="1"/>
        <v>100</v>
      </c>
      <c r="D33" s="32">
        <f>A33*B33</f>
        <v>3500000</v>
      </c>
      <c r="H33" s="27">
        <v>10</v>
      </c>
      <c r="I33" s="28">
        <v>350000</v>
      </c>
      <c r="J33" s="20">
        <f t="shared" si="3"/>
        <v>342472.72727272729</v>
      </c>
      <c r="L33" s="37">
        <v>10</v>
      </c>
      <c r="M33" s="37">
        <v>350000</v>
      </c>
      <c r="N33" s="39">
        <f t="shared" si="4"/>
        <v>342472.72727272729</v>
      </c>
      <c r="O33" s="20">
        <f t="shared" si="5"/>
        <v>7527.2727272727061</v>
      </c>
      <c r="P33" s="41">
        <f t="shared" si="6"/>
        <v>2.1506493506493446E-2</v>
      </c>
    </row>
    <row r="34" spans="1:16" ht="16.5" thickBot="1" x14ac:dyDescent="0.3">
      <c r="A34" s="34" t="s">
        <v>36</v>
      </c>
      <c r="B34" s="35"/>
      <c r="C34" s="35"/>
      <c r="D34" s="26"/>
      <c r="H34" s="36">
        <v>11</v>
      </c>
      <c r="J34" s="20">
        <f t="shared" si="3"/>
        <v>354133.33333333331</v>
      </c>
      <c r="L34" t="s">
        <v>64</v>
      </c>
    </row>
    <row r="35" spans="1:16" ht="16.5" thickBot="1" x14ac:dyDescent="0.3">
      <c r="A35" s="33">
        <f>SUM(A24:A33)</f>
        <v>55</v>
      </c>
      <c r="B35" s="33">
        <f t="shared" ref="B35:D35" si="7">SUM(B24:B33)</f>
        <v>2900000</v>
      </c>
      <c r="C35" s="33">
        <f t="shared" si="7"/>
        <v>385</v>
      </c>
      <c r="D35" s="33">
        <f t="shared" si="7"/>
        <v>16912000</v>
      </c>
      <c r="H35" s="36">
        <v>12</v>
      </c>
      <c r="J35" s="20">
        <f t="shared" si="3"/>
        <v>365793.93939393933</v>
      </c>
      <c r="L35">
        <f>SUM(L24:L33)</f>
        <v>55</v>
      </c>
      <c r="M35">
        <f t="shared" ref="M35:P35" si="8">SUM(M24:M33)</f>
        <v>2900000</v>
      </c>
      <c r="N35">
        <f t="shared" si="8"/>
        <v>2900000</v>
      </c>
      <c r="O35">
        <f t="shared" si="8"/>
        <v>57999.999999999854</v>
      </c>
      <c r="P35" s="41">
        <f t="shared" si="8"/>
        <v>0.19659128730875336</v>
      </c>
    </row>
    <row r="36" spans="1:16" ht="15.75" x14ac:dyDescent="0.25">
      <c r="H36" s="36">
        <v>13</v>
      </c>
      <c r="J36" s="20">
        <f t="shared" si="3"/>
        <v>377454.54545454541</v>
      </c>
    </row>
    <row r="37" spans="1:16" x14ac:dyDescent="0.25">
      <c r="L37" t="s">
        <v>63</v>
      </c>
    </row>
    <row r="38" spans="1:16" x14ac:dyDescent="0.25">
      <c r="L38" s="42">
        <f>(1/L33)*P35</f>
        <v>1.9659128730875337E-2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Tugas12</vt:lpstr>
      <vt:lpstr>T14</vt:lpstr>
      <vt:lpstr>Sheet1</vt:lpstr>
      <vt:lpstr>UAS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2025-07-17T14:39:03Z</dcterms:modified>
</cp:coreProperties>
</file>