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716\Desktop\"/>
    </mc:Choice>
  </mc:AlternateContent>
  <xr:revisionPtr revIDLastSave="0" documentId="13_ncr:1_{C9A95068-CAE1-42EE-9CDF-1A8735248691}" xr6:coauthVersionLast="47" xr6:coauthVersionMax="47" xr10:uidLastSave="{00000000-0000-0000-0000-000000000000}"/>
  <bookViews>
    <workbookView xWindow="-120" yWindow="-120" windowWidth="20730" windowHeight="11160" firstSheet="12" activeTab="16" xr2:uid="{D36AFA8A-CA4B-45C7-96A4-65D8641F8FA1}"/>
  </bookViews>
  <sheets>
    <sheet name="House Expenses" sheetId="9" r:id="rId1"/>
    <sheet name="House Rent" sheetId="13" r:id="rId2"/>
    <sheet name="Dec" sheetId="1" r:id="rId3"/>
    <sheet name="January" sheetId="2" r:id="rId4"/>
    <sheet name="February" sheetId="4" r:id="rId5"/>
    <sheet name="March" sheetId="7" r:id="rId6"/>
    <sheet name="April" sheetId="11" r:id="rId7"/>
    <sheet name="May" sheetId="12" r:id="rId8"/>
    <sheet name="June" sheetId="14" r:id="rId9"/>
    <sheet name="July" sheetId="15" r:id="rId10"/>
    <sheet name="August" sheetId="17" r:id="rId11"/>
    <sheet name="September" sheetId="18" r:id="rId12"/>
    <sheet name="October" sheetId="19" r:id="rId13"/>
    <sheet name="November" sheetId="21" r:id="rId14"/>
    <sheet name="December" sheetId="22" r:id="rId15"/>
    <sheet name="January 2022" sheetId="23" r:id="rId16"/>
    <sheet name="February 2022" sheetId="24" r:id="rId17"/>
    <sheet name="March 2022" sheetId="25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5" i="24" l="1"/>
  <c r="F10" i="24"/>
  <c r="D25" i="23"/>
  <c r="F11" i="23"/>
  <c r="C3" i="23"/>
  <c r="D3" i="23"/>
  <c r="C3" i="24"/>
  <c r="D3" i="24"/>
  <c r="B25" i="25"/>
  <c r="D24" i="25"/>
  <c r="C24" i="25"/>
  <c r="D23" i="25"/>
  <c r="C23" i="25"/>
  <c r="D22" i="25"/>
  <c r="C22" i="25"/>
  <c r="C21" i="25"/>
  <c r="C20" i="25"/>
  <c r="D19" i="25"/>
  <c r="C19" i="25"/>
  <c r="D18" i="25"/>
  <c r="C18" i="25"/>
  <c r="D17" i="25"/>
  <c r="C17" i="25"/>
  <c r="C16" i="25"/>
  <c r="D15" i="25"/>
  <c r="C15" i="25"/>
  <c r="D14" i="25"/>
  <c r="C14" i="25"/>
  <c r="D13" i="25"/>
  <c r="C13" i="25"/>
  <c r="D12" i="25"/>
  <c r="C12" i="25"/>
  <c r="D11" i="25"/>
  <c r="C11" i="25"/>
  <c r="D10" i="25"/>
  <c r="C10" i="25"/>
  <c r="C25" i="25" s="1"/>
  <c r="D9" i="25"/>
  <c r="C9" i="25"/>
  <c r="D8" i="25"/>
  <c r="C8" i="25"/>
  <c r="D7" i="25"/>
  <c r="C7" i="25"/>
  <c r="D6" i="25"/>
  <c r="C6" i="25"/>
  <c r="D5" i="25"/>
  <c r="C5" i="25"/>
  <c r="D4" i="25"/>
  <c r="D25" i="25" s="1"/>
  <c r="C4" i="25"/>
  <c r="B25" i="24"/>
  <c r="D24" i="24"/>
  <c r="C24" i="24"/>
  <c r="D23" i="24"/>
  <c r="C23" i="24"/>
  <c r="D22" i="24"/>
  <c r="C22" i="24"/>
  <c r="C21" i="24"/>
  <c r="C20" i="24"/>
  <c r="D19" i="24"/>
  <c r="C19" i="24"/>
  <c r="D18" i="24"/>
  <c r="C18" i="24"/>
  <c r="D17" i="24"/>
  <c r="C17" i="24"/>
  <c r="C16" i="24"/>
  <c r="D15" i="24"/>
  <c r="C15" i="24"/>
  <c r="D14" i="24"/>
  <c r="C14" i="24"/>
  <c r="D13" i="24"/>
  <c r="C13" i="24"/>
  <c r="D12" i="24"/>
  <c r="C12" i="24"/>
  <c r="D11" i="24"/>
  <c r="C11" i="24"/>
  <c r="D10" i="24"/>
  <c r="C10" i="24"/>
  <c r="D9" i="24"/>
  <c r="C9" i="24"/>
  <c r="D8" i="24"/>
  <c r="C8" i="24"/>
  <c r="D7" i="24"/>
  <c r="C7" i="24"/>
  <c r="D6" i="24"/>
  <c r="C6" i="24"/>
  <c r="D5" i="24"/>
  <c r="C5" i="24"/>
  <c r="D4" i="24"/>
  <c r="C4" i="24"/>
  <c r="B9" i="22"/>
  <c r="D9" i="22" s="1"/>
  <c r="F6" i="22"/>
  <c r="B25" i="23"/>
  <c r="D24" i="23"/>
  <c r="C24" i="23"/>
  <c r="D23" i="23"/>
  <c r="C23" i="23"/>
  <c r="D22" i="23"/>
  <c r="C22" i="23"/>
  <c r="C21" i="23"/>
  <c r="C20" i="23"/>
  <c r="D19" i="23"/>
  <c r="C19" i="23"/>
  <c r="D18" i="23"/>
  <c r="C18" i="23"/>
  <c r="D17" i="23"/>
  <c r="C17" i="23"/>
  <c r="C16" i="23"/>
  <c r="D15" i="23"/>
  <c r="C15" i="23"/>
  <c r="D14" i="23"/>
  <c r="C14" i="23"/>
  <c r="D13" i="23"/>
  <c r="C13" i="23"/>
  <c r="D12" i="23"/>
  <c r="C12" i="23"/>
  <c r="D11" i="23"/>
  <c r="C11" i="23"/>
  <c r="D10" i="23"/>
  <c r="C10" i="23"/>
  <c r="D9" i="23"/>
  <c r="C9" i="23"/>
  <c r="D8" i="23"/>
  <c r="C8" i="23"/>
  <c r="D7" i="23"/>
  <c r="C7" i="23"/>
  <c r="D6" i="23"/>
  <c r="C6" i="23"/>
  <c r="D5" i="23"/>
  <c r="C5" i="23"/>
  <c r="D4" i="23"/>
  <c r="C4" i="23"/>
  <c r="B9" i="21"/>
  <c r="F6" i="21"/>
  <c r="F5" i="21"/>
  <c r="D24" i="22"/>
  <c r="C24" i="22"/>
  <c r="D23" i="22"/>
  <c r="C23" i="22"/>
  <c r="D22" i="22"/>
  <c r="C22" i="22"/>
  <c r="C21" i="22"/>
  <c r="C20" i="22"/>
  <c r="D19" i="22"/>
  <c r="C19" i="22"/>
  <c r="D18" i="22"/>
  <c r="C18" i="22"/>
  <c r="D17" i="22"/>
  <c r="C17" i="22"/>
  <c r="C16" i="22"/>
  <c r="D15" i="22"/>
  <c r="C15" i="22"/>
  <c r="D14" i="22"/>
  <c r="C14" i="22"/>
  <c r="D13" i="22"/>
  <c r="C13" i="22"/>
  <c r="D12" i="22"/>
  <c r="C12" i="22"/>
  <c r="D11" i="22"/>
  <c r="C11" i="22"/>
  <c r="D10" i="22"/>
  <c r="C10" i="22"/>
  <c r="D8" i="22"/>
  <c r="C8" i="22"/>
  <c r="D7" i="22"/>
  <c r="C7" i="22"/>
  <c r="D6" i="22"/>
  <c r="C6" i="22"/>
  <c r="D5" i="22"/>
  <c r="C5" i="22"/>
  <c r="D4" i="22"/>
  <c r="C4" i="22"/>
  <c r="D24" i="21"/>
  <c r="C24" i="21"/>
  <c r="D23" i="21"/>
  <c r="D22" i="21"/>
  <c r="C21" i="21"/>
  <c r="B25" i="21"/>
  <c r="D19" i="21"/>
  <c r="C19" i="21"/>
  <c r="D18" i="21"/>
  <c r="C18" i="21"/>
  <c r="D17" i="21"/>
  <c r="C17" i="21"/>
  <c r="C16" i="21"/>
  <c r="D15" i="21"/>
  <c r="C15" i="21"/>
  <c r="D14" i="21"/>
  <c r="C14" i="21"/>
  <c r="D13" i="21"/>
  <c r="D25" i="21" s="1"/>
  <c r="C13" i="21"/>
  <c r="D12" i="21"/>
  <c r="C12" i="21"/>
  <c r="D11" i="21"/>
  <c r="C11" i="21"/>
  <c r="D10" i="21"/>
  <c r="C10" i="21"/>
  <c r="D9" i="21"/>
  <c r="C9" i="21"/>
  <c r="D8" i="21"/>
  <c r="C8" i="21"/>
  <c r="D7" i="21"/>
  <c r="C7" i="21"/>
  <c r="D6" i="21"/>
  <c r="C6" i="21"/>
  <c r="D5" i="21"/>
  <c r="C5" i="21"/>
  <c r="D4" i="21"/>
  <c r="C4" i="21"/>
  <c r="F24" i="19"/>
  <c r="F10" i="19"/>
  <c r="F9" i="19"/>
  <c r="D4" i="19"/>
  <c r="C3" i="19"/>
  <c r="F8" i="19"/>
  <c r="D20" i="19"/>
  <c r="B24" i="19"/>
  <c r="B23" i="19"/>
  <c r="B22" i="19"/>
  <c r="C21" i="19"/>
  <c r="C22" i="19"/>
  <c r="D22" i="19"/>
  <c r="C23" i="19"/>
  <c r="D23" i="19"/>
  <c r="C24" i="19"/>
  <c r="D24" i="19"/>
  <c r="C20" i="19"/>
  <c r="B20" i="19"/>
  <c r="B25" i="19"/>
  <c r="D19" i="19"/>
  <c r="C19" i="19"/>
  <c r="D18" i="19"/>
  <c r="C18" i="19"/>
  <c r="D17" i="19"/>
  <c r="C17" i="19"/>
  <c r="C16" i="19"/>
  <c r="D15" i="19"/>
  <c r="C15" i="19"/>
  <c r="D14" i="19"/>
  <c r="C14" i="19"/>
  <c r="D13" i="19"/>
  <c r="C13" i="19"/>
  <c r="D12" i="19"/>
  <c r="C12" i="19"/>
  <c r="D11" i="19"/>
  <c r="C11" i="19"/>
  <c r="D10" i="19"/>
  <c r="C10" i="19"/>
  <c r="D9" i="19"/>
  <c r="C9" i="19"/>
  <c r="D8" i="19"/>
  <c r="C8" i="19"/>
  <c r="D7" i="19"/>
  <c r="C7" i="19"/>
  <c r="D6" i="19"/>
  <c r="C6" i="19"/>
  <c r="D5" i="19"/>
  <c r="C5" i="19"/>
  <c r="C4" i="19"/>
  <c r="B23" i="18"/>
  <c r="D20" i="18"/>
  <c r="C20" i="18"/>
  <c r="D19" i="18"/>
  <c r="C19" i="18"/>
  <c r="D18" i="18"/>
  <c r="C18" i="18"/>
  <c r="D17" i="18"/>
  <c r="C17" i="18"/>
  <c r="D16" i="18"/>
  <c r="C16" i="18"/>
  <c r="D15" i="18"/>
  <c r="C15" i="18"/>
  <c r="D14" i="18"/>
  <c r="C14" i="18"/>
  <c r="D13" i="18"/>
  <c r="C13" i="18"/>
  <c r="D12" i="18"/>
  <c r="C12" i="18"/>
  <c r="D11" i="18"/>
  <c r="C11" i="18"/>
  <c r="D10" i="18"/>
  <c r="C10" i="18"/>
  <c r="D9" i="18"/>
  <c r="C9" i="18"/>
  <c r="D8" i="18"/>
  <c r="C8" i="18"/>
  <c r="D7" i="18"/>
  <c r="C7" i="18"/>
  <c r="D6" i="18"/>
  <c r="C6" i="18"/>
  <c r="D5" i="18"/>
  <c r="C5" i="18"/>
  <c r="D4" i="18"/>
  <c r="C4" i="18"/>
  <c r="F3" i="17"/>
  <c r="E3" i="17"/>
  <c r="B24" i="17"/>
  <c r="D21" i="17"/>
  <c r="C21" i="17"/>
  <c r="D20" i="17"/>
  <c r="C20" i="17"/>
  <c r="D19" i="17"/>
  <c r="C19" i="17"/>
  <c r="D18" i="17"/>
  <c r="C18" i="17"/>
  <c r="D17" i="17"/>
  <c r="C17" i="17"/>
  <c r="D16" i="17"/>
  <c r="C16" i="17"/>
  <c r="D15" i="17"/>
  <c r="C15" i="17"/>
  <c r="D14" i="17"/>
  <c r="C14" i="17"/>
  <c r="D13" i="17"/>
  <c r="C13" i="17"/>
  <c r="D12" i="17"/>
  <c r="C12" i="17"/>
  <c r="D11" i="17"/>
  <c r="C11" i="17"/>
  <c r="D10" i="17"/>
  <c r="C10" i="17"/>
  <c r="D9" i="17"/>
  <c r="C9" i="17"/>
  <c r="D8" i="17"/>
  <c r="C8" i="17"/>
  <c r="D7" i="17"/>
  <c r="C7" i="17"/>
  <c r="D6" i="17"/>
  <c r="C6" i="17"/>
  <c r="D5" i="17"/>
  <c r="C5" i="17"/>
  <c r="D4" i="17"/>
  <c r="C4" i="17"/>
  <c r="E3" i="15"/>
  <c r="G29" i="12"/>
  <c r="G27" i="12"/>
  <c r="G25" i="12"/>
  <c r="B25" i="12"/>
  <c r="C23" i="12"/>
  <c r="D23" i="12"/>
  <c r="D25" i="12" s="1"/>
  <c r="K9" i="12"/>
  <c r="K8" i="12"/>
  <c r="K7" i="12"/>
  <c r="K11" i="12" s="1"/>
  <c r="K6" i="12"/>
  <c r="D21" i="12"/>
  <c r="F13" i="14"/>
  <c r="B24" i="15"/>
  <c r="D21" i="15"/>
  <c r="C21" i="15"/>
  <c r="D20" i="15"/>
  <c r="C20" i="15"/>
  <c r="D19" i="15"/>
  <c r="D18" i="15"/>
  <c r="C18" i="15"/>
  <c r="D17" i="15"/>
  <c r="C17" i="15"/>
  <c r="D16" i="15"/>
  <c r="C16" i="15"/>
  <c r="D15" i="15"/>
  <c r="C15" i="15"/>
  <c r="D14" i="15"/>
  <c r="D24" i="15" s="1"/>
  <c r="C14" i="15"/>
  <c r="D13" i="15"/>
  <c r="C13" i="15"/>
  <c r="D12" i="15"/>
  <c r="C12" i="15"/>
  <c r="D11" i="15"/>
  <c r="C11" i="15"/>
  <c r="D10" i="15"/>
  <c r="C10" i="15"/>
  <c r="D9" i="15"/>
  <c r="C9" i="15"/>
  <c r="D8" i="15"/>
  <c r="C8" i="15"/>
  <c r="D7" i="15"/>
  <c r="C7" i="15"/>
  <c r="D6" i="15"/>
  <c r="C6" i="15"/>
  <c r="D5" i="15"/>
  <c r="C5" i="15"/>
  <c r="D4" i="15"/>
  <c r="C4" i="15"/>
  <c r="C25" i="24" l="1"/>
  <c r="C25" i="23"/>
  <c r="B25" i="22"/>
  <c r="C9" i="22"/>
  <c r="C25" i="22" s="1"/>
  <c r="D25" i="22"/>
  <c r="C22" i="21"/>
  <c r="C23" i="21"/>
  <c r="C20" i="21"/>
  <c r="C25" i="19"/>
  <c r="D25" i="19"/>
  <c r="C23" i="18"/>
  <c r="D23" i="18"/>
  <c r="C24" i="17"/>
  <c r="D24" i="17"/>
  <c r="C19" i="15"/>
  <c r="C24" i="15" s="1"/>
  <c r="B20" i="14"/>
  <c r="C25" i="21" l="1"/>
  <c r="C3" i="14"/>
  <c r="C4" i="14"/>
  <c r="D4" i="14"/>
  <c r="D7" i="14"/>
  <c r="D8" i="14"/>
  <c r="C7" i="14"/>
  <c r="C8" i="14"/>
  <c r="B25" i="14"/>
  <c r="D22" i="14"/>
  <c r="C22" i="14"/>
  <c r="D21" i="14"/>
  <c r="C21" i="14"/>
  <c r="D20" i="14"/>
  <c r="C20" i="14"/>
  <c r="D19" i="14"/>
  <c r="C19" i="14"/>
  <c r="D17" i="14"/>
  <c r="C17" i="14"/>
  <c r="D16" i="14"/>
  <c r="C16" i="14"/>
  <c r="D15" i="14"/>
  <c r="C15" i="14"/>
  <c r="D14" i="14"/>
  <c r="C14" i="14"/>
  <c r="D13" i="14"/>
  <c r="C13" i="14"/>
  <c r="D12" i="14"/>
  <c r="C12" i="14"/>
  <c r="D11" i="14"/>
  <c r="C11" i="14"/>
  <c r="D10" i="14"/>
  <c r="C10" i="14"/>
  <c r="D9" i="14"/>
  <c r="C9" i="14"/>
  <c r="D6" i="14"/>
  <c r="C6" i="14"/>
  <c r="D5" i="14"/>
  <c r="C5" i="14"/>
  <c r="C25" i="14" l="1"/>
  <c r="D25" i="14"/>
  <c r="C22" i="12"/>
  <c r="D22" i="12"/>
  <c r="C21" i="12"/>
  <c r="C17" i="12" l="1"/>
  <c r="D17" i="12"/>
  <c r="C18" i="12"/>
  <c r="D18" i="12"/>
  <c r="C19" i="12"/>
  <c r="D19" i="12"/>
  <c r="C20" i="12"/>
  <c r="D20" i="12"/>
  <c r="C14" i="12" l="1"/>
  <c r="D14" i="12"/>
  <c r="C15" i="12"/>
  <c r="D15" i="12"/>
  <c r="C16" i="12"/>
  <c r="D16" i="12"/>
  <c r="C13" i="12"/>
  <c r="D13" i="12"/>
  <c r="C12" i="12"/>
  <c r="D12" i="12"/>
  <c r="C9" i="12" l="1"/>
  <c r="D9" i="12"/>
  <c r="C10" i="12"/>
  <c r="D10" i="12"/>
  <c r="C11" i="12"/>
  <c r="D11" i="12"/>
  <c r="C3" i="12" l="1"/>
  <c r="C19" i="13" l="1"/>
  <c r="B19" i="13"/>
  <c r="C20" i="13" s="1"/>
  <c r="D7" i="7"/>
  <c r="C7" i="7"/>
  <c r="C6" i="12" l="1"/>
  <c r="D6" i="12"/>
  <c r="C5" i="12" l="1"/>
  <c r="D5" i="12"/>
  <c r="C23" i="11"/>
  <c r="D23" i="11"/>
  <c r="B23" i="11"/>
  <c r="C22" i="11"/>
  <c r="D22" i="11"/>
  <c r="B22" i="9" l="1"/>
  <c r="B21" i="9"/>
  <c r="B19" i="9"/>
  <c r="C17" i="11"/>
  <c r="D17" i="11"/>
  <c r="C18" i="11"/>
  <c r="D18" i="11"/>
  <c r="C19" i="11"/>
  <c r="D19" i="11"/>
  <c r="C20" i="11"/>
  <c r="D20" i="11"/>
  <c r="C21" i="11"/>
  <c r="D21" i="11"/>
  <c r="B18" i="11"/>
  <c r="D4" i="12"/>
  <c r="C4" i="12"/>
  <c r="C25" i="12"/>
  <c r="B21" i="11"/>
  <c r="B17" i="11"/>
  <c r="C16" i="11"/>
  <c r="D16" i="11"/>
  <c r="F29" i="9" l="1"/>
  <c r="C10" i="11"/>
  <c r="D10" i="11"/>
  <c r="C11" i="11"/>
  <c r="D11" i="11"/>
  <c r="C12" i="11"/>
  <c r="D12" i="11"/>
  <c r="C15" i="11"/>
  <c r="D15" i="11"/>
  <c r="C14" i="11"/>
  <c r="D14" i="11"/>
  <c r="F30" i="9" l="1"/>
  <c r="D19" i="9" s="1"/>
  <c r="D13" i="11"/>
  <c r="C13" i="11"/>
  <c r="C19" i="9" l="1"/>
  <c r="C4" i="11"/>
  <c r="D4" i="11"/>
  <c r="C5" i="11"/>
  <c r="D5" i="11"/>
  <c r="C6" i="11"/>
  <c r="D6" i="11"/>
  <c r="C7" i="11"/>
  <c r="D7" i="11"/>
  <c r="C8" i="11"/>
  <c r="D8" i="11"/>
  <c r="C9" i="11"/>
  <c r="D9" i="11"/>
  <c r="D3" i="11"/>
  <c r="C3" i="11"/>
  <c r="C19" i="1" l="1"/>
  <c r="D19" i="7"/>
  <c r="B19" i="7"/>
  <c r="D5" i="7"/>
  <c r="C5" i="7"/>
  <c r="C19" i="7" s="1"/>
  <c r="F26" i="4" l="1"/>
  <c r="D19" i="4"/>
  <c r="C16" i="4"/>
  <c r="C14" i="1" l="1"/>
  <c r="C6" i="4"/>
  <c r="D6" i="4"/>
  <c r="B18" i="4" l="1"/>
  <c r="D17" i="4" l="1"/>
  <c r="C17" i="4"/>
  <c r="D5" i="4"/>
  <c r="C5" i="4"/>
  <c r="B19" i="4" l="1"/>
  <c r="C18" i="1"/>
  <c r="C19" i="4"/>
  <c r="C21" i="2"/>
  <c r="D21" i="2"/>
  <c r="C20" i="1" l="1"/>
  <c r="C21" i="1" s="1"/>
  <c r="B21" i="2"/>
  <c r="D19" i="2"/>
  <c r="C19" i="2"/>
  <c r="C11" i="1" l="1"/>
  <c r="C15" i="2"/>
  <c r="C9" i="2"/>
  <c r="C17" i="1" l="1"/>
  <c r="C5" i="1"/>
  <c r="B11" i="1"/>
  <c r="D9" i="1" l="1"/>
  <c r="D11" i="1" l="1"/>
</calcChain>
</file>

<file path=xl/sharedStrings.xml><?xml version="1.0" encoding="utf-8"?>
<sst xmlns="http://schemas.openxmlformats.org/spreadsheetml/2006/main" count="509" uniqueCount="145">
  <si>
    <t>Expenses</t>
  </si>
  <si>
    <t>Rent</t>
  </si>
  <si>
    <t>Phone</t>
  </si>
  <si>
    <t>Isurance</t>
  </si>
  <si>
    <t>Kabul</t>
  </si>
  <si>
    <t>Emal</t>
  </si>
  <si>
    <t>Food</t>
  </si>
  <si>
    <t>Esmat</t>
  </si>
  <si>
    <t>Naqib</t>
  </si>
  <si>
    <t>December</t>
  </si>
  <si>
    <t>Total</t>
  </si>
  <si>
    <t>Amazon</t>
  </si>
  <si>
    <t>Loan</t>
  </si>
  <si>
    <t>Ending Balance</t>
  </si>
  <si>
    <t>January</t>
  </si>
  <si>
    <t>Payment</t>
  </si>
  <si>
    <t>Extra Phone</t>
  </si>
  <si>
    <t xml:space="preserve">New Sim </t>
  </si>
  <si>
    <t>Spend from Loan</t>
  </si>
  <si>
    <t>Hair Cut</t>
  </si>
  <si>
    <t>Gas</t>
  </si>
  <si>
    <t>Gym</t>
  </si>
  <si>
    <t>Tire</t>
  </si>
  <si>
    <t>Dunya Mehmani</t>
  </si>
  <si>
    <t>Stock</t>
  </si>
  <si>
    <t>Dominos</t>
  </si>
  <si>
    <t>Car Oil</t>
  </si>
  <si>
    <t>Hotel</t>
  </si>
  <si>
    <t>House Inspection</t>
  </si>
  <si>
    <t>Cash</t>
  </si>
  <si>
    <t>Loan Remaind</t>
  </si>
  <si>
    <t>Phone Bill for Feb</t>
  </si>
  <si>
    <t>February</t>
  </si>
  <si>
    <t>Credit Check</t>
  </si>
  <si>
    <t>Esmat Expenses</t>
  </si>
  <si>
    <t>Jan</t>
  </si>
  <si>
    <t>Feb</t>
  </si>
  <si>
    <t>Dec</t>
  </si>
  <si>
    <t>House Appraisal</t>
  </si>
  <si>
    <t xml:space="preserve">Sent separatly </t>
  </si>
  <si>
    <t>Total House Expense</t>
  </si>
  <si>
    <t>Downpayment</t>
  </si>
  <si>
    <t>Check Deposit</t>
  </si>
  <si>
    <t>Check On Closing</t>
  </si>
  <si>
    <t>U-Haul</t>
  </si>
  <si>
    <t xml:space="preserve">Credit Check </t>
  </si>
  <si>
    <t>March</t>
  </si>
  <si>
    <t>April</t>
  </si>
  <si>
    <t>HOA</t>
  </si>
  <si>
    <t>Electrictiy</t>
  </si>
  <si>
    <t>Washignton Gas</t>
  </si>
  <si>
    <t>House Payment</t>
  </si>
  <si>
    <t>At Home</t>
  </si>
  <si>
    <t>USPS Lock Change</t>
  </si>
  <si>
    <t>Ross Dress</t>
  </si>
  <si>
    <t>Internet Bill</t>
  </si>
  <si>
    <t>Refreigrator</t>
  </si>
  <si>
    <t>Regency Furniture</t>
  </si>
  <si>
    <t>Ramining Balance</t>
  </si>
  <si>
    <t>Home Depot (Garden)</t>
  </si>
  <si>
    <t>Home Depot (Lock &amp; Paint)</t>
  </si>
  <si>
    <t>Home Depot (Esmat)</t>
  </si>
  <si>
    <t>Home Depot (Material)</t>
  </si>
  <si>
    <t>Home Depot</t>
  </si>
  <si>
    <t>May</t>
  </si>
  <si>
    <t>At Home (Laila)</t>
  </si>
  <si>
    <t>Value City Furniture</t>
  </si>
  <si>
    <t>Expense from Rent</t>
  </si>
  <si>
    <t>Reason</t>
  </si>
  <si>
    <t>Security Deposit</t>
  </si>
  <si>
    <t>Payment for Door and Cabinet Contractor</t>
  </si>
  <si>
    <t>Aril Rent</t>
  </si>
  <si>
    <t>May Rent</t>
  </si>
  <si>
    <t>Total Rent</t>
  </si>
  <si>
    <t>Total Remained from Rent Total</t>
  </si>
  <si>
    <t>New Loan Balance After Calculation</t>
  </si>
  <si>
    <t>Kabul for (Amim)</t>
  </si>
  <si>
    <t>Return Grass Cuter</t>
  </si>
  <si>
    <t>Lock</t>
  </si>
  <si>
    <t>Materials for Bath</t>
  </si>
  <si>
    <t>Water and Sewer Utility</t>
  </si>
  <si>
    <t>Grass Cutter</t>
  </si>
  <si>
    <t>Paint for Bath</t>
  </si>
  <si>
    <t>June</t>
  </si>
  <si>
    <t>Covered from Rent</t>
  </si>
  <si>
    <t>Home Depot (Regregirator &amp; Key)</t>
  </si>
  <si>
    <t>Dad clothes</t>
  </si>
  <si>
    <t>Other stuff for Kabul</t>
  </si>
  <si>
    <t>Paiman Engagement</t>
  </si>
  <si>
    <t>Khana</t>
  </si>
  <si>
    <t>Bath Labor</t>
  </si>
  <si>
    <t>I have to pay to Esmat</t>
  </si>
  <si>
    <t>Credit</t>
  </si>
  <si>
    <t xml:space="preserve">Return </t>
  </si>
  <si>
    <t>Esmat has to Pay</t>
  </si>
  <si>
    <t>Amount I owe Esmat</t>
  </si>
  <si>
    <t>Remaining</t>
  </si>
  <si>
    <t>July</t>
  </si>
  <si>
    <t>Was Paid From Rent</t>
  </si>
  <si>
    <t>For month of July and Aug</t>
  </si>
  <si>
    <t>Red highlight is the money I received from Esmat</t>
  </si>
  <si>
    <t>Emat owes me $496 from our prevoius calculation</t>
  </si>
  <si>
    <t>$351 from Esmat is not calcualated in sum</t>
  </si>
  <si>
    <t>Oven Purchase</t>
  </si>
  <si>
    <t>August</t>
  </si>
  <si>
    <t>I received 1800 from Natalie for security deposit and rent of August</t>
  </si>
  <si>
    <t>Remaining from the rent as end of August</t>
  </si>
  <si>
    <t>September</t>
  </si>
  <si>
    <t>I received $ 900 fro Natalie for rent of Sept</t>
  </si>
  <si>
    <t>I received $900 from Axel for rent of Sep</t>
  </si>
  <si>
    <t>The amount of rent remained with me $958.43</t>
  </si>
  <si>
    <t>The amount of rent remained with Esmat $425</t>
  </si>
  <si>
    <t>$58.43 is remained from mortgage payment of Sep</t>
  </si>
  <si>
    <t>October</t>
  </si>
  <si>
    <t>DHS Fee for Moqadas</t>
  </si>
  <si>
    <t>DHS Package Mail Fee</t>
  </si>
  <si>
    <t>Stationary</t>
  </si>
  <si>
    <t>Photos</t>
  </si>
  <si>
    <t>DHS Fee</t>
  </si>
  <si>
    <t>Received $2000 from Esmat</t>
  </si>
  <si>
    <t>900 For Rent of First Floor</t>
  </si>
  <si>
    <t>450 Rent recevied from Esmat from pervious rent</t>
  </si>
  <si>
    <t>900 Rent of basement</t>
  </si>
  <si>
    <t>Rent we have to pay</t>
  </si>
  <si>
    <t>Rent we Received</t>
  </si>
  <si>
    <t>Remaining Balance of Rent is $46 with Esmat</t>
  </si>
  <si>
    <t>I owe Esmat $135 from Abdullah's rent</t>
  </si>
  <si>
    <t>I received $212 from return of furtniture</t>
  </si>
  <si>
    <t xml:space="preserve">I received $270 </t>
  </si>
  <si>
    <t>I owe Esmat $106 from return of Furniture</t>
  </si>
  <si>
    <t>I have to pay for Esmat</t>
  </si>
  <si>
    <t>1800 from Carolina</t>
  </si>
  <si>
    <t>900 from Basement</t>
  </si>
  <si>
    <t>For October and Nov</t>
  </si>
  <si>
    <t>Remaining Amount from loan which has been added to HOA</t>
  </si>
  <si>
    <t>November</t>
  </si>
  <si>
    <t>Rent and security deposit</t>
  </si>
  <si>
    <t xml:space="preserve">Loan Payment was covered from the rent. </t>
  </si>
  <si>
    <t>Remaind from loan and added to HOA</t>
  </si>
  <si>
    <t>I received $750 from Esmat</t>
  </si>
  <si>
    <t>I received $1000 from Esmat</t>
  </si>
  <si>
    <t>Blender</t>
  </si>
  <si>
    <t>1800 From Rent</t>
  </si>
  <si>
    <t>$750.00 from Esmat</t>
  </si>
  <si>
    <t>1800 from 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</si>
</sst>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4">
    <xf numFmtId="0" fontId="0" fillId="0" borderId="0" xfId="0"/>
    <xf numFmtId="43" fontId="0" fillId="0" borderId="0" xfId="0" applyNumberFormat="1"/>
    <xf numFmtId="0" fontId="4" fillId="2" borderId="1" xfId="0" applyFont="1" applyFill="1" applyBorder="1"/>
    <xf numFmtId="43" fontId="4" fillId="2" borderId="1" xfId="0" applyNumberFormat="1" applyFont="1" applyFill="1" applyBorder="1"/>
    <xf numFmtId="43" fontId="4" fillId="2" borderId="1" xfId="1" applyFont="1" applyFill="1" applyBorder="1"/>
    <xf numFmtId="0" fontId="3" fillId="2" borderId="1" xfId="0" applyFont="1" applyFill="1" applyBorder="1"/>
    <xf numFmtId="43" fontId="3" fillId="2" borderId="1" xfId="1" applyFont="1" applyFill="1" applyBorder="1"/>
    <xf numFmtId="0" fontId="3" fillId="2" borderId="1" xfId="0" applyFont="1" applyFill="1" applyBorder="1" applyAlignment="1">
      <alignment horizontal="left"/>
    </xf>
    <xf numFmtId="0" fontId="2" fillId="3" borderId="1" xfId="0" applyFont="1" applyFill="1" applyBorder="1"/>
    <xf numFmtId="43" fontId="2" fillId="3" borderId="1" xfId="1" applyFont="1" applyFill="1" applyBorder="1"/>
    <xf numFmtId="43" fontId="2" fillId="3" borderId="1" xfId="0" applyNumberFormat="1" applyFont="1" applyFill="1" applyBorder="1"/>
    <xf numFmtId="0" fontId="0" fillId="0" borderId="0" xfId="0" applyFill="1"/>
    <xf numFmtId="43" fontId="0" fillId="0" borderId="0" xfId="1" applyFont="1" applyFill="1"/>
    <xf numFmtId="0" fontId="3" fillId="0" borderId="0" xfId="0" applyFont="1" applyFill="1"/>
    <xf numFmtId="43" fontId="3" fillId="0" borderId="0" xfId="1" applyFont="1" applyFill="1" applyAlignment="1">
      <alignment horizontal="left"/>
    </xf>
    <xf numFmtId="43" fontId="3" fillId="0" borderId="0" xfId="1" applyFont="1" applyFill="1"/>
    <xf numFmtId="43" fontId="0" fillId="0" borderId="0" xfId="0" applyNumberFormat="1" applyFill="1"/>
    <xf numFmtId="44" fontId="2" fillId="3" borderId="1" xfId="2" applyFont="1" applyFill="1" applyBorder="1"/>
    <xf numFmtId="44" fontId="4" fillId="2" borderId="1" xfId="2" applyFont="1" applyFill="1" applyBorder="1"/>
    <xf numFmtId="0" fontId="0" fillId="0" borderId="0" xfId="0" applyFill="1" applyBorder="1"/>
    <xf numFmtId="43" fontId="4" fillId="0" borderId="0" xfId="1" applyFont="1" applyFill="1" applyBorder="1"/>
    <xf numFmtId="44" fontId="0" fillId="0" borderId="0" xfId="0" applyNumberFormat="1" applyFill="1" applyBorder="1"/>
    <xf numFmtId="44" fontId="0" fillId="0" borderId="0" xfId="0" applyNumberFormat="1"/>
    <xf numFmtId="0" fontId="2" fillId="2" borderId="1" xfId="0" applyFont="1" applyFill="1" applyBorder="1"/>
    <xf numFmtId="44" fontId="7" fillId="2" borderId="5" xfId="2" applyFont="1" applyFill="1" applyBorder="1"/>
    <xf numFmtId="44" fontId="8" fillId="2" borderId="5" xfId="2" applyFont="1" applyFill="1" applyBorder="1"/>
    <xf numFmtId="43" fontId="5" fillId="2" borderId="1" xfId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left" vertical="center"/>
    </xf>
    <xf numFmtId="44" fontId="0" fillId="4" borderId="0" xfId="0" applyNumberFormat="1" applyFill="1"/>
    <xf numFmtId="44" fontId="2" fillId="4" borderId="1" xfId="2" applyFont="1" applyFill="1" applyBorder="1"/>
    <xf numFmtId="0" fontId="2" fillId="3" borderId="5" xfId="0" applyFont="1" applyFill="1" applyBorder="1"/>
    <xf numFmtId="44" fontId="9" fillId="4" borderId="1" xfId="0" applyNumberFormat="1" applyFont="1" applyFill="1" applyBorder="1" applyAlignment="1">
      <alignment vertical="center"/>
    </xf>
    <xf numFmtId="0" fontId="0" fillId="2" borderId="1" xfId="0" applyFill="1" applyBorder="1"/>
    <xf numFmtId="0" fontId="6" fillId="2" borderId="1" xfId="0" applyFont="1" applyFill="1" applyBorder="1" applyAlignment="1">
      <alignment horizontal="center" vertical="center"/>
    </xf>
    <xf numFmtId="2" fontId="10" fillId="2" borderId="1" xfId="0" applyNumberFormat="1" applyFont="1" applyFill="1" applyBorder="1" applyAlignment="1">
      <alignment horizontal="center" vertical="center"/>
    </xf>
    <xf numFmtId="44" fontId="0" fillId="0" borderId="0" xfId="2" applyFont="1"/>
    <xf numFmtId="44" fontId="2" fillId="5" borderId="1" xfId="2" applyFont="1" applyFill="1" applyBorder="1"/>
    <xf numFmtId="0" fontId="2" fillId="0" borderId="0" xfId="0" applyFont="1"/>
    <xf numFmtId="43" fontId="0" fillId="0" borderId="0" xfId="1" applyFont="1"/>
    <xf numFmtId="0" fontId="0" fillId="0" borderId="1" xfId="0" applyBorder="1"/>
    <xf numFmtId="44" fontId="11" fillId="4" borderId="1" xfId="0" applyNumberFormat="1" applyFont="1" applyFill="1" applyBorder="1"/>
    <xf numFmtId="44" fontId="0" fillId="0" borderId="1" xfId="2" applyFont="1" applyBorder="1"/>
    <xf numFmtId="44" fontId="0" fillId="0" borderId="1" xfId="0" applyNumberFormat="1" applyBorder="1"/>
    <xf numFmtId="0" fontId="4" fillId="2" borderId="5" xfId="0" applyFont="1" applyFill="1" applyBorder="1"/>
    <xf numFmtId="0" fontId="2" fillId="3" borderId="6" xfId="0" applyFont="1" applyFill="1" applyBorder="1"/>
    <xf numFmtId="44" fontId="2" fillId="3" borderId="6" xfId="2" applyFont="1" applyFill="1" applyBorder="1"/>
    <xf numFmtId="44" fontId="2" fillId="5" borderId="6" xfId="2" applyFont="1" applyFill="1" applyBorder="1"/>
    <xf numFmtId="0" fontId="3" fillId="0" borderId="0" xfId="0" applyFont="1"/>
    <xf numFmtId="164" fontId="3" fillId="0" borderId="0" xfId="2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2" fillId="4" borderId="1" xfId="0" applyFont="1" applyFill="1" applyBorder="1"/>
    <xf numFmtId="164" fontId="0" fillId="0" borderId="0" xfId="0" applyNumberFormat="1" applyAlignment="1">
      <alignment horizontal="center"/>
    </xf>
    <xf numFmtId="44" fontId="0" fillId="0" borderId="0" xfId="2" applyFont="1" applyFill="1"/>
    <xf numFmtId="44" fontId="0" fillId="0" borderId="0" xfId="0" applyNumberFormat="1" applyFill="1"/>
    <xf numFmtId="164" fontId="3" fillId="0" borderId="0" xfId="2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2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64" fontId="2" fillId="3" borderId="1" xfId="2" applyNumberFormat="1" applyFont="1" applyFill="1" applyBorder="1"/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64" fontId="12" fillId="0" borderId="0" xfId="0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9D362-AFDB-465A-8318-33A5813DB778}">
  <dimension ref="A1:H32"/>
  <sheetViews>
    <sheetView workbookViewId="0">
      <selection activeCell="H14" sqref="H14"/>
    </sheetView>
  </sheetViews>
  <sheetFormatPr defaultRowHeight="15" x14ac:dyDescent="0.25"/>
  <cols>
    <col min="1" max="1" width="18.28515625" bestFit="1" customWidth="1"/>
    <col min="2" max="2" width="17.85546875" customWidth="1"/>
    <col min="3" max="3" width="20.42578125" customWidth="1"/>
    <col min="4" max="4" width="18.28515625" customWidth="1"/>
    <col min="5" max="5" width="20.42578125" bestFit="1" customWidth="1"/>
    <col min="6" max="6" width="21.7109375" customWidth="1"/>
    <col min="8" max="8" width="73.42578125" customWidth="1"/>
  </cols>
  <sheetData>
    <row r="1" spans="1:4" ht="29.1" customHeight="1" x14ac:dyDescent="0.25">
      <c r="A1" s="61" t="s">
        <v>40</v>
      </c>
      <c r="B1" s="62"/>
      <c r="C1" s="62"/>
      <c r="D1" s="63"/>
    </row>
    <row r="2" spans="1:4" ht="20.100000000000001" customHeight="1" x14ac:dyDescent="0.25">
      <c r="A2" s="2" t="s">
        <v>0</v>
      </c>
      <c r="B2" s="2" t="s">
        <v>15</v>
      </c>
      <c r="C2" s="2" t="s">
        <v>8</v>
      </c>
      <c r="D2" s="2" t="s">
        <v>7</v>
      </c>
    </row>
    <row r="3" spans="1:4" x14ac:dyDescent="0.25">
      <c r="A3" s="8" t="s">
        <v>41</v>
      </c>
      <c r="B3" s="17">
        <v>56350</v>
      </c>
      <c r="C3" s="17"/>
      <c r="D3" s="17"/>
    </row>
    <row r="4" spans="1:4" x14ac:dyDescent="0.25">
      <c r="A4" s="8" t="s">
        <v>42</v>
      </c>
      <c r="B4" s="17">
        <v>20000</v>
      </c>
      <c r="C4" s="17"/>
      <c r="D4" s="17"/>
    </row>
    <row r="5" spans="1:4" x14ac:dyDescent="0.25">
      <c r="A5" s="8" t="s">
        <v>43</v>
      </c>
      <c r="B5" s="17">
        <v>49050.55</v>
      </c>
      <c r="C5" s="17"/>
      <c r="D5" s="17"/>
    </row>
    <row r="6" spans="1:4" x14ac:dyDescent="0.25">
      <c r="A6" s="8" t="s">
        <v>28</v>
      </c>
      <c r="B6" s="17">
        <v>480</v>
      </c>
      <c r="C6" s="17"/>
      <c r="D6" s="17"/>
    </row>
    <row r="7" spans="1:4" x14ac:dyDescent="0.25">
      <c r="A7" s="8" t="s">
        <v>38</v>
      </c>
      <c r="B7" s="17">
        <v>510</v>
      </c>
      <c r="C7" s="17"/>
      <c r="D7" s="17"/>
    </row>
    <row r="8" spans="1:4" x14ac:dyDescent="0.25">
      <c r="A8" s="8" t="s">
        <v>44</v>
      </c>
      <c r="B8" s="17">
        <v>89</v>
      </c>
      <c r="C8" s="17"/>
      <c r="D8" s="17"/>
    </row>
    <row r="9" spans="1:4" x14ac:dyDescent="0.25">
      <c r="A9" s="8" t="s">
        <v>45</v>
      </c>
      <c r="B9" s="17">
        <v>52.9</v>
      </c>
      <c r="C9" s="17"/>
      <c r="D9" s="17"/>
    </row>
    <row r="10" spans="1:4" x14ac:dyDescent="0.25">
      <c r="A10" s="8"/>
      <c r="B10" s="17"/>
      <c r="C10" s="17"/>
      <c r="D10" s="17"/>
    </row>
    <row r="11" spans="1:4" x14ac:dyDescent="0.25">
      <c r="A11" s="8"/>
      <c r="B11" s="17"/>
      <c r="C11" s="17"/>
      <c r="D11" s="17"/>
    </row>
    <row r="12" spans="1:4" x14ac:dyDescent="0.25">
      <c r="A12" s="8"/>
      <c r="B12" s="17"/>
      <c r="C12" s="17"/>
      <c r="D12" s="17"/>
    </row>
    <row r="13" spans="1:4" x14ac:dyDescent="0.25">
      <c r="A13" s="8"/>
      <c r="B13" s="17"/>
      <c r="C13" s="17"/>
      <c r="D13" s="17"/>
    </row>
    <row r="14" spans="1:4" x14ac:dyDescent="0.25">
      <c r="A14" s="8"/>
      <c r="B14" s="17"/>
      <c r="C14" s="17"/>
      <c r="D14" s="17"/>
    </row>
    <row r="15" spans="1:4" x14ac:dyDescent="0.25">
      <c r="A15" s="8"/>
      <c r="B15" s="17"/>
      <c r="C15" s="17"/>
      <c r="D15" s="17"/>
    </row>
    <row r="16" spans="1:4" x14ac:dyDescent="0.25">
      <c r="A16" s="8"/>
      <c r="B16" s="17"/>
      <c r="C16" s="17"/>
      <c r="D16" s="17"/>
    </row>
    <row r="17" spans="1:8" x14ac:dyDescent="0.25">
      <c r="A17" s="8"/>
      <c r="B17" s="17"/>
      <c r="C17" s="17"/>
      <c r="D17" s="17"/>
    </row>
    <row r="18" spans="1:8" x14ac:dyDescent="0.25">
      <c r="A18" s="8"/>
      <c r="B18" s="17"/>
      <c r="C18" s="17"/>
      <c r="D18" s="17"/>
    </row>
    <row r="19" spans="1:8" x14ac:dyDescent="0.25">
      <c r="A19" s="2" t="s">
        <v>10</v>
      </c>
      <c r="B19" s="18">
        <f>SUM(B4:B17)</f>
        <v>70182.45</v>
      </c>
      <c r="C19" s="18">
        <f>B19-D19</f>
        <v>14127.439999999995</v>
      </c>
      <c r="D19" s="18">
        <f>+F30</f>
        <v>56055.01</v>
      </c>
    </row>
    <row r="21" spans="1:8" ht="22.5" customHeight="1" x14ac:dyDescent="0.25">
      <c r="B21" s="28">
        <f>B19/2</f>
        <v>35091.224999999999</v>
      </c>
    </row>
    <row r="22" spans="1:8" ht="32.450000000000003" customHeight="1" x14ac:dyDescent="0.25">
      <c r="B22" s="28">
        <f>D19-B21</f>
        <v>20963.785000000003</v>
      </c>
      <c r="E22" s="64" t="s">
        <v>34</v>
      </c>
      <c r="F22" s="65"/>
      <c r="H22" s="33" t="s">
        <v>75</v>
      </c>
    </row>
    <row r="23" spans="1:8" ht="32.450000000000003" customHeight="1" x14ac:dyDescent="0.25">
      <c r="E23" s="27" t="s">
        <v>12</v>
      </c>
      <c r="F23" s="26">
        <v>63800</v>
      </c>
      <c r="H23" s="34">
        <v>2747</v>
      </c>
    </row>
    <row r="24" spans="1:8" x14ac:dyDescent="0.25">
      <c r="E24" s="23" t="s">
        <v>37</v>
      </c>
      <c r="F24" s="4">
        <v>1688.48</v>
      </c>
      <c r="H24" s="32"/>
    </row>
    <row r="25" spans="1:8" x14ac:dyDescent="0.25">
      <c r="E25" s="23" t="s">
        <v>35</v>
      </c>
      <c r="F25" s="18">
        <v>1588.4299999999998</v>
      </c>
      <c r="H25" s="32"/>
    </row>
    <row r="26" spans="1:8" x14ac:dyDescent="0.25">
      <c r="E26" s="23" t="s">
        <v>36</v>
      </c>
      <c r="F26" s="18">
        <v>876.95</v>
      </c>
      <c r="H26" s="32"/>
    </row>
    <row r="27" spans="1:8" x14ac:dyDescent="0.25">
      <c r="E27" s="23" t="s">
        <v>46</v>
      </c>
      <c r="F27" s="18">
        <v>105.5</v>
      </c>
      <c r="H27" s="32"/>
    </row>
    <row r="28" spans="1:8" x14ac:dyDescent="0.25">
      <c r="E28" s="23" t="s">
        <v>47</v>
      </c>
      <c r="F28" s="18">
        <v>3485.63</v>
      </c>
      <c r="H28" s="32"/>
    </row>
    <row r="29" spans="1:8" x14ac:dyDescent="0.25">
      <c r="E29" s="23" t="s">
        <v>10</v>
      </c>
      <c r="F29" s="18">
        <f>SUM(F24:F28)</f>
        <v>7744.99</v>
      </c>
      <c r="H29" s="32"/>
    </row>
    <row r="30" spans="1:8" ht="27.6" customHeight="1" x14ac:dyDescent="0.25">
      <c r="E30" s="24" t="s">
        <v>58</v>
      </c>
      <c r="F30" s="25">
        <f>F23-F29</f>
        <v>56055.01</v>
      </c>
      <c r="H30" s="32"/>
    </row>
    <row r="32" spans="1:8" x14ac:dyDescent="0.25">
      <c r="F32" s="22"/>
    </row>
  </sheetData>
  <mergeCells count="2">
    <mergeCell ref="A1:D1"/>
    <mergeCell ref="E22:F2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AD057-7013-432D-AD56-9C0BE99B7655}">
  <dimension ref="A1:G24"/>
  <sheetViews>
    <sheetView workbookViewId="0">
      <selection activeCell="H3" sqref="H3:I3"/>
    </sheetView>
  </sheetViews>
  <sheetFormatPr defaultRowHeight="15" x14ac:dyDescent="0.25"/>
  <cols>
    <col min="1" max="1" width="34.85546875" customWidth="1"/>
    <col min="2" max="2" width="15.5703125" customWidth="1"/>
    <col min="3" max="3" width="16.42578125" customWidth="1"/>
    <col min="4" max="4" width="15.5703125" customWidth="1"/>
    <col min="5" max="5" width="22.85546875" bestFit="1" customWidth="1"/>
    <col min="6" max="6" width="41.85546875" bestFit="1" customWidth="1"/>
    <col min="7" max="7" width="37.5703125" bestFit="1" customWidth="1"/>
  </cols>
  <sheetData>
    <row r="1" spans="1:7" ht="27.6" customHeight="1" x14ac:dyDescent="0.25">
      <c r="A1" s="61" t="s">
        <v>97</v>
      </c>
      <c r="B1" s="62"/>
      <c r="C1" s="62"/>
      <c r="D1" s="63"/>
    </row>
    <row r="2" spans="1:7" x14ac:dyDescent="0.25">
      <c r="A2" s="2" t="s">
        <v>0</v>
      </c>
      <c r="B2" s="2" t="s">
        <v>15</v>
      </c>
      <c r="C2" s="2" t="s">
        <v>8</v>
      </c>
      <c r="D2" s="2" t="s">
        <v>7</v>
      </c>
      <c r="E2" s="43" t="s">
        <v>98</v>
      </c>
    </row>
    <row r="3" spans="1:7" x14ac:dyDescent="0.25">
      <c r="A3" s="8" t="s">
        <v>51</v>
      </c>
      <c r="B3" s="17">
        <v>2641.57</v>
      </c>
      <c r="C3" s="17">
        <v>351</v>
      </c>
      <c r="D3" s="36">
        <v>351</v>
      </c>
      <c r="E3" s="22">
        <f>B3-C3-D3</f>
        <v>1939.5700000000002</v>
      </c>
      <c r="F3" t="s">
        <v>100</v>
      </c>
      <c r="G3" s="35" t="s">
        <v>102</v>
      </c>
    </row>
    <row r="4" spans="1:7" x14ac:dyDescent="0.25">
      <c r="A4" s="8" t="s">
        <v>31</v>
      </c>
      <c r="B4" s="17">
        <v>90</v>
      </c>
      <c r="C4" s="17">
        <f t="shared" ref="C4:C21" si="0">B4/2</f>
        <v>45</v>
      </c>
      <c r="D4" s="29">
        <f t="shared" ref="D4:D21" si="1">B4/2</f>
        <v>45</v>
      </c>
      <c r="F4" t="s">
        <v>101</v>
      </c>
      <c r="G4" s="35"/>
    </row>
    <row r="5" spans="1:7" x14ac:dyDescent="0.25">
      <c r="A5" s="8" t="s">
        <v>3</v>
      </c>
      <c r="B5" s="17">
        <v>109.89</v>
      </c>
      <c r="C5" s="17">
        <f t="shared" si="0"/>
        <v>54.945</v>
      </c>
      <c r="D5" s="29">
        <f t="shared" si="1"/>
        <v>54.945</v>
      </c>
      <c r="G5" s="35"/>
    </row>
    <row r="6" spans="1:7" x14ac:dyDescent="0.25">
      <c r="A6" s="30" t="s">
        <v>66</v>
      </c>
      <c r="B6" s="17"/>
      <c r="C6" s="17">
        <f t="shared" si="0"/>
        <v>0</v>
      </c>
      <c r="D6" s="29">
        <f t="shared" si="1"/>
        <v>0</v>
      </c>
      <c r="G6" s="35"/>
    </row>
    <row r="7" spans="1:7" x14ac:dyDescent="0.25">
      <c r="A7" s="8" t="s">
        <v>4</v>
      </c>
      <c r="B7" s="17"/>
      <c r="C7" s="17">
        <f t="shared" si="0"/>
        <v>0</v>
      </c>
      <c r="D7" s="29">
        <f t="shared" si="1"/>
        <v>0</v>
      </c>
      <c r="G7" s="22"/>
    </row>
    <row r="8" spans="1:7" x14ac:dyDescent="0.25">
      <c r="A8" s="8" t="s">
        <v>4</v>
      </c>
      <c r="B8" s="17"/>
      <c r="C8" s="17">
        <f t="shared" si="0"/>
        <v>0</v>
      </c>
      <c r="D8" s="29">
        <f t="shared" si="1"/>
        <v>0</v>
      </c>
    </row>
    <row r="9" spans="1:7" x14ac:dyDescent="0.25">
      <c r="A9" s="8" t="s">
        <v>48</v>
      </c>
      <c r="B9" s="17">
        <v>233.95</v>
      </c>
      <c r="C9" s="17">
        <f t="shared" si="0"/>
        <v>116.97499999999999</v>
      </c>
      <c r="D9" s="29">
        <f t="shared" si="1"/>
        <v>116.97499999999999</v>
      </c>
      <c r="E9" t="s">
        <v>99</v>
      </c>
    </row>
    <row r="10" spans="1:7" x14ac:dyDescent="0.25">
      <c r="A10" s="8" t="s">
        <v>49</v>
      </c>
      <c r="B10" s="17">
        <v>169.65</v>
      </c>
      <c r="C10" s="17">
        <f t="shared" si="0"/>
        <v>84.825000000000003</v>
      </c>
      <c r="D10" s="29">
        <f t="shared" si="1"/>
        <v>84.825000000000003</v>
      </c>
    </row>
    <row r="11" spans="1:7" x14ac:dyDescent="0.25">
      <c r="A11" s="8" t="s">
        <v>50</v>
      </c>
      <c r="B11" s="17"/>
      <c r="C11" s="17">
        <f t="shared" si="0"/>
        <v>0</v>
      </c>
      <c r="D11" s="29">
        <f t="shared" si="1"/>
        <v>0</v>
      </c>
    </row>
    <row r="12" spans="1:7" x14ac:dyDescent="0.25">
      <c r="A12" s="8" t="s">
        <v>50</v>
      </c>
      <c r="B12" s="17"/>
      <c r="C12" s="17">
        <f t="shared" si="0"/>
        <v>0</v>
      </c>
      <c r="D12" s="29">
        <f t="shared" si="1"/>
        <v>0</v>
      </c>
    </row>
    <row r="13" spans="1:7" x14ac:dyDescent="0.25">
      <c r="A13" s="8" t="s">
        <v>80</v>
      </c>
      <c r="B13" s="17"/>
      <c r="C13" s="17">
        <f t="shared" si="0"/>
        <v>0</v>
      </c>
      <c r="D13" s="29">
        <f t="shared" si="1"/>
        <v>0</v>
      </c>
    </row>
    <row r="14" spans="1:7" x14ac:dyDescent="0.25">
      <c r="A14" s="8" t="s">
        <v>55</v>
      </c>
      <c r="B14" s="17">
        <v>50</v>
      </c>
      <c r="C14" s="17">
        <f t="shared" si="0"/>
        <v>25</v>
      </c>
      <c r="D14" s="29">
        <f t="shared" si="1"/>
        <v>25</v>
      </c>
    </row>
    <row r="15" spans="1:7" x14ac:dyDescent="0.25">
      <c r="A15" s="8" t="s">
        <v>66</v>
      </c>
      <c r="B15" s="17"/>
      <c r="C15" s="17">
        <f t="shared" si="0"/>
        <v>0</v>
      </c>
      <c r="D15" s="29">
        <f t="shared" si="1"/>
        <v>0</v>
      </c>
    </row>
    <row r="16" spans="1:7" x14ac:dyDescent="0.25">
      <c r="A16" s="8" t="s">
        <v>57</v>
      </c>
      <c r="B16" s="17"/>
      <c r="C16" s="17">
        <f t="shared" si="0"/>
        <v>0</v>
      </c>
      <c r="D16" s="29">
        <f t="shared" si="1"/>
        <v>0</v>
      </c>
    </row>
    <row r="17" spans="1:7" x14ac:dyDescent="0.25">
      <c r="A17" s="8" t="s">
        <v>76</v>
      </c>
      <c r="B17" s="17"/>
      <c r="C17" s="17">
        <f t="shared" si="0"/>
        <v>0</v>
      </c>
      <c r="D17" s="29">
        <f t="shared" si="1"/>
        <v>0</v>
      </c>
    </row>
    <row r="18" spans="1:7" x14ac:dyDescent="0.25">
      <c r="A18" s="8" t="s">
        <v>86</v>
      </c>
      <c r="B18" s="17"/>
      <c r="C18" s="17">
        <f t="shared" si="0"/>
        <v>0</v>
      </c>
      <c r="D18" s="29">
        <f t="shared" si="1"/>
        <v>0</v>
      </c>
    </row>
    <row r="19" spans="1:7" x14ac:dyDescent="0.25">
      <c r="A19" s="8" t="s">
        <v>87</v>
      </c>
      <c r="B19" s="17"/>
      <c r="C19" s="17">
        <f t="shared" si="0"/>
        <v>0</v>
      </c>
      <c r="D19" s="29">
        <f t="shared" si="1"/>
        <v>0</v>
      </c>
      <c r="G19" s="38"/>
    </row>
    <row r="20" spans="1:7" x14ac:dyDescent="0.25">
      <c r="A20" s="8"/>
      <c r="B20" s="17"/>
      <c r="C20" s="17">
        <f t="shared" si="0"/>
        <v>0</v>
      </c>
      <c r="D20" s="29">
        <f t="shared" si="1"/>
        <v>0</v>
      </c>
    </row>
    <row r="21" spans="1:7" x14ac:dyDescent="0.25">
      <c r="A21" s="8"/>
      <c r="B21" s="17"/>
      <c r="C21" s="17">
        <f t="shared" si="0"/>
        <v>0</v>
      </c>
      <c r="D21" s="29">
        <f t="shared" si="1"/>
        <v>0</v>
      </c>
      <c r="G21" s="38"/>
    </row>
    <row r="22" spans="1:7" x14ac:dyDescent="0.25">
      <c r="A22" s="8"/>
      <c r="B22" s="17"/>
      <c r="C22" s="17"/>
      <c r="D22" s="29"/>
    </row>
    <row r="23" spans="1:7" x14ac:dyDescent="0.25">
      <c r="A23" s="8"/>
      <c r="B23" s="17"/>
      <c r="C23" s="17"/>
      <c r="D23" s="17"/>
    </row>
    <row r="24" spans="1:7" x14ac:dyDescent="0.25">
      <c r="A24" s="2" t="s">
        <v>10</v>
      </c>
      <c r="B24" s="18">
        <f>SUM(B3:B21)</f>
        <v>3295.06</v>
      </c>
      <c r="C24" s="18">
        <f>SUM(C3:C23)</f>
        <v>677.745</v>
      </c>
      <c r="D24" s="18">
        <f>SUM(D4:D23)</f>
        <v>326.745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93C78-DF06-41FD-A5D6-45DBFDC76F34}">
  <dimension ref="A1:G24"/>
  <sheetViews>
    <sheetView workbookViewId="0">
      <selection activeCell="F11" sqref="F11"/>
    </sheetView>
  </sheetViews>
  <sheetFormatPr defaultRowHeight="15" x14ac:dyDescent="0.25"/>
  <cols>
    <col min="1" max="1" width="34.85546875" customWidth="1"/>
    <col min="2" max="2" width="15.5703125" customWidth="1"/>
    <col min="3" max="3" width="16.42578125" customWidth="1"/>
    <col min="4" max="4" width="15.5703125" customWidth="1"/>
    <col min="5" max="5" width="22.85546875" bestFit="1" customWidth="1"/>
    <col min="6" max="6" width="57.42578125" bestFit="1" customWidth="1"/>
    <col min="7" max="7" width="16.42578125" customWidth="1"/>
  </cols>
  <sheetData>
    <row r="1" spans="1:7" ht="29.45" customHeight="1" x14ac:dyDescent="0.25">
      <c r="A1" s="71" t="s">
        <v>104</v>
      </c>
      <c r="B1" s="71"/>
      <c r="C1" s="71"/>
      <c r="D1" s="71"/>
      <c r="E1" s="71"/>
      <c r="F1" s="71"/>
    </row>
    <row r="2" spans="1:7" ht="24" customHeight="1" x14ac:dyDescent="0.25">
      <c r="A2" s="2" t="s">
        <v>0</v>
      </c>
      <c r="B2" s="2" t="s">
        <v>15</v>
      </c>
      <c r="C2" s="2" t="s">
        <v>8</v>
      </c>
      <c r="D2" s="2" t="s">
        <v>7</v>
      </c>
      <c r="E2" s="2" t="s">
        <v>98</v>
      </c>
      <c r="F2" s="2" t="s">
        <v>106</v>
      </c>
    </row>
    <row r="3" spans="1:7" x14ac:dyDescent="0.25">
      <c r="A3" s="44" t="s">
        <v>51</v>
      </c>
      <c r="B3" s="45">
        <v>2641.57</v>
      </c>
      <c r="C3" s="45"/>
      <c r="D3" s="46"/>
      <c r="E3" s="22">
        <f>1800+900</f>
        <v>2700</v>
      </c>
      <c r="F3" s="22">
        <f>E3-B3</f>
        <v>58.429999999999836</v>
      </c>
      <c r="G3" s="35"/>
    </row>
    <row r="4" spans="1:7" x14ac:dyDescent="0.25">
      <c r="A4" s="8" t="s">
        <v>31</v>
      </c>
      <c r="B4" s="17">
        <v>90</v>
      </c>
      <c r="C4" s="17">
        <f t="shared" ref="C4:C21" si="0">B4/2</f>
        <v>45</v>
      </c>
      <c r="D4" s="29">
        <f t="shared" ref="D4:D21" si="1">B4/2</f>
        <v>45</v>
      </c>
      <c r="G4" s="35"/>
    </row>
    <row r="5" spans="1:7" x14ac:dyDescent="0.25">
      <c r="A5" s="8" t="s">
        <v>3</v>
      </c>
      <c r="B5" s="17">
        <v>109.89</v>
      </c>
      <c r="C5" s="17">
        <f t="shared" si="0"/>
        <v>54.945</v>
      </c>
      <c r="D5" s="29">
        <f t="shared" si="1"/>
        <v>54.945</v>
      </c>
      <c r="F5" t="s">
        <v>105</v>
      </c>
      <c r="G5" s="35"/>
    </row>
    <row r="6" spans="1:7" x14ac:dyDescent="0.25">
      <c r="A6" s="30" t="s">
        <v>66</v>
      </c>
      <c r="B6" s="17"/>
      <c r="C6" s="17">
        <f t="shared" si="0"/>
        <v>0</v>
      </c>
      <c r="D6" s="29">
        <f t="shared" si="1"/>
        <v>0</v>
      </c>
      <c r="F6" t="s">
        <v>108</v>
      </c>
      <c r="G6" s="35"/>
    </row>
    <row r="7" spans="1:7" x14ac:dyDescent="0.25">
      <c r="A7" s="8" t="s">
        <v>4</v>
      </c>
      <c r="B7" s="17"/>
      <c r="C7" s="17">
        <f t="shared" si="0"/>
        <v>0</v>
      </c>
      <c r="D7" s="29">
        <f t="shared" si="1"/>
        <v>0</v>
      </c>
      <c r="F7" s="22" t="s">
        <v>112</v>
      </c>
      <c r="G7" s="22"/>
    </row>
    <row r="8" spans="1:7" x14ac:dyDescent="0.25">
      <c r="A8" s="8" t="s">
        <v>4</v>
      </c>
      <c r="B8" s="17"/>
      <c r="C8" s="17">
        <f t="shared" si="0"/>
        <v>0</v>
      </c>
      <c r="D8" s="29">
        <f t="shared" si="1"/>
        <v>0</v>
      </c>
      <c r="F8" t="s">
        <v>109</v>
      </c>
    </row>
    <row r="9" spans="1:7" x14ac:dyDescent="0.25">
      <c r="A9" s="8" t="s">
        <v>48</v>
      </c>
      <c r="B9" s="17">
        <v>80.5</v>
      </c>
      <c r="C9" s="17">
        <f t="shared" si="0"/>
        <v>40.25</v>
      </c>
      <c r="D9" s="29">
        <f t="shared" si="1"/>
        <v>40.25</v>
      </c>
      <c r="F9" s="47" t="s">
        <v>110</v>
      </c>
    </row>
    <row r="10" spans="1:7" x14ac:dyDescent="0.25">
      <c r="A10" s="8" t="s">
        <v>49</v>
      </c>
      <c r="B10" s="17">
        <v>138.66</v>
      </c>
      <c r="C10" s="17">
        <f t="shared" si="0"/>
        <v>69.33</v>
      </c>
      <c r="D10" s="29">
        <f t="shared" si="1"/>
        <v>69.33</v>
      </c>
      <c r="F10" s="47" t="s">
        <v>111</v>
      </c>
    </row>
    <row r="11" spans="1:7" x14ac:dyDescent="0.25">
      <c r="A11" s="8" t="s">
        <v>50</v>
      </c>
      <c r="B11" s="17">
        <v>28.2</v>
      </c>
      <c r="C11" s="17">
        <f t="shared" si="0"/>
        <v>14.1</v>
      </c>
      <c r="D11" s="29">
        <f t="shared" si="1"/>
        <v>14.1</v>
      </c>
      <c r="F11" s="47" t="s">
        <v>101</v>
      </c>
    </row>
    <row r="12" spans="1:7" x14ac:dyDescent="0.25">
      <c r="A12" s="8" t="s">
        <v>50</v>
      </c>
      <c r="B12" s="17"/>
      <c r="C12" s="17">
        <f t="shared" si="0"/>
        <v>0</v>
      </c>
      <c r="D12" s="29">
        <f t="shared" si="1"/>
        <v>0</v>
      </c>
    </row>
    <row r="13" spans="1:7" x14ac:dyDescent="0.25">
      <c r="A13" s="8" t="s">
        <v>80</v>
      </c>
      <c r="B13" s="17">
        <v>315.7</v>
      </c>
      <c r="C13" s="17">
        <f t="shared" si="0"/>
        <v>157.85</v>
      </c>
      <c r="D13" s="29">
        <f t="shared" si="1"/>
        <v>157.85</v>
      </c>
    </row>
    <row r="14" spans="1:7" x14ac:dyDescent="0.25">
      <c r="A14" s="8" t="s">
        <v>55</v>
      </c>
      <c r="B14" s="17">
        <v>92.78</v>
      </c>
      <c r="C14" s="17">
        <f t="shared" si="0"/>
        <v>46.39</v>
      </c>
      <c r="D14" s="29">
        <f t="shared" si="1"/>
        <v>46.39</v>
      </c>
    </row>
    <row r="15" spans="1:7" x14ac:dyDescent="0.25">
      <c r="A15" s="8" t="s">
        <v>66</v>
      </c>
      <c r="B15" s="17"/>
      <c r="C15" s="17">
        <f t="shared" si="0"/>
        <v>0</v>
      </c>
      <c r="D15" s="29">
        <f t="shared" si="1"/>
        <v>0</v>
      </c>
    </row>
    <row r="16" spans="1:7" x14ac:dyDescent="0.25">
      <c r="A16" s="8" t="s">
        <v>57</v>
      </c>
      <c r="B16" s="17"/>
      <c r="C16" s="17">
        <f t="shared" si="0"/>
        <v>0</v>
      </c>
      <c r="D16" s="29">
        <f t="shared" si="1"/>
        <v>0</v>
      </c>
    </row>
    <row r="17" spans="1:7" x14ac:dyDescent="0.25">
      <c r="A17" s="8" t="s">
        <v>76</v>
      </c>
      <c r="B17" s="17"/>
      <c r="C17" s="17">
        <f t="shared" si="0"/>
        <v>0</v>
      </c>
      <c r="D17" s="29">
        <f t="shared" si="1"/>
        <v>0</v>
      </c>
    </row>
    <row r="18" spans="1:7" x14ac:dyDescent="0.25">
      <c r="A18" s="8" t="s">
        <v>86</v>
      </c>
      <c r="B18" s="17"/>
      <c r="C18" s="17">
        <f t="shared" si="0"/>
        <v>0</v>
      </c>
      <c r="D18" s="29">
        <f t="shared" si="1"/>
        <v>0</v>
      </c>
    </row>
    <row r="19" spans="1:7" x14ac:dyDescent="0.25">
      <c r="A19" s="8" t="s">
        <v>87</v>
      </c>
      <c r="B19" s="17"/>
      <c r="C19" s="17">
        <f t="shared" si="0"/>
        <v>0</v>
      </c>
      <c r="D19" s="29">
        <f t="shared" si="1"/>
        <v>0</v>
      </c>
      <c r="G19" s="38"/>
    </row>
    <row r="20" spans="1:7" x14ac:dyDescent="0.25">
      <c r="A20" s="8" t="s">
        <v>103</v>
      </c>
      <c r="B20" s="17">
        <v>190.79</v>
      </c>
      <c r="C20" s="17">
        <f t="shared" si="0"/>
        <v>95.394999999999996</v>
      </c>
      <c r="D20" s="29">
        <f t="shared" si="1"/>
        <v>95.394999999999996</v>
      </c>
    </row>
    <row r="21" spans="1:7" x14ac:dyDescent="0.25">
      <c r="A21" s="8"/>
      <c r="B21" s="17"/>
      <c r="C21" s="17">
        <f t="shared" si="0"/>
        <v>0</v>
      </c>
      <c r="D21" s="29">
        <f t="shared" si="1"/>
        <v>0</v>
      </c>
      <c r="G21" s="38"/>
    </row>
    <row r="22" spans="1:7" x14ac:dyDescent="0.25">
      <c r="A22" s="8"/>
      <c r="B22" s="17"/>
      <c r="C22" s="17"/>
      <c r="D22" s="29"/>
    </row>
    <row r="23" spans="1:7" x14ac:dyDescent="0.25">
      <c r="A23" s="8"/>
      <c r="B23" s="17"/>
      <c r="C23" s="17"/>
      <c r="D23" s="17"/>
    </row>
    <row r="24" spans="1:7" x14ac:dyDescent="0.25">
      <c r="A24" s="2" t="s">
        <v>10</v>
      </c>
      <c r="B24" s="18">
        <f>SUM(B3:B21)</f>
        <v>3688.0899999999997</v>
      </c>
      <c r="C24" s="18">
        <f>SUM(C3:C23)</f>
        <v>523.26</v>
      </c>
      <c r="D24" s="18">
        <f>SUM(D4:D23)</f>
        <v>523.26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5DE91-E11B-4036-856C-3E9B3E1CD00C}">
  <dimension ref="A1:G23"/>
  <sheetViews>
    <sheetView workbookViewId="0">
      <selection activeCell="B9" sqref="B9"/>
    </sheetView>
  </sheetViews>
  <sheetFormatPr defaultRowHeight="15" x14ac:dyDescent="0.25"/>
  <cols>
    <col min="1" max="1" width="34.85546875" customWidth="1"/>
    <col min="2" max="2" width="15.5703125" customWidth="1"/>
    <col min="3" max="3" width="16.42578125" customWidth="1"/>
    <col min="4" max="4" width="15.5703125" customWidth="1"/>
    <col min="5" max="5" width="22.85546875" bestFit="1" customWidth="1"/>
    <col min="6" max="6" width="57.42578125" bestFit="1" customWidth="1"/>
    <col min="7" max="7" width="16.42578125" customWidth="1"/>
  </cols>
  <sheetData>
    <row r="1" spans="1:7" ht="29.45" customHeight="1" x14ac:dyDescent="0.25">
      <c r="A1" s="71" t="s">
        <v>107</v>
      </c>
      <c r="B1" s="71"/>
      <c r="C1" s="71"/>
      <c r="D1" s="71"/>
      <c r="E1" s="71"/>
      <c r="F1" s="71"/>
    </row>
    <row r="2" spans="1:7" ht="24" customHeight="1" x14ac:dyDescent="0.25">
      <c r="A2" s="2" t="s">
        <v>0</v>
      </c>
      <c r="B2" s="2" t="s">
        <v>15</v>
      </c>
      <c r="C2" s="2" t="s">
        <v>8</v>
      </c>
      <c r="D2" s="2" t="s">
        <v>7</v>
      </c>
      <c r="E2" s="2" t="s">
        <v>98</v>
      </c>
      <c r="F2" s="2" t="s">
        <v>106</v>
      </c>
    </row>
    <row r="3" spans="1:7" x14ac:dyDescent="0.25">
      <c r="A3" s="44" t="s">
        <v>51</v>
      </c>
      <c r="B3" s="45">
        <v>2641.57</v>
      </c>
      <c r="C3" s="45"/>
      <c r="D3" s="46"/>
      <c r="E3" s="22"/>
      <c r="F3" s="22"/>
      <c r="G3" s="35"/>
    </row>
    <row r="4" spans="1:7" x14ac:dyDescent="0.25">
      <c r="A4" s="8" t="s">
        <v>31</v>
      </c>
      <c r="B4" s="17">
        <v>90</v>
      </c>
      <c r="C4" s="17">
        <f t="shared" ref="C4:C20" si="0">B4/2</f>
        <v>45</v>
      </c>
      <c r="D4" s="29">
        <f t="shared" ref="D4:D20" si="1">B4/2</f>
        <v>45</v>
      </c>
      <c r="G4" s="35"/>
    </row>
    <row r="5" spans="1:7" x14ac:dyDescent="0.25">
      <c r="A5" s="8" t="s">
        <v>3</v>
      </c>
      <c r="B5" s="17">
        <v>109.89</v>
      </c>
      <c r="C5" s="17">
        <f t="shared" si="0"/>
        <v>54.945</v>
      </c>
      <c r="D5" s="29">
        <f t="shared" si="1"/>
        <v>54.945</v>
      </c>
      <c r="G5" s="35"/>
    </row>
    <row r="6" spans="1:7" x14ac:dyDescent="0.25">
      <c r="A6" s="30" t="s">
        <v>66</v>
      </c>
      <c r="B6" s="17">
        <v>44</v>
      </c>
      <c r="C6" s="17">
        <f t="shared" si="0"/>
        <v>22</v>
      </c>
      <c r="D6" s="29">
        <f t="shared" si="1"/>
        <v>22</v>
      </c>
      <c r="G6" s="35"/>
    </row>
    <row r="7" spans="1:7" x14ac:dyDescent="0.25">
      <c r="A7" s="8" t="s">
        <v>4</v>
      </c>
      <c r="B7" s="17"/>
      <c r="C7" s="17">
        <f t="shared" si="0"/>
        <v>0</v>
      </c>
      <c r="D7" s="29">
        <f t="shared" si="1"/>
        <v>0</v>
      </c>
      <c r="G7" s="22"/>
    </row>
    <row r="8" spans="1:7" x14ac:dyDescent="0.25">
      <c r="A8" s="8" t="s">
        <v>4</v>
      </c>
      <c r="B8" s="17"/>
      <c r="C8" s="17">
        <f t="shared" si="0"/>
        <v>0</v>
      </c>
      <c r="D8" s="29">
        <f t="shared" si="1"/>
        <v>0</v>
      </c>
    </row>
    <row r="9" spans="1:7" x14ac:dyDescent="0.25">
      <c r="A9" s="8" t="s">
        <v>48</v>
      </c>
      <c r="B9" s="17">
        <v>106.09</v>
      </c>
      <c r="C9" s="17">
        <f t="shared" si="0"/>
        <v>53.045000000000002</v>
      </c>
      <c r="D9" s="29">
        <f t="shared" si="1"/>
        <v>53.045000000000002</v>
      </c>
    </row>
    <row r="10" spans="1:7" x14ac:dyDescent="0.25">
      <c r="A10" s="8" t="s">
        <v>49</v>
      </c>
      <c r="B10" s="17">
        <v>145.13999999999999</v>
      </c>
      <c r="C10" s="17">
        <f t="shared" si="0"/>
        <v>72.569999999999993</v>
      </c>
      <c r="D10" s="29">
        <f t="shared" si="1"/>
        <v>72.569999999999993</v>
      </c>
    </row>
    <row r="11" spans="1:7" x14ac:dyDescent="0.25">
      <c r="A11" s="8" t="s">
        <v>50</v>
      </c>
      <c r="B11" s="17">
        <v>30.39</v>
      </c>
      <c r="C11" s="17">
        <f t="shared" si="0"/>
        <v>15.195</v>
      </c>
      <c r="D11" s="29">
        <f t="shared" si="1"/>
        <v>15.195</v>
      </c>
    </row>
    <row r="12" spans="1:7" x14ac:dyDescent="0.25">
      <c r="A12" s="8" t="s">
        <v>80</v>
      </c>
      <c r="B12" s="17"/>
      <c r="C12" s="17">
        <f t="shared" si="0"/>
        <v>0</v>
      </c>
      <c r="D12" s="29">
        <f t="shared" si="1"/>
        <v>0</v>
      </c>
    </row>
    <row r="13" spans="1:7" x14ac:dyDescent="0.25">
      <c r="A13" s="8" t="s">
        <v>55</v>
      </c>
      <c r="B13" s="17"/>
      <c r="C13" s="17">
        <f t="shared" si="0"/>
        <v>0</v>
      </c>
      <c r="D13" s="29">
        <f t="shared" si="1"/>
        <v>0</v>
      </c>
    </row>
    <row r="14" spans="1:7" x14ac:dyDescent="0.25">
      <c r="A14" s="8" t="s">
        <v>66</v>
      </c>
      <c r="B14" s="17"/>
      <c r="C14" s="17">
        <f t="shared" si="0"/>
        <v>0</v>
      </c>
      <c r="D14" s="29">
        <f t="shared" si="1"/>
        <v>0</v>
      </c>
    </row>
    <row r="15" spans="1:7" x14ac:dyDescent="0.25">
      <c r="A15" s="8" t="s">
        <v>57</v>
      </c>
      <c r="B15" s="17"/>
      <c r="C15" s="17">
        <f t="shared" si="0"/>
        <v>0</v>
      </c>
      <c r="D15" s="29">
        <f t="shared" si="1"/>
        <v>0</v>
      </c>
    </row>
    <row r="16" spans="1:7" x14ac:dyDescent="0.25">
      <c r="A16" s="8" t="s">
        <v>76</v>
      </c>
      <c r="B16" s="17"/>
      <c r="C16" s="17">
        <f t="shared" si="0"/>
        <v>0</v>
      </c>
      <c r="D16" s="29">
        <f t="shared" si="1"/>
        <v>0</v>
      </c>
    </row>
    <row r="17" spans="1:7" x14ac:dyDescent="0.25">
      <c r="A17" s="8" t="s">
        <v>86</v>
      </c>
      <c r="B17" s="17"/>
      <c r="C17" s="17">
        <f t="shared" si="0"/>
        <v>0</v>
      </c>
      <c r="D17" s="29">
        <f t="shared" si="1"/>
        <v>0</v>
      </c>
    </row>
    <row r="18" spans="1:7" x14ac:dyDescent="0.25">
      <c r="A18" s="8" t="s">
        <v>87</v>
      </c>
      <c r="B18" s="17"/>
      <c r="C18" s="17">
        <f t="shared" si="0"/>
        <v>0</v>
      </c>
      <c r="D18" s="29">
        <f t="shared" si="1"/>
        <v>0</v>
      </c>
      <c r="G18" s="38"/>
    </row>
    <row r="19" spans="1:7" x14ac:dyDescent="0.25">
      <c r="A19" s="8" t="s">
        <v>103</v>
      </c>
      <c r="B19" s="17"/>
      <c r="C19" s="17">
        <f t="shared" si="0"/>
        <v>0</v>
      </c>
      <c r="D19" s="29">
        <f t="shared" si="1"/>
        <v>0</v>
      </c>
    </row>
    <row r="20" spans="1:7" x14ac:dyDescent="0.25">
      <c r="A20" s="8"/>
      <c r="B20" s="17"/>
      <c r="C20" s="17">
        <f t="shared" si="0"/>
        <v>0</v>
      </c>
      <c r="D20" s="29">
        <f t="shared" si="1"/>
        <v>0</v>
      </c>
      <c r="G20" s="38"/>
    </row>
    <row r="21" spans="1:7" x14ac:dyDescent="0.25">
      <c r="A21" s="8"/>
      <c r="B21" s="17"/>
      <c r="C21" s="17"/>
      <c r="D21" s="29"/>
    </row>
    <row r="22" spans="1:7" x14ac:dyDescent="0.25">
      <c r="A22" s="8"/>
      <c r="B22" s="17"/>
      <c r="C22" s="17"/>
      <c r="D22" s="17"/>
    </row>
    <row r="23" spans="1:7" x14ac:dyDescent="0.25">
      <c r="A23" s="2" t="s">
        <v>10</v>
      </c>
      <c r="B23" s="18">
        <f>SUM(B3:B20)</f>
        <v>3167.08</v>
      </c>
      <c r="C23" s="18">
        <f>SUM(C3:C22)</f>
        <v>262.755</v>
      </c>
      <c r="D23" s="18">
        <f>SUM(D4:D22)</f>
        <v>262.755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6CEDF-BB35-4851-B8F6-27052DFFB295}">
  <dimension ref="A1:G25"/>
  <sheetViews>
    <sheetView workbookViewId="0">
      <selection activeCell="F9" sqref="F9"/>
    </sheetView>
  </sheetViews>
  <sheetFormatPr defaultRowHeight="15" x14ac:dyDescent="0.25"/>
  <cols>
    <col min="1" max="1" width="34.85546875" customWidth="1"/>
    <col min="2" max="2" width="15.5703125" customWidth="1"/>
    <col min="3" max="3" width="16.42578125" customWidth="1"/>
    <col min="4" max="4" width="15.5703125" customWidth="1"/>
    <col min="5" max="5" width="24.42578125" customWidth="1"/>
    <col min="6" max="6" width="57.42578125" bestFit="1" customWidth="1"/>
    <col min="7" max="7" width="20.140625" bestFit="1" customWidth="1"/>
  </cols>
  <sheetData>
    <row r="1" spans="1:7" ht="29.45" customHeight="1" x14ac:dyDescent="0.25">
      <c r="A1" s="71" t="s">
        <v>113</v>
      </c>
      <c r="B1" s="71"/>
      <c r="C1" s="71"/>
      <c r="D1" s="71"/>
      <c r="E1" s="71"/>
      <c r="F1" s="71"/>
    </row>
    <row r="2" spans="1:7" ht="24" customHeight="1" x14ac:dyDescent="0.25">
      <c r="A2" s="2" t="s">
        <v>0</v>
      </c>
      <c r="B2" s="2" t="s">
        <v>15</v>
      </c>
      <c r="C2" s="2" t="s">
        <v>8</v>
      </c>
      <c r="D2" s="2" t="s">
        <v>7</v>
      </c>
      <c r="E2" s="2" t="s">
        <v>98</v>
      </c>
      <c r="F2" s="2" t="s">
        <v>106</v>
      </c>
    </row>
    <row r="3" spans="1:7" x14ac:dyDescent="0.25">
      <c r="A3" s="44" t="s">
        <v>51</v>
      </c>
      <c r="B3" s="45">
        <v>2641.57</v>
      </c>
      <c r="C3" s="45">
        <f>F9/2</f>
        <v>195.78500000000008</v>
      </c>
      <c r="D3" s="29">
        <v>195.79</v>
      </c>
      <c r="E3" s="22"/>
      <c r="F3" s="22"/>
      <c r="G3" s="35"/>
    </row>
    <row r="4" spans="1:7" x14ac:dyDescent="0.25">
      <c r="A4" s="8" t="s">
        <v>31</v>
      </c>
      <c r="B4" s="17">
        <v>90</v>
      </c>
      <c r="C4" s="17">
        <f t="shared" ref="C4:C19" si="0">B4/2</f>
        <v>45</v>
      </c>
      <c r="D4" s="29">
        <f>B4/2</f>
        <v>45</v>
      </c>
      <c r="G4" s="35"/>
    </row>
    <row r="5" spans="1:7" x14ac:dyDescent="0.25">
      <c r="A5" s="8" t="s">
        <v>3</v>
      </c>
      <c r="B5" s="17">
        <v>109.89</v>
      </c>
      <c r="C5" s="17">
        <f t="shared" si="0"/>
        <v>54.945</v>
      </c>
      <c r="D5" s="29">
        <f t="shared" ref="D5:D19" si="1">B5/2</f>
        <v>54.945</v>
      </c>
      <c r="F5" t="s">
        <v>120</v>
      </c>
      <c r="G5" s="35"/>
    </row>
    <row r="6" spans="1:7" x14ac:dyDescent="0.25">
      <c r="A6" s="30" t="s">
        <v>66</v>
      </c>
      <c r="B6" s="17">
        <v>42</v>
      </c>
      <c r="C6" s="17">
        <f t="shared" si="0"/>
        <v>21</v>
      </c>
      <c r="D6" s="29">
        <f t="shared" si="1"/>
        <v>21</v>
      </c>
      <c r="F6" t="s">
        <v>121</v>
      </c>
      <c r="G6" s="35"/>
    </row>
    <row r="7" spans="1:7" x14ac:dyDescent="0.25">
      <c r="A7" s="8" t="s">
        <v>4</v>
      </c>
      <c r="B7" s="17"/>
      <c r="C7" s="17">
        <f t="shared" si="0"/>
        <v>0</v>
      </c>
      <c r="D7" s="29">
        <f t="shared" si="1"/>
        <v>0</v>
      </c>
      <c r="F7" s="11" t="s">
        <v>122</v>
      </c>
      <c r="G7" s="28"/>
    </row>
    <row r="8" spans="1:7" x14ac:dyDescent="0.25">
      <c r="A8" s="8" t="s">
        <v>4</v>
      </c>
      <c r="B8" s="17"/>
      <c r="C8" s="17">
        <f t="shared" si="0"/>
        <v>0</v>
      </c>
      <c r="D8" s="29">
        <f t="shared" si="1"/>
        <v>0</v>
      </c>
      <c r="F8" s="48">
        <f>900+450+900</f>
        <v>2250</v>
      </c>
      <c r="G8" t="s">
        <v>124</v>
      </c>
    </row>
    <row r="9" spans="1:7" x14ac:dyDescent="0.25">
      <c r="A9" s="8" t="s">
        <v>48</v>
      </c>
      <c r="B9" s="17">
        <v>106.09</v>
      </c>
      <c r="C9" s="17">
        <f t="shared" si="0"/>
        <v>53.045000000000002</v>
      </c>
      <c r="D9" s="29">
        <f t="shared" si="1"/>
        <v>53.045000000000002</v>
      </c>
      <c r="F9" s="49">
        <f>B3-F8</f>
        <v>391.57000000000016</v>
      </c>
      <c r="G9" t="s">
        <v>123</v>
      </c>
    </row>
    <row r="10" spans="1:7" x14ac:dyDescent="0.25">
      <c r="A10" s="8" t="s">
        <v>49</v>
      </c>
      <c r="B10" s="17">
        <v>79.8</v>
      </c>
      <c r="C10" s="17">
        <f t="shared" si="0"/>
        <v>39.9</v>
      </c>
      <c r="D10" s="29">
        <f t="shared" si="1"/>
        <v>39.9</v>
      </c>
      <c r="F10" s="49">
        <f>SUM(F8:F9)</f>
        <v>2641.57</v>
      </c>
    </row>
    <row r="11" spans="1:7" x14ac:dyDescent="0.25">
      <c r="A11" s="8" t="s">
        <v>50</v>
      </c>
      <c r="B11" s="17">
        <v>37.25</v>
      </c>
      <c r="C11" s="17">
        <f t="shared" si="0"/>
        <v>18.625</v>
      </c>
      <c r="D11" s="29">
        <f t="shared" si="1"/>
        <v>18.625</v>
      </c>
    </row>
    <row r="12" spans="1:7" x14ac:dyDescent="0.25">
      <c r="A12" s="8" t="s">
        <v>80</v>
      </c>
      <c r="B12" s="17"/>
      <c r="C12" s="17">
        <f t="shared" si="0"/>
        <v>0</v>
      </c>
      <c r="D12" s="29">
        <f t="shared" si="1"/>
        <v>0</v>
      </c>
    </row>
    <row r="13" spans="1:7" x14ac:dyDescent="0.25">
      <c r="A13" s="8" t="s">
        <v>55</v>
      </c>
      <c r="B13" s="17"/>
      <c r="C13" s="17">
        <f t="shared" si="0"/>
        <v>0</v>
      </c>
      <c r="D13" s="29">
        <f t="shared" si="1"/>
        <v>0</v>
      </c>
    </row>
    <row r="14" spans="1:7" x14ac:dyDescent="0.25">
      <c r="A14" s="8" t="s">
        <v>66</v>
      </c>
      <c r="B14" s="17"/>
      <c r="C14" s="17">
        <f t="shared" si="0"/>
        <v>0</v>
      </c>
      <c r="D14" s="29">
        <f t="shared" si="1"/>
        <v>0</v>
      </c>
    </row>
    <row r="15" spans="1:7" x14ac:dyDescent="0.25">
      <c r="A15" s="8" t="s">
        <v>57</v>
      </c>
      <c r="B15" s="17"/>
      <c r="C15" s="17">
        <f t="shared" si="0"/>
        <v>0</v>
      </c>
      <c r="D15" s="29">
        <f t="shared" si="1"/>
        <v>0</v>
      </c>
    </row>
    <row r="16" spans="1:7" x14ac:dyDescent="0.25">
      <c r="A16" s="8" t="s">
        <v>4</v>
      </c>
      <c r="B16" s="17"/>
      <c r="C16" s="17">
        <f t="shared" si="0"/>
        <v>0</v>
      </c>
      <c r="D16" s="29"/>
      <c r="F16" s="47" t="s">
        <v>125</v>
      </c>
    </row>
    <row r="17" spans="1:7" x14ac:dyDescent="0.25">
      <c r="A17" s="8" t="s">
        <v>86</v>
      </c>
      <c r="B17" s="17"/>
      <c r="C17" s="17">
        <f t="shared" si="0"/>
        <v>0</v>
      </c>
      <c r="D17" s="29">
        <f t="shared" si="1"/>
        <v>0</v>
      </c>
    </row>
    <row r="18" spans="1:7" x14ac:dyDescent="0.25">
      <c r="A18" s="8" t="s">
        <v>87</v>
      </c>
      <c r="B18" s="17"/>
      <c r="C18" s="17">
        <f t="shared" si="0"/>
        <v>0</v>
      </c>
      <c r="D18" s="29">
        <f t="shared" si="1"/>
        <v>0</v>
      </c>
      <c r="F18" t="s">
        <v>128</v>
      </c>
      <c r="G18" s="38"/>
    </row>
    <row r="19" spans="1:7" x14ac:dyDescent="0.25">
      <c r="A19" s="8" t="s">
        <v>103</v>
      </c>
      <c r="B19" s="17"/>
      <c r="C19" s="17">
        <f t="shared" si="0"/>
        <v>0</v>
      </c>
      <c r="D19" s="29">
        <f t="shared" si="1"/>
        <v>0</v>
      </c>
      <c r="F19" s="47" t="s">
        <v>126</v>
      </c>
    </row>
    <row r="20" spans="1:7" x14ac:dyDescent="0.25">
      <c r="A20" s="8" t="s">
        <v>118</v>
      </c>
      <c r="B20" s="17">
        <f>575*7</f>
        <v>4025</v>
      </c>
      <c r="C20" s="17">
        <f>B20/2</f>
        <v>2012.5</v>
      </c>
      <c r="D20" s="29">
        <f>B20/2-2000</f>
        <v>12.5</v>
      </c>
      <c r="E20" t="s">
        <v>119</v>
      </c>
      <c r="G20" s="38"/>
    </row>
    <row r="21" spans="1:7" x14ac:dyDescent="0.25">
      <c r="A21" s="50" t="s">
        <v>114</v>
      </c>
      <c r="B21" s="29">
        <v>575</v>
      </c>
      <c r="C21" s="29">
        <f>+B21</f>
        <v>575</v>
      </c>
      <c r="D21" s="29"/>
      <c r="F21" t="s">
        <v>127</v>
      </c>
    </row>
    <row r="22" spans="1:7" x14ac:dyDescent="0.25">
      <c r="A22" s="8" t="s">
        <v>115</v>
      </c>
      <c r="B22" s="17">
        <f>26.4+3.99</f>
        <v>30.39</v>
      </c>
      <c r="C22" s="17">
        <f t="shared" ref="C22:C24" si="2">B22/2</f>
        <v>15.195</v>
      </c>
      <c r="D22" s="29">
        <f t="shared" ref="D22:D24" si="3">B22/2</f>
        <v>15.195</v>
      </c>
      <c r="F22" t="s">
        <v>129</v>
      </c>
    </row>
    <row r="23" spans="1:7" x14ac:dyDescent="0.25">
      <c r="A23" s="8" t="s">
        <v>116</v>
      </c>
      <c r="B23" s="17">
        <f>6.35+19.59+11.64</f>
        <v>37.58</v>
      </c>
      <c r="C23" s="17">
        <f t="shared" si="2"/>
        <v>18.79</v>
      </c>
      <c r="D23" s="29">
        <f t="shared" si="3"/>
        <v>18.79</v>
      </c>
    </row>
    <row r="24" spans="1:7" x14ac:dyDescent="0.25">
      <c r="A24" s="8" t="s">
        <v>117</v>
      </c>
      <c r="B24" s="17">
        <f>114.4+41.2</f>
        <v>155.60000000000002</v>
      </c>
      <c r="C24" s="17">
        <f t="shared" si="2"/>
        <v>77.800000000000011</v>
      </c>
      <c r="D24" s="29">
        <f t="shared" si="3"/>
        <v>77.800000000000011</v>
      </c>
      <c r="F24" s="51">
        <f>135+106</f>
        <v>241</v>
      </c>
      <c r="G24" t="s">
        <v>130</v>
      </c>
    </row>
    <row r="25" spans="1:7" x14ac:dyDescent="0.25">
      <c r="A25" s="2" t="s">
        <v>10</v>
      </c>
      <c r="B25" s="18">
        <f>SUM(B3:B20)</f>
        <v>7131.6</v>
      </c>
      <c r="C25" s="18">
        <f>SUM(C3:C24)</f>
        <v>3127.5850000000005</v>
      </c>
      <c r="D25" s="18">
        <f>SUM(D4:D24)</f>
        <v>356.80000000000007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73C06-F7FD-4674-BBF3-447C787B441B}">
  <dimension ref="A1:G25"/>
  <sheetViews>
    <sheetView workbookViewId="0">
      <selection activeCell="G4" sqref="G4"/>
    </sheetView>
  </sheetViews>
  <sheetFormatPr defaultRowHeight="15" x14ac:dyDescent="0.25"/>
  <cols>
    <col min="1" max="1" width="34.85546875" customWidth="1"/>
    <col min="2" max="2" width="15.5703125" customWidth="1"/>
    <col min="3" max="3" width="16.42578125" customWidth="1"/>
    <col min="4" max="4" width="15.5703125" customWidth="1"/>
    <col min="5" max="5" width="24.42578125" customWidth="1"/>
    <col min="6" max="6" width="57.42578125" bestFit="1" customWidth="1"/>
    <col min="7" max="7" width="56.85546875" bestFit="1" customWidth="1"/>
  </cols>
  <sheetData>
    <row r="1" spans="1:7" ht="29.45" customHeight="1" x14ac:dyDescent="0.25">
      <c r="A1" s="71" t="s">
        <v>135</v>
      </c>
      <c r="B1" s="71"/>
      <c r="C1" s="71"/>
      <c r="D1" s="71"/>
      <c r="E1" s="71"/>
      <c r="F1" s="71"/>
    </row>
    <row r="2" spans="1:7" ht="24" customHeight="1" x14ac:dyDescent="0.25">
      <c r="A2" s="2" t="s">
        <v>0</v>
      </c>
      <c r="B2" s="2" t="s">
        <v>15</v>
      </c>
      <c r="C2" s="2" t="s">
        <v>8</v>
      </c>
      <c r="D2" s="2" t="s">
        <v>7</v>
      </c>
      <c r="E2" s="2" t="s">
        <v>98</v>
      </c>
      <c r="F2" s="2" t="s">
        <v>106</v>
      </c>
    </row>
    <row r="3" spans="1:7" x14ac:dyDescent="0.25">
      <c r="A3" s="44" t="s">
        <v>51</v>
      </c>
      <c r="B3" s="45">
        <v>2641.57</v>
      </c>
      <c r="C3" s="45"/>
      <c r="D3" s="29"/>
      <c r="E3" s="22"/>
      <c r="F3" s="56" t="s">
        <v>131</v>
      </c>
      <c r="G3" s="35" t="s">
        <v>136</v>
      </c>
    </row>
    <row r="4" spans="1:7" x14ac:dyDescent="0.25">
      <c r="A4" s="8" t="s">
        <v>31</v>
      </c>
      <c r="B4" s="17">
        <v>90</v>
      </c>
      <c r="C4" s="17">
        <f t="shared" ref="C4:C19" si="0">B4/2</f>
        <v>45</v>
      </c>
      <c r="D4" s="29">
        <f>B4/2</f>
        <v>45</v>
      </c>
      <c r="F4" s="57" t="s">
        <v>132</v>
      </c>
      <c r="G4" s="35"/>
    </row>
    <row r="5" spans="1:7" x14ac:dyDescent="0.25">
      <c r="A5" s="8" t="s">
        <v>3</v>
      </c>
      <c r="B5" s="17">
        <v>109.89</v>
      </c>
      <c r="C5" s="17">
        <f t="shared" si="0"/>
        <v>54.945</v>
      </c>
      <c r="D5" s="29">
        <f t="shared" ref="D5:D19" si="1">B5/2</f>
        <v>54.945</v>
      </c>
      <c r="E5" s="11"/>
      <c r="F5" s="58">
        <f>1800+900</f>
        <v>2700</v>
      </c>
      <c r="G5" s="52"/>
    </row>
    <row r="6" spans="1:7" x14ac:dyDescent="0.25">
      <c r="A6" s="30" t="s">
        <v>66</v>
      </c>
      <c r="B6" s="17">
        <v>42</v>
      </c>
      <c r="C6" s="17">
        <f t="shared" si="0"/>
        <v>21</v>
      </c>
      <c r="D6" s="29">
        <f t="shared" si="1"/>
        <v>21</v>
      </c>
      <c r="E6" s="11"/>
      <c r="F6" s="59">
        <f>F5-B3</f>
        <v>58.429999999999836</v>
      </c>
      <c r="G6" s="52" t="s">
        <v>134</v>
      </c>
    </row>
    <row r="7" spans="1:7" x14ac:dyDescent="0.25">
      <c r="A7" s="8" t="s">
        <v>4</v>
      </c>
      <c r="B7" s="17"/>
      <c r="C7" s="17">
        <f t="shared" si="0"/>
        <v>0</v>
      </c>
      <c r="D7" s="29">
        <f t="shared" si="1"/>
        <v>0</v>
      </c>
      <c r="E7" s="11"/>
      <c r="F7" s="11"/>
      <c r="G7" s="53"/>
    </row>
    <row r="8" spans="1:7" x14ac:dyDescent="0.25">
      <c r="A8" s="8" t="s">
        <v>4</v>
      </c>
      <c r="B8" s="17"/>
      <c r="C8" s="17">
        <f t="shared" si="0"/>
        <v>0</v>
      </c>
      <c r="D8" s="29">
        <f t="shared" si="1"/>
        <v>0</v>
      </c>
      <c r="E8" s="11"/>
      <c r="F8" s="54"/>
      <c r="G8" s="11"/>
    </row>
    <row r="9" spans="1:7" x14ac:dyDescent="0.25">
      <c r="A9" s="8" t="s">
        <v>48</v>
      </c>
      <c r="B9" s="60">
        <f>106.09-F6</f>
        <v>47.660000000000167</v>
      </c>
      <c r="C9" s="17">
        <f t="shared" si="0"/>
        <v>23.830000000000084</v>
      </c>
      <c r="D9" s="29">
        <f t="shared" si="1"/>
        <v>23.830000000000084</v>
      </c>
      <c r="E9" s="11"/>
      <c r="F9" s="55"/>
      <c r="G9" s="11"/>
    </row>
    <row r="10" spans="1:7" x14ac:dyDescent="0.25">
      <c r="A10" s="8" t="s">
        <v>49</v>
      </c>
      <c r="B10" s="17">
        <v>69.47</v>
      </c>
      <c r="C10" s="17">
        <f t="shared" si="0"/>
        <v>34.734999999999999</v>
      </c>
      <c r="D10" s="29">
        <f t="shared" si="1"/>
        <v>34.734999999999999</v>
      </c>
      <c r="E10" s="11"/>
      <c r="F10" s="55"/>
      <c r="G10" s="11"/>
    </row>
    <row r="11" spans="1:7" x14ac:dyDescent="0.25">
      <c r="A11" s="8" t="s">
        <v>50</v>
      </c>
      <c r="B11" s="17">
        <v>81.38</v>
      </c>
      <c r="C11" s="17">
        <f t="shared" si="0"/>
        <v>40.69</v>
      </c>
      <c r="D11" s="29">
        <f t="shared" si="1"/>
        <v>40.69</v>
      </c>
    </row>
    <row r="12" spans="1:7" x14ac:dyDescent="0.25">
      <c r="A12" s="8" t="s">
        <v>80</v>
      </c>
      <c r="B12" s="17"/>
      <c r="C12" s="17">
        <f t="shared" si="0"/>
        <v>0</v>
      </c>
      <c r="D12" s="29">
        <f t="shared" si="1"/>
        <v>0</v>
      </c>
    </row>
    <row r="13" spans="1:7" x14ac:dyDescent="0.25">
      <c r="A13" s="8" t="s">
        <v>55</v>
      </c>
      <c r="B13" s="17">
        <v>79.45</v>
      </c>
      <c r="C13" s="17">
        <f t="shared" si="0"/>
        <v>39.725000000000001</v>
      </c>
      <c r="D13" s="29">
        <f t="shared" si="1"/>
        <v>39.725000000000001</v>
      </c>
      <c r="E13" t="s">
        <v>133</v>
      </c>
    </row>
    <row r="14" spans="1:7" x14ac:dyDescent="0.25">
      <c r="A14" s="8" t="s">
        <v>66</v>
      </c>
      <c r="B14" s="17"/>
      <c r="C14" s="17">
        <f t="shared" si="0"/>
        <v>0</v>
      </c>
      <c r="D14" s="29">
        <f t="shared" si="1"/>
        <v>0</v>
      </c>
    </row>
    <row r="15" spans="1:7" x14ac:dyDescent="0.25">
      <c r="A15" s="8" t="s">
        <v>57</v>
      </c>
      <c r="B15" s="17"/>
      <c r="C15" s="17">
        <f t="shared" si="0"/>
        <v>0</v>
      </c>
      <c r="D15" s="29">
        <f t="shared" si="1"/>
        <v>0</v>
      </c>
    </row>
    <row r="16" spans="1:7" x14ac:dyDescent="0.25">
      <c r="A16" s="8" t="s">
        <v>4</v>
      </c>
      <c r="B16" s="17"/>
      <c r="C16" s="17">
        <f t="shared" si="0"/>
        <v>0</v>
      </c>
      <c r="D16" s="29"/>
      <c r="F16" s="47"/>
    </row>
    <row r="17" spans="1:7" x14ac:dyDescent="0.25">
      <c r="A17" s="8" t="s">
        <v>86</v>
      </c>
      <c r="B17" s="17"/>
      <c r="C17" s="17">
        <f t="shared" si="0"/>
        <v>0</v>
      </c>
      <c r="D17" s="29">
        <f t="shared" si="1"/>
        <v>0</v>
      </c>
    </row>
    <row r="18" spans="1:7" x14ac:dyDescent="0.25">
      <c r="A18" s="8" t="s">
        <v>87</v>
      </c>
      <c r="B18" s="17"/>
      <c r="C18" s="17">
        <f t="shared" si="0"/>
        <v>0</v>
      </c>
      <c r="D18" s="29">
        <f t="shared" si="1"/>
        <v>0</v>
      </c>
      <c r="G18" s="38"/>
    </row>
    <row r="19" spans="1:7" x14ac:dyDescent="0.25">
      <c r="A19" s="8" t="s">
        <v>103</v>
      </c>
      <c r="B19" s="17"/>
      <c r="C19" s="17">
        <f t="shared" si="0"/>
        <v>0</v>
      </c>
      <c r="D19" s="29">
        <f t="shared" si="1"/>
        <v>0</v>
      </c>
      <c r="F19" s="47"/>
    </row>
    <row r="20" spans="1:7" x14ac:dyDescent="0.25">
      <c r="A20" s="8" t="s">
        <v>118</v>
      </c>
      <c r="B20" s="17"/>
      <c r="C20" s="17">
        <f>B20/2</f>
        <v>0</v>
      </c>
      <c r="D20" s="29"/>
      <c r="G20" s="38"/>
    </row>
    <row r="21" spans="1:7" x14ac:dyDescent="0.25">
      <c r="A21" s="8" t="s">
        <v>114</v>
      </c>
      <c r="B21" s="17"/>
      <c r="C21" s="17">
        <f>+B21</f>
        <v>0</v>
      </c>
      <c r="D21" s="29"/>
    </row>
    <row r="22" spans="1:7" x14ac:dyDescent="0.25">
      <c r="A22" s="8" t="s">
        <v>115</v>
      </c>
      <c r="B22" s="17"/>
      <c r="C22" s="17">
        <f t="shared" ref="C22:C24" si="2">B22/2</f>
        <v>0</v>
      </c>
      <c r="D22" s="29">
        <f t="shared" ref="D22:D24" si="3">B22/2</f>
        <v>0</v>
      </c>
    </row>
    <row r="23" spans="1:7" x14ac:dyDescent="0.25">
      <c r="A23" s="8" t="s">
        <v>116</v>
      </c>
      <c r="B23" s="17"/>
      <c r="C23" s="17">
        <f t="shared" si="2"/>
        <v>0</v>
      </c>
      <c r="D23" s="29">
        <f t="shared" si="3"/>
        <v>0</v>
      </c>
    </row>
    <row r="24" spans="1:7" x14ac:dyDescent="0.25">
      <c r="A24" s="8" t="s">
        <v>117</v>
      </c>
      <c r="B24" s="17"/>
      <c r="C24" s="17">
        <f t="shared" si="2"/>
        <v>0</v>
      </c>
      <c r="D24" s="29">
        <f t="shared" si="3"/>
        <v>0</v>
      </c>
      <c r="F24" s="51"/>
    </row>
    <row r="25" spans="1:7" x14ac:dyDescent="0.25">
      <c r="A25" s="2" t="s">
        <v>10</v>
      </c>
      <c r="B25" s="18">
        <f>SUM(B3:B20)</f>
        <v>3161.42</v>
      </c>
      <c r="C25" s="18">
        <f>SUM(C3:C24)</f>
        <v>259.92500000000013</v>
      </c>
      <c r="D25" s="18">
        <f>SUM(D3:D24)</f>
        <v>259.92500000000013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51842-92C5-4D24-B2CE-BBCD82809666}">
  <dimension ref="A1:G25"/>
  <sheetViews>
    <sheetView workbookViewId="0">
      <selection activeCell="F15" sqref="F15"/>
    </sheetView>
  </sheetViews>
  <sheetFormatPr defaultRowHeight="15" x14ac:dyDescent="0.25"/>
  <cols>
    <col min="1" max="1" width="34.85546875" customWidth="1"/>
    <col min="2" max="2" width="15.5703125" customWidth="1"/>
    <col min="3" max="3" width="16.42578125" customWidth="1"/>
    <col min="4" max="4" width="15.5703125" customWidth="1"/>
    <col min="5" max="5" width="24.42578125" customWidth="1"/>
    <col min="6" max="6" width="57.42578125" bestFit="1" customWidth="1"/>
    <col min="7" max="7" width="20.140625" bestFit="1" customWidth="1"/>
  </cols>
  <sheetData>
    <row r="1" spans="1:7" ht="29.45" customHeight="1" x14ac:dyDescent="0.25">
      <c r="A1" s="71" t="s">
        <v>9</v>
      </c>
      <c r="B1" s="71"/>
      <c r="C1" s="71"/>
      <c r="D1" s="71"/>
      <c r="E1" s="71"/>
      <c r="F1" s="71"/>
    </row>
    <row r="2" spans="1:7" ht="24" customHeight="1" x14ac:dyDescent="0.25">
      <c r="A2" s="2" t="s">
        <v>0</v>
      </c>
      <c r="B2" s="2" t="s">
        <v>15</v>
      </c>
      <c r="C2" s="2" t="s">
        <v>8</v>
      </c>
      <c r="D2" s="2" t="s">
        <v>7</v>
      </c>
      <c r="E2" s="2" t="s">
        <v>98</v>
      </c>
      <c r="F2" s="2" t="s">
        <v>106</v>
      </c>
    </row>
    <row r="3" spans="1:7" x14ac:dyDescent="0.25">
      <c r="A3" s="44" t="s">
        <v>51</v>
      </c>
      <c r="B3" s="45">
        <v>2641.57</v>
      </c>
      <c r="C3" s="45"/>
      <c r="D3" s="29"/>
      <c r="E3" s="22"/>
      <c r="F3" s="22"/>
      <c r="G3" s="35"/>
    </row>
    <row r="4" spans="1:7" x14ac:dyDescent="0.25">
      <c r="A4" s="8" t="s">
        <v>31</v>
      </c>
      <c r="B4" s="17">
        <v>90</v>
      </c>
      <c r="C4" s="17">
        <f t="shared" ref="C4:C19" si="0">B4/2</f>
        <v>45</v>
      </c>
      <c r="D4" s="29">
        <f>B4/2</f>
        <v>45</v>
      </c>
      <c r="G4" s="35"/>
    </row>
    <row r="5" spans="1:7" x14ac:dyDescent="0.25">
      <c r="A5" s="8" t="s">
        <v>3</v>
      </c>
      <c r="B5" s="17">
        <v>109.89</v>
      </c>
      <c r="C5" s="17">
        <f t="shared" si="0"/>
        <v>54.945</v>
      </c>
      <c r="D5" s="29">
        <f t="shared" ref="D5:D19" si="1">B5/2</f>
        <v>54.945</v>
      </c>
      <c r="E5" s="11"/>
      <c r="F5" s="11" t="s">
        <v>137</v>
      </c>
      <c r="G5" s="52"/>
    </row>
    <row r="6" spans="1:7" x14ac:dyDescent="0.25">
      <c r="A6" s="30" t="s">
        <v>66</v>
      </c>
      <c r="B6" s="17">
        <v>49</v>
      </c>
      <c r="C6" s="17">
        <f t="shared" si="0"/>
        <v>24.5</v>
      </c>
      <c r="D6" s="29">
        <f t="shared" si="1"/>
        <v>24.5</v>
      </c>
      <c r="E6" s="11"/>
      <c r="F6" s="53">
        <f>2700-B3</f>
        <v>58.429999999999836</v>
      </c>
      <c r="G6" s="52" t="s">
        <v>138</v>
      </c>
    </row>
    <row r="7" spans="1:7" x14ac:dyDescent="0.25">
      <c r="A7" s="8" t="s">
        <v>4</v>
      </c>
      <c r="B7" s="17"/>
      <c r="C7" s="17">
        <f t="shared" si="0"/>
        <v>0</v>
      </c>
      <c r="D7" s="29">
        <f t="shared" si="1"/>
        <v>0</v>
      </c>
      <c r="E7" s="11"/>
      <c r="F7" s="11"/>
      <c r="G7" s="53"/>
    </row>
    <row r="8" spans="1:7" x14ac:dyDescent="0.25">
      <c r="A8" s="8" t="s">
        <v>4</v>
      </c>
      <c r="B8" s="17"/>
      <c r="C8" s="17">
        <f t="shared" si="0"/>
        <v>0</v>
      </c>
      <c r="D8" s="29">
        <f t="shared" si="1"/>
        <v>0</v>
      </c>
      <c r="E8" s="11"/>
      <c r="F8" s="54"/>
      <c r="G8" s="11"/>
    </row>
    <row r="9" spans="1:7" x14ac:dyDescent="0.25">
      <c r="A9" s="8" t="s">
        <v>48</v>
      </c>
      <c r="B9" s="17">
        <f>106.09-F6</f>
        <v>47.660000000000167</v>
      </c>
      <c r="C9" s="17">
        <f t="shared" si="0"/>
        <v>23.830000000000084</v>
      </c>
      <c r="D9" s="29">
        <f t="shared" si="1"/>
        <v>23.830000000000084</v>
      </c>
      <c r="E9" s="11"/>
      <c r="F9" s="55"/>
      <c r="G9" s="11"/>
    </row>
    <row r="10" spans="1:7" x14ac:dyDescent="0.25">
      <c r="A10" s="8" t="s">
        <v>49</v>
      </c>
      <c r="B10" s="17">
        <v>98.2</v>
      </c>
      <c r="C10" s="17">
        <f t="shared" si="0"/>
        <v>49.1</v>
      </c>
      <c r="D10" s="29">
        <f t="shared" si="1"/>
        <v>49.1</v>
      </c>
      <c r="E10" s="11"/>
      <c r="F10" s="55"/>
      <c r="G10" s="11"/>
    </row>
    <row r="11" spans="1:7" x14ac:dyDescent="0.25">
      <c r="A11" s="8" t="s">
        <v>50</v>
      </c>
      <c r="B11" s="17">
        <v>240.18</v>
      </c>
      <c r="C11" s="17">
        <f t="shared" si="0"/>
        <v>120.09</v>
      </c>
      <c r="D11" s="29">
        <f t="shared" si="1"/>
        <v>120.09</v>
      </c>
    </row>
    <row r="12" spans="1:7" x14ac:dyDescent="0.25">
      <c r="A12" s="8" t="s">
        <v>80</v>
      </c>
      <c r="B12" s="17"/>
      <c r="C12" s="17">
        <f t="shared" si="0"/>
        <v>0</v>
      </c>
      <c r="D12" s="29">
        <f t="shared" si="1"/>
        <v>0</v>
      </c>
    </row>
    <row r="13" spans="1:7" x14ac:dyDescent="0.25">
      <c r="A13" s="8" t="s">
        <v>55</v>
      </c>
      <c r="B13" s="17">
        <v>40</v>
      </c>
      <c r="C13" s="17">
        <f t="shared" si="0"/>
        <v>20</v>
      </c>
      <c r="D13" s="29">
        <f t="shared" si="1"/>
        <v>20</v>
      </c>
    </row>
    <row r="14" spans="1:7" x14ac:dyDescent="0.25">
      <c r="A14" s="8" t="s">
        <v>66</v>
      </c>
      <c r="B14" s="17"/>
      <c r="C14" s="17">
        <f t="shared" si="0"/>
        <v>0</v>
      </c>
      <c r="D14" s="29">
        <f t="shared" si="1"/>
        <v>0</v>
      </c>
      <c r="F14" t="s">
        <v>140</v>
      </c>
    </row>
    <row r="15" spans="1:7" x14ac:dyDescent="0.25">
      <c r="A15" s="8" t="s">
        <v>57</v>
      </c>
      <c r="B15" s="17"/>
      <c r="C15" s="17">
        <f t="shared" si="0"/>
        <v>0</v>
      </c>
      <c r="D15" s="29">
        <f t="shared" si="1"/>
        <v>0</v>
      </c>
    </row>
    <row r="16" spans="1:7" x14ac:dyDescent="0.25">
      <c r="A16" s="8" t="s">
        <v>4</v>
      </c>
      <c r="B16" s="17"/>
      <c r="C16" s="17">
        <f t="shared" si="0"/>
        <v>0</v>
      </c>
      <c r="D16" s="29"/>
      <c r="F16" s="47"/>
    </row>
    <row r="17" spans="1:7" x14ac:dyDescent="0.25">
      <c r="A17" s="8" t="s">
        <v>86</v>
      </c>
      <c r="B17" s="17"/>
      <c r="C17" s="17">
        <f t="shared" si="0"/>
        <v>0</v>
      </c>
      <c r="D17" s="29">
        <f t="shared" si="1"/>
        <v>0</v>
      </c>
    </row>
    <row r="18" spans="1:7" x14ac:dyDescent="0.25">
      <c r="A18" s="8" t="s">
        <v>87</v>
      </c>
      <c r="B18" s="17"/>
      <c r="C18" s="17">
        <f t="shared" si="0"/>
        <v>0</v>
      </c>
      <c r="D18" s="29">
        <f t="shared" si="1"/>
        <v>0</v>
      </c>
      <c r="G18" s="38"/>
    </row>
    <row r="19" spans="1:7" x14ac:dyDescent="0.25">
      <c r="A19" s="8" t="s">
        <v>103</v>
      </c>
      <c r="B19" s="17"/>
      <c r="C19" s="17">
        <f t="shared" si="0"/>
        <v>0</v>
      </c>
      <c r="D19" s="29">
        <f t="shared" si="1"/>
        <v>0</v>
      </c>
      <c r="F19" s="47"/>
    </row>
    <row r="20" spans="1:7" x14ac:dyDescent="0.25">
      <c r="A20" s="8" t="s">
        <v>118</v>
      </c>
      <c r="B20" s="17"/>
      <c r="C20" s="17">
        <f>B20/2</f>
        <v>0</v>
      </c>
      <c r="D20" s="29"/>
      <c r="G20" s="38"/>
    </row>
    <row r="21" spans="1:7" x14ac:dyDescent="0.25">
      <c r="A21" s="8" t="s">
        <v>114</v>
      </c>
      <c r="B21" s="17"/>
      <c r="C21" s="17">
        <f>+B21</f>
        <v>0</v>
      </c>
      <c r="D21" s="29"/>
    </row>
    <row r="22" spans="1:7" x14ac:dyDescent="0.25">
      <c r="A22" s="8" t="s">
        <v>115</v>
      </c>
      <c r="B22" s="17"/>
      <c r="C22" s="17">
        <f t="shared" ref="C22:C24" si="2">B22/2</f>
        <v>0</v>
      </c>
      <c r="D22" s="29">
        <f t="shared" ref="D22:D24" si="3">B22/2</f>
        <v>0</v>
      </c>
    </row>
    <row r="23" spans="1:7" x14ac:dyDescent="0.25">
      <c r="A23" s="8" t="s">
        <v>116</v>
      </c>
      <c r="B23" s="17"/>
      <c r="C23" s="17">
        <f t="shared" si="2"/>
        <v>0</v>
      </c>
      <c r="D23" s="29">
        <f t="shared" si="3"/>
        <v>0</v>
      </c>
    </row>
    <row r="24" spans="1:7" x14ac:dyDescent="0.25">
      <c r="A24" s="8" t="s">
        <v>117</v>
      </c>
      <c r="B24" s="17"/>
      <c r="C24" s="17">
        <f t="shared" si="2"/>
        <v>0</v>
      </c>
      <c r="D24" s="29">
        <f t="shared" si="3"/>
        <v>0</v>
      </c>
      <c r="F24" s="51"/>
    </row>
    <row r="25" spans="1:7" x14ac:dyDescent="0.25">
      <c r="A25" s="2" t="s">
        <v>10</v>
      </c>
      <c r="B25" s="18">
        <f>SUM(B3:B20)</f>
        <v>3316.5</v>
      </c>
      <c r="C25" s="18">
        <f>SUM(C3:C24)</f>
        <v>337.46500000000009</v>
      </c>
      <c r="D25" s="18">
        <f>SUM(D3:D24)</f>
        <v>337.46500000000009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54CC2-B365-4135-8BC7-1C0480DB6A30}">
  <dimension ref="A1:G25"/>
  <sheetViews>
    <sheetView workbookViewId="0">
      <selection activeCell="F9" sqref="F9:F11"/>
    </sheetView>
  </sheetViews>
  <sheetFormatPr defaultRowHeight="15" x14ac:dyDescent="0.25"/>
  <cols>
    <col min="1" max="1" width="34.85546875" customWidth="1"/>
    <col min="2" max="2" width="15.5703125" customWidth="1"/>
    <col min="3" max="3" width="16.42578125" customWidth="1"/>
    <col min="4" max="4" width="15.5703125" customWidth="1"/>
    <col min="5" max="5" width="24.42578125" customWidth="1"/>
    <col min="6" max="6" width="57.42578125" bestFit="1" customWidth="1"/>
    <col min="7" max="7" width="20.140625" bestFit="1" customWidth="1"/>
  </cols>
  <sheetData>
    <row r="1" spans="1:7" ht="29.45" customHeight="1" x14ac:dyDescent="0.25">
      <c r="A1" s="71" t="s">
        <v>14</v>
      </c>
      <c r="B1" s="71"/>
      <c r="C1" s="71"/>
      <c r="D1" s="71"/>
      <c r="E1" s="71"/>
      <c r="F1" s="71"/>
    </row>
    <row r="2" spans="1:7" ht="24" customHeight="1" x14ac:dyDescent="0.25">
      <c r="A2" s="2" t="s">
        <v>0</v>
      </c>
      <c r="B2" s="2" t="s">
        <v>15</v>
      </c>
      <c r="C2" s="2" t="s">
        <v>8</v>
      </c>
      <c r="D2" s="2" t="s">
        <v>7</v>
      </c>
      <c r="E2" s="2" t="s">
        <v>98</v>
      </c>
      <c r="F2" s="2" t="s">
        <v>106</v>
      </c>
    </row>
    <row r="3" spans="1:7" x14ac:dyDescent="0.25">
      <c r="A3" s="44" t="s">
        <v>51</v>
      </c>
      <c r="B3" s="45">
        <v>958.11</v>
      </c>
      <c r="C3" s="17">
        <f t="shared" ref="C3" si="0">B3/2</f>
        <v>479.05500000000001</v>
      </c>
      <c r="D3" s="29">
        <f>B3/2</f>
        <v>479.05500000000001</v>
      </c>
      <c r="E3" s="22"/>
      <c r="F3" s="22" t="s">
        <v>144</v>
      </c>
      <c r="G3" s="35"/>
    </row>
    <row r="4" spans="1:7" x14ac:dyDescent="0.25">
      <c r="A4" s="8" t="s">
        <v>31</v>
      </c>
      <c r="B4" s="17">
        <v>90</v>
      </c>
      <c r="C4" s="17">
        <f t="shared" ref="C4:C19" si="1">B4/2</f>
        <v>45</v>
      </c>
      <c r="D4" s="29">
        <f>B4/2</f>
        <v>45</v>
      </c>
      <c r="F4" s="54" t="s">
        <v>139</v>
      </c>
      <c r="G4" s="35"/>
    </row>
    <row r="5" spans="1:7" x14ac:dyDescent="0.25">
      <c r="A5" s="8" t="s">
        <v>3</v>
      </c>
      <c r="B5" s="17">
        <v>109.89</v>
      </c>
      <c r="C5" s="17">
        <f t="shared" si="1"/>
        <v>54.945</v>
      </c>
      <c r="D5" s="29">
        <f t="shared" ref="D5:D19" si="2">B5/2</f>
        <v>54.945</v>
      </c>
      <c r="E5" s="11"/>
      <c r="F5" s="11"/>
      <c r="G5" s="52"/>
    </row>
    <row r="6" spans="1:7" x14ac:dyDescent="0.25">
      <c r="A6" s="30" t="s">
        <v>66</v>
      </c>
      <c r="B6" s="17">
        <v>49</v>
      </c>
      <c r="C6" s="17">
        <f t="shared" si="1"/>
        <v>24.5</v>
      </c>
      <c r="D6" s="29">
        <f t="shared" si="2"/>
        <v>24.5</v>
      </c>
      <c r="E6" s="11"/>
      <c r="F6" s="11"/>
      <c r="G6" s="52"/>
    </row>
    <row r="7" spans="1:7" x14ac:dyDescent="0.25">
      <c r="A7" s="8" t="s">
        <v>4</v>
      </c>
      <c r="B7" s="17"/>
      <c r="C7" s="17">
        <f t="shared" si="1"/>
        <v>0</v>
      </c>
      <c r="D7" s="29">
        <f t="shared" si="2"/>
        <v>0</v>
      </c>
      <c r="E7" s="53"/>
      <c r="F7" s="11"/>
      <c r="G7" s="53"/>
    </row>
    <row r="8" spans="1:7" x14ac:dyDescent="0.25">
      <c r="A8" s="8" t="s">
        <v>4</v>
      </c>
      <c r="B8" s="17"/>
      <c r="C8" s="17">
        <f t="shared" si="1"/>
        <v>0</v>
      </c>
      <c r="D8" s="29">
        <f t="shared" si="2"/>
        <v>0</v>
      </c>
      <c r="E8" s="11"/>
      <c r="G8" s="11"/>
    </row>
    <row r="9" spans="1:7" x14ac:dyDescent="0.25">
      <c r="A9" s="8" t="s">
        <v>48</v>
      </c>
      <c r="B9" s="17">
        <v>106.09</v>
      </c>
      <c r="C9" s="17">
        <f t="shared" si="1"/>
        <v>53.045000000000002</v>
      </c>
      <c r="D9" s="29">
        <f t="shared" si="2"/>
        <v>53.045000000000002</v>
      </c>
      <c r="E9" s="11"/>
      <c r="F9" s="55">
        <v>2758.11</v>
      </c>
      <c r="G9" s="11"/>
    </row>
    <row r="10" spans="1:7" x14ac:dyDescent="0.25">
      <c r="A10" s="8" t="s">
        <v>49</v>
      </c>
      <c r="B10" s="17">
        <v>142.03</v>
      </c>
      <c r="C10" s="17">
        <f t="shared" si="1"/>
        <v>71.015000000000001</v>
      </c>
      <c r="D10" s="29">
        <f t="shared" si="2"/>
        <v>71.015000000000001</v>
      </c>
      <c r="E10" s="11"/>
      <c r="F10" s="55">
        <v>1800</v>
      </c>
      <c r="G10" s="11"/>
    </row>
    <row r="11" spans="1:7" ht="18.75" x14ac:dyDescent="0.3">
      <c r="A11" s="8" t="s">
        <v>50</v>
      </c>
      <c r="B11" s="17">
        <v>289.86</v>
      </c>
      <c r="C11" s="17">
        <f t="shared" si="1"/>
        <v>144.93</v>
      </c>
      <c r="D11" s="29">
        <f t="shared" si="2"/>
        <v>144.93</v>
      </c>
      <c r="F11" s="73">
        <f>F9-F10</f>
        <v>958.11000000000013</v>
      </c>
    </row>
    <row r="12" spans="1:7" x14ac:dyDescent="0.25">
      <c r="A12" s="8" t="s">
        <v>80</v>
      </c>
      <c r="B12" s="17"/>
      <c r="C12" s="17">
        <f t="shared" si="1"/>
        <v>0</v>
      </c>
      <c r="D12" s="29">
        <f t="shared" si="2"/>
        <v>0</v>
      </c>
    </row>
    <row r="13" spans="1:7" x14ac:dyDescent="0.25">
      <c r="A13" s="8" t="s">
        <v>55</v>
      </c>
      <c r="B13" s="17">
        <v>40</v>
      </c>
      <c r="C13" s="17">
        <f t="shared" si="1"/>
        <v>20</v>
      </c>
      <c r="D13" s="29">
        <f t="shared" si="2"/>
        <v>20</v>
      </c>
    </row>
    <row r="14" spans="1:7" x14ac:dyDescent="0.25">
      <c r="A14" s="8" t="s">
        <v>66</v>
      </c>
      <c r="B14" s="17"/>
      <c r="C14" s="17">
        <f t="shared" si="1"/>
        <v>0</v>
      </c>
      <c r="D14" s="29">
        <f t="shared" si="2"/>
        <v>0</v>
      </c>
    </row>
    <row r="15" spans="1:7" x14ac:dyDescent="0.25">
      <c r="A15" s="8" t="s">
        <v>57</v>
      </c>
      <c r="B15" s="17"/>
      <c r="C15" s="17">
        <f t="shared" si="1"/>
        <v>0</v>
      </c>
      <c r="D15" s="29">
        <f t="shared" si="2"/>
        <v>0</v>
      </c>
    </row>
    <row r="16" spans="1:7" x14ac:dyDescent="0.25">
      <c r="A16" s="8" t="s">
        <v>4</v>
      </c>
      <c r="B16" s="17"/>
      <c r="C16" s="17">
        <f t="shared" si="1"/>
        <v>0</v>
      </c>
      <c r="D16" s="29"/>
      <c r="F16" s="47"/>
    </row>
    <row r="17" spans="1:7" x14ac:dyDescent="0.25">
      <c r="A17" s="8" t="s">
        <v>86</v>
      </c>
      <c r="B17" s="17"/>
      <c r="C17" s="17">
        <f t="shared" si="1"/>
        <v>0</v>
      </c>
      <c r="D17" s="29">
        <f t="shared" si="2"/>
        <v>0</v>
      </c>
    </row>
    <row r="18" spans="1:7" x14ac:dyDescent="0.25">
      <c r="A18" s="8" t="s">
        <v>87</v>
      </c>
      <c r="B18" s="17"/>
      <c r="C18" s="17">
        <f t="shared" si="1"/>
        <v>0</v>
      </c>
      <c r="D18" s="29">
        <f t="shared" si="2"/>
        <v>0</v>
      </c>
      <c r="G18" s="38"/>
    </row>
    <row r="19" spans="1:7" x14ac:dyDescent="0.25">
      <c r="A19" s="8" t="s">
        <v>103</v>
      </c>
      <c r="B19" s="17"/>
      <c r="C19" s="17">
        <f t="shared" si="1"/>
        <v>0</v>
      </c>
      <c r="D19" s="29">
        <f t="shared" si="2"/>
        <v>0</v>
      </c>
      <c r="F19" s="47"/>
    </row>
    <row r="20" spans="1:7" x14ac:dyDescent="0.25">
      <c r="A20" s="8" t="s">
        <v>118</v>
      </c>
      <c r="B20" s="17"/>
      <c r="C20" s="17">
        <f>B20/2</f>
        <v>0</v>
      </c>
      <c r="D20" s="29"/>
      <c r="G20" s="38"/>
    </row>
    <row r="21" spans="1:7" x14ac:dyDescent="0.25">
      <c r="A21" s="8" t="s">
        <v>114</v>
      </c>
      <c r="B21" s="17"/>
      <c r="C21" s="17">
        <f>+B21</f>
        <v>0</v>
      </c>
      <c r="D21" s="29"/>
    </row>
    <row r="22" spans="1:7" x14ac:dyDescent="0.25">
      <c r="A22" s="8" t="s">
        <v>115</v>
      </c>
      <c r="B22" s="17"/>
      <c r="C22" s="17">
        <f t="shared" ref="C22:C24" si="3">B22/2</f>
        <v>0</v>
      </c>
      <c r="D22" s="29">
        <f t="shared" ref="D22:D24" si="4">B22/2</f>
        <v>0</v>
      </c>
    </row>
    <row r="23" spans="1:7" x14ac:dyDescent="0.25">
      <c r="A23" s="8" t="s">
        <v>116</v>
      </c>
      <c r="B23" s="17"/>
      <c r="C23" s="17">
        <f t="shared" si="3"/>
        <v>0</v>
      </c>
      <c r="D23" s="29">
        <f t="shared" si="4"/>
        <v>0</v>
      </c>
    </row>
    <row r="24" spans="1:7" x14ac:dyDescent="0.25">
      <c r="A24" s="8" t="s">
        <v>117</v>
      </c>
      <c r="B24" s="17"/>
      <c r="C24" s="17">
        <f t="shared" si="3"/>
        <v>0</v>
      </c>
      <c r="D24" s="29">
        <f t="shared" si="4"/>
        <v>0</v>
      </c>
      <c r="F24" s="51"/>
    </row>
    <row r="25" spans="1:7" x14ac:dyDescent="0.25">
      <c r="A25" s="2" t="s">
        <v>10</v>
      </c>
      <c r="B25" s="18">
        <f>SUM(B3:B20)</f>
        <v>1784.98</v>
      </c>
      <c r="C25" s="18">
        <f>SUM(C3:C24)</f>
        <v>892.49</v>
      </c>
      <c r="D25" s="18">
        <f>SUM(D3:D24)-750</f>
        <v>142.49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91D1-6771-4FAD-AF9C-C552DAFBDE0C}">
  <dimension ref="A1:G25"/>
  <sheetViews>
    <sheetView tabSelected="1" workbookViewId="0">
      <selection activeCell="F4" sqref="F4"/>
    </sheetView>
  </sheetViews>
  <sheetFormatPr defaultRowHeight="15" x14ac:dyDescent="0.25"/>
  <cols>
    <col min="1" max="1" width="34.85546875" customWidth="1"/>
    <col min="2" max="2" width="15.5703125" customWidth="1"/>
    <col min="3" max="3" width="16.42578125" customWidth="1"/>
    <col min="4" max="4" width="15.5703125" customWidth="1"/>
    <col min="5" max="5" width="24.42578125" customWidth="1"/>
    <col min="6" max="6" width="57.42578125" bestFit="1" customWidth="1"/>
    <col min="7" max="7" width="20.140625" bestFit="1" customWidth="1"/>
  </cols>
  <sheetData>
    <row r="1" spans="1:7" ht="29.45" customHeight="1" x14ac:dyDescent="0.25">
      <c r="A1" s="71" t="s">
        <v>32</v>
      </c>
      <c r="B1" s="71"/>
      <c r="C1" s="71"/>
      <c r="D1" s="71"/>
      <c r="E1" s="71"/>
      <c r="F1" s="71"/>
    </row>
    <row r="2" spans="1:7" ht="24" customHeight="1" x14ac:dyDescent="0.25">
      <c r="A2" s="2" t="s">
        <v>0</v>
      </c>
      <c r="B2" s="2" t="s">
        <v>15</v>
      </c>
      <c r="C2" s="2" t="s">
        <v>8</v>
      </c>
      <c r="D2" s="2" t="s">
        <v>7</v>
      </c>
      <c r="E2" s="2" t="s">
        <v>98</v>
      </c>
      <c r="F2" s="2" t="s">
        <v>106</v>
      </c>
    </row>
    <row r="3" spans="1:7" x14ac:dyDescent="0.25">
      <c r="A3" s="44" t="s">
        <v>51</v>
      </c>
      <c r="B3" s="45">
        <v>958.11</v>
      </c>
      <c r="C3" s="17">
        <f t="shared" ref="C3" si="0">B3/2</f>
        <v>479.05500000000001</v>
      </c>
      <c r="D3" s="29">
        <f>B3/2</f>
        <v>479.05500000000001</v>
      </c>
      <c r="E3" s="22"/>
      <c r="F3" s="22"/>
      <c r="G3" s="35"/>
    </row>
    <row r="4" spans="1:7" x14ac:dyDescent="0.25">
      <c r="A4" s="8" t="s">
        <v>31</v>
      </c>
      <c r="B4" s="17">
        <v>90</v>
      </c>
      <c r="C4" s="17">
        <f t="shared" ref="C4:C19" si="1">B4/2</f>
        <v>45</v>
      </c>
      <c r="D4" s="29">
        <f>B4/2</f>
        <v>45</v>
      </c>
      <c r="F4" t="s">
        <v>142</v>
      </c>
      <c r="G4" s="35"/>
    </row>
    <row r="5" spans="1:7" x14ac:dyDescent="0.25">
      <c r="A5" s="8" t="s">
        <v>3</v>
      </c>
      <c r="B5" s="17">
        <v>109.89</v>
      </c>
      <c r="C5" s="17">
        <f t="shared" si="1"/>
        <v>54.945</v>
      </c>
      <c r="D5" s="29">
        <f t="shared" ref="D5:D19" si="2">B5/2</f>
        <v>54.945</v>
      </c>
      <c r="E5" s="11"/>
      <c r="F5" s="11" t="s">
        <v>143</v>
      </c>
      <c r="G5" s="52"/>
    </row>
    <row r="6" spans="1:7" x14ac:dyDescent="0.25">
      <c r="A6" s="30" t="s">
        <v>66</v>
      </c>
      <c r="B6" s="17">
        <v>49</v>
      </c>
      <c r="C6" s="17">
        <f t="shared" si="1"/>
        <v>24.5</v>
      </c>
      <c r="D6" s="29">
        <f t="shared" si="2"/>
        <v>24.5</v>
      </c>
      <c r="E6" s="11"/>
      <c r="F6" s="11"/>
      <c r="G6" s="52"/>
    </row>
    <row r="7" spans="1:7" x14ac:dyDescent="0.25">
      <c r="A7" s="8" t="s">
        <v>4</v>
      </c>
      <c r="B7" s="17"/>
      <c r="C7" s="17">
        <f t="shared" si="1"/>
        <v>0</v>
      </c>
      <c r="D7" s="29">
        <f t="shared" si="2"/>
        <v>0</v>
      </c>
      <c r="E7" s="53"/>
      <c r="F7" s="72"/>
      <c r="G7" s="53"/>
    </row>
    <row r="8" spans="1:7" x14ac:dyDescent="0.25">
      <c r="A8" s="8" t="s">
        <v>4</v>
      </c>
      <c r="B8" s="17"/>
      <c r="C8" s="17">
        <f t="shared" si="1"/>
        <v>0</v>
      </c>
      <c r="D8" s="29">
        <f t="shared" si="2"/>
        <v>0</v>
      </c>
      <c r="E8" s="11"/>
      <c r="F8" s="55">
        <v>2758.11</v>
      </c>
      <c r="G8" s="11"/>
    </row>
    <row r="9" spans="1:7" x14ac:dyDescent="0.25">
      <c r="A9" s="8" t="s">
        <v>48</v>
      </c>
      <c r="B9" s="17">
        <v>106.09</v>
      </c>
      <c r="C9" s="17">
        <f t="shared" si="1"/>
        <v>53.045000000000002</v>
      </c>
      <c r="D9" s="29">
        <f t="shared" si="2"/>
        <v>53.045000000000002</v>
      </c>
      <c r="E9" s="11"/>
      <c r="F9" s="55">
        <v>1800</v>
      </c>
      <c r="G9" s="11"/>
    </row>
    <row r="10" spans="1:7" ht="18.75" x14ac:dyDescent="0.3">
      <c r="A10" s="8" t="s">
        <v>49</v>
      </c>
      <c r="B10" s="17">
        <v>199.12</v>
      </c>
      <c r="C10" s="17">
        <f t="shared" si="1"/>
        <v>99.56</v>
      </c>
      <c r="D10" s="29">
        <f t="shared" si="2"/>
        <v>99.56</v>
      </c>
      <c r="E10" s="11"/>
      <c r="F10" s="73">
        <f>F8-F9</f>
        <v>958.11000000000013</v>
      </c>
      <c r="G10" s="11"/>
    </row>
    <row r="11" spans="1:7" x14ac:dyDescent="0.25">
      <c r="A11" s="8" t="s">
        <v>50</v>
      </c>
      <c r="B11" s="17">
        <v>343.78</v>
      </c>
      <c r="C11" s="17">
        <f t="shared" si="1"/>
        <v>171.89</v>
      </c>
      <c r="D11" s="29">
        <f t="shared" si="2"/>
        <v>171.89</v>
      </c>
    </row>
    <row r="12" spans="1:7" x14ac:dyDescent="0.25">
      <c r="A12" s="8" t="s">
        <v>80</v>
      </c>
      <c r="B12" s="17"/>
      <c r="C12" s="17">
        <f t="shared" si="1"/>
        <v>0</v>
      </c>
      <c r="D12" s="29">
        <f t="shared" si="2"/>
        <v>0</v>
      </c>
    </row>
    <row r="13" spans="1:7" x14ac:dyDescent="0.25">
      <c r="A13" s="8" t="s">
        <v>55</v>
      </c>
      <c r="B13" s="17">
        <v>40</v>
      </c>
      <c r="C13" s="17">
        <f t="shared" si="1"/>
        <v>20</v>
      </c>
      <c r="D13" s="29">
        <f t="shared" si="2"/>
        <v>20</v>
      </c>
    </row>
    <row r="14" spans="1:7" x14ac:dyDescent="0.25">
      <c r="A14" s="8" t="s">
        <v>66</v>
      </c>
      <c r="B14" s="17"/>
      <c r="C14" s="17">
        <f t="shared" si="1"/>
        <v>0</v>
      </c>
      <c r="D14" s="29">
        <f t="shared" si="2"/>
        <v>0</v>
      </c>
    </row>
    <row r="15" spans="1:7" x14ac:dyDescent="0.25">
      <c r="A15" s="8" t="s">
        <v>57</v>
      </c>
      <c r="B15" s="17"/>
      <c r="C15" s="17">
        <f t="shared" si="1"/>
        <v>0</v>
      </c>
      <c r="D15" s="29">
        <f t="shared" si="2"/>
        <v>0</v>
      </c>
    </row>
    <row r="16" spans="1:7" x14ac:dyDescent="0.25">
      <c r="A16" s="8" t="s">
        <v>4</v>
      </c>
      <c r="B16" s="17"/>
      <c r="C16" s="17">
        <f t="shared" si="1"/>
        <v>0</v>
      </c>
      <c r="D16" s="29"/>
      <c r="F16" s="47"/>
    </row>
    <row r="17" spans="1:7" x14ac:dyDescent="0.25">
      <c r="A17" s="8" t="s">
        <v>86</v>
      </c>
      <c r="B17" s="17"/>
      <c r="C17" s="17">
        <f t="shared" si="1"/>
        <v>0</v>
      </c>
      <c r="D17" s="29">
        <f t="shared" si="2"/>
        <v>0</v>
      </c>
    </row>
    <row r="18" spans="1:7" x14ac:dyDescent="0.25">
      <c r="A18" s="8" t="s">
        <v>87</v>
      </c>
      <c r="B18" s="17"/>
      <c r="C18" s="17">
        <f t="shared" si="1"/>
        <v>0</v>
      </c>
      <c r="D18" s="29">
        <f t="shared" si="2"/>
        <v>0</v>
      </c>
      <c r="G18" s="38"/>
    </row>
    <row r="19" spans="1:7" x14ac:dyDescent="0.25">
      <c r="A19" s="8" t="s">
        <v>103</v>
      </c>
      <c r="B19" s="17"/>
      <c r="C19" s="17">
        <f t="shared" si="1"/>
        <v>0</v>
      </c>
      <c r="D19" s="29">
        <f t="shared" si="2"/>
        <v>0</v>
      </c>
      <c r="F19" s="47"/>
    </row>
    <row r="20" spans="1:7" x14ac:dyDescent="0.25">
      <c r="A20" s="8" t="s">
        <v>118</v>
      </c>
      <c r="B20" s="17"/>
      <c r="C20" s="17">
        <f>B20/2</f>
        <v>0</v>
      </c>
      <c r="D20" s="29"/>
      <c r="G20" s="38"/>
    </row>
    <row r="21" spans="1:7" x14ac:dyDescent="0.25">
      <c r="A21" s="8" t="s">
        <v>114</v>
      </c>
      <c r="B21" s="17"/>
      <c r="C21" s="17">
        <f>+B21</f>
        <v>0</v>
      </c>
      <c r="D21" s="29"/>
    </row>
    <row r="22" spans="1:7" x14ac:dyDescent="0.25">
      <c r="A22" s="8" t="s">
        <v>115</v>
      </c>
      <c r="B22" s="17"/>
      <c r="C22" s="17">
        <f t="shared" ref="C22:C24" si="3">B22/2</f>
        <v>0</v>
      </c>
      <c r="D22" s="29">
        <f t="shared" ref="D22:D24" si="4">B22/2</f>
        <v>0</v>
      </c>
    </row>
    <row r="23" spans="1:7" x14ac:dyDescent="0.25">
      <c r="A23" s="8" t="s">
        <v>116</v>
      </c>
      <c r="B23" s="17"/>
      <c r="C23" s="17">
        <f t="shared" si="3"/>
        <v>0</v>
      </c>
      <c r="D23" s="29">
        <f t="shared" si="4"/>
        <v>0</v>
      </c>
    </row>
    <row r="24" spans="1:7" x14ac:dyDescent="0.25">
      <c r="A24" s="8" t="s">
        <v>141</v>
      </c>
      <c r="B24" s="17">
        <v>97</v>
      </c>
      <c r="C24" s="17">
        <f t="shared" si="3"/>
        <v>48.5</v>
      </c>
      <c r="D24" s="29">
        <f t="shared" si="4"/>
        <v>48.5</v>
      </c>
      <c r="F24" s="51"/>
    </row>
    <row r="25" spans="1:7" x14ac:dyDescent="0.25">
      <c r="A25" s="2" t="s">
        <v>10</v>
      </c>
      <c r="B25" s="18">
        <f>SUM(B3:B20)</f>
        <v>1895.99</v>
      </c>
      <c r="C25" s="18">
        <f>SUM(C3:C24)</f>
        <v>996.495</v>
      </c>
      <c r="D25" s="18">
        <f>SUM(D3:D24)-750</f>
        <v>246.495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B3EB5-CD39-4D7D-8E6E-B6760A3FA382}">
  <dimension ref="A1:G25"/>
  <sheetViews>
    <sheetView workbookViewId="0">
      <selection activeCell="F3" sqref="F3"/>
    </sheetView>
  </sheetViews>
  <sheetFormatPr defaultRowHeight="15" x14ac:dyDescent="0.25"/>
  <cols>
    <col min="1" max="1" width="34.85546875" customWidth="1"/>
    <col min="2" max="2" width="15.5703125" customWidth="1"/>
    <col min="3" max="3" width="16.42578125" customWidth="1"/>
    <col min="4" max="4" width="15.5703125" customWidth="1"/>
    <col min="5" max="5" width="24.42578125" customWidth="1"/>
    <col min="6" max="6" width="57.42578125" bestFit="1" customWidth="1"/>
    <col min="7" max="7" width="20.140625" bestFit="1" customWidth="1"/>
  </cols>
  <sheetData>
    <row r="1" spans="1:7" ht="29.45" customHeight="1" x14ac:dyDescent="0.25">
      <c r="A1" s="71" t="s">
        <v>46</v>
      </c>
      <c r="B1" s="71"/>
      <c r="C1" s="71"/>
      <c r="D1" s="71"/>
      <c r="E1" s="71"/>
      <c r="F1" s="71"/>
    </row>
    <row r="2" spans="1:7" ht="24" customHeight="1" x14ac:dyDescent="0.25">
      <c r="A2" s="2" t="s">
        <v>0</v>
      </c>
      <c r="B2" s="2" t="s">
        <v>15</v>
      </c>
      <c r="C2" s="2" t="s">
        <v>8</v>
      </c>
      <c r="D2" s="2" t="s">
        <v>7</v>
      </c>
      <c r="E2" s="2" t="s">
        <v>98</v>
      </c>
      <c r="F2" s="2" t="s">
        <v>106</v>
      </c>
    </row>
    <row r="3" spans="1:7" x14ac:dyDescent="0.25">
      <c r="A3" s="44" t="s">
        <v>51</v>
      </c>
      <c r="B3" s="45">
        <v>2758.11</v>
      </c>
      <c r="C3" s="45"/>
      <c r="D3" s="29"/>
      <c r="E3" s="22"/>
      <c r="F3" s="22"/>
      <c r="G3" s="35"/>
    </row>
    <row r="4" spans="1:7" x14ac:dyDescent="0.25">
      <c r="A4" s="8" t="s">
        <v>31</v>
      </c>
      <c r="B4" s="17">
        <v>90</v>
      </c>
      <c r="C4" s="17">
        <f t="shared" ref="C4:C19" si="0">B4/2</f>
        <v>45</v>
      </c>
      <c r="D4" s="29">
        <f>B4/2</f>
        <v>45</v>
      </c>
      <c r="G4" s="35"/>
    </row>
    <row r="5" spans="1:7" x14ac:dyDescent="0.25">
      <c r="A5" s="8" t="s">
        <v>3</v>
      </c>
      <c r="B5" s="17">
        <v>109.89</v>
      </c>
      <c r="C5" s="17">
        <f t="shared" si="0"/>
        <v>54.945</v>
      </c>
      <c r="D5" s="29">
        <f t="shared" ref="D5:D19" si="1">B5/2</f>
        <v>54.945</v>
      </c>
      <c r="E5" s="11"/>
      <c r="F5" s="11"/>
      <c r="G5" s="52"/>
    </row>
    <row r="6" spans="1:7" x14ac:dyDescent="0.25">
      <c r="A6" s="30" t="s">
        <v>66</v>
      </c>
      <c r="B6" s="17">
        <v>49</v>
      </c>
      <c r="C6" s="17">
        <f t="shared" si="0"/>
        <v>24.5</v>
      </c>
      <c r="D6" s="29">
        <f t="shared" si="1"/>
        <v>24.5</v>
      </c>
      <c r="E6" s="11"/>
      <c r="F6" s="11"/>
      <c r="G6" s="52"/>
    </row>
    <row r="7" spans="1:7" x14ac:dyDescent="0.25">
      <c r="A7" s="8" t="s">
        <v>4</v>
      </c>
      <c r="B7" s="17"/>
      <c r="C7" s="17">
        <f t="shared" si="0"/>
        <v>0</v>
      </c>
      <c r="D7" s="29">
        <f t="shared" si="1"/>
        <v>0</v>
      </c>
      <c r="E7" s="53"/>
      <c r="F7" s="11"/>
      <c r="G7" s="53"/>
    </row>
    <row r="8" spans="1:7" x14ac:dyDescent="0.25">
      <c r="A8" s="8" t="s">
        <v>4</v>
      </c>
      <c r="B8" s="17"/>
      <c r="C8" s="17">
        <f t="shared" si="0"/>
        <v>0</v>
      </c>
      <c r="D8" s="29">
        <f t="shared" si="1"/>
        <v>0</v>
      </c>
      <c r="E8" s="11"/>
      <c r="F8" s="54"/>
      <c r="G8" s="11"/>
    </row>
    <row r="9" spans="1:7" x14ac:dyDescent="0.25">
      <c r="A9" s="8" t="s">
        <v>48</v>
      </c>
      <c r="B9" s="17">
        <v>106.09</v>
      </c>
      <c r="C9" s="17">
        <f t="shared" si="0"/>
        <v>53.045000000000002</v>
      </c>
      <c r="D9" s="29">
        <f t="shared" si="1"/>
        <v>53.045000000000002</v>
      </c>
      <c r="E9" s="11"/>
      <c r="F9" s="55"/>
      <c r="G9" s="11"/>
    </row>
    <row r="10" spans="1:7" x14ac:dyDescent="0.25">
      <c r="A10" s="8" t="s">
        <v>49</v>
      </c>
      <c r="B10" s="17"/>
      <c r="C10" s="17">
        <f t="shared" si="0"/>
        <v>0</v>
      </c>
      <c r="D10" s="29">
        <f t="shared" si="1"/>
        <v>0</v>
      </c>
      <c r="E10" s="11"/>
      <c r="F10" s="55"/>
      <c r="G10" s="11"/>
    </row>
    <row r="11" spans="1:7" x14ac:dyDescent="0.25">
      <c r="A11" s="8" t="s">
        <v>50</v>
      </c>
      <c r="B11" s="17"/>
      <c r="C11" s="17">
        <f t="shared" si="0"/>
        <v>0</v>
      </c>
      <c r="D11" s="29">
        <f t="shared" si="1"/>
        <v>0</v>
      </c>
    </row>
    <row r="12" spans="1:7" x14ac:dyDescent="0.25">
      <c r="A12" s="8" t="s">
        <v>80</v>
      </c>
      <c r="B12" s="17"/>
      <c r="C12" s="17">
        <f t="shared" si="0"/>
        <v>0</v>
      </c>
      <c r="D12" s="29">
        <f t="shared" si="1"/>
        <v>0</v>
      </c>
    </row>
    <row r="13" spans="1:7" x14ac:dyDescent="0.25">
      <c r="A13" s="8" t="s">
        <v>55</v>
      </c>
      <c r="B13" s="17">
        <v>40</v>
      </c>
      <c r="C13" s="17">
        <f t="shared" si="0"/>
        <v>20</v>
      </c>
      <c r="D13" s="29">
        <f t="shared" si="1"/>
        <v>20</v>
      </c>
    </row>
    <row r="14" spans="1:7" x14ac:dyDescent="0.25">
      <c r="A14" s="8" t="s">
        <v>66</v>
      </c>
      <c r="B14" s="17"/>
      <c r="C14" s="17">
        <f t="shared" si="0"/>
        <v>0</v>
      </c>
      <c r="D14" s="29">
        <f t="shared" si="1"/>
        <v>0</v>
      </c>
    </row>
    <row r="15" spans="1:7" x14ac:dyDescent="0.25">
      <c r="A15" s="8" t="s">
        <v>57</v>
      </c>
      <c r="B15" s="17"/>
      <c r="C15" s="17">
        <f t="shared" si="0"/>
        <v>0</v>
      </c>
      <c r="D15" s="29">
        <f t="shared" si="1"/>
        <v>0</v>
      </c>
    </row>
    <row r="16" spans="1:7" x14ac:dyDescent="0.25">
      <c r="A16" s="8" t="s">
        <v>4</v>
      </c>
      <c r="B16" s="17"/>
      <c r="C16" s="17">
        <f t="shared" si="0"/>
        <v>0</v>
      </c>
      <c r="D16" s="29"/>
      <c r="F16" s="47"/>
    </row>
    <row r="17" spans="1:7" x14ac:dyDescent="0.25">
      <c r="A17" s="8" t="s">
        <v>86</v>
      </c>
      <c r="B17" s="17"/>
      <c r="C17" s="17">
        <f t="shared" si="0"/>
        <v>0</v>
      </c>
      <c r="D17" s="29">
        <f t="shared" si="1"/>
        <v>0</v>
      </c>
    </row>
    <row r="18" spans="1:7" x14ac:dyDescent="0.25">
      <c r="A18" s="8" t="s">
        <v>87</v>
      </c>
      <c r="B18" s="17"/>
      <c r="C18" s="17">
        <f t="shared" si="0"/>
        <v>0</v>
      </c>
      <c r="D18" s="29">
        <f t="shared" si="1"/>
        <v>0</v>
      </c>
      <c r="G18" s="38"/>
    </row>
    <row r="19" spans="1:7" x14ac:dyDescent="0.25">
      <c r="A19" s="8" t="s">
        <v>103</v>
      </c>
      <c r="B19" s="17"/>
      <c r="C19" s="17">
        <f t="shared" si="0"/>
        <v>0</v>
      </c>
      <c r="D19" s="29">
        <f t="shared" si="1"/>
        <v>0</v>
      </c>
      <c r="F19" s="47"/>
    </row>
    <row r="20" spans="1:7" x14ac:dyDescent="0.25">
      <c r="A20" s="8" t="s">
        <v>118</v>
      </c>
      <c r="B20" s="17"/>
      <c r="C20" s="17">
        <f>B20/2</f>
        <v>0</v>
      </c>
      <c r="D20" s="29"/>
      <c r="G20" s="38"/>
    </row>
    <row r="21" spans="1:7" x14ac:dyDescent="0.25">
      <c r="A21" s="8" t="s">
        <v>114</v>
      </c>
      <c r="B21" s="17"/>
      <c r="C21" s="17">
        <f>+B21</f>
        <v>0</v>
      </c>
      <c r="D21" s="29"/>
    </row>
    <row r="22" spans="1:7" x14ac:dyDescent="0.25">
      <c r="A22" s="8" t="s">
        <v>115</v>
      </c>
      <c r="B22" s="17"/>
      <c r="C22" s="17">
        <f t="shared" ref="C22:C24" si="2">B22/2</f>
        <v>0</v>
      </c>
      <c r="D22" s="29">
        <f t="shared" ref="D22:D24" si="3">B22/2</f>
        <v>0</v>
      </c>
    </row>
    <row r="23" spans="1:7" x14ac:dyDescent="0.25">
      <c r="A23" s="8" t="s">
        <v>116</v>
      </c>
      <c r="B23" s="17"/>
      <c r="C23" s="17">
        <f t="shared" si="2"/>
        <v>0</v>
      </c>
      <c r="D23" s="29">
        <f t="shared" si="3"/>
        <v>0</v>
      </c>
    </row>
    <row r="24" spans="1:7" x14ac:dyDescent="0.25">
      <c r="A24" s="8" t="s">
        <v>141</v>
      </c>
      <c r="B24" s="17"/>
      <c r="C24" s="17">
        <f t="shared" si="2"/>
        <v>0</v>
      </c>
      <c r="D24" s="29">
        <f t="shared" si="3"/>
        <v>0</v>
      </c>
      <c r="F24" s="51"/>
    </row>
    <row r="25" spans="1:7" x14ac:dyDescent="0.25">
      <c r="A25" s="2" t="s">
        <v>10</v>
      </c>
      <c r="B25" s="18">
        <f>SUM(B3:B20)</f>
        <v>3153.09</v>
      </c>
      <c r="C25" s="18">
        <f>SUM(C3:C24)</f>
        <v>197.49</v>
      </c>
      <c r="D25" s="18">
        <f>SUM(D3:D24)</f>
        <v>197.49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D4C61-9A6F-4C27-88D3-EE337868749F}">
  <dimension ref="A1:D20"/>
  <sheetViews>
    <sheetView workbookViewId="0">
      <selection activeCell="B8" sqref="B8"/>
    </sheetView>
  </sheetViews>
  <sheetFormatPr defaultRowHeight="15" x14ac:dyDescent="0.25"/>
  <cols>
    <col min="1" max="1" width="15.5703125" bestFit="1" customWidth="1"/>
    <col min="2" max="2" width="26.28515625" customWidth="1"/>
    <col min="3" max="3" width="25.140625" customWidth="1"/>
    <col min="4" max="4" width="40.140625" bestFit="1" customWidth="1"/>
  </cols>
  <sheetData>
    <row r="1" spans="1:4" ht="20.25" x14ac:dyDescent="0.25">
      <c r="A1" s="61" t="s">
        <v>40</v>
      </c>
      <c r="B1" s="62"/>
      <c r="C1" s="62"/>
      <c r="D1" s="63"/>
    </row>
    <row r="2" spans="1:4" x14ac:dyDescent="0.25">
      <c r="A2" s="2" t="s">
        <v>0</v>
      </c>
      <c r="B2" s="2" t="s">
        <v>15</v>
      </c>
      <c r="C2" s="2" t="s">
        <v>67</v>
      </c>
      <c r="D2" s="2" t="s">
        <v>68</v>
      </c>
    </row>
    <row r="3" spans="1:4" x14ac:dyDescent="0.25">
      <c r="A3" s="8" t="s">
        <v>69</v>
      </c>
      <c r="B3" s="17">
        <v>900</v>
      </c>
      <c r="C3" s="17">
        <v>780</v>
      </c>
      <c r="D3" s="17" t="s">
        <v>70</v>
      </c>
    </row>
    <row r="4" spans="1:4" x14ac:dyDescent="0.25">
      <c r="A4" s="8" t="s">
        <v>71</v>
      </c>
      <c r="B4" s="17">
        <v>650</v>
      </c>
      <c r="C4" s="17"/>
      <c r="D4" s="17"/>
    </row>
    <row r="5" spans="1:4" x14ac:dyDescent="0.25">
      <c r="A5" s="8" t="s">
        <v>72</v>
      </c>
      <c r="B5" s="17">
        <v>900</v>
      </c>
      <c r="C5" s="17"/>
      <c r="D5" s="17"/>
    </row>
    <row r="6" spans="1:4" x14ac:dyDescent="0.25">
      <c r="A6" s="8"/>
      <c r="B6" s="17"/>
      <c r="C6" s="17"/>
      <c r="D6" s="17"/>
    </row>
    <row r="7" spans="1:4" x14ac:dyDescent="0.25">
      <c r="A7" s="8"/>
      <c r="B7" s="17"/>
      <c r="C7" s="17"/>
      <c r="D7" s="17"/>
    </row>
    <row r="8" spans="1:4" x14ac:dyDescent="0.25">
      <c r="A8" s="8"/>
      <c r="B8" s="17"/>
      <c r="C8" s="17"/>
      <c r="D8" s="17"/>
    </row>
    <row r="9" spans="1:4" x14ac:dyDescent="0.25">
      <c r="A9" s="8"/>
      <c r="B9" s="17"/>
      <c r="C9" s="17"/>
      <c r="D9" s="17"/>
    </row>
    <row r="10" spans="1:4" x14ac:dyDescent="0.25">
      <c r="A10" s="8"/>
      <c r="B10" s="17"/>
      <c r="C10" s="17"/>
      <c r="D10" s="17"/>
    </row>
    <row r="11" spans="1:4" x14ac:dyDescent="0.25">
      <c r="A11" s="8"/>
      <c r="B11" s="17"/>
      <c r="C11" s="17"/>
      <c r="D11" s="17"/>
    </row>
    <row r="12" spans="1:4" x14ac:dyDescent="0.25">
      <c r="A12" s="8"/>
      <c r="B12" s="17"/>
      <c r="C12" s="17"/>
      <c r="D12" s="17"/>
    </row>
    <row r="13" spans="1:4" x14ac:dyDescent="0.25">
      <c r="A13" s="8"/>
      <c r="B13" s="17"/>
      <c r="C13" s="17"/>
      <c r="D13" s="17"/>
    </row>
    <row r="14" spans="1:4" x14ac:dyDescent="0.25">
      <c r="A14" s="8"/>
      <c r="B14" s="17"/>
      <c r="C14" s="17"/>
      <c r="D14" s="17"/>
    </row>
    <row r="15" spans="1:4" x14ac:dyDescent="0.25">
      <c r="A15" s="8"/>
      <c r="B15" s="17"/>
      <c r="C15" s="17"/>
      <c r="D15" s="17"/>
    </row>
    <row r="16" spans="1:4" x14ac:dyDescent="0.25">
      <c r="A16" s="8"/>
      <c r="B16" s="17"/>
      <c r="C16" s="17"/>
      <c r="D16" s="17"/>
    </row>
    <row r="17" spans="1:4" x14ac:dyDescent="0.25">
      <c r="A17" s="8"/>
      <c r="B17" s="17"/>
      <c r="C17" s="17"/>
      <c r="D17" s="17"/>
    </row>
    <row r="18" spans="1:4" x14ac:dyDescent="0.25">
      <c r="A18" s="8"/>
      <c r="B18" s="17"/>
      <c r="C18" s="17"/>
      <c r="D18" s="17"/>
    </row>
    <row r="19" spans="1:4" x14ac:dyDescent="0.25">
      <c r="A19" s="2" t="s">
        <v>73</v>
      </c>
      <c r="B19" s="18">
        <f>SUM(B3:B17)</f>
        <v>2450</v>
      </c>
      <c r="C19" s="18">
        <f>SUM(C3:C18)</f>
        <v>780</v>
      </c>
      <c r="D19" s="18"/>
    </row>
    <row r="20" spans="1:4" ht="15.75" x14ac:dyDescent="0.25">
      <c r="A20" s="66" t="s">
        <v>74</v>
      </c>
      <c r="B20" s="66"/>
      <c r="C20" s="31">
        <f>B19-C19</f>
        <v>1670</v>
      </c>
      <c r="D20" s="32"/>
    </row>
  </sheetData>
  <mergeCells count="2">
    <mergeCell ref="A1:D1"/>
    <mergeCell ref="A20:B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E5D71-F198-4744-9EB4-EDBCA24CFDD1}">
  <dimension ref="A1:L28"/>
  <sheetViews>
    <sheetView workbookViewId="0">
      <selection activeCell="D11" sqref="D11"/>
    </sheetView>
  </sheetViews>
  <sheetFormatPr defaultRowHeight="15" x14ac:dyDescent="0.25"/>
  <cols>
    <col min="1" max="2" width="15.85546875" customWidth="1"/>
    <col min="3" max="3" width="25.5703125" customWidth="1"/>
    <col min="4" max="4" width="27.5703125" customWidth="1"/>
    <col min="10" max="10" width="10.42578125" customWidth="1"/>
    <col min="11" max="11" width="14.85546875" customWidth="1"/>
  </cols>
  <sheetData>
    <row r="1" spans="1:12" ht="32.25" customHeight="1" x14ac:dyDescent="0.25">
      <c r="A1" s="61" t="s">
        <v>9</v>
      </c>
      <c r="B1" s="62"/>
      <c r="C1" s="62"/>
      <c r="D1" s="63"/>
      <c r="J1" s="11"/>
      <c r="K1" s="12"/>
      <c r="L1" s="11"/>
    </row>
    <row r="2" spans="1:12" x14ac:dyDescent="0.25">
      <c r="A2" s="2" t="s">
        <v>0</v>
      </c>
      <c r="B2" s="2" t="s">
        <v>15</v>
      </c>
      <c r="C2" s="2" t="s">
        <v>8</v>
      </c>
      <c r="D2" s="2" t="s">
        <v>7</v>
      </c>
      <c r="J2" s="13"/>
      <c r="K2" s="12"/>
      <c r="L2" s="11"/>
    </row>
    <row r="3" spans="1:12" x14ac:dyDescent="0.25">
      <c r="A3" s="8" t="s">
        <v>1</v>
      </c>
      <c r="B3" s="9">
        <v>1000</v>
      </c>
      <c r="C3" s="9">
        <v>500</v>
      </c>
      <c r="D3" s="9">
        <v>500</v>
      </c>
      <c r="J3" s="14"/>
      <c r="K3" s="15"/>
      <c r="L3" s="11"/>
    </row>
    <row r="4" spans="1:12" x14ac:dyDescent="0.25">
      <c r="A4" s="8" t="s">
        <v>2</v>
      </c>
      <c r="B4" s="9">
        <v>106</v>
      </c>
      <c r="C4" s="9">
        <v>50</v>
      </c>
      <c r="D4" s="10">
        <v>56</v>
      </c>
      <c r="J4" s="11"/>
      <c r="K4" s="11"/>
      <c r="L4" s="11"/>
    </row>
    <row r="5" spans="1:12" x14ac:dyDescent="0.25">
      <c r="A5" s="8" t="s">
        <v>3</v>
      </c>
      <c r="B5" s="9">
        <v>175</v>
      </c>
      <c r="C5" s="9">
        <f>B5/2</f>
        <v>87.5</v>
      </c>
      <c r="D5" s="10">
        <v>87.5</v>
      </c>
      <c r="J5" s="11"/>
      <c r="K5" s="16"/>
      <c r="L5" s="11"/>
    </row>
    <row r="6" spans="1:12" x14ac:dyDescent="0.25">
      <c r="A6" s="8" t="s">
        <v>4</v>
      </c>
      <c r="B6" s="9">
        <v>1000</v>
      </c>
      <c r="C6" s="9">
        <v>500</v>
      </c>
      <c r="D6" s="10">
        <v>500</v>
      </c>
    </row>
    <row r="7" spans="1:12" x14ac:dyDescent="0.25">
      <c r="A7" s="8" t="s">
        <v>5</v>
      </c>
      <c r="B7" s="9">
        <v>1000</v>
      </c>
      <c r="C7" s="9">
        <v>500</v>
      </c>
      <c r="D7" s="10">
        <v>500</v>
      </c>
    </row>
    <row r="8" spans="1:12" x14ac:dyDescent="0.25">
      <c r="A8" s="8" t="s">
        <v>6</v>
      </c>
      <c r="B8" s="9">
        <v>323</v>
      </c>
      <c r="C8" s="9">
        <v>323</v>
      </c>
      <c r="D8" s="8"/>
    </row>
    <row r="9" spans="1:12" x14ac:dyDescent="0.25">
      <c r="A9" s="8" t="s">
        <v>11</v>
      </c>
      <c r="B9" s="9">
        <v>91.27</v>
      </c>
      <c r="C9" s="9">
        <v>91.27</v>
      </c>
      <c r="D9" s="8">
        <f>14.99+29.99</f>
        <v>44.98</v>
      </c>
    </row>
    <row r="10" spans="1:12" x14ac:dyDescent="0.25">
      <c r="A10" s="8" t="s">
        <v>27</v>
      </c>
      <c r="B10" s="9"/>
      <c r="C10" s="9">
        <v>153.4</v>
      </c>
      <c r="D10" s="8"/>
    </row>
    <row r="11" spans="1:12" x14ac:dyDescent="0.25">
      <c r="A11" s="2" t="s">
        <v>10</v>
      </c>
      <c r="B11" s="3">
        <f>SUM(B3:B9)</f>
        <v>3695.27</v>
      </c>
      <c r="C11" s="3">
        <f>SUM(C3:C10)</f>
        <v>2205.17</v>
      </c>
      <c r="D11" s="4">
        <f>SUM(D3:D9)</f>
        <v>1688.48</v>
      </c>
    </row>
    <row r="13" spans="1:12" x14ac:dyDescent="0.25">
      <c r="D13" s="1"/>
    </row>
    <row r="14" spans="1:12" x14ac:dyDescent="0.25">
      <c r="A14" s="5" t="s">
        <v>10</v>
      </c>
      <c r="B14" s="5"/>
      <c r="C14" s="6">
        <f>C15+C16</f>
        <v>176600</v>
      </c>
    </row>
    <row r="15" spans="1:12" x14ac:dyDescent="0.25">
      <c r="A15" s="5" t="s">
        <v>29</v>
      </c>
      <c r="B15" s="5"/>
      <c r="C15" s="6">
        <v>71000</v>
      </c>
    </row>
    <row r="16" spans="1:12" x14ac:dyDescent="0.25">
      <c r="A16" s="5" t="s">
        <v>24</v>
      </c>
      <c r="B16" s="5"/>
      <c r="C16" s="6">
        <v>105600</v>
      </c>
    </row>
    <row r="17" spans="1:3" x14ac:dyDescent="0.25">
      <c r="A17" s="5" t="s">
        <v>12</v>
      </c>
      <c r="B17" s="5"/>
      <c r="C17" s="6">
        <f>60000+2500+1300</f>
        <v>63800</v>
      </c>
    </row>
    <row r="18" spans="1:3" x14ac:dyDescent="0.25">
      <c r="A18" s="5" t="s">
        <v>18</v>
      </c>
      <c r="B18" s="5"/>
      <c r="C18" s="6">
        <f>Dec!D11+January!D21+February!D19</f>
        <v>4153.8599999999997</v>
      </c>
    </row>
    <row r="19" spans="1:3" x14ac:dyDescent="0.25">
      <c r="A19" s="5" t="s">
        <v>30</v>
      </c>
      <c r="B19" s="5"/>
      <c r="C19" s="6">
        <f>C17-C18</f>
        <v>59646.14</v>
      </c>
    </row>
    <row r="20" spans="1:3" x14ac:dyDescent="0.25">
      <c r="A20" s="5" t="s">
        <v>13</v>
      </c>
      <c r="B20" s="5"/>
      <c r="C20" s="6">
        <f>C14-C19</f>
        <v>116953.86</v>
      </c>
    </row>
    <row r="21" spans="1:3" x14ac:dyDescent="0.25">
      <c r="A21" s="7">
        <v>2020</v>
      </c>
      <c r="B21" s="7"/>
      <c r="C21" s="6">
        <f>C20-53000</f>
        <v>63953.86</v>
      </c>
    </row>
    <row r="28" spans="1:3" x14ac:dyDescent="0.25">
      <c r="C28" s="1"/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EFC1E-6283-40E7-97F5-9ACE9C3D442B}">
  <dimension ref="A1:G31"/>
  <sheetViews>
    <sheetView workbookViewId="0">
      <selection sqref="A1:D1"/>
    </sheetView>
  </sheetViews>
  <sheetFormatPr defaultRowHeight="15" x14ac:dyDescent="0.25"/>
  <cols>
    <col min="1" max="2" width="18.5703125" customWidth="1"/>
    <col min="3" max="3" width="15.7109375" customWidth="1"/>
    <col min="4" max="4" width="16.140625" customWidth="1"/>
    <col min="5" max="5" width="14.42578125" bestFit="1" customWidth="1"/>
    <col min="7" max="7" width="14.140625" customWidth="1"/>
  </cols>
  <sheetData>
    <row r="1" spans="1:7" ht="28.5" customHeight="1" x14ac:dyDescent="0.25">
      <c r="A1" s="67" t="s">
        <v>14</v>
      </c>
      <c r="B1" s="68"/>
      <c r="C1" s="68"/>
      <c r="D1" s="69"/>
    </row>
    <row r="2" spans="1:7" ht="21" customHeight="1" x14ac:dyDescent="0.25">
      <c r="A2" s="2" t="s">
        <v>0</v>
      </c>
      <c r="B2" s="2" t="s">
        <v>15</v>
      </c>
      <c r="C2" s="2" t="s">
        <v>8</v>
      </c>
      <c r="D2" s="2" t="s">
        <v>7</v>
      </c>
    </row>
    <row r="3" spans="1:7" x14ac:dyDescent="0.25">
      <c r="A3" s="8" t="s">
        <v>1</v>
      </c>
      <c r="B3" s="17">
        <v>1300</v>
      </c>
      <c r="C3" s="17">
        <v>650</v>
      </c>
      <c r="D3" s="17">
        <v>650</v>
      </c>
    </row>
    <row r="4" spans="1:7" x14ac:dyDescent="0.25">
      <c r="A4" s="8" t="s">
        <v>2</v>
      </c>
      <c r="B4" s="17">
        <v>90</v>
      </c>
      <c r="C4" s="17">
        <v>40</v>
      </c>
      <c r="D4" s="17">
        <v>50</v>
      </c>
    </row>
    <row r="5" spans="1:7" x14ac:dyDescent="0.25">
      <c r="A5" s="8" t="s">
        <v>16</v>
      </c>
      <c r="B5" s="17">
        <v>90</v>
      </c>
      <c r="C5" s="17">
        <v>45</v>
      </c>
      <c r="D5" s="17">
        <v>45</v>
      </c>
    </row>
    <row r="6" spans="1:7" x14ac:dyDescent="0.25">
      <c r="A6" s="8" t="s">
        <v>17</v>
      </c>
      <c r="B6" s="17">
        <v>17.600000000000001</v>
      </c>
      <c r="C6" s="17"/>
      <c r="D6" s="17">
        <v>17.600000000000001</v>
      </c>
      <c r="G6" s="1"/>
    </row>
    <row r="7" spans="1:7" x14ac:dyDescent="0.25">
      <c r="A7" s="8" t="s">
        <v>3</v>
      </c>
      <c r="B7" s="17">
        <v>120</v>
      </c>
      <c r="C7" s="17">
        <v>60</v>
      </c>
      <c r="D7" s="17">
        <v>60</v>
      </c>
      <c r="G7" s="1"/>
    </row>
    <row r="8" spans="1:7" x14ac:dyDescent="0.25">
      <c r="A8" s="8" t="s">
        <v>4</v>
      </c>
      <c r="B8" s="17">
        <v>504</v>
      </c>
      <c r="C8" s="17">
        <v>252</v>
      </c>
      <c r="D8" s="17">
        <v>252</v>
      </c>
      <c r="G8" s="1"/>
    </row>
    <row r="9" spans="1:7" x14ac:dyDescent="0.25">
      <c r="A9" s="8" t="s">
        <v>23</v>
      </c>
      <c r="B9" s="17">
        <v>227.66</v>
      </c>
      <c r="C9" s="17">
        <f>B9/2</f>
        <v>113.83</v>
      </c>
      <c r="D9" s="17">
        <v>113.83</v>
      </c>
      <c r="G9" s="1"/>
    </row>
    <row r="10" spans="1:7" x14ac:dyDescent="0.25">
      <c r="A10" s="8" t="s">
        <v>6</v>
      </c>
      <c r="B10" s="17"/>
      <c r="C10" s="17">
        <v>200</v>
      </c>
      <c r="D10" s="17"/>
    </row>
    <row r="11" spans="1:7" x14ac:dyDescent="0.25">
      <c r="A11" s="8" t="s">
        <v>11</v>
      </c>
      <c r="B11" s="17"/>
      <c r="C11" s="17">
        <v>70</v>
      </c>
      <c r="D11" s="17"/>
    </row>
    <row r="12" spans="1:7" x14ac:dyDescent="0.25">
      <c r="A12" s="8" t="s">
        <v>19</v>
      </c>
      <c r="B12" s="17"/>
      <c r="C12" s="17">
        <v>30</v>
      </c>
      <c r="D12" s="17"/>
    </row>
    <row r="13" spans="1:7" x14ac:dyDescent="0.25">
      <c r="A13" s="8" t="s">
        <v>20</v>
      </c>
      <c r="B13" s="17"/>
      <c r="C13" s="17">
        <v>100</v>
      </c>
      <c r="D13" s="17"/>
    </row>
    <row r="14" spans="1:7" x14ac:dyDescent="0.25">
      <c r="A14" s="8" t="s">
        <v>21</v>
      </c>
      <c r="B14" s="17"/>
      <c r="C14" s="17">
        <v>10</v>
      </c>
      <c r="D14" s="17"/>
    </row>
    <row r="15" spans="1:7" x14ac:dyDescent="0.25">
      <c r="A15" s="8" t="s">
        <v>25</v>
      </c>
      <c r="B15" s="17"/>
      <c r="C15" s="17">
        <f>16+8.71</f>
        <v>24.71</v>
      </c>
      <c r="D15" s="17"/>
    </row>
    <row r="16" spans="1:7" x14ac:dyDescent="0.25">
      <c r="A16" s="8" t="s">
        <v>26</v>
      </c>
      <c r="B16" s="17"/>
      <c r="C16" s="17">
        <v>55</v>
      </c>
      <c r="D16" s="17"/>
    </row>
    <row r="17" spans="1:5" x14ac:dyDescent="0.25">
      <c r="A17" s="8" t="s">
        <v>22</v>
      </c>
      <c r="B17" s="17"/>
      <c r="C17" s="17">
        <v>500</v>
      </c>
      <c r="D17" s="17"/>
    </row>
    <row r="18" spans="1:5" x14ac:dyDescent="0.25">
      <c r="A18" s="8" t="s">
        <v>19</v>
      </c>
      <c r="B18" s="17"/>
      <c r="C18" s="17">
        <v>40</v>
      </c>
      <c r="D18" s="17"/>
    </row>
    <row r="19" spans="1:5" x14ac:dyDescent="0.25">
      <c r="A19" s="8" t="s">
        <v>28</v>
      </c>
      <c r="B19" s="17">
        <v>800</v>
      </c>
      <c r="C19" s="17">
        <f>B19/2</f>
        <v>400</v>
      </c>
      <c r="D19" s="17">
        <f>B19/2</f>
        <v>400</v>
      </c>
    </row>
    <row r="20" spans="1:5" x14ac:dyDescent="0.25">
      <c r="A20" s="8"/>
      <c r="B20" s="17"/>
      <c r="C20" s="17"/>
      <c r="D20" s="17"/>
    </row>
    <row r="21" spans="1:5" x14ac:dyDescent="0.25">
      <c r="A21" s="2" t="s">
        <v>10</v>
      </c>
      <c r="B21" s="18">
        <f>SUM(B3:B19)</f>
        <v>3149.2599999999998</v>
      </c>
      <c r="C21" s="18">
        <f>SUM(C3:C20)</f>
        <v>2590.54</v>
      </c>
      <c r="D21" s="18">
        <f>SUM(D3:D20)</f>
        <v>1588.4299999999998</v>
      </c>
    </row>
    <row r="23" spans="1:5" x14ac:dyDescent="0.25">
      <c r="C23" s="19"/>
      <c r="D23" s="21"/>
      <c r="E23" s="19"/>
    </row>
    <row r="24" spans="1:5" x14ac:dyDescent="0.25">
      <c r="C24" s="19"/>
      <c r="D24" s="20"/>
      <c r="E24" s="19"/>
    </row>
    <row r="25" spans="1:5" x14ac:dyDescent="0.25">
      <c r="C25" s="19"/>
      <c r="D25" s="19"/>
      <c r="E25" s="19"/>
    </row>
    <row r="26" spans="1:5" x14ac:dyDescent="0.25">
      <c r="C26" s="19"/>
      <c r="D26" s="21"/>
      <c r="E26" s="19"/>
    </row>
    <row r="27" spans="1:5" x14ac:dyDescent="0.25">
      <c r="C27" s="19"/>
      <c r="D27" s="21"/>
      <c r="E27" s="19"/>
    </row>
    <row r="28" spans="1:5" x14ac:dyDescent="0.25">
      <c r="C28" s="19"/>
      <c r="D28" s="19"/>
      <c r="E28" s="19"/>
    </row>
    <row r="29" spans="1:5" x14ac:dyDescent="0.25">
      <c r="C29" s="19"/>
      <c r="D29" s="19"/>
      <c r="E29" s="19"/>
    </row>
    <row r="30" spans="1:5" x14ac:dyDescent="0.25">
      <c r="C30" s="19"/>
      <c r="D30" s="19"/>
      <c r="E30" s="19"/>
    </row>
    <row r="31" spans="1:5" x14ac:dyDescent="0.25">
      <c r="C31" s="19"/>
      <c r="D31" s="19"/>
      <c r="E31" s="19"/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93E97-F925-424D-8560-1E9D6F558B5A}">
  <dimension ref="A1:F29"/>
  <sheetViews>
    <sheetView workbookViewId="0">
      <selection sqref="A1:D1"/>
    </sheetView>
  </sheetViews>
  <sheetFormatPr defaultRowHeight="15" x14ac:dyDescent="0.25"/>
  <cols>
    <col min="1" max="1" width="16.85546875" bestFit="1" customWidth="1"/>
    <col min="2" max="2" width="17.85546875" customWidth="1"/>
    <col min="3" max="3" width="20.42578125" customWidth="1"/>
    <col min="4" max="4" width="18.28515625" customWidth="1"/>
    <col min="5" max="5" width="16.140625" customWidth="1"/>
    <col min="6" max="6" width="21.7109375" customWidth="1"/>
  </cols>
  <sheetData>
    <row r="1" spans="1:5" ht="29.1" customHeight="1" x14ac:dyDescent="0.25">
      <c r="A1" s="67" t="s">
        <v>32</v>
      </c>
      <c r="B1" s="68"/>
      <c r="C1" s="68"/>
      <c r="D1" s="69"/>
    </row>
    <row r="2" spans="1:5" ht="20.100000000000001" customHeight="1" x14ac:dyDescent="0.25">
      <c r="A2" s="2" t="s">
        <v>0</v>
      </c>
      <c r="B2" s="2" t="s">
        <v>15</v>
      </c>
      <c r="C2" s="2" t="s">
        <v>8</v>
      </c>
      <c r="D2" s="2" t="s">
        <v>7</v>
      </c>
    </row>
    <row r="3" spans="1:5" x14ac:dyDescent="0.25">
      <c r="A3" s="8" t="s">
        <v>1</v>
      </c>
      <c r="B3" s="17">
        <v>1300</v>
      </c>
      <c r="C3" s="17">
        <v>650</v>
      </c>
      <c r="D3" s="17">
        <v>0</v>
      </c>
      <c r="E3" t="s">
        <v>39</v>
      </c>
    </row>
    <row r="4" spans="1:5" x14ac:dyDescent="0.25">
      <c r="A4" s="8" t="s">
        <v>31</v>
      </c>
      <c r="B4" s="17">
        <v>90</v>
      </c>
      <c r="C4" s="17">
        <v>45</v>
      </c>
      <c r="D4" s="17">
        <v>45</v>
      </c>
    </row>
    <row r="5" spans="1:5" x14ac:dyDescent="0.25">
      <c r="A5" s="8" t="s">
        <v>3</v>
      </c>
      <c r="B5" s="17">
        <v>121</v>
      </c>
      <c r="C5" s="17">
        <f>B5/2</f>
        <v>60.5</v>
      </c>
      <c r="D5" s="17">
        <f>B5/2</f>
        <v>60.5</v>
      </c>
    </row>
    <row r="6" spans="1:5" x14ac:dyDescent="0.25">
      <c r="A6" s="8" t="s">
        <v>4</v>
      </c>
      <c r="B6" s="17">
        <v>500</v>
      </c>
      <c r="C6" s="17">
        <f>B6/2</f>
        <v>250</v>
      </c>
      <c r="D6" s="17">
        <f>B6/2</f>
        <v>250</v>
      </c>
    </row>
    <row r="7" spans="1:5" x14ac:dyDescent="0.25">
      <c r="A7" s="8" t="s">
        <v>6</v>
      </c>
      <c r="B7" s="17"/>
      <c r="C7" s="17"/>
      <c r="D7" s="17"/>
    </row>
    <row r="8" spans="1:5" x14ac:dyDescent="0.25">
      <c r="A8" s="8" t="s">
        <v>11</v>
      </c>
      <c r="B8" s="17"/>
      <c r="C8" s="17"/>
      <c r="D8" s="17"/>
    </row>
    <row r="9" spans="1:5" x14ac:dyDescent="0.25">
      <c r="A9" s="8" t="s">
        <v>19</v>
      </c>
      <c r="B9" s="17"/>
      <c r="C9" s="17"/>
      <c r="D9" s="17"/>
    </row>
    <row r="10" spans="1:5" x14ac:dyDescent="0.25">
      <c r="A10" s="8" t="s">
        <v>20</v>
      </c>
      <c r="B10" s="17"/>
      <c r="C10" s="17"/>
      <c r="D10" s="17"/>
    </row>
    <row r="11" spans="1:5" x14ac:dyDescent="0.25">
      <c r="A11" s="8" t="s">
        <v>21</v>
      </c>
      <c r="B11" s="17"/>
      <c r="C11" s="17"/>
      <c r="D11" s="17"/>
    </row>
    <row r="12" spans="1:5" x14ac:dyDescent="0.25">
      <c r="A12" s="8" t="s">
        <v>25</v>
      </c>
      <c r="B12" s="17"/>
      <c r="C12" s="17"/>
      <c r="D12" s="17"/>
    </row>
    <row r="13" spans="1:5" x14ac:dyDescent="0.25">
      <c r="A13" s="8" t="s">
        <v>26</v>
      </c>
      <c r="B13" s="17"/>
      <c r="C13" s="17"/>
      <c r="D13" s="17"/>
    </row>
    <row r="14" spans="1:5" x14ac:dyDescent="0.25">
      <c r="A14" s="8" t="s">
        <v>22</v>
      </c>
      <c r="B14" s="17"/>
      <c r="C14" s="17"/>
      <c r="D14" s="17"/>
    </row>
    <row r="15" spans="1:5" x14ac:dyDescent="0.25">
      <c r="A15" s="8" t="s">
        <v>19</v>
      </c>
      <c r="B15" s="17"/>
      <c r="C15" s="17"/>
      <c r="D15" s="17"/>
    </row>
    <row r="16" spans="1:5" x14ac:dyDescent="0.25">
      <c r="A16" s="8" t="s">
        <v>38</v>
      </c>
      <c r="B16" s="17">
        <v>510</v>
      </c>
      <c r="C16" s="17">
        <f>510/2</f>
        <v>255</v>
      </c>
      <c r="D16" s="17">
        <v>255</v>
      </c>
    </row>
    <row r="17" spans="1:6" x14ac:dyDescent="0.25">
      <c r="A17" s="8" t="s">
        <v>28</v>
      </c>
      <c r="B17" s="17">
        <v>480</v>
      </c>
      <c r="C17" s="17">
        <f>B17/2</f>
        <v>240</v>
      </c>
      <c r="D17" s="17">
        <f>B17/2</f>
        <v>240</v>
      </c>
    </row>
    <row r="18" spans="1:6" x14ac:dyDescent="0.25">
      <c r="A18" s="8" t="s">
        <v>33</v>
      </c>
      <c r="B18" s="17">
        <f>26.45*2</f>
        <v>52.9</v>
      </c>
      <c r="C18" s="17">
        <v>26.45</v>
      </c>
      <c r="D18" s="17">
        <v>26.45</v>
      </c>
    </row>
    <row r="19" spans="1:6" x14ac:dyDescent="0.25">
      <c r="A19" s="2" t="s">
        <v>10</v>
      </c>
      <c r="B19" s="18">
        <f>SUM(B3:B17)</f>
        <v>3001</v>
      </c>
      <c r="C19" s="18">
        <f>SUM(C3:C18)</f>
        <v>1526.95</v>
      </c>
      <c r="D19" s="18">
        <f>SUM(D3:D18)</f>
        <v>876.95</v>
      </c>
    </row>
    <row r="21" spans="1:6" ht="22.5" customHeight="1" x14ac:dyDescent="0.25"/>
    <row r="22" spans="1:6" ht="32.450000000000003" customHeight="1" x14ac:dyDescent="0.25">
      <c r="E22" s="64" t="s">
        <v>34</v>
      </c>
      <c r="F22" s="65"/>
    </row>
    <row r="23" spans="1:6" x14ac:dyDescent="0.25">
      <c r="E23" s="23" t="s">
        <v>37</v>
      </c>
      <c r="F23" s="18">
        <v>1526.95</v>
      </c>
    </row>
    <row r="24" spans="1:6" x14ac:dyDescent="0.25">
      <c r="E24" s="23" t="s">
        <v>35</v>
      </c>
      <c r="F24" s="18">
        <v>1588.4299999999998</v>
      </c>
    </row>
    <row r="25" spans="1:6" x14ac:dyDescent="0.25">
      <c r="E25" s="23" t="s">
        <v>36</v>
      </c>
      <c r="F25" s="18">
        <v>876.95</v>
      </c>
    </row>
    <row r="26" spans="1:6" x14ac:dyDescent="0.25">
      <c r="E26" s="23" t="s">
        <v>10</v>
      </c>
      <c r="F26" s="18">
        <f>SUM(F23:F25)</f>
        <v>3992.33</v>
      </c>
    </row>
    <row r="29" spans="1:6" x14ac:dyDescent="0.25">
      <c r="F29" s="22"/>
    </row>
  </sheetData>
  <mergeCells count="2">
    <mergeCell ref="A1:D1"/>
    <mergeCell ref="E22:F2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F8D26-A5C6-4F8B-90DE-3B4469BC6350}">
  <dimension ref="A1:F29"/>
  <sheetViews>
    <sheetView workbookViewId="0">
      <selection sqref="A1:D1"/>
    </sheetView>
  </sheetViews>
  <sheetFormatPr defaultRowHeight="15" x14ac:dyDescent="0.25"/>
  <cols>
    <col min="1" max="1" width="16.85546875" bestFit="1" customWidth="1"/>
    <col min="2" max="2" width="17.85546875" customWidth="1"/>
    <col min="3" max="3" width="20.42578125" customWidth="1"/>
    <col min="4" max="4" width="18.28515625" customWidth="1"/>
    <col min="5" max="5" width="16.140625" customWidth="1"/>
    <col min="6" max="6" width="21.7109375" customWidth="1"/>
  </cols>
  <sheetData>
    <row r="1" spans="1:4" ht="29.1" customHeight="1" x14ac:dyDescent="0.25">
      <c r="A1" s="67" t="s">
        <v>46</v>
      </c>
      <c r="B1" s="68"/>
      <c r="C1" s="68"/>
      <c r="D1" s="69"/>
    </row>
    <row r="2" spans="1:4" ht="20.100000000000001" customHeight="1" x14ac:dyDescent="0.25">
      <c r="A2" s="2" t="s">
        <v>0</v>
      </c>
      <c r="B2" s="2" t="s">
        <v>15</v>
      </c>
      <c r="C2" s="2" t="s">
        <v>8</v>
      </c>
      <c r="D2" s="2" t="s">
        <v>7</v>
      </c>
    </row>
    <row r="3" spans="1:4" x14ac:dyDescent="0.25">
      <c r="A3" s="8" t="s">
        <v>1</v>
      </c>
      <c r="B3" s="17"/>
      <c r="C3" s="17"/>
      <c r="D3" s="17">
        <v>0</v>
      </c>
    </row>
    <row r="4" spans="1:4" x14ac:dyDescent="0.25">
      <c r="A4" s="8" t="s">
        <v>31</v>
      </c>
      <c r="B4" s="17">
        <v>90</v>
      </c>
      <c r="C4" s="17">
        <v>45</v>
      </c>
      <c r="D4" s="17">
        <v>45</v>
      </c>
    </row>
    <row r="5" spans="1:4" x14ac:dyDescent="0.25">
      <c r="A5" s="8" t="s">
        <v>3</v>
      </c>
      <c r="B5" s="17">
        <v>121</v>
      </c>
      <c r="C5" s="17">
        <f>B5/2</f>
        <v>60.5</v>
      </c>
      <c r="D5" s="17">
        <f>B5/2</f>
        <v>60.5</v>
      </c>
    </row>
    <row r="6" spans="1:4" x14ac:dyDescent="0.25">
      <c r="A6" s="8" t="s">
        <v>4</v>
      </c>
      <c r="B6" s="17">
        <v>1500</v>
      </c>
      <c r="C6" s="17">
        <v>1500</v>
      </c>
      <c r="D6" s="17"/>
    </row>
    <row r="7" spans="1:4" x14ac:dyDescent="0.25">
      <c r="A7" s="8" t="s">
        <v>44</v>
      </c>
      <c r="B7" s="17">
        <v>89</v>
      </c>
      <c r="C7" s="17">
        <f>B7/2</f>
        <v>44.5</v>
      </c>
      <c r="D7" s="17">
        <f>B7/2</f>
        <v>44.5</v>
      </c>
    </row>
    <row r="8" spans="1:4" x14ac:dyDescent="0.25">
      <c r="A8" s="8" t="s">
        <v>11</v>
      </c>
      <c r="B8" s="17"/>
      <c r="C8" s="17"/>
      <c r="D8" s="17"/>
    </row>
    <row r="9" spans="1:4" x14ac:dyDescent="0.25">
      <c r="A9" s="8" t="s">
        <v>19</v>
      </c>
      <c r="B9" s="17"/>
      <c r="C9" s="17"/>
      <c r="D9" s="17"/>
    </row>
    <row r="10" spans="1:4" x14ac:dyDescent="0.25">
      <c r="A10" s="8" t="s">
        <v>20</v>
      </c>
      <c r="B10" s="17"/>
      <c r="C10" s="17"/>
      <c r="D10" s="17"/>
    </row>
    <row r="11" spans="1:4" x14ac:dyDescent="0.25">
      <c r="A11" s="8" t="s">
        <v>21</v>
      </c>
      <c r="B11" s="17"/>
      <c r="C11" s="17"/>
      <c r="D11" s="17"/>
    </row>
    <row r="12" spans="1:4" x14ac:dyDescent="0.25">
      <c r="A12" s="8" t="s">
        <v>25</v>
      </c>
      <c r="B12" s="17"/>
      <c r="C12" s="17"/>
      <c r="D12" s="17"/>
    </row>
    <row r="13" spans="1:4" x14ac:dyDescent="0.25">
      <c r="A13" s="8" t="s">
        <v>26</v>
      </c>
      <c r="B13" s="17"/>
      <c r="C13" s="17"/>
      <c r="D13" s="17"/>
    </row>
    <row r="14" spans="1:4" x14ac:dyDescent="0.25">
      <c r="A14" s="8" t="s">
        <v>22</v>
      </c>
      <c r="B14" s="17"/>
      <c r="C14" s="17"/>
      <c r="D14" s="17"/>
    </row>
    <row r="15" spans="1:4" x14ac:dyDescent="0.25">
      <c r="A15" s="8" t="s">
        <v>19</v>
      </c>
      <c r="B15" s="17"/>
      <c r="C15" s="17"/>
      <c r="D15" s="17"/>
    </row>
    <row r="16" spans="1:4" x14ac:dyDescent="0.25">
      <c r="A16" s="8" t="s">
        <v>38</v>
      </c>
      <c r="B16" s="17"/>
      <c r="C16" s="17"/>
      <c r="D16" s="17"/>
    </row>
    <row r="17" spans="1:6" x14ac:dyDescent="0.25">
      <c r="A17" s="8" t="s">
        <v>28</v>
      </c>
      <c r="B17" s="17"/>
      <c r="C17" s="17"/>
      <c r="D17" s="17"/>
    </row>
    <row r="18" spans="1:6" x14ac:dyDescent="0.25">
      <c r="A18" s="8" t="s">
        <v>33</v>
      </c>
      <c r="B18" s="17"/>
      <c r="C18" s="17"/>
      <c r="D18" s="17"/>
    </row>
    <row r="19" spans="1:6" x14ac:dyDescent="0.25">
      <c r="A19" s="2" t="s">
        <v>10</v>
      </c>
      <c r="B19" s="18">
        <f>SUM(B3:B17)</f>
        <v>1800</v>
      </c>
      <c r="C19" s="18">
        <f>SUM(C3:C18)</f>
        <v>1650</v>
      </c>
      <c r="D19" s="18">
        <f>SUM(D3:D18)</f>
        <v>150</v>
      </c>
    </row>
    <row r="21" spans="1:6" ht="22.5" customHeight="1" x14ac:dyDescent="0.25"/>
    <row r="22" spans="1:6" ht="32.450000000000003" customHeight="1" x14ac:dyDescent="0.25"/>
    <row r="29" spans="1:6" x14ac:dyDescent="0.25">
      <c r="F29" s="22"/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0DBF8-7727-442C-98E2-028CDFB96345}">
  <dimension ref="A1:F33"/>
  <sheetViews>
    <sheetView workbookViewId="0">
      <selection sqref="A1:D1"/>
    </sheetView>
  </sheetViews>
  <sheetFormatPr defaultRowHeight="15" x14ac:dyDescent="0.25"/>
  <cols>
    <col min="1" max="1" width="27" bestFit="1" customWidth="1"/>
    <col min="2" max="2" width="17.85546875" customWidth="1"/>
    <col min="3" max="3" width="20.42578125" customWidth="1"/>
    <col min="4" max="4" width="18.28515625" customWidth="1"/>
    <col min="5" max="5" width="16.140625" customWidth="1"/>
    <col min="6" max="6" width="21.7109375" customWidth="1"/>
  </cols>
  <sheetData>
    <row r="1" spans="1:4" ht="29.1" customHeight="1" x14ac:dyDescent="0.25">
      <c r="A1" s="67" t="s">
        <v>47</v>
      </c>
      <c r="B1" s="68"/>
      <c r="C1" s="68"/>
      <c r="D1" s="69"/>
    </row>
    <row r="2" spans="1:4" ht="20.100000000000001" customHeight="1" x14ac:dyDescent="0.25">
      <c r="A2" s="2" t="s">
        <v>0</v>
      </c>
      <c r="B2" s="2" t="s">
        <v>15</v>
      </c>
      <c r="C2" s="2" t="s">
        <v>8</v>
      </c>
      <c r="D2" s="2" t="s">
        <v>7</v>
      </c>
    </row>
    <row r="3" spans="1:4" x14ac:dyDescent="0.25">
      <c r="A3" s="8" t="s">
        <v>51</v>
      </c>
      <c r="B3" s="17">
        <v>2641.57</v>
      </c>
      <c r="C3" s="17">
        <f>B3/2</f>
        <v>1320.7850000000001</v>
      </c>
      <c r="D3" s="17">
        <f>B3/2</f>
        <v>1320.7850000000001</v>
      </c>
    </row>
    <row r="4" spans="1:4" x14ac:dyDescent="0.25">
      <c r="A4" s="8" t="s">
        <v>31</v>
      </c>
      <c r="B4" s="17">
        <v>90</v>
      </c>
      <c r="C4" s="17">
        <f t="shared" ref="C4:C9" si="0">B4/2</f>
        <v>45</v>
      </c>
      <c r="D4" s="17">
        <f t="shared" ref="D4:D9" si="1">B4/2</f>
        <v>45</v>
      </c>
    </row>
    <row r="5" spans="1:4" x14ac:dyDescent="0.25">
      <c r="A5" s="8" t="s">
        <v>3</v>
      </c>
      <c r="B5" s="17">
        <v>109.89</v>
      </c>
      <c r="C5" s="17">
        <f t="shared" si="0"/>
        <v>54.945</v>
      </c>
      <c r="D5" s="17">
        <f t="shared" si="1"/>
        <v>54.945</v>
      </c>
    </row>
    <row r="6" spans="1:4" x14ac:dyDescent="0.25">
      <c r="A6" s="8" t="s">
        <v>4</v>
      </c>
      <c r="B6" s="17">
        <v>500</v>
      </c>
      <c r="C6" s="17">
        <f t="shared" si="0"/>
        <v>250</v>
      </c>
      <c r="D6" s="17">
        <f t="shared" si="1"/>
        <v>250</v>
      </c>
    </row>
    <row r="7" spans="1:4" x14ac:dyDescent="0.25">
      <c r="A7" s="8" t="s">
        <v>48</v>
      </c>
      <c r="B7" s="17">
        <v>106.09</v>
      </c>
      <c r="C7" s="17">
        <f t="shared" si="0"/>
        <v>53.045000000000002</v>
      </c>
      <c r="D7" s="17">
        <f t="shared" si="1"/>
        <v>53.045000000000002</v>
      </c>
    </row>
    <row r="8" spans="1:4" x14ac:dyDescent="0.25">
      <c r="A8" s="8" t="s">
        <v>49</v>
      </c>
      <c r="B8" s="17">
        <v>103.75</v>
      </c>
      <c r="C8" s="17">
        <f t="shared" si="0"/>
        <v>51.875</v>
      </c>
      <c r="D8" s="17">
        <f t="shared" si="1"/>
        <v>51.875</v>
      </c>
    </row>
    <row r="9" spans="1:4" x14ac:dyDescent="0.25">
      <c r="A9" s="8" t="s">
        <v>50</v>
      </c>
      <c r="B9" s="17">
        <v>147.44</v>
      </c>
      <c r="C9" s="17">
        <f t="shared" si="0"/>
        <v>73.72</v>
      </c>
      <c r="D9" s="17">
        <f t="shared" si="1"/>
        <v>73.72</v>
      </c>
    </row>
    <row r="10" spans="1:4" x14ac:dyDescent="0.25">
      <c r="A10" s="8" t="s">
        <v>52</v>
      </c>
      <c r="B10" s="17">
        <v>98.52</v>
      </c>
      <c r="C10" s="17">
        <f t="shared" ref="C10:C12" si="2">B10/2</f>
        <v>49.26</v>
      </c>
      <c r="D10" s="17">
        <f t="shared" ref="D10:D12" si="3">B10/2</f>
        <v>49.26</v>
      </c>
    </row>
    <row r="11" spans="1:4" x14ac:dyDescent="0.25">
      <c r="A11" s="8" t="s">
        <v>53</v>
      </c>
      <c r="B11" s="17">
        <v>30</v>
      </c>
      <c r="C11" s="17">
        <f t="shared" si="2"/>
        <v>15</v>
      </c>
      <c r="D11" s="17">
        <f t="shared" si="3"/>
        <v>15</v>
      </c>
    </row>
    <row r="12" spans="1:4" x14ac:dyDescent="0.25">
      <c r="A12" s="8" t="s">
        <v>54</v>
      </c>
      <c r="B12" s="17">
        <v>21.19</v>
      </c>
      <c r="C12" s="17">
        <f t="shared" si="2"/>
        <v>10.595000000000001</v>
      </c>
      <c r="D12" s="17">
        <f t="shared" si="3"/>
        <v>10.595000000000001</v>
      </c>
    </row>
    <row r="13" spans="1:4" x14ac:dyDescent="0.25">
      <c r="A13" s="8" t="s">
        <v>55</v>
      </c>
      <c r="B13" s="17">
        <v>91.93</v>
      </c>
      <c r="C13" s="17">
        <f>B13/2</f>
        <v>45.965000000000003</v>
      </c>
      <c r="D13" s="17">
        <f>B13/2</f>
        <v>45.965000000000003</v>
      </c>
    </row>
    <row r="14" spans="1:4" x14ac:dyDescent="0.25">
      <c r="A14" s="8" t="s">
        <v>56</v>
      </c>
      <c r="B14" s="17">
        <v>242.74</v>
      </c>
      <c r="C14" s="17">
        <f>B14/2</f>
        <v>121.37</v>
      </c>
      <c r="D14" s="17">
        <f>B14/2</f>
        <v>121.37</v>
      </c>
    </row>
    <row r="15" spans="1:4" ht="17.25" customHeight="1" x14ac:dyDescent="0.25">
      <c r="A15" s="8" t="s">
        <v>57</v>
      </c>
      <c r="B15" s="17">
        <v>139.99</v>
      </c>
      <c r="C15" s="17">
        <f>B15/2</f>
        <v>69.995000000000005</v>
      </c>
      <c r="D15" s="17">
        <f>B15/2</f>
        <v>69.995000000000005</v>
      </c>
    </row>
    <row r="16" spans="1:4" ht="17.25" customHeight="1" x14ac:dyDescent="0.25">
      <c r="A16" s="8" t="s">
        <v>59</v>
      </c>
      <c r="B16" s="17">
        <v>845.84</v>
      </c>
      <c r="C16" s="17">
        <f>B16/2</f>
        <v>422.92</v>
      </c>
      <c r="D16" s="17">
        <f>B16/2</f>
        <v>422.92</v>
      </c>
    </row>
    <row r="17" spans="1:4" ht="17.25" customHeight="1" x14ac:dyDescent="0.25">
      <c r="A17" s="8" t="s">
        <v>60</v>
      </c>
      <c r="B17" s="17">
        <f>78.89+8.46</f>
        <v>87.35</v>
      </c>
      <c r="C17" s="17">
        <f t="shared" ref="C17:C21" si="4">B17/2</f>
        <v>43.674999999999997</v>
      </c>
      <c r="D17" s="17">
        <f t="shared" ref="D17:D21" si="5">B17/2</f>
        <v>43.674999999999997</v>
      </c>
    </row>
    <row r="18" spans="1:4" ht="17.25" customHeight="1" x14ac:dyDescent="0.25">
      <c r="A18" s="8" t="s">
        <v>65</v>
      </c>
      <c r="B18" s="17">
        <f>95.39+54.03</f>
        <v>149.42000000000002</v>
      </c>
      <c r="C18" s="17">
        <f t="shared" si="4"/>
        <v>74.710000000000008</v>
      </c>
      <c r="D18" s="17">
        <f t="shared" si="5"/>
        <v>74.710000000000008</v>
      </c>
    </row>
    <row r="19" spans="1:4" ht="17.25" customHeight="1" x14ac:dyDescent="0.25">
      <c r="A19" s="8" t="s">
        <v>61</v>
      </c>
      <c r="B19" s="17">
        <v>128.08000000000001</v>
      </c>
      <c r="C19" s="17">
        <f t="shared" si="4"/>
        <v>64.040000000000006</v>
      </c>
      <c r="D19" s="17">
        <f t="shared" si="5"/>
        <v>64.040000000000006</v>
      </c>
    </row>
    <row r="20" spans="1:4" x14ac:dyDescent="0.25">
      <c r="A20" s="8" t="s">
        <v>62</v>
      </c>
      <c r="B20" s="17">
        <v>1368.56</v>
      </c>
      <c r="C20" s="17">
        <f t="shared" si="4"/>
        <v>684.28</v>
      </c>
      <c r="D20" s="17">
        <f t="shared" si="5"/>
        <v>684.28</v>
      </c>
    </row>
    <row r="21" spans="1:4" x14ac:dyDescent="0.25">
      <c r="A21" s="8" t="s">
        <v>63</v>
      </c>
      <c r="B21" s="17">
        <f>36.07+32.82</f>
        <v>68.89</v>
      </c>
      <c r="C21" s="17">
        <f t="shared" si="4"/>
        <v>34.445</v>
      </c>
      <c r="D21" s="17">
        <f t="shared" si="5"/>
        <v>34.445</v>
      </c>
    </row>
    <row r="22" spans="1:4" x14ac:dyDescent="0.25">
      <c r="A22" s="8" t="s">
        <v>49</v>
      </c>
      <c r="B22" s="17">
        <v>145.41999999999999</v>
      </c>
      <c r="C22" s="17">
        <f t="shared" ref="C22" si="6">B22/2</f>
        <v>72.709999999999994</v>
      </c>
      <c r="D22" s="17">
        <f t="shared" ref="D22" si="7">B22/2</f>
        <v>72.709999999999994</v>
      </c>
    </row>
    <row r="23" spans="1:4" x14ac:dyDescent="0.25">
      <c r="A23" s="2" t="s">
        <v>10</v>
      </c>
      <c r="B23" s="18">
        <f>SUM(B3:B22)</f>
        <v>7116.670000000001</v>
      </c>
      <c r="C23" s="18">
        <f>SUM(C3:C22)</f>
        <v>3558.3350000000005</v>
      </c>
      <c r="D23" s="18">
        <f t="shared" ref="D23" si="8">SUM(D3:D22)</f>
        <v>3558.3350000000005</v>
      </c>
    </row>
    <row r="25" spans="1:4" ht="22.5" customHeight="1" x14ac:dyDescent="0.25"/>
    <row r="26" spans="1:4" ht="32.450000000000003" customHeight="1" x14ac:dyDescent="0.25"/>
    <row r="33" spans="6:6" x14ac:dyDescent="0.25">
      <c r="F33" s="22"/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AAF26-A2DC-4413-93B1-E50FD51F2A6A}">
  <dimension ref="A1:K29"/>
  <sheetViews>
    <sheetView workbookViewId="0">
      <selection sqref="A1:D1"/>
    </sheetView>
  </sheetViews>
  <sheetFormatPr defaultRowHeight="15" x14ac:dyDescent="0.25"/>
  <cols>
    <col min="1" max="1" width="27" bestFit="1" customWidth="1"/>
    <col min="2" max="2" width="15.5703125" customWidth="1"/>
    <col min="3" max="3" width="16.42578125" customWidth="1"/>
    <col min="4" max="4" width="15.5703125" customWidth="1"/>
    <col min="6" max="6" width="20.7109375" bestFit="1" customWidth="1"/>
    <col min="7" max="7" width="16.42578125" customWidth="1"/>
    <col min="10" max="10" width="19.42578125" bestFit="1" customWidth="1"/>
    <col min="11" max="11" width="16.28515625" customWidth="1"/>
  </cols>
  <sheetData>
    <row r="1" spans="1:11" ht="27.6" customHeight="1" x14ac:dyDescent="0.25">
      <c r="A1" s="67" t="s">
        <v>64</v>
      </c>
      <c r="B1" s="68"/>
      <c r="C1" s="68"/>
      <c r="D1" s="69"/>
    </row>
    <row r="2" spans="1:11" x14ac:dyDescent="0.25">
      <c r="A2" s="2" t="s">
        <v>0</v>
      </c>
      <c r="B2" s="2" t="s">
        <v>15</v>
      </c>
      <c r="C2" s="2" t="s">
        <v>8</v>
      </c>
      <c r="D2" s="2" t="s">
        <v>7</v>
      </c>
    </row>
    <row r="3" spans="1:11" x14ac:dyDescent="0.25">
      <c r="A3" s="8" t="s">
        <v>51</v>
      </c>
      <c r="B3" s="17">
        <v>2641.57</v>
      </c>
      <c r="C3" s="17">
        <f>B3/2</f>
        <v>1320.7850000000001</v>
      </c>
      <c r="D3" s="29">
        <v>1320.79</v>
      </c>
      <c r="J3" t="s">
        <v>77</v>
      </c>
      <c r="K3" s="35">
        <v>22.93</v>
      </c>
    </row>
    <row r="4" spans="1:11" x14ac:dyDescent="0.25">
      <c r="A4" s="8" t="s">
        <v>31</v>
      </c>
      <c r="B4" s="17">
        <v>90</v>
      </c>
      <c r="C4" s="17">
        <f t="shared" ref="C4" si="0">B4/2</f>
        <v>45</v>
      </c>
      <c r="D4" s="29">
        <f t="shared" ref="D4" si="1">B4/2</f>
        <v>45</v>
      </c>
      <c r="J4" t="s">
        <v>78</v>
      </c>
      <c r="K4" s="35">
        <v>29.66</v>
      </c>
    </row>
    <row r="5" spans="1:11" x14ac:dyDescent="0.25">
      <c r="A5" s="8" t="s">
        <v>3</v>
      </c>
      <c r="B5" s="17">
        <v>109.89</v>
      </c>
      <c r="C5" s="17">
        <f t="shared" ref="C5" si="2">B5/2</f>
        <v>54.945</v>
      </c>
      <c r="D5" s="29">
        <f t="shared" ref="D5" si="3">B5/2</f>
        <v>54.945</v>
      </c>
      <c r="J5" t="s">
        <v>78</v>
      </c>
      <c r="K5" s="35">
        <v>131.44</v>
      </c>
    </row>
    <row r="6" spans="1:11" x14ac:dyDescent="0.25">
      <c r="A6" s="30" t="s">
        <v>66</v>
      </c>
      <c r="B6" s="17">
        <v>71</v>
      </c>
      <c r="C6" s="17">
        <f t="shared" ref="C6" si="4">B6/2</f>
        <v>35.5</v>
      </c>
      <c r="D6" s="29">
        <f t="shared" ref="D6" si="5">B6/2</f>
        <v>35.5</v>
      </c>
      <c r="K6" s="35">
        <f>SUM(K3:K5)</f>
        <v>184.03</v>
      </c>
    </row>
    <row r="7" spans="1:11" x14ac:dyDescent="0.25">
      <c r="A7" s="8" t="s">
        <v>4</v>
      </c>
      <c r="B7" s="17">
        <v>500</v>
      </c>
      <c r="C7" s="17">
        <v>500</v>
      </c>
      <c r="D7" s="29"/>
      <c r="I7" s="70" t="s">
        <v>92</v>
      </c>
      <c r="J7" s="39" t="s">
        <v>93</v>
      </c>
      <c r="K7" s="40">
        <f>K6/2</f>
        <v>92.015000000000001</v>
      </c>
    </row>
    <row r="8" spans="1:11" x14ac:dyDescent="0.25">
      <c r="A8" s="8" t="s">
        <v>4</v>
      </c>
      <c r="B8" s="17">
        <v>300</v>
      </c>
      <c r="C8" s="17">
        <v>150</v>
      </c>
      <c r="D8" s="29">
        <v>150</v>
      </c>
      <c r="I8" s="70"/>
      <c r="J8" s="39" t="s">
        <v>4</v>
      </c>
      <c r="K8" s="41">
        <f>430/2</f>
        <v>215</v>
      </c>
    </row>
    <row r="9" spans="1:11" x14ac:dyDescent="0.25">
      <c r="A9" s="8" t="s">
        <v>48</v>
      </c>
      <c r="B9" s="17"/>
      <c r="C9" s="17">
        <f t="shared" ref="C9:C13" si="6">B9/2</f>
        <v>0</v>
      </c>
      <c r="D9" s="29">
        <f t="shared" ref="D9:D13" si="7">B9/2</f>
        <v>0</v>
      </c>
      <c r="I9" s="70"/>
      <c r="J9" s="39" t="s">
        <v>89</v>
      </c>
      <c r="K9" s="41">
        <f>750/100*35</f>
        <v>262.5</v>
      </c>
    </row>
    <row r="10" spans="1:11" x14ac:dyDescent="0.25">
      <c r="A10" s="8" t="s">
        <v>49</v>
      </c>
      <c r="B10" s="17">
        <v>188.02</v>
      </c>
      <c r="C10" s="17">
        <f t="shared" si="6"/>
        <v>94.01</v>
      </c>
      <c r="D10" s="29">
        <f t="shared" si="7"/>
        <v>94.01</v>
      </c>
      <c r="I10" s="70"/>
      <c r="J10" s="39" t="s">
        <v>90</v>
      </c>
      <c r="K10" s="41">
        <v>600</v>
      </c>
    </row>
    <row r="11" spans="1:11" x14ac:dyDescent="0.25">
      <c r="A11" s="8" t="s">
        <v>50</v>
      </c>
      <c r="B11" s="17">
        <v>121.33</v>
      </c>
      <c r="C11" s="17">
        <f t="shared" si="6"/>
        <v>60.664999999999999</v>
      </c>
      <c r="D11" s="29">
        <f t="shared" si="7"/>
        <v>60.664999999999999</v>
      </c>
      <c r="I11" s="39"/>
      <c r="J11" s="39" t="s">
        <v>91</v>
      </c>
      <c r="K11" s="42">
        <f>SUM(K7:K10)</f>
        <v>1169.5149999999999</v>
      </c>
    </row>
    <row r="12" spans="1:11" x14ac:dyDescent="0.25">
      <c r="A12" s="8" t="s">
        <v>50</v>
      </c>
      <c r="B12" s="17">
        <v>55.62</v>
      </c>
      <c r="C12" s="17">
        <f t="shared" si="6"/>
        <v>27.81</v>
      </c>
      <c r="D12" s="29">
        <f t="shared" si="7"/>
        <v>27.81</v>
      </c>
    </row>
    <row r="13" spans="1:11" x14ac:dyDescent="0.25">
      <c r="A13" s="8" t="s">
        <v>80</v>
      </c>
      <c r="B13" s="17">
        <v>359.71</v>
      </c>
      <c r="C13" s="17">
        <f t="shared" si="6"/>
        <v>179.85499999999999</v>
      </c>
      <c r="D13" s="29">
        <f t="shared" si="7"/>
        <v>179.85499999999999</v>
      </c>
    </row>
    <row r="14" spans="1:11" x14ac:dyDescent="0.25">
      <c r="A14" s="8" t="s">
        <v>55</v>
      </c>
      <c r="B14" s="17"/>
      <c r="C14" s="17">
        <f t="shared" ref="C14:C16" si="8">B14/2</f>
        <v>0</v>
      </c>
      <c r="D14" s="29">
        <f t="shared" ref="D14:D16" si="9">B14/2</f>
        <v>0</v>
      </c>
      <c r="G14" s="35"/>
    </row>
    <row r="15" spans="1:11" x14ac:dyDescent="0.25">
      <c r="A15" s="8" t="s">
        <v>66</v>
      </c>
      <c r="B15" s="17">
        <v>71</v>
      </c>
      <c r="C15" s="17">
        <f t="shared" si="8"/>
        <v>35.5</v>
      </c>
      <c r="D15" s="29">
        <f t="shared" si="9"/>
        <v>35.5</v>
      </c>
    </row>
    <row r="16" spans="1:11" x14ac:dyDescent="0.25">
      <c r="A16" s="8" t="s">
        <v>57</v>
      </c>
      <c r="B16" s="17">
        <v>48</v>
      </c>
      <c r="C16" s="17">
        <f t="shared" si="8"/>
        <v>24</v>
      </c>
      <c r="D16" s="29">
        <f t="shared" si="9"/>
        <v>24</v>
      </c>
    </row>
    <row r="17" spans="1:7" x14ac:dyDescent="0.25">
      <c r="A17" s="8" t="s">
        <v>76</v>
      </c>
      <c r="B17" s="17">
        <v>300</v>
      </c>
      <c r="C17" s="17">
        <f t="shared" ref="C17:C23" si="10">B17/2</f>
        <v>150</v>
      </c>
      <c r="D17" s="29">
        <f t="shared" ref="D17:D23" si="11">B17/2</f>
        <v>150</v>
      </c>
    </row>
    <row r="18" spans="1:7" x14ac:dyDescent="0.25">
      <c r="A18" s="8" t="s">
        <v>79</v>
      </c>
      <c r="B18" s="17">
        <v>274</v>
      </c>
      <c r="C18" s="17">
        <f t="shared" si="10"/>
        <v>137</v>
      </c>
      <c r="D18" s="29">
        <f t="shared" si="11"/>
        <v>137</v>
      </c>
    </row>
    <row r="19" spans="1:7" x14ac:dyDescent="0.25">
      <c r="A19" s="8" t="s">
        <v>79</v>
      </c>
      <c r="B19" s="17">
        <v>55.45</v>
      </c>
      <c r="C19" s="17">
        <f t="shared" si="10"/>
        <v>27.725000000000001</v>
      </c>
      <c r="D19" s="29">
        <f t="shared" si="11"/>
        <v>27.725000000000001</v>
      </c>
    </row>
    <row r="20" spans="1:7" x14ac:dyDescent="0.25">
      <c r="A20" s="8" t="s">
        <v>79</v>
      </c>
      <c r="B20" s="17">
        <v>200.21</v>
      </c>
      <c r="C20" s="17">
        <f t="shared" si="10"/>
        <v>100.105</v>
      </c>
      <c r="D20" s="29">
        <f t="shared" si="11"/>
        <v>100.105</v>
      </c>
    </row>
    <row r="21" spans="1:7" x14ac:dyDescent="0.25">
      <c r="A21" s="8" t="s">
        <v>81</v>
      </c>
      <c r="B21" s="17">
        <v>400</v>
      </c>
      <c r="C21" s="17">
        <f t="shared" si="10"/>
        <v>200</v>
      </c>
      <c r="D21" s="29">
        <f>B21/2</f>
        <v>200</v>
      </c>
    </row>
    <row r="22" spans="1:7" x14ac:dyDescent="0.25">
      <c r="A22" s="8" t="s">
        <v>82</v>
      </c>
      <c r="B22" s="17">
        <v>53.34</v>
      </c>
      <c r="C22" s="17">
        <f t="shared" si="10"/>
        <v>26.67</v>
      </c>
      <c r="D22" s="29">
        <f t="shared" si="11"/>
        <v>26.67</v>
      </c>
    </row>
    <row r="23" spans="1:7" x14ac:dyDescent="0.25">
      <c r="A23" s="8" t="s">
        <v>90</v>
      </c>
      <c r="B23" s="17">
        <v>600</v>
      </c>
      <c r="C23" s="17">
        <f t="shared" si="10"/>
        <v>300</v>
      </c>
      <c r="D23" s="29">
        <f t="shared" si="11"/>
        <v>300</v>
      </c>
    </row>
    <row r="24" spans="1:7" x14ac:dyDescent="0.25">
      <c r="A24" s="8"/>
      <c r="B24" s="17"/>
      <c r="C24" s="17"/>
      <c r="D24" s="17"/>
    </row>
    <row r="25" spans="1:7" x14ac:dyDescent="0.25">
      <c r="A25" s="2" t="s">
        <v>10</v>
      </c>
      <c r="B25" s="18">
        <f>SUM(B3:B23)</f>
        <v>6439.1399999999994</v>
      </c>
      <c r="C25" s="18">
        <f>SUM(C3:C24)</f>
        <v>3469.57</v>
      </c>
      <c r="D25" s="18">
        <f>SUM(D3:D24)</f>
        <v>2969.5749999999998</v>
      </c>
      <c r="F25" t="s">
        <v>94</v>
      </c>
      <c r="G25" s="35">
        <f>D25+1394.02</f>
        <v>4363.5949999999993</v>
      </c>
    </row>
    <row r="27" spans="1:7" x14ac:dyDescent="0.25">
      <c r="F27" t="s">
        <v>95</v>
      </c>
      <c r="G27" s="35">
        <f>2700+1169.52</f>
        <v>3869.52</v>
      </c>
    </row>
    <row r="28" spans="1:7" x14ac:dyDescent="0.25">
      <c r="G28" s="35"/>
    </row>
    <row r="29" spans="1:7" x14ac:dyDescent="0.25">
      <c r="F29" t="s">
        <v>96</v>
      </c>
      <c r="G29" s="22">
        <f>G25-G27</f>
        <v>494.07499999999936</v>
      </c>
    </row>
  </sheetData>
  <mergeCells count="2">
    <mergeCell ref="A1:D1"/>
    <mergeCell ref="I7:I10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9B0B5-1E26-498F-B921-2DEF4C771360}">
  <dimension ref="A1:G25"/>
  <sheetViews>
    <sheetView workbookViewId="0">
      <selection activeCell="F13" sqref="F13"/>
    </sheetView>
  </sheetViews>
  <sheetFormatPr defaultRowHeight="15" x14ac:dyDescent="0.25"/>
  <cols>
    <col min="1" max="1" width="31.28515625" bestFit="1" customWidth="1"/>
    <col min="2" max="2" width="15.5703125" customWidth="1"/>
    <col min="3" max="3" width="16.42578125" customWidth="1"/>
    <col min="4" max="4" width="17" customWidth="1"/>
    <col min="5" max="5" width="20.85546875" customWidth="1"/>
    <col min="6" max="6" width="19" customWidth="1"/>
    <col min="7" max="7" width="16.42578125" customWidth="1"/>
  </cols>
  <sheetData>
    <row r="1" spans="1:7" ht="27.6" customHeight="1" x14ac:dyDescent="0.25">
      <c r="A1" s="67" t="s">
        <v>83</v>
      </c>
      <c r="B1" s="68"/>
      <c r="C1" s="68"/>
      <c r="D1" s="69"/>
    </row>
    <row r="2" spans="1:7" x14ac:dyDescent="0.25">
      <c r="A2" s="2" t="s">
        <v>0</v>
      </c>
      <c r="B2" s="2" t="s">
        <v>15</v>
      </c>
      <c r="C2" s="2" t="s">
        <v>8</v>
      </c>
      <c r="D2" s="2" t="s">
        <v>7</v>
      </c>
    </row>
    <row r="3" spans="1:7" x14ac:dyDescent="0.25">
      <c r="A3" s="8" t="s">
        <v>51</v>
      </c>
      <c r="B3" s="17">
        <v>2641.57</v>
      </c>
      <c r="C3" s="17">
        <f t="shared" ref="C3:C4" si="0">B3/2</f>
        <v>1320.7850000000001</v>
      </c>
      <c r="D3" s="29">
        <v>20.79</v>
      </c>
      <c r="G3" s="35"/>
    </row>
    <row r="4" spans="1:7" x14ac:dyDescent="0.25">
      <c r="A4" s="8" t="s">
        <v>31</v>
      </c>
      <c r="B4" s="17">
        <v>90</v>
      </c>
      <c r="C4" s="17">
        <f t="shared" si="0"/>
        <v>45</v>
      </c>
      <c r="D4" s="29">
        <f t="shared" ref="D4" si="1">B4/2</f>
        <v>45</v>
      </c>
      <c r="G4" s="35"/>
    </row>
    <row r="5" spans="1:7" x14ac:dyDescent="0.25">
      <c r="A5" s="8" t="s">
        <v>3</v>
      </c>
      <c r="B5" s="17">
        <v>109.89</v>
      </c>
      <c r="C5" s="17">
        <f t="shared" ref="C5:C8" si="2">B5/2</f>
        <v>54.945</v>
      </c>
      <c r="D5" s="29">
        <f t="shared" ref="D5:D8" si="3">B5/2</f>
        <v>54.945</v>
      </c>
      <c r="G5" s="35"/>
    </row>
    <row r="6" spans="1:7" x14ac:dyDescent="0.25">
      <c r="A6" s="30" t="s">
        <v>66</v>
      </c>
      <c r="B6" s="17"/>
      <c r="C6" s="17">
        <f t="shared" si="2"/>
        <v>0</v>
      </c>
      <c r="D6" s="29">
        <f t="shared" si="3"/>
        <v>0</v>
      </c>
      <c r="G6" s="35"/>
    </row>
    <row r="7" spans="1:7" x14ac:dyDescent="0.25">
      <c r="A7" s="8" t="s">
        <v>4</v>
      </c>
      <c r="B7" s="17"/>
      <c r="C7" s="17">
        <f t="shared" si="2"/>
        <v>0</v>
      </c>
      <c r="D7" s="29">
        <f t="shared" si="3"/>
        <v>0</v>
      </c>
      <c r="G7" s="22"/>
    </row>
    <row r="8" spans="1:7" x14ac:dyDescent="0.25">
      <c r="A8" s="8" t="s">
        <v>4</v>
      </c>
      <c r="B8" s="17"/>
      <c r="C8" s="17">
        <f t="shared" si="2"/>
        <v>0</v>
      </c>
      <c r="D8" s="29">
        <f t="shared" si="3"/>
        <v>0</v>
      </c>
    </row>
    <row r="9" spans="1:7" x14ac:dyDescent="0.25">
      <c r="A9" s="8" t="s">
        <v>48</v>
      </c>
      <c r="B9" s="17"/>
      <c r="C9" s="17">
        <f t="shared" ref="C9:C22" si="4">B9/2</f>
        <v>0</v>
      </c>
      <c r="D9" s="29">
        <f t="shared" ref="D9:D22" si="5">B9/2</f>
        <v>0</v>
      </c>
    </row>
    <row r="10" spans="1:7" x14ac:dyDescent="0.25">
      <c r="A10" s="8" t="s">
        <v>49</v>
      </c>
      <c r="B10" s="17">
        <v>221</v>
      </c>
      <c r="C10" s="17">
        <f t="shared" si="4"/>
        <v>110.5</v>
      </c>
      <c r="D10" s="29">
        <f t="shared" si="5"/>
        <v>110.5</v>
      </c>
    </row>
    <row r="11" spans="1:7" x14ac:dyDescent="0.25">
      <c r="A11" s="8" t="s">
        <v>50</v>
      </c>
      <c r="B11" s="17"/>
      <c r="C11" s="17">
        <f t="shared" si="4"/>
        <v>0</v>
      </c>
      <c r="D11" s="29">
        <f t="shared" si="5"/>
        <v>0</v>
      </c>
    </row>
    <row r="12" spans="1:7" x14ac:dyDescent="0.25">
      <c r="A12" s="8" t="s">
        <v>50</v>
      </c>
      <c r="B12" s="17"/>
      <c r="C12" s="17">
        <f t="shared" si="4"/>
        <v>0</v>
      </c>
      <c r="D12" s="29">
        <f t="shared" si="5"/>
        <v>0</v>
      </c>
    </row>
    <row r="13" spans="1:7" x14ac:dyDescent="0.25">
      <c r="A13" s="8" t="s">
        <v>80</v>
      </c>
      <c r="B13" s="17"/>
      <c r="C13" s="17">
        <f t="shared" si="4"/>
        <v>0</v>
      </c>
      <c r="D13" s="29">
        <f t="shared" si="5"/>
        <v>0</v>
      </c>
      <c r="F13" s="38">
        <f>1800-760</f>
        <v>1040</v>
      </c>
    </row>
    <row r="14" spans="1:7" x14ac:dyDescent="0.25">
      <c r="A14" s="8" t="s">
        <v>55</v>
      </c>
      <c r="B14" s="17">
        <v>61.38</v>
      </c>
      <c r="C14" s="17">
        <f t="shared" si="4"/>
        <v>30.69</v>
      </c>
      <c r="D14" s="29">
        <f t="shared" si="5"/>
        <v>30.69</v>
      </c>
    </row>
    <row r="15" spans="1:7" x14ac:dyDescent="0.25">
      <c r="A15" s="8" t="s">
        <v>66</v>
      </c>
      <c r="B15" s="17"/>
      <c r="C15" s="17">
        <f t="shared" si="4"/>
        <v>0</v>
      </c>
      <c r="D15" s="29">
        <f t="shared" si="5"/>
        <v>0</v>
      </c>
    </row>
    <row r="16" spans="1:7" x14ac:dyDescent="0.25">
      <c r="A16" s="8" t="s">
        <v>57</v>
      </c>
      <c r="B16" s="17">
        <v>47</v>
      </c>
      <c r="C16" s="17">
        <f t="shared" si="4"/>
        <v>23.5</v>
      </c>
      <c r="D16" s="29">
        <f t="shared" si="5"/>
        <v>23.5</v>
      </c>
    </row>
    <row r="17" spans="1:5" x14ac:dyDescent="0.25">
      <c r="A17" s="8" t="s">
        <v>76</v>
      </c>
      <c r="B17" s="17"/>
      <c r="C17" s="17">
        <f t="shared" si="4"/>
        <v>0</v>
      </c>
      <c r="D17" s="29">
        <f t="shared" si="5"/>
        <v>0</v>
      </c>
    </row>
    <row r="18" spans="1:5" x14ac:dyDescent="0.25">
      <c r="A18" s="8" t="s">
        <v>85</v>
      </c>
      <c r="B18" s="36">
        <v>760</v>
      </c>
      <c r="C18" s="36"/>
      <c r="D18" s="36"/>
      <c r="E18" s="37" t="s">
        <v>84</v>
      </c>
    </row>
    <row r="19" spans="1:5" x14ac:dyDescent="0.25">
      <c r="A19" s="8" t="s">
        <v>86</v>
      </c>
      <c r="B19" s="17">
        <v>74.2</v>
      </c>
      <c r="C19" s="17">
        <f t="shared" si="4"/>
        <v>37.1</v>
      </c>
      <c r="D19" s="29">
        <f t="shared" si="5"/>
        <v>37.1</v>
      </c>
    </row>
    <row r="20" spans="1:5" x14ac:dyDescent="0.25">
      <c r="A20" s="8" t="s">
        <v>87</v>
      </c>
      <c r="B20" s="17">
        <f>17.41+60.22+65.36</f>
        <v>142.99</v>
      </c>
      <c r="C20" s="17">
        <f t="shared" si="4"/>
        <v>71.495000000000005</v>
      </c>
      <c r="D20" s="29">
        <f t="shared" si="5"/>
        <v>71.495000000000005</v>
      </c>
    </row>
    <row r="21" spans="1:5" x14ac:dyDescent="0.25">
      <c r="A21" s="8" t="s">
        <v>88</v>
      </c>
      <c r="B21" s="17">
        <v>2000</v>
      </c>
      <c r="C21" s="17">
        <f t="shared" si="4"/>
        <v>1000</v>
      </c>
      <c r="D21" s="29">
        <f t="shared" si="5"/>
        <v>1000</v>
      </c>
    </row>
    <row r="22" spans="1:5" x14ac:dyDescent="0.25">
      <c r="A22" s="8"/>
      <c r="B22" s="17"/>
      <c r="C22" s="17">
        <f t="shared" si="4"/>
        <v>0</v>
      </c>
      <c r="D22" s="29">
        <f t="shared" si="5"/>
        <v>0</v>
      </c>
    </row>
    <row r="23" spans="1:5" x14ac:dyDescent="0.25">
      <c r="A23" s="8"/>
      <c r="B23" s="17"/>
      <c r="C23" s="17"/>
      <c r="D23" s="29"/>
    </row>
    <row r="24" spans="1:5" x14ac:dyDescent="0.25">
      <c r="A24" s="8"/>
      <c r="B24" s="17"/>
      <c r="C24" s="17"/>
      <c r="D24" s="17"/>
    </row>
    <row r="25" spans="1:5" x14ac:dyDescent="0.25">
      <c r="A25" s="2" t="s">
        <v>10</v>
      </c>
      <c r="B25" s="18">
        <f>SUM(B3:B22)</f>
        <v>6148.03</v>
      </c>
      <c r="C25" s="18">
        <f>SUM(C3:C24)</f>
        <v>2694.0149999999999</v>
      </c>
      <c r="D25" s="18">
        <f>SUM(D3:D24)</f>
        <v>1394.02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House Expenses</vt:lpstr>
      <vt:lpstr>House Rent</vt:lpstr>
      <vt:lpstr>Dec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January 2022</vt:lpstr>
      <vt:lpstr>February 2022</vt:lpstr>
      <vt:lpstr>March 2022</vt:lpstr>
    </vt:vector>
  </TitlesOfParts>
  <Company>City of Alexandria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Naqibullah Rahmatyar</dc:creator>
  <cp:lastModifiedBy>Esmatullah Hassani</cp:lastModifiedBy>
  <dcterms:created xsi:type="dcterms:W3CDTF">2020-12-13T01:09:49Z</dcterms:created>
  <dcterms:modified xsi:type="dcterms:W3CDTF">2022-02-27T16:20:37Z</dcterms:modified>
</cp:coreProperties>
</file>